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585" yWindow="435" windowWidth="20730" windowHeight="11520" tabRatio="961" firstSheet="1" activeTab="3"/>
  </bookViews>
  <sheets>
    <sheet name="Contents Navigator" sheetId="62" r:id="rId1"/>
    <sheet name="LRAMVA Schematic" sheetId="63" r:id="rId2"/>
    <sheet name="DropDownList" sheetId="80" state="hidden" r:id="rId3"/>
    <sheet name="1.  LRAMVA Summary" sheetId="43" r:id="rId4"/>
    <sheet name="1-a.  Summary of Changes" sheetId="83" r:id="rId5"/>
    <sheet name="2. LRAMVA Threshold" sheetId="44" r:id="rId6"/>
    <sheet name="3.  Distribution Rates" sheetId="45" r:id="rId7"/>
    <sheet name="4.  2011-2014 LRAM" sheetId="46" r:id="rId8"/>
    <sheet name="5.  2015-2020 LRAM" sheetId="79" r:id="rId9"/>
    <sheet name="6.  Carrying Charges" sheetId="47" r:id="rId10"/>
    <sheet name="7. Persistence Data" sheetId="82" r:id="rId11"/>
    <sheet name="7-a.  2011" sheetId="68" r:id="rId12"/>
    <sheet name="7-b.  2012" sheetId="81" r:id="rId13"/>
    <sheet name="7-c.  2013" sheetId="71" r:id="rId14"/>
    <sheet name="7-d.  2014" sheetId="72" r:id="rId15"/>
    <sheet name="7-e.  2015" sheetId="73" r:id="rId16"/>
    <sheet name="7-f.  2016" sheetId="74" r:id="rId17"/>
    <sheet name="8. Street lighting" sheetId="84" r:id="rId18"/>
    <sheet name="7-g.  2017" sheetId="75" state="hidden" r:id="rId19"/>
    <sheet name="7-h.  2018" sheetId="76" state="hidden" r:id="rId20"/>
    <sheet name="7-i.  2019" sheetId="77" state="hidden" r:id="rId21"/>
    <sheet name="7-j.  2020" sheetId="78" state="hidden" r:id="rId22"/>
  </sheets>
  <externalReferences>
    <externalReference r:id="rId23"/>
    <externalReference r:id="rId24"/>
  </externalReferences>
  <definedNames>
    <definedName name="_xlnm._FilterDatabase" localSheetId="2" hidden="1">DropDownList!$A$1:$A$40</definedName>
    <definedName name="CarryingChargeyear" localSheetId="17">[1]CarryingCharges!$Q$153:$Q$160</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MEWarning" hidden="1">0</definedName>
    <definedName name="_xlnm.Print_Area" localSheetId="3">'1.  LRAMVA Summary'!$A$1:$R$107</definedName>
    <definedName name="_xlnm.Print_Area" localSheetId="5">'2. LRAMVA Threshold'!$A$1:$R$62</definedName>
    <definedName name="_xlnm.Print_Area" localSheetId="6">'3.  Distribution Rates'!$A$1:$P$134</definedName>
    <definedName name="_xlnm.Print_Area" localSheetId="7">'4.  2011-2014 LRAM'!$A$1:$AM$533</definedName>
    <definedName name="_xlnm.Print_Area" localSheetId="8">'5.  2015-2020 LRAM'!$A:$AN</definedName>
    <definedName name="_xlnm.Print_Area" localSheetId="9">'6.  Carrying Charges'!$A$1:$X$164</definedName>
    <definedName name="_xlnm.Print_Area" localSheetId="11">'7-a.  2011'!$A$1:$BZ$42</definedName>
    <definedName name="_xlnm.Print_Area" localSheetId="14">'7-d.  2014'!$B$11:$BZ$75</definedName>
    <definedName name="_xlnm.Print_Area" localSheetId="15">'7-e.  2015'!$B$10:$BZ$41</definedName>
    <definedName name="_xlnm.Print_Area" localSheetId="16">'7-f.  2016'!$B$17:$BZ$45</definedName>
    <definedName name="_xlnm.Print_Area" localSheetId="0">'Contents Navigator'!$A$1:$D$25</definedName>
    <definedName name="_xlnm.Print_Area" localSheetId="1">'LRAMVA Schematic'!$A$1:$H$32</definedName>
    <definedName name="_xlnm.Print_Titles" localSheetId="7">'4.  2011-2014 LRAM'!$B:$B</definedName>
    <definedName name="Resultsyears" localSheetId="17">'[1]LRAMVA Register'!$O$118:$O$122</definedName>
    <definedName name="Table_1_b.__Annual_LRAMVA_Breakdown_by_Year_and_Rate_Class">'1.  LRAMVA Summary'!$B$45</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LRAM'!$B$399</definedName>
    <definedName name="Table_5_d.__2018_Lost_Revenues_Work_Form">'5.  2015-2020 LRAM'!$B$582</definedName>
    <definedName name="Table_5_e.__2019_Lost_Revenues_Work_Form">'5.  2015-2020 LRAM'!$B$765</definedName>
    <definedName name="Table_5_f.__2020_Lost_Revenues_Work_Form">'5.  2015-2020 LRAM'!$B$948</definedName>
    <definedName name="Targets">'[2]LDC Targets'!$A$3:$D$83</definedName>
    <definedName name="Z_A186AAF5_0EF4_9B40_A3C4_A7A0F5600750_.wvu.Cols" localSheetId="17" hidden="1">'8. Street lighting'!#REF!</definedName>
    <definedName name="Z_A186AAF5_0EF4_9B40_A3C4_A7A0F5600750_.wvu.Rows" localSheetId="17" hidden="1">'8. Street lighting'!#REF!,'8. Street lighting'!$77:$81</definedName>
  </definedNames>
  <calcPr calcId="145621"/>
</workbook>
</file>

<file path=xl/calcChain.xml><?xml version="1.0" encoding="utf-8"?>
<calcChain xmlns="http://schemas.openxmlformats.org/spreadsheetml/2006/main">
  <c r="E83" i="43" l="1"/>
  <c r="F83" i="43"/>
  <c r="G83" i="43"/>
  <c r="H83" i="43"/>
  <c r="I83" i="43"/>
  <c r="J83" i="43"/>
  <c r="K83" i="43"/>
  <c r="L83" i="43"/>
  <c r="M83" i="43"/>
  <c r="N83" i="43"/>
  <c r="O83" i="43"/>
  <c r="P83" i="43"/>
  <c r="Q83" i="43"/>
  <c r="D83" i="43"/>
  <c r="I120" i="47" l="1"/>
  <c r="E34" i="84" l="1"/>
  <c r="F34" i="84" l="1"/>
  <c r="I62" i="43" s="1"/>
  <c r="F21" i="84"/>
  <c r="I59" i="43" s="1"/>
  <c r="E47" i="84"/>
  <c r="F47" i="84" s="1"/>
  <c r="I65" i="43" s="1"/>
  <c r="E21" i="84"/>
  <c r="D47" i="84" l="1"/>
  <c r="D34" i="84"/>
  <c r="D21" i="84"/>
  <c r="C3" i="84"/>
  <c r="D307" i="46" l="1"/>
  <c r="AD139" i="79" l="1"/>
  <c r="AE139" i="79"/>
  <c r="AF139" i="79"/>
  <c r="Y139" i="79"/>
  <c r="AD121" i="79"/>
  <c r="AE121" i="79"/>
  <c r="AF121" i="79"/>
  <c r="Y121" i="79"/>
  <c r="Z118" i="79"/>
  <c r="AA118" i="79"/>
  <c r="AB118" i="79"/>
  <c r="AC118" i="79"/>
  <c r="AD118" i="79"/>
  <c r="AE118" i="79"/>
  <c r="AF118" i="79"/>
  <c r="Y118" i="79"/>
  <c r="X140" i="79"/>
  <c r="Q140" i="79"/>
  <c r="R140" i="79"/>
  <c r="S140" i="79"/>
  <c r="T140" i="79"/>
  <c r="U140" i="79"/>
  <c r="V140" i="79"/>
  <c r="W140" i="79"/>
  <c r="P140" i="79"/>
  <c r="Q122" i="79"/>
  <c r="R122" i="79"/>
  <c r="S122" i="79"/>
  <c r="T122" i="79"/>
  <c r="U122" i="79"/>
  <c r="V122" i="79"/>
  <c r="W122" i="79"/>
  <c r="X122" i="79"/>
  <c r="P122" i="79"/>
  <c r="Q119" i="79"/>
  <c r="R119" i="79"/>
  <c r="S119" i="79"/>
  <c r="T119" i="79"/>
  <c r="U119" i="79"/>
  <c r="V119" i="79"/>
  <c r="W119" i="79"/>
  <c r="X119" i="79"/>
  <c r="P119" i="79"/>
  <c r="Q71" i="79"/>
  <c r="R71" i="79"/>
  <c r="S71" i="79"/>
  <c r="T71" i="79"/>
  <c r="U71" i="79"/>
  <c r="V71" i="79"/>
  <c r="W71" i="79"/>
  <c r="X71" i="79"/>
  <c r="P71" i="79"/>
  <c r="Q64" i="79"/>
  <c r="R64" i="79"/>
  <c r="S64" i="79"/>
  <c r="T64" i="79"/>
  <c r="U64" i="79"/>
  <c r="V64" i="79"/>
  <c r="W64" i="79"/>
  <c r="X64" i="79"/>
  <c r="P64" i="79"/>
  <c r="Q58" i="79"/>
  <c r="R58" i="79"/>
  <c r="S58" i="79"/>
  <c r="T58" i="79"/>
  <c r="U58" i="79"/>
  <c r="V58" i="79"/>
  <c r="W58" i="79"/>
  <c r="X58" i="79"/>
  <c r="P58" i="79"/>
  <c r="Q55" i="79"/>
  <c r="R55" i="79"/>
  <c r="S55" i="79"/>
  <c r="T55" i="79"/>
  <c r="U55" i="79"/>
  <c r="V55" i="79"/>
  <c r="W55" i="79"/>
  <c r="X55" i="79"/>
  <c r="P55" i="79"/>
  <c r="Q48" i="79"/>
  <c r="R48" i="79"/>
  <c r="S48" i="79"/>
  <c r="T48" i="79"/>
  <c r="U48" i="79"/>
  <c r="V48" i="79"/>
  <c r="W48" i="79"/>
  <c r="X48" i="79"/>
  <c r="P48" i="79"/>
  <c r="Q42" i="79"/>
  <c r="R42" i="79"/>
  <c r="S42" i="79"/>
  <c r="T42" i="79"/>
  <c r="U42" i="79"/>
  <c r="V42" i="79"/>
  <c r="W42" i="79"/>
  <c r="X42" i="79"/>
  <c r="P42" i="79"/>
  <c r="Q39" i="79"/>
  <c r="R39" i="79"/>
  <c r="S39" i="79"/>
  <c r="T39" i="79"/>
  <c r="U39" i="79"/>
  <c r="V39" i="79"/>
  <c r="W39" i="79"/>
  <c r="X39" i="79"/>
  <c r="P39" i="79"/>
  <c r="F140" i="79"/>
  <c r="G140" i="79"/>
  <c r="H140" i="79"/>
  <c r="I140" i="79"/>
  <c r="J140" i="79"/>
  <c r="K140" i="79"/>
  <c r="L140" i="79"/>
  <c r="M140" i="79"/>
  <c r="E140" i="79"/>
  <c r="F122" i="79"/>
  <c r="G122" i="79"/>
  <c r="H122" i="79"/>
  <c r="I122" i="79"/>
  <c r="J122" i="79"/>
  <c r="K122" i="79"/>
  <c r="L122" i="79"/>
  <c r="M122" i="79"/>
  <c r="E122" i="79"/>
  <c r="F119" i="79"/>
  <c r="G119" i="79"/>
  <c r="H119" i="79"/>
  <c r="I119" i="79"/>
  <c r="J119" i="79"/>
  <c r="K119" i="79"/>
  <c r="L119" i="79"/>
  <c r="M119" i="79"/>
  <c r="E119" i="79"/>
  <c r="F71" i="79"/>
  <c r="G71" i="79"/>
  <c r="H71" i="79"/>
  <c r="I71" i="79"/>
  <c r="J71" i="79"/>
  <c r="K71" i="79"/>
  <c r="L71" i="79"/>
  <c r="M71" i="79"/>
  <c r="E71" i="79"/>
  <c r="F64" i="79"/>
  <c r="G64" i="79"/>
  <c r="H64" i="79"/>
  <c r="I64" i="79"/>
  <c r="J64" i="79"/>
  <c r="K64" i="79"/>
  <c r="L64" i="79"/>
  <c r="M64" i="79"/>
  <c r="E64" i="79"/>
  <c r="F58" i="79"/>
  <c r="G58" i="79"/>
  <c r="H58" i="79"/>
  <c r="I58" i="79"/>
  <c r="J58" i="79"/>
  <c r="K58" i="79"/>
  <c r="L58" i="79"/>
  <c r="M58" i="79"/>
  <c r="E58" i="79"/>
  <c r="F55" i="79"/>
  <c r="G55" i="79"/>
  <c r="H55" i="79"/>
  <c r="I55" i="79"/>
  <c r="J55" i="79"/>
  <c r="K55" i="79"/>
  <c r="L55" i="79"/>
  <c r="M55" i="79"/>
  <c r="E55" i="79"/>
  <c r="F48" i="79"/>
  <c r="G48" i="79"/>
  <c r="H48" i="79"/>
  <c r="I48" i="79"/>
  <c r="J48" i="79"/>
  <c r="K48" i="79"/>
  <c r="L48" i="79"/>
  <c r="M48" i="79"/>
  <c r="E48" i="79"/>
  <c r="F42" i="79"/>
  <c r="G42" i="79"/>
  <c r="H42" i="79"/>
  <c r="I42" i="79"/>
  <c r="J42" i="79"/>
  <c r="K42" i="79"/>
  <c r="L42" i="79"/>
  <c r="M42" i="79"/>
  <c r="E42" i="79"/>
  <c r="F39" i="79"/>
  <c r="G39" i="79"/>
  <c r="H39" i="79"/>
  <c r="I39" i="79"/>
  <c r="J39" i="79"/>
  <c r="K39" i="79"/>
  <c r="L39" i="79"/>
  <c r="M39" i="79"/>
  <c r="E39" i="79"/>
  <c r="Q94" i="79" l="1"/>
  <c r="R94" i="79"/>
  <c r="S94" i="79"/>
  <c r="T94" i="79"/>
  <c r="U94" i="79"/>
  <c r="V94" i="79"/>
  <c r="W94" i="79"/>
  <c r="X94" i="79"/>
  <c r="P94" i="79"/>
  <c r="Q80" i="79"/>
  <c r="R80" i="79"/>
  <c r="S80" i="79"/>
  <c r="T80" i="79"/>
  <c r="U80" i="79"/>
  <c r="V80" i="79"/>
  <c r="W80" i="79"/>
  <c r="X80" i="79"/>
  <c r="P80" i="79"/>
  <c r="Q76" i="79"/>
  <c r="R76" i="79"/>
  <c r="S76" i="79"/>
  <c r="T76" i="79"/>
  <c r="U76" i="79"/>
  <c r="V76" i="79"/>
  <c r="W76" i="79"/>
  <c r="X76" i="79"/>
  <c r="P76" i="79"/>
  <c r="Q63" i="79"/>
  <c r="R63" i="79"/>
  <c r="S63" i="79"/>
  <c r="T63" i="79"/>
  <c r="U63" i="79"/>
  <c r="V63" i="79"/>
  <c r="W63" i="79"/>
  <c r="X63" i="79"/>
  <c r="P63" i="79"/>
  <c r="Q60" i="79"/>
  <c r="R60" i="79"/>
  <c r="S60" i="79"/>
  <c r="T60" i="79"/>
  <c r="U60" i="79"/>
  <c r="V60" i="79"/>
  <c r="W60" i="79"/>
  <c r="X60" i="79"/>
  <c r="P60" i="79"/>
  <c r="Q57" i="79"/>
  <c r="R57" i="79"/>
  <c r="S57" i="79"/>
  <c r="T57" i="79"/>
  <c r="U57" i="79"/>
  <c r="V57" i="79"/>
  <c r="W57" i="79"/>
  <c r="X57" i="79"/>
  <c r="P57" i="79"/>
  <c r="Q54" i="79"/>
  <c r="R54" i="79"/>
  <c r="S54" i="79"/>
  <c r="T54" i="79"/>
  <c r="U54" i="79"/>
  <c r="V54" i="79"/>
  <c r="W54" i="79"/>
  <c r="X54" i="79"/>
  <c r="P54" i="79"/>
  <c r="Q47" i="79"/>
  <c r="R47" i="79"/>
  <c r="S47" i="79"/>
  <c r="T47" i="79"/>
  <c r="U47" i="79"/>
  <c r="V47" i="79"/>
  <c r="W47" i="79"/>
  <c r="X47" i="79"/>
  <c r="P47" i="79"/>
  <c r="Q44" i="79"/>
  <c r="R44" i="79"/>
  <c r="S44" i="79"/>
  <c r="T44" i="79"/>
  <c r="U44" i="79"/>
  <c r="V44" i="79"/>
  <c r="W44" i="79"/>
  <c r="X44" i="79"/>
  <c r="P44" i="79"/>
  <c r="Q41" i="79"/>
  <c r="R41" i="79"/>
  <c r="S41" i="79"/>
  <c r="T41" i="79"/>
  <c r="U41" i="79"/>
  <c r="V41" i="79"/>
  <c r="W41" i="79"/>
  <c r="X41" i="79"/>
  <c r="P41" i="79"/>
  <c r="Q38" i="79"/>
  <c r="R38" i="79"/>
  <c r="S38" i="79"/>
  <c r="T38" i="79"/>
  <c r="U38" i="79"/>
  <c r="V38" i="79"/>
  <c r="V195" i="79" s="1"/>
  <c r="W38" i="79"/>
  <c r="X38" i="79"/>
  <c r="P38" i="79"/>
  <c r="S195" i="79"/>
  <c r="Q195" i="79"/>
  <c r="O195" i="79"/>
  <c r="E195" i="79"/>
  <c r="F195" i="79"/>
  <c r="G195" i="79"/>
  <c r="H195" i="79"/>
  <c r="I195" i="79"/>
  <c r="J195" i="79"/>
  <c r="K195" i="79"/>
  <c r="L195" i="79"/>
  <c r="M195" i="79"/>
  <c r="F94" i="79"/>
  <c r="G94" i="79"/>
  <c r="H94" i="79"/>
  <c r="I94" i="79"/>
  <c r="J94" i="79"/>
  <c r="K94" i="79"/>
  <c r="L94" i="79"/>
  <c r="M94" i="79"/>
  <c r="E94" i="79"/>
  <c r="F80" i="79"/>
  <c r="G80" i="79"/>
  <c r="H80" i="79"/>
  <c r="I80" i="79"/>
  <c r="J80" i="79"/>
  <c r="K80" i="79"/>
  <c r="L80" i="79"/>
  <c r="M80" i="79"/>
  <c r="E80" i="79"/>
  <c r="F76" i="79"/>
  <c r="G76" i="79"/>
  <c r="H76" i="79"/>
  <c r="I76" i="79"/>
  <c r="J76" i="79"/>
  <c r="K76" i="79"/>
  <c r="L76" i="79"/>
  <c r="M76" i="79"/>
  <c r="E76" i="79"/>
  <c r="F63" i="79"/>
  <c r="G63" i="79"/>
  <c r="H63" i="79"/>
  <c r="I63" i="79"/>
  <c r="J63" i="79"/>
  <c r="K63" i="79"/>
  <c r="L63" i="79"/>
  <c r="M63" i="79"/>
  <c r="E63" i="79"/>
  <c r="F60" i="79"/>
  <c r="G60" i="79"/>
  <c r="H60" i="79"/>
  <c r="I60" i="79"/>
  <c r="J60" i="79"/>
  <c r="K60" i="79"/>
  <c r="L60" i="79"/>
  <c r="M60" i="79"/>
  <c r="E60" i="79"/>
  <c r="F57" i="79"/>
  <c r="G57" i="79"/>
  <c r="H57" i="79"/>
  <c r="I57" i="79"/>
  <c r="J57" i="79"/>
  <c r="K57" i="79"/>
  <c r="L57" i="79"/>
  <c r="M57" i="79"/>
  <c r="E57" i="79"/>
  <c r="F54" i="79"/>
  <c r="G54" i="79"/>
  <c r="H54" i="79"/>
  <c r="I54" i="79"/>
  <c r="J54" i="79"/>
  <c r="K54" i="79"/>
  <c r="L54" i="79"/>
  <c r="M54" i="79"/>
  <c r="E54" i="79"/>
  <c r="F47" i="79"/>
  <c r="G47" i="79"/>
  <c r="H47" i="79"/>
  <c r="I47" i="79"/>
  <c r="J47" i="79"/>
  <c r="K47" i="79"/>
  <c r="L47" i="79"/>
  <c r="M47" i="79"/>
  <c r="E47" i="79"/>
  <c r="F44" i="79"/>
  <c r="G44" i="79"/>
  <c r="H44" i="79"/>
  <c r="I44" i="79"/>
  <c r="J44" i="79"/>
  <c r="K44" i="79"/>
  <c r="L44" i="79"/>
  <c r="M44" i="79"/>
  <c r="E44" i="79"/>
  <c r="F41" i="79"/>
  <c r="G41" i="79"/>
  <c r="H41" i="79"/>
  <c r="I41" i="79"/>
  <c r="J41" i="79"/>
  <c r="K41" i="79"/>
  <c r="L41" i="79"/>
  <c r="M41" i="79"/>
  <c r="E41" i="79"/>
  <c r="F38" i="79"/>
  <c r="G38" i="79"/>
  <c r="H38" i="79"/>
  <c r="I38" i="79"/>
  <c r="J38" i="79"/>
  <c r="K38" i="79"/>
  <c r="L38" i="79"/>
  <c r="M38" i="79"/>
  <c r="E38" i="79"/>
  <c r="W195" i="79" l="1"/>
  <c r="R195" i="79"/>
  <c r="T195" i="79"/>
  <c r="U195" i="79"/>
  <c r="X195" i="79"/>
  <c r="P195" i="79"/>
  <c r="E467" i="46"/>
  <c r="E307" i="46" l="1"/>
  <c r="C15" i="44" l="1"/>
  <c r="C30" i="44"/>
  <c r="B47" i="84"/>
  <c r="F72" i="84"/>
  <c r="C72" i="84"/>
  <c r="F71" i="84"/>
  <c r="C71" i="84"/>
  <c r="F70" i="84"/>
  <c r="C70" i="84"/>
  <c r="F69" i="84"/>
  <c r="C69" i="84"/>
  <c r="F68" i="84"/>
  <c r="C68" i="84"/>
  <c r="F67" i="84"/>
  <c r="C67" i="84"/>
  <c r="F66" i="84"/>
  <c r="C66" i="84"/>
  <c r="F65" i="84"/>
  <c r="C65" i="84"/>
  <c r="F64" i="84"/>
  <c r="C64" i="84"/>
  <c r="F63" i="84"/>
  <c r="C63" i="84"/>
  <c r="F62" i="84"/>
  <c r="C62" i="84"/>
  <c r="F61" i="84"/>
  <c r="C61" i="84"/>
  <c r="F59" i="84"/>
  <c r="C59" i="84"/>
  <c r="F58" i="84"/>
  <c r="C58" i="84"/>
  <c r="F57" i="84"/>
  <c r="C57" i="84"/>
  <c r="F56" i="84"/>
  <c r="C56" i="84"/>
  <c r="F55" i="84"/>
  <c r="C55" i="84"/>
  <c r="F54" i="84"/>
  <c r="C54" i="84"/>
  <c r="F53" i="84"/>
  <c r="C53" i="84"/>
  <c r="F52" i="84"/>
  <c r="C52" i="84"/>
  <c r="F51" i="84"/>
  <c r="C51" i="84"/>
  <c r="F50" i="84"/>
  <c r="C50" i="84"/>
  <c r="F49" i="84"/>
  <c r="C49" i="84"/>
  <c r="F48" i="84"/>
  <c r="C48" i="84"/>
  <c r="I46" i="84"/>
  <c r="J47" i="84" s="1"/>
  <c r="I44" i="84"/>
  <c r="I42" i="84"/>
  <c r="I40" i="84"/>
  <c r="I38" i="84"/>
  <c r="I36" i="84"/>
  <c r="H33" i="84"/>
  <c r="I34" i="84" s="1"/>
  <c r="H32" i="84"/>
  <c r="H31" i="84"/>
  <c r="H30" i="84"/>
  <c r="H29" i="84"/>
  <c r="H28" i="84"/>
  <c r="H27" i="84"/>
  <c r="H26" i="84"/>
  <c r="H25" i="84"/>
  <c r="H24" i="84"/>
  <c r="H23" i="84"/>
  <c r="G20" i="84"/>
  <c r="C60" i="84" l="1"/>
  <c r="I39" i="84"/>
  <c r="I43" i="84"/>
  <c r="I37" i="84"/>
  <c r="I41" i="84"/>
  <c r="I45" i="84"/>
  <c r="I35" i="84"/>
  <c r="G19" i="84"/>
  <c r="G21" i="84" s="1"/>
  <c r="H21" i="84" s="1"/>
  <c r="I21" i="84" s="1"/>
  <c r="C73" i="84"/>
  <c r="I47" i="84" l="1"/>
  <c r="K47" i="84" s="1"/>
  <c r="H22" i="84"/>
  <c r="H34" i="84" s="1"/>
  <c r="J34" i="84" s="1"/>
  <c r="L47" i="84" l="1"/>
  <c r="E162" i="46"/>
  <c r="E156" i="46"/>
  <c r="E150" i="46"/>
  <c r="Q289" i="46"/>
  <c r="R289" i="46"/>
  <c r="S289" i="46"/>
  <c r="T289" i="46"/>
  <c r="U289" i="46"/>
  <c r="V289" i="46"/>
  <c r="W289" i="46"/>
  <c r="X289" i="46"/>
  <c r="P289" i="46"/>
  <c r="F289" i="46"/>
  <c r="G289" i="46"/>
  <c r="H289" i="46"/>
  <c r="I289" i="46"/>
  <c r="J289" i="46"/>
  <c r="K289" i="46"/>
  <c r="L289" i="46"/>
  <c r="M289" i="46"/>
  <c r="E289" i="46"/>
  <c r="Q63" i="46"/>
  <c r="R63" i="46"/>
  <c r="S63" i="46"/>
  <c r="T63" i="46"/>
  <c r="U63" i="46"/>
  <c r="V63" i="46"/>
  <c r="W63" i="46"/>
  <c r="X63" i="46"/>
  <c r="P63" i="46"/>
  <c r="F63" i="46"/>
  <c r="G63" i="46"/>
  <c r="H63" i="46"/>
  <c r="I63" i="46"/>
  <c r="J63" i="46"/>
  <c r="K63" i="46"/>
  <c r="L63" i="46"/>
  <c r="M63" i="46"/>
  <c r="E63" i="46"/>
  <c r="Q510" i="46"/>
  <c r="R510" i="46"/>
  <c r="S510" i="46"/>
  <c r="T510" i="46"/>
  <c r="U510" i="46"/>
  <c r="V510" i="46"/>
  <c r="W510" i="46"/>
  <c r="X510" i="46"/>
  <c r="P510" i="46"/>
  <c r="Q507" i="46"/>
  <c r="R507" i="46"/>
  <c r="S507" i="46"/>
  <c r="T507" i="46"/>
  <c r="U507" i="46"/>
  <c r="V507" i="46"/>
  <c r="W507" i="46"/>
  <c r="X507" i="46"/>
  <c r="P507" i="46"/>
  <c r="Q477" i="46"/>
  <c r="R477" i="46"/>
  <c r="S477" i="46"/>
  <c r="T477" i="46"/>
  <c r="U477" i="46"/>
  <c r="V477" i="46"/>
  <c r="W477" i="46"/>
  <c r="X477" i="46"/>
  <c r="P477" i="46"/>
  <c r="Q467" i="46"/>
  <c r="R467" i="46"/>
  <c r="S467" i="46"/>
  <c r="T467" i="46"/>
  <c r="U467" i="46"/>
  <c r="V467" i="46"/>
  <c r="W467" i="46"/>
  <c r="X467" i="46"/>
  <c r="P467" i="46"/>
  <c r="Q448" i="46"/>
  <c r="R448" i="46"/>
  <c r="S448" i="46"/>
  <c r="T448" i="46"/>
  <c r="U448" i="46"/>
  <c r="V448" i="46"/>
  <c r="W448" i="46"/>
  <c r="X448" i="46"/>
  <c r="P448" i="46"/>
  <c r="Q445" i="46"/>
  <c r="R445" i="46"/>
  <c r="S445" i="46"/>
  <c r="S513" i="46" s="1"/>
  <c r="T445" i="46"/>
  <c r="T513" i="46" s="1"/>
  <c r="U445" i="46"/>
  <c r="V445" i="46"/>
  <c r="W445" i="46"/>
  <c r="X445" i="46"/>
  <c r="P445" i="46"/>
  <c r="Q439" i="46"/>
  <c r="R439" i="46"/>
  <c r="S439" i="46"/>
  <c r="T439" i="46"/>
  <c r="U439" i="46"/>
  <c r="V439" i="46"/>
  <c r="W439" i="46"/>
  <c r="X439" i="46"/>
  <c r="P439" i="46"/>
  <c r="Q436" i="46"/>
  <c r="R436" i="46"/>
  <c r="R513" i="46" s="1"/>
  <c r="S436" i="46"/>
  <c r="T436" i="46"/>
  <c r="U436" i="46"/>
  <c r="V436" i="46"/>
  <c r="W436" i="46"/>
  <c r="W513" i="46" s="1"/>
  <c r="X436" i="46"/>
  <c r="P436" i="46"/>
  <c r="Q420" i="46"/>
  <c r="R420" i="46"/>
  <c r="S420" i="46"/>
  <c r="T420" i="46"/>
  <c r="U420" i="46"/>
  <c r="V420" i="46"/>
  <c r="W420" i="46"/>
  <c r="X420" i="46"/>
  <c r="P420" i="46"/>
  <c r="Q417" i="46"/>
  <c r="R417" i="46"/>
  <c r="S417" i="46"/>
  <c r="T417" i="46"/>
  <c r="U417" i="46"/>
  <c r="V417" i="46"/>
  <c r="W417" i="46"/>
  <c r="X417" i="46"/>
  <c r="P417" i="46"/>
  <c r="Q414" i="46"/>
  <c r="R414" i="46"/>
  <c r="S414" i="46"/>
  <c r="T414" i="46"/>
  <c r="U414" i="46"/>
  <c r="V414" i="46"/>
  <c r="W414" i="46"/>
  <c r="X414" i="46"/>
  <c r="P414" i="46"/>
  <c r="Q411" i="46"/>
  <c r="R411" i="46"/>
  <c r="S411" i="46"/>
  <c r="T411" i="46"/>
  <c r="U411" i="46"/>
  <c r="V411" i="46"/>
  <c r="W411" i="46"/>
  <c r="X411" i="46"/>
  <c r="P411" i="46"/>
  <c r="Q408" i="46"/>
  <c r="R408" i="46"/>
  <c r="S408" i="46"/>
  <c r="T408" i="46"/>
  <c r="U408" i="46"/>
  <c r="V408" i="46"/>
  <c r="W408" i="46"/>
  <c r="X408" i="46"/>
  <c r="P408" i="46"/>
  <c r="H513" i="46"/>
  <c r="L513" i="46"/>
  <c r="F510" i="46"/>
  <c r="G510" i="46"/>
  <c r="H510" i="46"/>
  <c r="I510" i="46"/>
  <c r="J510" i="46"/>
  <c r="K510" i="46"/>
  <c r="L510" i="46"/>
  <c r="M510" i="46"/>
  <c r="E510" i="46"/>
  <c r="F477" i="46"/>
  <c r="G477" i="46"/>
  <c r="H477" i="46"/>
  <c r="I477" i="46"/>
  <c r="J477" i="46"/>
  <c r="K477" i="46"/>
  <c r="L477" i="46"/>
  <c r="M477" i="46"/>
  <c r="E477" i="46"/>
  <c r="F467" i="46"/>
  <c r="G467" i="46"/>
  <c r="H467" i="46"/>
  <c r="I467" i="46"/>
  <c r="J467" i="46"/>
  <c r="K467" i="46"/>
  <c r="L467" i="46"/>
  <c r="M467" i="46"/>
  <c r="F448" i="46"/>
  <c r="G448" i="46"/>
  <c r="H448" i="46"/>
  <c r="I448" i="46"/>
  <c r="J448" i="46"/>
  <c r="K448" i="46"/>
  <c r="L448" i="46"/>
  <c r="M448" i="46"/>
  <c r="E448" i="46"/>
  <c r="F445" i="46"/>
  <c r="G445" i="46"/>
  <c r="H445" i="46"/>
  <c r="I445" i="46"/>
  <c r="J445" i="46"/>
  <c r="K445" i="46"/>
  <c r="L445" i="46"/>
  <c r="M445" i="46"/>
  <c r="E445" i="46"/>
  <c r="F439" i="46"/>
  <c r="G439" i="46"/>
  <c r="H439" i="46"/>
  <c r="I439" i="46"/>
  <c r="J439" i="46"/>
  <c r="K439" i="46"/>
  <c r="L439" i="46"/>
  <c r="M439" i="46"/>
  <c r="E439" i="46"/>
  <c r="F436" i="46"/>
  <c r="F513" i="46" s="1"/>
  <c r="G436" i="46"/>
  <c r="G513" i="46" s="1"/>
  <c r="H436" i="46"/>
  <c r="I436" i="46"/>
  <c r="I513" i="46" s="1"/>
  <c r="J436" i="46"/>
  <c r="J513" i="46" s="1"/>
  <c r="K436" i="46"/>
  <c r="K513" i="46" s="1"/>
  <c r="L436" i="46"/>
  <c r="M436" i="46"/>
  <c r="M513" i="46" s="1"/>
  <c r="E436" i="46"/>
  <c r="E513" i="46" s="1"/>
  <c r="F432" i="46"/>
  <c r="G432" i="46"/>
  <c r="H432" i="46"/>
  <c r="I432" i="46"/>
  <c r="J432" i="46"/>
  <c r="K432" i="46"/>
  <c r="L432" i="46"/>
  <c r="M432" i="46"/>
  <c r="E432" i="46"/>
  <c r="F420" i="46"/>
  <c r="G420" i="46"/>
  <c r="H420" i="46"/>
  <c r="I420" i="46"/>
  <c r="J420" i="46"/>
  <c r="K420" i="46"/>
  <c r="L420" i="46"/>
  <c r="M420" i="46"/>
  <c r="E420" i="46"/>
  <c r="F417" i="46"/>
  <c r="G417" i="46"/>
  <c r="H417" i="46"/>
  <c r="I417" i="46"/>
  <c r="J417" i="46"/>
  <c r="K417" i="46"/>
  <c r="L417" i="46"/>
  <c r="M417" i="46"/>
  <c r="E417" i="46"/>
  <c r="F414" i="46"/>
  <c r="G414" i="46"/>
  <c r="H414" i="46"/>
  <c r="I414" i="46"/>
  <c r="J414" i="46"/>
  <c r="K414" i="46"/>
  <c r="L414" i="46"/>
  <c r="M414" i="46"/>
  <c r="E414" i="46"/>
  <c r="F411" i="46"/>
  <c r="G411" i="46"/>
  <c r="H411" i="46"/>
  <c r="I411" i="46"/>
  <c r="J411" i="46"/>
  <c r="K411" i="46"/>
  <c r="L411" i="46"/>
  <c r="M411" i="46"/>
  <c r="E411" i="46"/>
  <c r="F408" i="46"/>
  <c r="G408" i="46"/>
  <c r="H408" i="46"/>
  <c r="I408" i="46"/>
  <c r="J408" i="46"/>
  <c r="K408" i="46"/>
  <c r="L408" i="46"/>
  <c r="M408" i="46"/>
  <c r="E408" i="46"/>
  <c r="Q349" i="46"/>
  <c r="R349" i="46"/>
  <c r="S349" i="46"/>
  <c r="T349" i="46"/>
  <c r="U349" i="46"/>
  <c r="V349" i="46"/>
  <c r="W349" i="46"/>
  <c r="X349" i="46"/>
  <c r="P349" i="46"/>
  <c r="F349" i="46"/>
  <c r="G349" i="46"/>
  <c r="H349" i="46"/>
  <c r="I349" i="46"/>
  <c r="J349" i="46"/>
  <c r="K349" i="46"/>
  <c r="L349" i="46"/>
  <c r="M349" i="46"/>
  <c r="E349" i="46"/>
  <c r="Q339" i="46"/>
  <c r="R339" i="46"/>
  <c r="S339" i="46"/>
  <c r="T339" i="46"/>
  <c r="U339" i="46"/>
  <c r="V339" i="46"/>
  <c r="W339" i="46"/>
  <c r="X339" i="46"/>
  <c r="P339" i="46"/>
  <c r="F339" i="46"/>
  <c r="G339" i="46"/>
  <c r="H339" i="46"/>
  <c r="I339" i="46"/>
  <c r="J339" i="46"/>
  <c r="K339" i="46"/>
  <c r="L339" i="46"/>
  <c r="M339" i="46"/>
  <c r="E339" i="46"/>
  <c r="Q320" i="46"/>
  <c r="R320" i="46"/>
  <c r="S320" i="46"/>
  <c r="T320" i="46"/>
  <c r="U320" i="46"/>
  <c r="V320" i="46"/>
  <c r="W320" i="46"/>
  <c r="X320" i="46"/>
  <c r="P320" i="46"/>
  <c r="F320" i="46"/>
  <c r="G320" i="46"/>
  <c r="H320" i="46"/>
  <c r="I320" i="46"/>
  <c r="J320" i="46"/>
  <c r="K320" i="46"/>
  <c r="L320" i="46"/>
  <c r="M320" i="46"/>
  <c r="E320" i="46"/>
  <c r="Q317" i="46"/>
  <c r="R317" i="46"/>
  <c r="S317" i="46"/>
  <c r="T317" i="46"/>
  <c r="U317" i="46"/>
  <c r="V317" i="46"/>
  <c r="W317" i="46"/>
  <c r="X317" i="46"/>
  <c r="P317" i="46"/>
  <c r="F317" i="46"/>
  <c r="G317" i="46"/>
  <c r="H317" i="46"/>
  <c r="I317" i="46"/>
  <c r="J317" i="46"/>
  <c r="K317" i="46"/>
  <c r="L317" i="46"/>
  <c r="M317" i="46"/>
  <c r="E317" i="46"/>
  <c r="Q308" i="46"/>
  <c r="R308" i="46"/>
  <c r="S308" i="46"/>
  <c r="T308" i="46"/>
  <c r="U308" i="46"/>
  <c r="V308" i="46"/>
  <c r="W308" i="46"/>
  <c r="X308" i="46"/>
  <c r="P308" i="46"/>
  <c r="F308" i="46"/>
  <c r="G308" i="46"/>
  <c r="H308" i="46"/>
  <c r="I308" i="46"/>
  <c r="J308" i="46"/>
  <c r="K308" i="46"/>
  <c r="L308" i="46"/>
  <c r="M308" i="46"/>
  <c r="E308" i="46"/>
  <c r="Q286" i="46"/>
  <c r="R286" i="46"/>
  <c r="S286" i="46"/>
  <c r="T286" i="46"/>
  <c r="U286" i="46"/>
  <c r="V286" i="46"/>
  <c r="W286" i="46"/>
  <c r="X286" i="46"/>
  <c r="P286" i="46"/>
  <c r="F286" i="46"/>
  <c r="G286" i="46"/>
  <c r="H286" i="46"/>
  <c r="I286" i="46"/>
  <c r="J286" i="46"/>
  <c r="K286" i="46"/>
  <c r="L286" i="46"/>
  <c r="M286" i="46"/>
  <c r="E286" i="46"/>
  <c r="Q29" i="46"/>
  <c r="R29" i="46"/>
  <c r="S29" i="46"/>
  <c r="T29" i="46"/>
  <c r="U29" i="46"/>
  <c r="V29" i="46"/>
  <c r="W29" i="46"/>
  <c r="X29" i="46"/>
  <c r="P29" i="46"/>
  <c r="F29" i="46"/>
  <c r="G29" i="46"/>
  <c r="H29" i="46"/>
  <c r="I29" i="46"/>
  <c r="J29" i="46"/>
  <c r="K29" i="46"/>
  <c r="L29" i="46"/>
  <c r="M29" i="46"/>
  <c r="E29" i="46"/>
  <c r="Q157" i="46"/>
  <c r="R157" i="46"/>
  <c r="S157" i="46"/>
  <c r="T157" i="46"/>
  <c r="U157" i="46"/>
  <c r="V157" i="46"/>
  <c r="W157" i="46"/>
  <c r="X157" i="46"/>
  <c r="P157" i="46"/>
  <c r="F157" i="46"/>
  <c r="G157" i="46"/>
  <c r="H157" i="46"/>
  <c r="I157" i="46"/>
  <c r="J157" i="46"/>
  <c r="K157" i="46"/>
  <c r="L157" i="46"/>
  <c r="M157" i="46"/>
  <c r="E157" i="46"/>
  <c r="Q220" i="46"/>
  <c r="R220" i="46"/>
  <c r="S220" i="46"/>
  <c r="T220" i="46"/>
  <c r="U220" i="46"/>
  <c r="V220" i="46"/>
  <c r="W220" i="46"/>
  <c r="X220" i="46"/>
  <c r="P220" i="46"/>
  <c r="F220" i="46"/>
  <c r="G220" i="46"/>
  <c r="H220" i="46"/>
  <c r="I220" i="46"/>
  <c r="J220" i="46"/>
  <c r="K220" i="46"/>
  <c r="L220" i="46"/>
  <c r="M220" i="46"/>
  <c r="E220" i="46"/>
  <c r="Q191" i="46"/>
  <c r="R191" i="46"/>
  <c r="S191" i="46"/>
  <c r="T191" i="46"/>
  <c r="U191" i="46"/>
  <c r="V191" i="46"/>
  <c r="W191" i="46"/>
  <c r="X191" i="46"/>
  <c r="P191" i="46"/>
  <c r="F191" i="46"/>
  <c r="G191" i="46"/>
  <c r="H191" i="46"/>
  <c r="I191" i="46"/>
  <c r="J191" i="46"/>
  <c r="K191" i="46"/>
  <c r="L191" i="46"/>
  <c r="M191" i="46"/>
  <c r="E191" i="46"/>
  <c r="Q179" i="46"/>
  <c r="R179" i="46"/>
  <c r="S179" i="46"/>
  <c r="T179" i="46"/>
  <c r="U179" i="46"/>
  <c r="V179" i="46"/>
  <c r="W179" i="46"/>
  <c r="X179" i="46"/>
  <c r="P179" i="46"/>
  <c r="F179" i="46"/>
  <c r="G179" i="46"/>
  <c r="H179" i="46"/>
  <c r="I179" i="46"/>
  <c r="J179" i="46"/>
  <c r="K179" i="46"/>
  <c r="L179" i="46"/>
  <c r="M179" i="46"/>
  <c r="E179" i="46"/>
  <c r="W384" i="46"/>
  <c r="Q348" i="46"/>
  <c r="R348" i="46"/>
  <c r="S348" i="46"/>
  <c r="T348" i="46"/>
  <c r="U348" i="46"/>
  <c r="V348" i="46"/>
  <c r="W348" i="46"/>
  <c r="X348" i="46"/>
  <c r="P348" i="46"/>
  <c r="Q338" i="46"/>
  <c r="R338" i="46"/>
  <c r="S338" i="46"/>
  <c r="T338" i="46"/>
  <c r="U338" i="46"/>
  <c r="V338" i="46"/>
  <c r="W338" i="46"/>
  <c r="X338" i="46"/>
  <c r="P338" i="46"/>
  <c r="Q319" i="46"/>
  <c r="R319" i="46"/>
  <c r="S319" i="46"/>
  <c r="T319" i="46"/>
  <c r="U319" i="46"/>
  <c r="V319" i="46"/>
  <c r="W319" i="46"/>
  <c r="X319" i="46"/>
  <c r="P319" i="46"/>
  <c r="Q310" i="46"/>
  <c r="R310" i="46"/>
  <c r="S310" i="46"/>
  <c r="T310" i="46"/>
  <c r="U310" i="46"/>
  <c r="V310" i="46"/>
  <c r="W310" i="46"/>
  <c r="X310" i="46"/>
  <c r="P310" i="46"/>
  <c r="Q307" i="46"/>
  <c r="R307" i="46"/>
  <c r="S307" i="46"/>
  <c r="T307" i="46"/>
  <c r="U307" i="46"/>
  <c r="V307" i="46"/>
  <c r="W307" i="46"/>
  <c r="X307" i="46"/>
  <c r="P307" i="46"/>
  <c r="Q291" i="46"/>
  <c r="R291" i="46"/>
  <c r="S291" i="46"/>
  <c r="T291" i="46"/>
  <c r="U291" i="46"/>
  <c r="V291" i="46"/>
  <c r="W291" i="46"/>
  <c r="X291" i="46"/>
  <c r="P291" i="46"/>
  <c r="Q288" i="46"/>
  <c r="R288" i="46"/>
  <c r="S288" i="46"/>
  <c r="T288" i="46"/>
  <c r="U288" i="46"/>
  <c r="V288" i="46"/>
  <c r="W288" i="46"/>
  <c r="X288" i="46"/>
  <c r="P288" i="46"/>
  <c r="Q285" i="46"/>
  <c r="R285" i="46"/>
  <c r="S285" i="46"/>
  <c r="T285" i="46"/>
  <c r="U285" i="46"/>
  <c r="V285" i="46"/>
  <c r="W285" i="46"/>
  <c r="X285" i="46"/>
  <c r="P285" i="46"/>
  <c r="Q282" i="46"/>
  <c r="R282" i="46"/>
  <c r="S282" i="46"/>
  <c r="T282" i="46"/>
  <c r="U282" i="46"/>
  <c r="V282" i="46"/>
  <c r="W282" i="46"/>
  <c r="X282" i="46"/>
  <c r="P282" i="46"/>
  <c r="Q279" i="46"/>
  <c r="R279" i="46"/>
  <c r="S279" i="46"/>
  <c r="T279" i="46"/>
  <c r="U279" i="46"/>
  <c r="V279" i="46"/>
  <c r="W279" i="46"/>
  <c r="X279" i="46"/>
  <c r="P279" i="46"/>
  <c r="F279" i="46"/>
  <c r="G279" i="46"/>
  <c r="H279" i="46"/>
  <c r="I279" i="46"/>
  <c r="J279" i="46"/>
  <c r="K279" i="46"/>
  <c r="L279" i="46"/>
  <c r="M279" i="46"/>
  <c r="E279" i="46"/>
  <c r="F348" i="46"/>
  <c r="G348" i="46"/>
  <c r="H348" i="46"/>
  <c r="I348" i="46"/>
  <c r="J348" i="46"/>
  <c r="K348" i="46"/>
  <c r="L348" i="46"/>
  <c r="M348" i="46"/>
  <c r="E348" i="46"/>
  <c r="F338" i="46"/>
  <c r="G338" i="46"/>
  <c r="H338" i="46"/>
  <c r="I338" i="46"/>
  <c r="J338" i="46"/>
  <c r="K338" i="46"/>
  <c r="L338" i="46"/>
  <c r="M338" i="46"/>
  <c r="E338" i="46"/>
  <c r="F319" i="46"/>
  <c r="G319" i="46"/>
  <c r="H319" i="46"/>
  <c r="I319" i="46"/>
  <c r="J319" i="46"/>
  <c r="K319" i="46"/>
  <c r="L319" i="46"/>
  <c r="M319" i="46"/>
  <c r="E319" i="46"/>
  <c r="F310" i="46"/>
  <c r="G310" i="46"/>
  <c r="H310" i="46"/>
  <c r="I310" i="46"/>
  <c r="J310" i="46"/>
  <c r="K310" i="46"/>
  <c r="L310" i="46"/>
  <c r="M310" i="46"/>
  <c r="E310" i="46"/>
  <c r="F307" i="46"/>
  <c r="G307" i="46"/>
  <c r="H307" i="46"/>
  <c r="I307" i="46"/>
  <c r="J307" i="46"/>
  <c r="K307" i="46"/>
  <c r="L307" i="46"/>
  <c r="M307" i="46"/>
  <c r="F291" i="46"/>
  <c r="G291" i="46"/>
  <c r="H291" i="46"/>
  <c r="I291" i="46"/>
  <c r="J291" i="46"/>
  <c r="K291" i="46"/>
  <c r="L291" i="46"/>
  <c r="M291" i="46"/>
  <c r="E291" i="46"/>
  <c r="F288" i="46"/>
  <c r="G288" i="46"/>
  <c r="H288" i="46"/>
  <c r="I288" i="46"/>
  <c r="J288" i="46"/>
  <c r="K288" i="46"/>
  <c r="L288" i="46"/>
  <c r="M288" i="46"/>
  <c r="E288" i="46"/>
  <c r="F285" i="46"/>
  <c r="G285" i="46"/>
  <c r="H285" i="46"/>
  <c r="I285" i="46"/>
  <c r="J285" i="46"/>
  <c r="K285" i="46"/>
  <c r="L285" i="46"/>
  <c r="M285" i="46"/>
  <c r="E285" i="46"/>
  <c r="F282" i="46"/>
  <c r="G282" i="46"/>
  <c r="H282" i="46"/>
  <c r="I282" i="46"/>
  <c r="J282" i="46"/>
  <c r="K282" i="46"/>
  <c r="L282" i="46"/>
  <c r="M282" i="46"/>
  <c r="E282" i="46"/>
  <c r="Q182" i="46"/>
  <c r="R182" i="46"/>
  <c r="S182" i="46"/>
  <c r="T182" i="46"/>
  <c r="U182" i="46"/>
  <c r="V182" i="46"/>
  <c r="W182" i="46"/>
  <c r="X182" i="46"/>
  <c r="P182" i="46"/>
  <c r="F182" i="46"/>
  <c r="G182" i="46"/>
  <c r="H182" i="46"/>
  <c r="I182" i="46"/>
  <c r="J182" i="46"/>
  <c r="K182" i="46"/>
  <c r="L182" i="46"/>
  <c r="M182" i="46"/>
  <c r="E182" i="46"/>
  <c r="Q233" i="46"/>
  <c r="R233" i="46"/>
  <c r="S233" i="46"/>
  <c r="T233" i="46"/>
  <c r="U233" i="46"/>
  <c r="V233" i="46"/>
  <c r="W233" i="46"/>
  <c r="X233" i="46"/>
  <c r="P233" i="46"/>
  <c r="Q219" i="46"/>
  <c r="R219" i="46"/>
  <c r="S219" i="46"/>
  <c r="T219" i="46"/>
  <c r="U219" i="46"/>
  <c r="V219" i="46"/>
  <c r="W219" i="46"/>
  <c r="X219" i="46"/>
  <c r="P219" i="46"/>
  <c r="Q209" i="46"/>
  <c r="R209" i="46"/>
  <c r="S209" i="46"/>
  <c r="T209" i="46"/>
  <c r="U209" i="46"/>
  <c r="V209" i="46"/>
  <c r="W209" i="46"/>
  <c r="X209" i="46"/>
  <c r="P209" i="46"/>
  <c r="Q190" i="46"/>
  <c r="R190" i="46"/>
  <c r="S190" i="46"/>
  <c r="T190" i="46"/>
  <c r="U190" i="46"/>
  <c r="V190" i="46"/>
  <c r="W190" i="46"/>
  <c r="X190" i="46"/>
  <c r="P190" i="46"/>
  <c r="Q187" i="46"/>
  <c r="R187" i="46"/>
  <c r="S187" i="46"/>
  <c r="T187" i="46"/>
  <c r="U187" i="46"/>
  <c r="V187" i="46"/>
  <c r="W187" i="46"/>
  <c r="X187" i="46"/>
  <c r="P187" i="46"/>
  <c r="Q181" i="46"/>
  <c r="R181" i="46"/>
  <c r="S181" i="46"/>
  <c r="T181" i="46"/>
  <c r="U181" i="46"/>
  <c r="V181" i="46"/>
  <c r="W181" i="46"/>
  <c r="X181" i="46"/>
  <c r="P181" i="46"/>
  <c r="Q178" i="46"/>
  <c r="R178" i="46"/>
  <c r="S178" i="46"/>
  <c r="T178" i="46"/>
  <c r="U178" i="46"/>
  <c r="V178" i="46"/>
  <c r="W178" i="46"/>
  <c r="X178" i="46"/>
  <c r="P178" i="46"/>
  <c r="Q162" i="46"/>
  <c r="R162" i="46"/>
  <c r="S162" i="46"/>
  <c r="T162" i="46"/>
  <c r="U162" i="46"/>
  <c r="V162" i="46"/>
  <c r="W162" i="46"/>
  <c r="X162" i="46"/>
  <c r="P162" i="46"/>
  <c r="Q159" i="46"/>
  <c r="R159" i="46"/>
  <c r="S159" i="46"/>
  <c r="T159" i="46"/>
  <c r="U159" i="46"/>
  <c r="V159" i="46"/>
  <c r="W159" i="46"/>
  <c r="X159" i="46"/>
  <c r="P159" i="46"/>
  <c r="Q156" i="46"/>
  <c r="R156" i="46"/>
  <c r="S156" i="46"/>
  <c r="T156" i="46"/>
  <c r="U156" i="46"/>
  <c r="V156" i="46"/>
  <c r="W156" i="46"/>
  <c r="X156" i="46"/>
  <c r="P156" i="46"/>
  <c r="Q153" i="46"/>
  <c r="R153" i="46"/>
  <c r="S153" i="46"/>
  <c r="T153" i="46"/>
  <c r="U153" i="46"/>
  <c r="V153" i="46"/>
  <c r="W153" i="46"/>
  <c r="X153" i="46"/>
  <c r="P153" i="46"/>
  <c r="Q150" i="46"/>
  <c r="R150" i="46"/>
  <c r="S150" i="46"/>
  <c r="T150" i="46"/>
  <c r="U150" i="46"/>
  <c r="V150" i="46"/>
  <c r="W150" i="46"/>
  <c r="X150" i="46"/>
  <c r="P150" i="46"/>
  <c r="F209" i="46"/>
  <c r="G209" i="46"/>
  <c r="H209" i="46"/>
  <c r="I209" i="46"/>
  <c r="J209" i="46"/>
  <c r="K209" i="46"/>
  <c r="L209" i="46"/>
  <c r="M209" i="46"/>
  <c r="E209" i="46"/>
  <c r="F233" i="46"/>
  <c r="G233" i="46"/>
  <c r="H233" i="46"/>
  <c r="I233" i="46"/>
  <c r="J233" i="46"/>
  <c r="K233" i="46"/>
  <c r="L233" i="46"/>
  <c r="M233" i="46"/>
  <c r="E233" i="46"/>
  <c r="F219" i="46"/>
  <c r="G219" i="46"/>
  <c r="H219" i="46"/>
  <c r="I219" i="46"/>
  <c r="J219" i="46"/>
  <c r="K219" i="46"/>
  <c r="L219" i="46"/>
  <c r="M219" i="46"/>
  <c r="E219" i="46"/>
  <c r="F190" i="46"/>
  <c r="G190" i="46"/>
  <c r="H190" i="46"/>
  <c r="I190" i="46"/>
  <c r="J190" i="46"/>
  <c r="K190" i="46"/>
  <c r="L190" i="46"/>
  <c r="M190" i="46"/>
  <c r="E190" i="46"/>
  <c r="F187" i="46"/>
  <c r="G187" i="46"/>
  <c r="H187" i="46"/>
  <c r="I187" i="46"/>
  <c r="J187" i="46"/>
  <c r="K187" i="46"/>
  <c r="L187" i="46"/>
  <c r="M187" i="46"/>
  <c r="E187" i="46"/>
  <c r="F181" i="46"/>
  <c r="G181" i="46"/>
  <c r="H181" i="46"/>
  <c r="I181" i="46"/>
  <c r="J181" i="46"/>
  <c r="K181" i="46"/>
  <c r="L181" i="46"/>
  <c r="M181" i="46"/>
  <c r="E181" i="46"/>
  <c r="F178" i="46"/>
  <c r="G178" i="46"/>
  <c r="H178" i="46"/>
  <c r="I178" i="46"/>
  <c r="J178" i="46"/>
  <c r="K178" i="46"/>
  <c r="L178" i="46"/>
  <c r="M178" i="46"/>
  <c r="E178" i="46"/>
  <c r="F162" i="46"/>
  <c r="G162" i="46"/>
  <c r="H162" i="46"/>
  <c r="I162" i="46"/>
  <c r="J162" i="46"/>
  <c r="K162" i="46"/>
  <c r="L162" i="46"/>
  <c r="M162" i="46"/>
  <c r="F159" i="46"/>
  <c r="G159" i="46"/>
  <c r="H159" i="46"/>
  <c r="I159" i="46"/>
  <c r="J159" i="46"/>
  <c r="K159" i="46"/>
  <c r="L159" i="46"/>
  <c r="M159" i="46"/>
  <c r="E159" i="46"/>
  <c r="F156" i="46"/>
  <c r="G156" i="46"/>
  <c r="H156" i="46"/>
  <c r="I156" i="46"/>
  <c r="J156" i="46"/>
  <c r="K156" i="46"/>
  <c r="L156" i="46"/>
  <c r="M156" i="46"/>
  <c r="F153" i="46"/>
  <c r="G153" i="46"/>
  <c r="H153" i="46"/>
  <c r="I153" i="46"/>
  <c r="J153" i="46"/>
  <c r="K153" i="46"/>
  <c r="L153" i="46"/>
  <c r="M153" i="46"/>
  <c r="E153" i="46"/>
  <c r="F150" i="46"/>
  <c r="G150" i="46"/>
  <c r="H150" i="46"/>
  <c r="I150" i="46"/>
  <c r="J150" i="46"/>
  <c r="K150" i="46"/>
  <c r="L150" i="46"/>
  <c r="M150" i="46"/>
  <c r="Q35" i="46"/>
  <c r="R35" i="46"/>
  <c r="S35" i="46"/>
  <c r="T35" i="46"/>
  <c r="U35" i="46"/>
  <c r="V35" i="46"/>
  <c r="W35" i="46"/>
  <c r="X35" i="46"/>
  <c r="P35" i="46"/>
  <c r="Q32" i="46"/>
  <c r="R32" i="46"/>
  <c r="S32" i="46"/>
  <c r="T32" i="46"/>
  <c r="U32" i="46"/>
  <c r="V32" i="46"/>
  <c r="W32" i="46"/>
  <c r="X32" i="46"/>
  <c r="P32" i="46"/>
  <c r="Q106" i="46"/>
  <c r="R106" i="46"/>
  <c r="S106" i="46"/>
  <c r="T106" i="46"/>
  <c r="U106" i="46"/>
  <c r="V106" i="46"/>
  <c r="W106" i="46"/>
  <c r="X106" i="46"/>
  <c r="P106" i="46"/>
  <c r="Q54" i="46"/>
  <c r="R54" i="46"/>
  <c r="S54" i="46"/>
  <c r="T54" i="46"/>
  <c r="U54" i="46"/>
  <c r="V54" i="46"/>
  <c r="W54" i="46"/>
  <c r="X54" i="46"/>
  <c r="P54" i="46"/>
  <c r="Q51" i="46"/>
  <c r="R51" i="46"/>
  <c r="S51" i="46"/>
  <c r="T51" i="46"/>
  <c r="U51" i="46"/>
  <c r="V51" i="46"/>
  <c r="W51" i="46"/>
  <c r="X51" i="46"/>
  <c r="P51" i="46"/>
  <c r="F32" i="46"/>
  <c r="G32" i="46"/>
  <c r="H32" i="46"/>
  <c r="I32" i="46"/>
  <c r="J32" i="46"/>
  <c r="K32" i="46"/>
  <c r="L32" i="46"/>
  <c r="M32" i="46"/>
  <c r="E32" i="46"/>
  <c r="F35" i="46"/>
  <c r="G35" i="46"/>
  <c r="H35" i="46"/>
  <c r="I35" i="46"/>
  <c r="J35" i="46"/>
  <c r="K35" i="46"/>
  <c r="L35" i="46"/>
  <c r="M35" i="46"/>
  <c r="E35" i="46"/>
  <c r="F106" i="46"/>
  <c r="G106" i="46"/>
  <c r="H106" i="46"/>
  <c r="I106" i="46"/>
  <c r="J106" i="46"/>
  <c r="K106" i="46"/>
  <c r="L106" i="46"/>
  <c r="M106" i="46"/>
  <c r="E106" i="46"/>
  <c r="F54" i="46"/>
  <c r="G54" i="46"/>
  <c r="H54" i="46"/>
  <c r="I54" i="46"/>
  <c r="J54" i="46"/>
  <c r="K54" i="46"/>
  <c r="L54" i="46"/>
  <c r="M54" i="46"/>
  <c r="E54" i="46"/>
  <c r="F51" i="46"/>
  <c r="G51" i="46"/>
  <c r="H51" i="46"/>
  <c r="I51" i="46"/>
  <c r="J51" i="46"/>
  <c r="K51" i="46"/>
  <c r="L51" i="46"/>
  <c r="M51" i="46"/>
  <c r="E51" i="46"/>
  <c r="Q111" i="46"/>
  <c r="R111" i="46"/>
  <c r="S111" i="46"/>
  <c r="T111" i="46"/>
  <c r="U111" i="46"/>
  <c r="V111" i="46"/>
  <c r="W111" i="46"/>
  <c r="X111" i="46"/>
  <c r="P111" i="46"/>
  <c r="Q105" i="46"/>
  <c r="R105" i="46"/>
  <c r="S105" i="46"/>
  <c r="T105" i="46"/>
  <c r="U105" i="46"/>
  <c r="V105" i="46"/>
  <c r="W105" i="46"/>
  <c r="X105" i="46"/>
  <c r="P105" i="46"/>
  <c r="Q102" i="46"/>
  <c r="R102" i="46"/>
  <c r="S102" i="46"/>
  <c r="T102" i="46"/>
  <c r="U102" i="46"/>
  <c r="V102" i="46"/>
  <c r="W102" i="46"/>
  <c r="X102" i="46"/>
  <c r="P102" i="46"/>
  <c r="Q84" i="46"/>
  <c r="R84" i="46"/>
  <c r="S84" i="46"/>
  <c r="T84" i="46"/>
  <c r="U84" i="46"/>
  <c r="V84" i="46"/>
  <c r="W84" i="46"/>
  <c r="X84" i="46"/>
  <c r="P84" i="46"/>
  <c r="Q53" i="46"/>
  <c r="R53" i="46"/>
  <c r="S53" i="46"/>
  <c r="T53" i="46"/>
  <c r="U53" i="46"/>
  <c r="V53" i="46"/>
  <c r="W53" i="46"/>
  <c r="X53" i="46"/>
  <c r="P53" i="46"/>
  <c r="Q50" i="46"/>
  <c r="R50" i="46"/>
  <c r="S50" i="46"/>
  <c r="T50" i="46"/>
  <c r="U50" i="46"/>
  <c r="V50" i="46"/>
  <c r="W50" i="46"/>
  <c r="X50" i="46"/>
  <c r="P50" i="46"/>
  <c r="Q40" i="46"/>
  <c r="R40" i="46"/>
  <c r="S40" i="46"/>
  <c r="T40" i="46"/>
  <c r="U40" i="46"/>
  <c r="V40" i="46"/>
  <c r="W40" i="46"/>
  <c r="X40" i="46"/>
  <c r="P40" i="46"/>
  <c r="Q37" i="46"/>
  <c r="R37" i="46"/>
  <c r="S37" i="46"/>
  <c r="T37" i="46"/>
  <c r="U37" i="46"/>
  <c r="V37" i="46"/>
  <c r="W37" i="46"/>
  <c r="X37" i="46"/>
  <c r="P37" i="46"/>
  <c r="Q34" i="46"/>
  <c r="R34" i="46"/>
  <c r="S34" i="46"/>
  <c r="T34" i="46"/>
  <c r="U34" i="46"/>
  <c r="V34" i="46"/>
  <c r="W34" i="46"/>
  <c r="X34" i="46"/>
  <c r="P34" i="46"/>
  <c r="Q31" i="46"/>
  <c r="R31" i="46"/>
  <c r="S31" i="46"/>
  <c r="T31" i="46"/>
  <c r="U31" i="46"/>
  <c r="V31" i="46"/>
  <c r="W31" i="46"/>
  <c r="X31" i="46"/>
  <c r="P31" i="46"/>
  <c r="Q28" i="46"/>
  <c r="R28" i="46"/>
  <c r="S28" i="46"/>
  <c r="T28" i="46"/>
  <c r="U28" i="46"/>
  <c r="V28" i="46"/>
  <c r="W28" i="46"/>
  <c r="X28" i="46"/>
  <c r="P28" i="46"/>
  <c r="Q25" i="46"/>
  <c r="R25" i="46"/>
  <c r="S25" i="46"/>
  <c r="T25" i="46"/>
  <c r="U25" i="46"/>
  <c r="V25" i="46"/>
  <c r="W25" i="46"/>
  <c r="X25" i="46"/>
  <c r="P25" i="46"/>
  <c r="Q22" i="46"/>
  <c r="R22" i="46"/>
  <c r="S22" i="46"/>
  <c r="T22" i="46"/>
  <c r="U22" i="46"/>
  <c r="V22" i="46"/>
  <c r="W22" i="46"/>
  <c r="X22" i="46"/>
  <c r="P22" i="46"/>
  <c r="F111" i="46"/>
  <c r="G111" i="46"/>
  <c r="H111" i="46"/>
  <c r="I111" i="46"/>
  <c r="J111" i="46"/>
  <c r="K111" i="46"/>
  <c r="L111" i="46"/>
  <c r="M111" i="46"/>
  <c r="E111" i="46"/>
  <c r="F105" i="46"/>
  <c r="G105" i="46"/>
  <c r="H105" i="46"/>
  <c r="I105" i="46"/>
  <c r="J105" i="46"/>
  <c r="K105" i="46"/>
  <c r="L105" i="46"/>
  <c r="M105" i="46"/>
  <c r="E105" i="46"/>
  <c r="F102" i="46"/>
  <c r="G102" i="46"/>
  <c r="H102" i="46"/>
  <c r="I102" i="46"/>
  <c r="J102" i="46"/>
  <c r="K102" i="46"/>
  <c r="L102" i="46"/>
  <c r="M102" i="46"/>
  <c r="E102" i="46"/>
  <c r="F84" i="46"/>
  <c r="G84" i="46"/>
  <c r="H84" i="46"/>
  <c r="I84" i="46"/>
  <c r="J84" i="46"/>
  <c r="K84" i="46"/>
  <c r="L84" i="46"/>
  <c r="M84" i="46"/>
  <c r="E84" i="46"/>
  <c r="F53" i="46"/>
  <c r="G53" i="46"/>
  <c r="H53" i="46"/>
  <c r="I53" i="46"/>
  <c r="J53" i="46"/>
  <c r="K53" i="46"/>
  <c r="L53" i="46"/>
  <c r="M53" i="46"/>
  <c r="E53" i="46"/>
  <c r="F50" i="46"/>
  <c r="G50" i="46"/>
  <c r="H50" i="46"/>
  <c r="I50" i="46"/>
  <c r="J50" i="46"/>
  <c r="K50" i="46"/>
  <c r="L50" i="46"/>
  <c r="M50" i="46"/>
  <c r="E50" i="46"/>
  <c r="F37" i="46"/>
  <c r="G37" i="46"/>
  <c r="H37" i="46"/>
  <c r="I37" i="46"/>
  <c r="J37" i="46"/>
  <c r="K37" i="46"/>
  <c r="L37" i="46"/>
  <c r="M37" i="46"/>
  <c r="E37" i="46"/>
  <c r="F34" i="46"/>
  <c r="G34" i="46"/>
  <c r="H34" i="46"/>
  <c r="I34" i="46"/>
  <c r="J34" i="46"/>
  <c r="K34" i="46"/>
  <c r="L34" i="46"/>
  <c r="M34" i="46"/>
  <c r="E34" i="46"/>
  <c r="F31" i="46"/>
  <c r="G31" i="46"/>
  <c r="H31" i="46"/>
  <c r="I31" i="46"/>
  <c r="J31" i="46"/>
  <c r="K31" i="46"/>
  <c r="L31" i="46"/>
  <c r="M31" i="46"/>
  <c r="E31" i="46"/>
  <c r="F28" i="46"/>
  <c r="G28" i="46"/>
  <c r="H28" i="46"/>
  <c r="I28" i="46"/>
  <c r="J28" i="46"/>
  <c r="K28" i="46"/>
  <c r="L28" i="46"/>
  <c r="M28" i="46"/>
  <c r="E28" i="46"/>
  <c r="M25" i="46"/>
  <c r="L25" i="46"/>
  <c r="K25" i="46"/>
  <c r="J25" i="46"/>
  <c r="I25" i="46"/>
  <c r="H25" i="46"/>
  <c r="G25" i="46"/>
  <c r="F25" i="46"/>
  <c r="E25" i="46"/>
  <c r="H22" i="46"/>
  <c r="F22" i="46"/>
  <c r="G22" i="46"/>
  <c r="I22" i="46"/>
  <c r="J22" i="46"/>
  <c r="K22" i="46"/>
  <c r="L22" i="46"/>
  <c r="M22" i="46"/>
  <c r="E22" i="46"/>
  <c r="W255" i="46" l="1"/>
  <c r="S384" i="46"/>
  <c r="P513" i="46"/>
  <c r="R384" i="46"/>
  <c r="U513" i="46"/>
  <c r="V513" i="46"/>
  <c r="Q513" i="46"/>
  <c r="X513" i="46"/>
  <c r="Q384" i="46"/>
  <c r="T384" i="46"/>
  <c r="X384" i="46"/>
  <c r="P384" i="46"/>
  <c r="L384" i="46"/>
  <c r="V384" i="46"/>
  <c r="U384" i="46"/>
  <c r="K384" i="46"/>
  <c r="I384" i="46"/>
  <c r="L255" i="46"/>
  <c r="H384" i="46"/>
  <c r="S255" i="46"/>
  <c r="F384" i="46"/>
  <c r="J384" i="46"/>
  <c r="H255" i="46"/>
  <c r="M384" i="46"/>
  <c r="T255" i="46"/>
  <c r="R255" i="46"/>
  <c r="G255" i="46"/>
  <c r="G384" i="46"/>
  <c r="E384" i="46"/>
  <c r="Q255" i="46"/>
  <c r="E255" i="46"/>
  <c r="I255" i="46"/>
  <c r="V255" i="46"/>
  <c r="U255" i="46"/>
  <c r="X255" i="46"/>
  <c r="P255" i="46"/>
  <c r="M255" i="46"/>
  <c r="F255" i="46"/>
  <c r="K255" i="46"/>
  <c r="J255" i="46"/>
  <c r="P127" i="46"/>
  <c r="Q127" i="46"/>
  <c r="S127" i="46"/>
  <c r="W127" i="46"/>
  <c r="X127" i="46"/>
  <c r="E127" i="46"/>
  <c r="F127" i="46"/>
  <c r="G127" i="46"/>
  <c r="T127" i="46" l="1"/>
  <c r="R127" i="46"/>
  <c r="U127" i="46"/>
  <c r="V127" i="46"/>
  <c r="H127" i="46"/>
  <c r="D513" i="46"/>
  <c r="O384" i="46"/>
  <c r="G22" i="45"/>
  <c r="D22" i="45"/>
  <c r="I127" i="46" l="1"/>
  <c r="K23" i="45"/>
  <c r="C130" i="45"/>
  <c r="N620" i="79"/>
  <c r="N437" i="79"/>
  <c r="N254" i="79"/>
  <c r="N71" i="79"/>
  <c r="J127" i="46" l="1"/>
  <c r="F22" i="45"/>
  <c r="K127" i="46" l="1"/>
  <c r="Q51" i="43"/>
  <c r="M127" i="46" l="1"/>
  <c r="L127" i="46"/>
  <c r="N511" i="46"/>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8" i="79"/>
  <c r="N1105" i="79"/>
  <c r="N1102" i="79"/>
  <c r="N1099" i="79"/>
  <c r="N1096" i="79"/>
  <c r="N1093" i="79"/>
  <c r="N1090" i="79"/>
  <c r="N1084" i="79"/>
  <c r="N1081" i="79"/>
  <c r="N1078" i="79"/>
  <c r="N1075" i="79"/>
  <c r="N1072" i="79"/>
  <c r="N1069" i="79"/>
  <c r="N1065" i="79"/>
  <c r="N1062" i="79"/>
  <c r="N1059" i="79"/>
  <c r="N1055" i="79"/>
  <c r="N1052" i="79"/>
  <c r="N1049" i="79"/>
  <c r="N1046" i="79"/>
  <c r="N1043" i="79"/>
  <c r="N1040" i="79"/>
  <c r="N1037" i="79"/>
  <c r="N1034" i="79"/>
  <c r="N1016" i="79"/>
  <c r="N1013" i="79"/>
  <c r="N1010" i="79"/>
  <c r="N1007" i="79"/>
  <c r="N1003" i="79"/>
  <c r="N1000" i="79"/>
  <c r="N996" i="79"/>
  <c r="N992" i="79"/>
  <c r="N989" i="79"/>
  <c r="N986" i="79"/>
  <c r="N982" i="79"/>
  <c r="N979" i="79"/>
  <c r="N976" i="79"/>
  <c r="N973" i="79"/>
  <c r="N970" i="79"/>
  <c r="N925" i="79"/>
  <c r="N922" i="79"/>
  <c r="N919" i="79"/>
  <c r="N916" i="79"/>
  <c r="N913" i="79"/>
  <c r="N910" i="79"/>
  <c r="N907" i="79"/>
  <c r="N901" i="79"/>
  <c r="N898" i="79"/>
  <c r="N895" i="79"/>
  <c r="N892" i="79"/>
  <c r="N889" i="79"/>
  <c r="N886" i="79"/>
  <c r="N882" i="79"/>
  <c r="N879" i="79"/>
  <c r="N876" i="79"/>
  <c r="N872" i="79"/>
  <c r="N869" i="79"/>
  <c r="N866" i="79"/>
  <c r="N863" i="79"/>
  <c r="N860" i="79"/>
  <c r="N857" i="79"/>
  <c r="N854" i="79"/>
  <c r="N851" i="79"/>
  <c r="N833" i="79"/>
  <c r="N830" i="79"/>
  <c r="N827" i="79"/>
  <c r="N824" i="79"/>
  <c r="N820" i="79"/>
  <c r="N817" i="79"/>
  <c r="N813" i="79"/>
  <c r="N809" i="79"/>
  <c r="N806" i="79"/>
  <c r="N803" i="79"/>
  <c r="N799" i="79"/>
  <c r="N796" i="79"/>
  <c r="N793" i="79"/>
  <c r="N790" i="79"/>
  <c r="N787" i="79"/>
  <c r="N742" i="79"/>
  <c r="N739" i="79"/>
  <c r="N736" i="79"/>
  <c r="N733" i="79"/>
  <c r="N730" i="79"/>
  <c r="N727" i="79"/>
  <c r="N724" i="79"/>
  <c r="N718" i="79"/>
  <c r="N715" i="79"/>
  <c r="N712" i="79"/>
  <c r="N709" i="79"/>
  <c r="N706" i="79"/>
  <c r="N703" i="79"/>
  <c r="N699" i="79"/>
  <c r="N696" i="79"/>
  <c r="N693" i="79"/>
  <c r="N689" i="79"/>
  <c r="N686" i="79"/>
  <c r="N683" i="79"/>
  <c r="N680" i="79"/>
  <c r="N677" i="79"/>
  <c r="N674" i="79"/>
  <c r="N671" i="79"/>
  <c r="N668" i="79"/>
  <c r="N650" i="79"/>
  <c r="N647" i="79"/>
  <c r="N644" i="79"/>
  <c r="N641" i="79"/>
  <c r="N637" i="79"/>
  <c r="N634" i="79"/>
  <c r="N630" i="79"/>
  <c r="N626" i="79"/>
  <c r="N623" i="79"/>
  <c r="N616" i="79"/>
  <c r="N613" i="79"/>
  <c r="N610" i="79"/>
  <c r="N607" i="79"/>
  <c r="N604" i="79"/>
  <c r="N559" i="79"/>
  <c r="N556" i="79"/>
  <c r="N553" i="79"/>
  <c r="N550" i="79"/>
  <c r="N547" i="79"/>
  <c r="N544" i="79"/>
  <c r="N541" i="79"/>
  <c r="N535" i="79"/>
  <c r="N532" i="79"/>
  <c r="N529" i="79"/>
  <c r="N526" i="79"/>
  <c r="N523" i="79"/>
  <c r="N520" i="79"/>
  <c r="N516" i="79"/>
  <c r="N513" i="79"/>
  <c r="N510" i="79"/>
  <c r="N506" i="79"/>
  <c r="N503" i="79"/>
  <c r="N500" i="79"/>
  <c r="N497" i="79"/>
  <c r="N494" i="79"/>
  <c r="N491" i="79"/>
  <c r="N488" i="79"/>
  <c r="N485" i="79"/>
  <c r="N467" i="79"/>
  <c r="N464" i="79"/>
  <c r="N461" i="79"/>
  <c r="N458" i="79"/>
  <c r="N454" i="79"/>
  <c r="N451" i="79"/>
  <c r="N447" i="79"/>
  <c r="N443" i="79"/>
  <c r="N440" i="79"/>
  <c r="N433" i="79"/>
  <c r="N430" i="79"/>
  <c r="N427" i="79"/>
  <c r="N424" i="79"/>
  <c r="N421" i="79"/>
  <c r="N376" i="79"/>
  <c r="N373" i="79"/>
  <c r="N370" i="79"/>
  <c r="N367" i="79"/>
  <c r="N364" i="79"/>
  <c r="N361" i="79"/>
  <c r="N358" i="79"/>
  <c r="N352" i="79"/>
  <c r="N349" i="79"/>
  <c r="N346" i="79"/>
  <c r="N343" i="79"/>
  <c r="N340" i="79"/>
  <c r="N337" i="79"/>
  <c r="N333" i="79"/>
  <c r="N330" i="79"/>
  <c r="N327" i="79"/>
  <c r="N323" i="79"/>
  <c r="N320" i="79"/>
  <c r="N317" i="79"/>
  <c r="N314" i="79"/>
  <c r="N311" i="79"/>
  <c r="N308" i="79"/>
  <c r="N305" i="79"/>
  <c r="N302" i="79"/>
  <c r="N284" i="79"/>
  <c r="N281" i="79"/>
  <c r="N278" i="79"/>
  <c r="N275" i="79"/>
  <c r="N271" i="79"/>
  <c r="N268" i="79"/>
  <c r="N264" i="79"/>
  <c r="N260" i="79"/>
  <c r="N257" i="79"/>
  <c r="N250" i="79"/>
  <c r="N247" i="79"/>
  <c r="N244" i="79"/>
  <c r="N241" i="79"/>
  <c r="N238" i="79"/>
  <c r="N193" i="79"/>
  <c r="N190" i="79"/>
  <c r="N187" i="79"/>
  <c r="N184"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4" i="79" l="1"/>
  <c r="AM1107" i="79"/>
  <c r="AE1043" i="79"/>
  <c r="Z1043" i="79"/>
  <c r="Y1030" i="79"/>
  <c r="Y1027" i="79"/>
  <c r="AD1000" i="79"/>
  <c r="Z1000" i="79"/>
  <c r="Y1000" i="79"/>
  <c r="AM1006" i="79"/>
  <c r="Y1007" i="79"/>
  <c r="AL1003" i="79"/>
  <c r="AM1002" i="79"/>
  <c r="AK1003" i="79"/>
  <c r="AJ1003" i="79"/>
  <c r="AI1003" i="79"/>
  <c r="AH1003" i="79"/>
  <c r="AG1003" i="79"/>
  <c r="AF1003" i="79"/>
  <c r="AE1003" i="79"/>
  <c r="AD1003" i="79"/>
  <c r="AC1003" i="79"/>
  <c r="AB1003" i="79"/>
  <c r="AA1003" i="79"/>
  <c r="Z1003" i="79"/>
  <c r="Y1003" i="79"/>
  <c r="AL1000" i="79"/>
  <c r="AK1000" i="79"/>
  <c r="AJ1000" i="79"/>
  <c r="AI1000" i="79"/>
  <c r="AH1000" i="79"/>
  <c r="AG1000" i="79"/>
  <c r="AF1000" i="79"/>
  <c r="AE1000" i="79"/>
  <c r="AC1000" i="79"/>
  <c r="AB1000" i="79"/>
  <c r="AA1000" i="79"/>
  <c r="AM999" i="79"/>
  <c r="Y996" i="79"/>
  <c r="Y989" i="79"/>
  <c r="Y986" i="79"/>
  <c r="Y982" i="79"/>
  <c r="Y973" i="79"/>
  <c r="Y970" i="79"/>
  <c r="Y966" i="79"/>
  <c r="Y876" i="79"/>
  <c r="AL872" i="79"/>
  <c r="Y851" i="79"/>
  <c r="Y833" i="79"/>
  <c r="Y820" i="79"/>
  <c r="AL820" i="79"/>
  <c r="AK820" i="79"/>
  <c r="AJ820" i="79"/>
  <c r="AI820" i="79"/>
  <c r="AH820" i="79"/>
  <c r="AG820" i="79"/>
  <c r="AF820" i="79"/>
  <c r="AE820" i="79"/>
  <c r="AD820" i="79"/>
  <c r="AC820" i="79"/>
  <c r="AB820" i="79"/>
  <c r="AA820" i="79"/>
  <c r="Z820" i="79"/>
  <c r="AM819" i="79"/>
  <c r="AL817" i="79"/>
  <c r="AK817" i="79"/>
  <c r="AJ817" i="79"/>
  <c r="AI817" i="79"/>
  <c r="AH817" i="79"/>
  <c r="AG817" i="79"/>
  <c r="AF817" i="79"/>
  <c r="AE817" i="79"/>
  <c r="AD817" i="79"/>
  <c r="AC817" i="79"/>
  <c r="AB817" i="79"/>
  <c r="AA817" i="79"/>
  <c r="Z817" i="79"/>
  <c r="Y817" i="79"/>
  <c r="AM816" i="79"/>
  <c r="Y813" i="79"/>
  <c r="Y699" i="79"/>
  <c r="Y693" i="79"/>
  <c r="Y677" i="79"/>
  <c r="AM660" i="79"/>
  <c r="AM657" i="79"/>
  <c r="AM654" i="79"/>
  <c r="Y650" i="79"/>
  <c r="Y647" i="79"/>
  <c r="Y637" i="79"/>
  <c r="Y634" i="79"/>
  <c r="Y630" i="79"/>
  <c r="AL637" i="79"/>
  <c r="AK637" i="79"/>
  <c r="AJ637" i="79"/>
  <c r="AI637" i="79"/>
  <c r="AH637" i="79"/>
  <c r="AG637" i="79"/>
  <c r="AF637" i="79"/>
  <c r="AE637" i="79"/>
  <c r="AD637" i="79"/>
  <c r="AC637" i="79"/>
  <c r="AB637" i="79"/>
  <c r="AA637" i="79"/>
  <c r="Z637" i="79"/>
  <c r="AM636" i="79"/>
  <c r="AL634" i="79"/>
  <c r="AK634" i="79"/>
  <c r="AJ634" i="79"/>
  <c r="AI634" i="79"/>
  <c r="AH634" i="79"/>
  <c r="AG634" i="79"/>
  <c r="AF634" i="79"/>
  <c r="AE634" i="79"/>
  <c r="AD634" i="79"/>
  <c r="AC634" i="79"/>
  <c r="AB634" i="79"/>
  <c r="AA634" i="79"/>
  <c r="Z634" i="79"/>
  <c r="AM633" i="79"/>
  <c r="Y616" i="79"/>
  <c r="Y607" i="79"/>
  <c r="AM519" i="79"/>
  <c r="AM515" i="79"/>
  <c r="Y520" i="79"/>
  <c r="Y451" i="79"/>
  <c r="Y454" i="79"/>
  <c r="AL454" i="79"/>
  <c r="AK454" i="79"/>
  <c r="AJ454" i="79"/>
  <c r="AI454" i="79"/>
  <c r="AH454" i="79"/>
  <c r="AG454" i="79"/>
  <c r="AF454" i="79"/>
  <c r="AE454" i="79"/>
  <c r="AD454" i="79"/>
  <c r="AC454" i="79"/>
  <c r="AB454" i="79"/>
  <c r="AA454" i="79"/>
  <c r="Z454" i="79"/>
  <c r="AM453" i="79"/>
  <c r="AL451" i="79"/>
  <c r="AK451" i="79"/>
  <c r="AJ451" i="79"/>
  <c r="AI451" i="79"/>
  <c r="AH451" i="79"/>
  <c r="AG451" i="79"/>
  <c r="AF451" i="79"/>
  <c r="AE451" i="79"/>
  <c r="AD451" i="79"/>
  <c r="AC451" i="79"/>
  <c r="AB451" i="79"/>
  <c r="AA451" i="79"/>
  <c r="Z451" i="79"/>
  <c r="AM450" i="79"/>
  <c r="Y447" i="79"/>
  <c r="Y370" i="79"/>
  <c r="Y376"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8" i="79"/>
  <c r="AM1101" i="79"/>
  <c r="AM1095" i="79"/>
  <c r="AM1092" i="79"/>
  <c r="AM1089" i="79"/>
  <c r="AM1086" i="79"/>
  <c r="AM1083" i="79"/>
  <c r="AM1080" i="79"/>
  <c r="AM1077" i="79"/>
  <c r="AM1074" i="79"/>
  <c r="AM1071" i="79"/>
  <c r="AM1068" i="79"/>
  <c r="AM1064" i="79"/>
  <c r="AM1061" i="79"/>
  <c r="AM1058" i="79"/>
  <c r="AM1054" i="79"/>
  <c r="AM1051" i="79"/>
  <c r="AM1048" i="79"/>
  <c r="AM1045" i="79"/>
  <c r="AM1042" i="79"/>
  <c r="AM1039" i="79"/>
  <c r="AM1036" i="79"/>
  <c r="AM1033" i="79"/>
  <c r="AM1029" i="79"/>
  <c r="AM1026" i="79"/>
  <c r="AM1023" i="79"/>
  <c r="AM1020" i="79"/>
  <c r="AM1015" i="79"/>
  <c r="AM1012" i="79"/>
  <c r="AM1009" i="79"/>
  <c r="AM995" i="79"/>
  <c r="AM991" i="79"/>
  <c r="AM988" i="79"/>
  <c r="AM985" i="79"/>
  <c r="AM981" i="79"/>
  <c r="AM978" i="79"/>
  <c r="AM975" i="79"/>
  <c r="AM972" i="79"/>
  <c r="AM969" i="79"/>
  <c r="AM965" i="79"/>
  <c r="AM962" i="79"/>
  <c r="AM959" i="79"/>
  <c r="AM956" i="79"/>
  <c r="AM953" i="79"/>
  <c r="AM924" i="79"/>
  <c r="AM921" i="79"/>
  <c r="AM918" i="79"/>
  <c r="AM915" i="79"/>
  <c r="AM912" i="79"/>
  <c r="AM909" i="79"/>
  <c r="AM906" i="79"/>
  <c r="AM903" i="79"/>
  <c r="AM900" i="79"/>
  <c r="AM897" i="79"/>
  <c r="AM894" i="79"/>
  <c r="AM891" i="79"/>
  <c r="AM888" i="79"/>
  <c r="AM885" i="79"/>
  <c r="AM881" i="79"/>
  <c r="AM878" i="79"/>
  <c r="AM875" i="79"/>
  <c r="AM871" i="79"/>
  <c r="AM868" i="79"/>
  <c r="AM865" i="79"/>
  <c r="AM862" i="79"/>
  <c r="AM859" i="79"/>
  <c r="AM856" i="79"/>
  <c r="AM853" i="79"/>
  <c r="AM850" i="79"/>
  <c r="AM846" i="79"/>
  <c r="AM843" i="79"/>
  <c r="AM840" i="79"/>
  <c r="AM837" i="79"/>
  <c r="AM832" i="79"/>
  <c r="AM829" i="79"/>
  <c r="AM826" i="79"/>
  <c r="AM823" i="79"/>
  <c r="AM812" i="79"/>
  <c r="AM808" i="79"/>
  <c r="AM805" i="79"/>
  <c r="AM802" i="79"/>
  <c r="AM798" i="79"/>
  <c r="AM795" i="79"/>
  <c r="AM792" i="79"/>
  <c r="AM789" i="79"/>
  <c r="AM786" i="79"/>
  <c r="AM782" i="79"/>
  <c r="AM779" i="79"/>
  <c r="AM776" i="79"/>
  <c r="AM773" i="79"/>
  <c r="AM770" i="79"/>
  <c r="AM741" i="79"/>
  <c r="AM738" i="79"/>
  <c r="AM735" i="79"/>
  <c r="AM732" i="79"/>
  <c r="AM729" i="79"/>
  <c r="AM726" i="79"/>
  <c r="AM723" i="79"/>
  <c r="AM720" i="79"/>
  <c r="AM717" i="79"/>
  <c r="AM714" i="79"/>
  <c r="AM711" i="79"/>
  <c r="AM708" i="79"/>
  <c r="AM705" i="79"/>
  <c r="AM702" i="79"/>
  <c r="AM698" i="79"/>
  <c r="AM695" i="79"/>
  <c r="AM692" i="79"/>
  <c r="AM688" i="79"/>
  <c r="AM685" i="79"/>
  <c r="AM682" i="79"/>
  <c r="AM679" i="79"/>
  <c r="AM676" i="79"/>
  <c r="AM673" i="79"/>
  <c r="AM670" i="79"/>
  <c r="AM667" i="79"/>
  <c r="AM663" i="79"/>
  <c r="AM649" i="79"/>
  <c r="AM646" i="79"/>
  <c r="AM643" i="79"/>
  <c r="AM640" i="79"/>
  <c r="AM629" i="79"/>
  <c r="AM625" i="79"/>
  <c r="AM622" i="79"/>
  <c r="AM619" i="79"/>
  <c r="AM615" i="79"/>
  <c r="AM612" i="79"/>
  <c r="AM609" i="79"/>
  <c r="AM606" i="79"/>
  <c r="AM603" i="79"/>
  <c r="AM599" i="79"/>
  <c r="AM596" i="79"/>
  <c r="AM593" i="79"/>
  <c r="AM590" i="79"/>
  <c r="AM587" i="79"/>
  <c r="AM558" i="79"/>
  <c r="AM555" i="79"/>
  <c r="AM552" i="79"/>
  <c r="AM549" i="79"/>
  <c r="AM546" i="79"/>
  <c r="AM543" i="79"/>
  <c r="AM540" i="79"/>
  <c r="AM537" i="79"/>
  <c r="AM534" i="79"/>
  <c r="AM531" i="79"/>
  <c r="AM528" i="79"/>
  <c r="AM525" i="79"/>
  <c r="AM522" i="79"/>
  <c r="AM512" i="79"/>
  <c r="AM509" i="79"/>
  <c r="AM505" i="79"/>
  <c r="AM502" i="79"/>
  <c r="AM499" i="79"/>
  <c r="AM496" i="79"/>
  <c r="AM493" i="79"/>
  <c r="AM490" i="79"/>
  <c r="AM487" i="79"/>
  <c r="AM484" i="79"/>
  <c r="AM480" i="79"/>
  <c r="AM477" i="79"/>
  <c r="AM474" i="79"/>
  <c r="AM471" i="79"/>
  <c r="AM466" i="79"/>
  <c r="AM463" i="79"/>
  <c r="AM460" i="79"/>
  <c r="AM457" i="79"/>
  <c r="AM446" i="79"/>
  <c r="AM442" i="79"/>
  <c r="AM439" i="79"/>
  <c r="AM436" i="79"/>
  <c r="AM432" i="79"/>
  <c r="AM429" i="79"/>
  <c r="AM426" i="79"/>
  <c r="AM423" i="79"/>
  <c r="AM420" i="79"/>
  <c r="AM416" i="79"/>
  <c r="AM413" i="79"/>
  <c r="AM410" i="79"/>
  <c r="AM407" i="79"/>
  <c r="AM404" i="79"/>
  <c r="AM375" i="79"/>
  <c r="AM369" i="79"/>
  <c r="AM372" i="79"/>
  <c r="AM366" i="79"/>
  <c r="AM363" i="79"/>
  <c r="AM360" i="79"/>
  <c r="AM357" i="79"/>
  <c r="AM354" i="79"/>
  <c r="AM351" i="79"/>
  <c r="AM348" i="79"/>
  <c r="AM345" i="79"/>
  <c r="AM342" i="79"/>
  <c r="AM339" i="79"/>
  <c r="AM336" i="79"/>
  <c r="AM332" i="79"/>
  <c r="AM329" i="79"/>
  <c r="AM326" i="79"/>
  <c r="AM322" i="79"/>
  <c r="AM319" i="79"/>
  <c r="AM316" i="79"/>
  <c r="AM313" i="79"/>
  <c r="AM310" i="79"/>
  <c r="AM307"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9"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6" i="79"/>
  <c r="AK1016" i="79"/>
  <c r="AJ1016" i="79"/>
  <c r="AI1016" i="79"/>
  <c r="AH1016" i="79"/>
  <c r="AG1016" i="79"/>
  <c r="AF1016" i="79"/>
  <c r="AE1016" i="79"/>
  <c r="AD1016" i="79"/>
  <c r="AC1016" i="79"/>
  <c r="AB1016" i="79"/>
  <c r="AA1016" i="79"/>
  <c r="Z1016" i="79"/>
  <c r="Y1016" i="79"/>
  <c r="AL1013" i="79"/>
  <c r="AK1013" i="79"/>
  <c r="AJ1013" i="79"/>
  <c r="AI1013" i="79"/>
  <c r="AH1013" i="79"/>
  <c r="AG1013" i="79"/>
  <c r="AF1013" i="79"/>
  <c r="AE1013" i="79"/>
  <c r="AD1013" i="79"/>
  <c r="AC1013" i="79"/>
  <c r="AB1013" i="79"/>
  <c r="AA1013" i="79"/>
  <c r="Z1013" i="79"/>
  <c r="Y1013" i="79"/>
  <c r="AL1010" i="79"/>
  <c r="AK1010" i="79"/>
  <c r="AJ1010" i="79"/>
  <c r="AI1010" i="79"/>
  <c r="AH1010" i="79"/>
  <c r="AG1010" i="79"/>
  <c r="AF1010" i="79"/>
  <c r="AE1010" i="79"/>
  <c r="AD1010" i="79"/>
  <c r="AC1010" i="79"/>
  <c r="AB1010" i="79"/>
  <c r="AA1010" i="79"/>
  <c r="Z1010" i="79"/>
  <c r="Y1010" i="79"/>
  <c r="AL1007" i="79"/>
  <c r="AK1007" i="79"/>
  <c r="AJ1007" i="79"/>
  <c r="AI1007" i="79"/>
  <c r="AH1007" i="79"/>
  <c r="AG1007" i="79"/>
  <c r="AF1007" i="79"/>
  <c r="AE1007" i="79"/>
  <c r="AD1007" i="79"/>
  <c r="AC1007" i="79"/>
  <c r="AB1007" i="79"/>
  <c r="AA1007" i="79"/>
  <c r="Z1007" i="79"/>
  <c r="AL833" i="79"/>
  <c r="AK833" i="79"/>
  <c r="AJ833" i="79"/>
  <c r="AI833" i="79"/>
  <c r="AH833" i="79"/>
  <c r="AG833" i="79"/>
  <c r="AF833" i="79"/>
  <c r="AE833" i="79"/>
  <c r="AD833" i="79"/>
  <c r="AC833" i="79"/>
  <c r="AB833" i="79"/>
  <c r="AA833" i="79"/>
  <c r="Z833" i="79"/>
  <c r="AL830" i="79"/>
  <c r="AK830" i="79"/>
  <c r="AJ830" i="79"/>
  <c r="AI830" i="79"/>
  <c r="AH830" i="79"/>
  <c r="AG830" i="79"/>
  <c r="AF830" i="79"/>
  <c r="AE830" i="79"/>
  <c r="AD830" i="79"/>
  <c r="AC830" i="79"/>
  <c r="AB830" i="79"/>
  <c r="AA830" i="79"/>
  <c r="Z830" i="79"/>
  <c r="Y830" i="79"/>
  <c r="AL827" i="79"/>
  <c r="AK827" i="79"/>
  <c r="AJ827" i="79"/>
  <c r="AI827" i="79"/>
  <c r="AH827" i="79"/>
  <c r="AG827" i="79"/>
  <c r="AF827" i="79"/>
  <c r="AE827" i="79"/>
  <c r="AD827" i="79"/>
  <c r="AC827" i="79"/>
  <c r="AB827" i="79"/>
  <c r="AA827" i="79"/>
  <c r="Z827" i="79"/>
  <c r="Y827" i="79"/>
  <c r="AL824" i="79"/>
  <c r="AK824" i="79"/>
  <c r="AJ824" i="79"/>
  <c r="AI824" i="79"/>
  <c r="AH824" i="79"/>
  <c r="AG824" i="79"/>
  <c r="AF824" i="79"/>
  <c r="AE824" i="79"/>
  <c r="AD824" i="79"/>
  <c r="AC824" i="79"/>
  <c r="AB824" i="79"/>
  <c r="AA824" i="79"/>
  <c r="Z824" i="79"/>
  <c r="Y824" i="79"/>
  <c r="N109" i="46" l="1"/>
  <c r="N103" i="46"/>
  <c r="N99" i="46"/>
  <c r="N82" i="46"/>
  <c r="N79" i="46"/>
  <c r="N76" i="46"/>
  <c r="N85" i="79"/>
  <c r="AL650" i="79"/>
  <c r="AK650" i="79"/>
  <c r="AJ650" i="79"/>
  <c r="AI650" i="79"/>
  <c r="AH650" i="79"/>
  <c r="AG650" i="79"/>
  <c r="AF650" i="79"/>
  <c r="AE650" i="79"/>
  <c r="AD650" i="79"/>
  <c r="AC650" i="79"/>
  <c r="AB650" i="79"/>
  <c r="AA650" i="79"/>
  <c r="Z650" i="79"/>
  <c r="AL647" i="79"/>
  <c r="AK647" i="79"/>
  <c r="AJ647" i="79"/>
  <c r="AI647" i="79"/>
  <c r="AH647" i="79"/>
  <c r="AG647" i="79"/>
  <c r="AF647" i="79"/>
  <c r="AE647" i="79"/>
  <c r="AD647" i="79"/>
  <c r="AC647" i="79"/>
  <c r="AB647" i="79"/>
  <c r="AA647" i="79"/>
  <c r="Z647" i="79"/>
  <c r="AL644" i="79"/>
  <c r="AK644" i="79"/>
  <c r="AJ644" i="79"/>
  <c r="AI644" i="79"/>
  <c r="AH644" i="79"/>
  <c r="AG644" i="79"/>
  <c r="AF644" i="79"/>
  <c r="AE644" i="79"/>
  <c r="AD644" i="79"/>
  <c r="AC644" i="79"/>
  <c r="AB644" i="79"/>
  <c r="AA644" i="79"/>
  <c r="Z644" i="79"/>
  <c r="Y644" i="79"/>
  <c r="AL641" i="79"/>
  <c r="AK641" i="79"/>
  <c r="AJ641" i="79"/>
  <c r="AI641" i="79"/>
  <c r="AH641" i="79"/>
  <c r="AG641" i="79"/>
  <c r="AF641" i="79"/>
  <c r="AE641" i="79"/>
  <c r="AD641" i="79"/>
  <c r="AC641" i="79"/>
  <c r="AB641" i="79"/>
  <c r="AA641" i="79"/>
  <c r="Z641" i="79"/>
  <c r="Y641" i="79"/>
  <c r="AL467" i="79"/>
  <c r="AK467" i="79"/>
  <c r="AJ467" i="79"/>
  <c r="AI467" i="79"/>
  <c r="AH467" i="79"/>
  <c r="AG467" i="79"/>
  <c r="AF467" i="79"/>
  <c r="AE467" i="79"/>
  <c r="AD467" i="79"/>
  <c r="AC467" i="79"/>
  <c r="AB467" i="79"/>
  <c r="AA467" i="79"/>
  <c r="Z467" i="79"/>
  <c r="Y467" i="79"/>
  <c r="AL464" i="79"/>
  <c r="AK464" i="79"/>
  <c r="AJ464" i="79"/>
  <c r="AI464" i="79"/>
  <c r="AH464" i="79"/>
  <c r="AG464" i="79"/>
  <c r="AF464" i="79"/>
  <c r="AE464" i="79"/>
  <c r="AD464" i="79"/>
  <c r="AC464" i="79"/>
  <c r="AB464" i="79"/>
  <c r="AA464" i="79"/>
  <c r="Z464" i="79"/>
  <c r="Y464" i="79"/>
  <c r="AL461" i="79"/>
  <c r="AK461" i="79"/>
  <c r="AJ461" i="79"/>
  <c r="AI461" i="79"/>
  <c r="AH461" i="79"/>
  <c r="AG461" i="79"/>
  <c r="AF461" i="79"/>
  <c r="AE461" i="79"/>
  <c r="AD461" i="79"/>
  <c r="AC461" i="79"/>
  <c r="AB461" i="79"/>
  <c r="AA461" i="79"/>
  <c r="Z461" i="79"/>
  <c r="Y461" i="79"/>
  <c r="AL458" i="79"/>
  <c r="AK458" i="79"/>
  <c r="AJ458" i="79"/>
  <c r="AI458" i="79"/>
  <c r="AH458" i="79"/>
  <c r="AG458" i="79"/>
  <c r="AF458" i="79"/>
  <c r="AE458" i="79"/>
  <c r="AD458" i="79"/>
  <c r="AC458" i="79"/>
  <c r="AB458" i="79"/>
  <c r="AA458" i="79"/>
  <c r="Z458" i="79"/>
  <c r="Y458"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16"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8" i="79" l="1"/>
  <c r="AK1108" i="79"/>
  <c r="AJ1108" i="79"/>
  <c r="AI1108" i="79"/>
  <c r="AH1108" i="79"/>
  <c r="AG1108" i="79"/>
  <c r="AF1108" i="79"/>
  <c r="AE1108" i="79"/>
  <c r="AD1108" i="79"/>
  <c r="AC1108" i="79"/>
  <c r="AB1108" i="79"/>
  <c r="AA1108" i="79"/>
  <c r="Z1108" i="79"/>
  <c r="Y1108" i="79"/>
  <c r="AL1105" i="79"/>
  <c r="AK1105" i="79"/>
  <c r="AJ1105" i="79"/>
  <c r="AI1105" i="79"/>
  <c r="AH1105" i="79"/>
  <c r="AG1105" i="79"/>
  <c r="AF1105" i="79"/>
  <c r="AE1105" i="79"/>
  <c r="AD1105" i="79"/>
  <c r="AC1105" i="79"/>
  <c r="AB1105" i="79"/>
  <c r="AA1105" i="79"/>
  <c r="Z1105" i="79"/>
  <c r="Y1105" i="79"/>
  <c r="AL1102" i="79"/>
  <c r="AK1102" i="79"/>
  <c r="AJ1102" i="79"/>
  <c r="AI1102" i="79"/>
  <c r="AH1102" i="79"/>
  <c r="AG1102" i="79"/>
  <c r="AF1102" i="79"/>
  <c r="AE1102" i="79"/>
  <c r="AD1102" i="79"/>
  <c r="AC1102" i="79"/>
  <c r="AB1102" i="79"/>
  <c r="AA1102" i="79"/>
  <c r="Z1102" i="79"/>
  <c r="Y1102" i="79"/>
  <c r="AL1099" i="79"/>
  <c r="AK1099" i="79"/>
  <c r="AJ1099" i="79"/>
  <c r="AI1099" i="79"/>
  <c r="AH1099" i="79"/>
  <c r="AG1099" i="79"/>
  <c r="AF1099" i="79"/>
  <c r="AE1099" i="79"/>
  <c r="AD1099" i="79"/>
  <c r="AC1099" i="79"/>
  <c r="AB1099" i="79"/>
  <c r="AA1099" i="79"/>
  <c r="Z1099" i="79"/>
  <c r="Y1099" i="79"/>
  <c r="AL1096" i="79"/>
  <c r="AK1096" i="79"/>
  <c r="AJ1096" i="79"/>
  <c r="AI1096" i="79"/>
  <c r="AH1096" i="79"/>
  <c r="AG1096" i="79"/>
  <c r="AF1096" i="79"/>
  <c r="AE1096" i="79"/>
  <c r="AD1096" i="79"/>
  <c r="AC1096" i="79"/>
  <c r="AB1096" i="79"/>
  <c r="AA1096" i="79"/>
  <c r="Z1096" i="79"/>
  <c r="Y1096" i="79"/>
  <c r="AL1093" i="79"/>
  <c r="AK1093" i="79"/>
  <c r="AJ1093" i="79"/>
  <c r="AI1093" i="79"/>
  <c r="AH1093" i="79"/>
  <c r="AG1093" i="79"/>
  <c r="AF1093" i="79"/>
  <c r="AE1093" i="79"/>
  <c r="AD1093" i="79"/>
  <c r="AC1093" i="79"/>
  <c r="AB1093" i="79"/>
  <c r="AA1093" i="79"/>
  <c r="Z1093" i="79"/>
  <c r="Y1093" i="79"/>
  <c r="AL1090" i="79"/>
  <c r="AK1090" i="79"/>
  <c r="AJ1090" i="79"/>
  <c r="AI1090" i="79"/>
  <c r="AH1090" i="79"/>
  <c r="AG1090" i="79"/>
  <c r="AF1090" i="79"/>
  <c r="AE1090" i="79"/>
  <c r="AD1090" i="79"/>
  <c r="AC1090" i="79"/>
  <c r="AB1090" i="79"/>
  <c r="AA1090" i="79"/>
  <c r="Z1090" i="79"/>
  <c r="Y1090" i="79"/>
  <c r="AL1087" i="79"/>
  <c r="AK1087" i="79"/>
  <c r="AJ1087" i="79"/>
  <c r="AI1087" i="79"/>
  <c r="AH1087" i="79"/>
  <c r="AG1087" i="79"/>
  <c r="AF1087" i="79"/>
  <c r="AE1087" i="79"/>
  <c r="AD1087" i="79"/>
  <c r="AC1087" i="79"/>
  <c r="AB1087" i="79"/>
  <c r="AA1087" i="79"/>
  <c r="Z1087" i="79"/>
  <c r="Y1087" i="79"/>
  <c r="AL1084" i="79"/>
  <c r="AK1084" i="79"/>
  <c r="AJ1084" i="79"/>
  <c r="AI1084" i="79"/>
  <c r="AH1084" i="79"/>
  <c r="AG1084" i="79"/>
  <c r="AF1084" i="79"/>
  <c r="AE1084" i="79"/>
  <c r="AD1084" i="79"/>
  <c r="AC1084" i="79"/>
  <c r="AB1084" i="79"/>
  <c r="AA1084" i="79"/>
  <c r="Z1084" i="79"/>
  <c r="Y1084" i="79"/>
  <c r="AL1081" i="79"/>
  <c r="AK1081" i="79"/>
  <c r="AJ1081" i="79"/>
  <c r="AI1081" i="79"/>
  <c r="AH1081" i="79"/>
  <c r="AG1081" i="79"/>
  <c r="AF1081" i="79"/>
  <c r="AE1081" i="79"/>
  <c r="AD1081" i="79"/>
  <c r="AC1081" i="79"/>
  <c r="AB1081" i="79"/>
  <c r="AA1081" i="79"/>
  <c r="Z1081" i="79"/>
  <c r="Y1081" i="79"/>
  <c r="AL1078" i="79"/>
  <c r="AK1078" i="79"/>
  <c r="AJ1078" i="79"/>
  <c r="AI1078" i="79"/>
  <c r="AH1078" i="79"/>
  <c r="AG1078" i="79"/>
  <c r="AF1078" i="79"/>
  <c r="AE1078" i="79"/>
  <c r="AD1078" i="79"/>
  <c r="AC1078" i="79"/>
  <c r="AB1078" i="79"/>
  <c r="AA1078" i="79"/>
  <c r="Z1078" i="79"/>
  <c r="Y1078" i="79"/>
  <c r="AL1075" i="79"/>
  <c r="AK1075" i="79"/>
  <c r="AJ1075" i="79"/>
  <c r="AI1075" i="79"/>
  <c r="AH1075" i="79"/>
  <c r="AG1075" i="79"/>
  <c r="AF1075" i="79"/>
  <c r="AE1075" i="79"/>
  <c r="AD1075" i="79"/>
  <c r="AC1075" i="79"/>
  <c r="AB1075" i="79"/>
  <c r="AA1075" i="79"/>
  <c r="Z1075" i="79"/>
  <c r="Y1075" i="79"/>
  <c r="AL1072" i="79"/>
  <c r="AK1072" i="79"/>
  <c r="AJ1072" i="79"/>
  <c r="AI1072" i="79"/>
  <c r="AH1072" i="79"/>
  <c r="AG1072" i="79"/>
  <c r="AF1072" i="79"/>
  <c r="AE1072" i="79"/>
  <c r="AD1072" i="79"/>
  <c r="AC1072" i="79"/>
  <c r="AB1072" i="79"/>
  <c r="AA1072" i="79"/>
  <c r="Z1072" i="79"/>
  <c r="Y1072" i="79"/>
  <c r="AL1069" i="79"/>
  <c r="AK1069" i="79"/>
  <c r="AJ1069" i="79"/>
  <c r="AI1069" i="79"/>
  <c r="AH1069" i="79"/>
  <c r="AG1069" i="79"/>
  <c r="AF1069" i="79"/>
  <c r="AE1069" i="79"/>
  <c r="AD1069" i="79"/>
  <c r="AC1069" i="79"/>
  <c r="AB1069" i="79"/>
  <c r="AA1069" i="79"/>
  <c r="Z1069" i="79"/>
  <c r="Y1069" i="79"/>
  <c r="AL1065" i="79"/>
  <c r="AK1065" i="79"/>
  <c r="AJ1065" i="79"/>
  <c r="AI1065" i="79"/>
  <c r="AH1065" i="79"/>
  <c r="AG1065" i="79"/>
  <c r="AF1065" i="79"/>
  <c r="AE1065" i="79"/>
  <c r="AD1065" i="79"/>
  <c r="AC1065" i="79"/>
  <c r="AB1065" i="79"/>
  <c r="AA1065" i="79"/>
  <c r="Z1065" i="79"/>
  <c r="Y1065" i="79"/>
  <c r="AL1062" i="79"/>
  <c r="AK1062" i="79"/>
  <c r="AJ1062" i="79"/>
  <c r="AI1062" i="79"/>
  <c r="AH1062" i="79"/>
  <c r="AG1062" i="79"/>
  <c r="AF1062" i="79"/>
  <c r="AE1062" i="79"/>
  <c r="AD1062" i="79"/>
  <c r="AC1062" i="79"/>
  <c r="AB1062" i="79"/>
  <c r="AA1062" i="79"/>
  <c r="Z1062" i="79"/>
  <c r="Y1062" i="79"/>
  <c r="AL1059" i="79"/>
  <c r="AK1059" i="79"/>
  <c r="AJ1059" i="79"/>
  <c r="AI1059" i="79"/>
  <c r="AH1059" i="79"/>
  <c r="AG1059" i="79"/>
  <c r="AF1059" i="79"/>
  <c r="AE1059" i="79"/>
  <c r="AD1059" i="79"/>
  <c r="AC1059" i="79"/>
  <c r="AB1059" i="79"/>
  <c r="AA1059" i="79"/>
  <c r="Z1059" i="79"/>
  <c r="Y1059" i="79"/>
  <c r="AL1055" i="79"/>
  <c r="AK1055" i="79"/>
  <c r="AJ1055" i="79"/>
  <c r="AI1055" i="79"/>
  <c r="AH1055" i="79"/>
  <c r="AG1055" i="79"/>
  <c r="AF1055" i="79"/>
  <c r="AE1055" i="79"/>
  <c r="AD1055" i="79"/>
  <c r="AC1055" i="79"/>
  <c r="AB1055" i="79"/>
  <c r="AA1055" i="79"/>
  <c r="Z1055" i="79"/>
  <c r="Y1055" i="79"/>
  <c r="AL1052" i="79"/>
  <c r="AK1052" i="79"/>
  <c r="AJ1052" i="79"/>
  <c r="AI1052" i="79"/>
  <c r="AH1052" i="79"/>
  <c r="AG1052" i="79"/>
  <c r="AF1052" i="79"/>
  <c r="AE1052" i="79"/>
  <c r="AD1052" i="79"/>
  <c r="AC1052" i="79"/>
  <c r="AB1052" i="79"/>
  <c r="AA1052" i="79"/>
  <c r="Z1052" i="79"/>
  <c r="Y1052" i="79"/>
  <c r="AL1049" i="79"/>
  <c r="AK1049" i="79"/>
  <c r="AJ1049" i="79"/>
  <c r="AI1049" i="79"/>
  <c r="AH1049" i="79"/>
  <c r="AG1049" i="79"/>
  <c r="AF1049" i="79"/>
  <c r="AE1049" i="79"/>
  <c r="AD1049" i="79"/>
  <c r="AC1049" i="79"/>
  <c r="AB1049" i="79"/>
  <c r="AA1049" i="79"/>
  <c r="Z1049" i="79"/>
  <c r="Y1049" i="79"/>
  <c r="AL1046" i="79"/>
  <c r="AK1046" i="79"/>
  <c r="AJ1046" i="79"/>
  <c r="AI1046" i="79"/>
  <c r="AH1046" i="79"/>
  <c r="AG1046" i="79"/>
  <c r="AF1046" i="79"/>
  <c r="AE1046" i="79"/>
  <c r="AD1046" i="79"/>
  <c r="AC1046" i="79"/>
  <c r="AB1046" i="79"/>
  <c r="AA1046" i="79"/>
  <c r="Z1046" i="79"/>
  <c r="Y1046" i="79"/>
  <c r="AL1043" i="79"/>
  <c r="AK1043" i="79"/>
  <c r="AJ1043" i="79"/>
  <c r="AI1043" i="79"/>
  <c r="AH1043" i="79"/>
  <c r="AG1043" i="79"/>
  <c r="AF1043" i="79"/>
  <c r="AD1043" i="79"/>
  <c r="AC1043" i="79"/>
  <c r="AB1043" i="79"/>
  <c r="AA1043" i="79"/>
  <c r="Y1043" i="79"/>
  <c r="AL1040" i="79"/>
  <c r="AK1040" i="79"/>
  <c r="AJ1040" i="79"/>
  <c r="AI1040" i="79"/>
  <c r="AH1040" i="79"/>
  <c r="AG1040" i="79"/>
  <c r="AF1040" i="79"/>
  <c r="AE1040" i="79"/>
  <c r="AD1040" i="79"/>
  <c r="AC1040" i="79"/>
  <c r="AB1040" i="79"/>
  <c r="AA1040" i="79"/>
  <c r="Z1040" i="79"/>
  <c r="Y1040" i="79"/>
  <c r="AL1037" i="79"/>
  <c r="AK1037" i="79"/>
  <c r="AJ1037" i="79"/>
  <c r="AI1037" i="79"/>
  <c r="AH1037" i="79"/>
  <c r="AG1037" i="79"/>
  <c r="AF1037" i="79"/>
  <c r="AE1037" i="79"/>
  <c r="AD1037" i="79"/>
  <c r="AC1037" i="79"/>
  <c r="AB1037" i="79"/>
  <c r="AA1037" i="79"/>
  <c r="Z1037" i="79"/>
  <c r="Y1037" i="79"/>
  <c r="AL1034" i="79"/>
  <c r="AK1034" i="79"/>
  <c r="AJ1034" i="79"/>
  <c r="AI1034" i="79"/>
  <c r="AH1034" i="79"/>
  <c r="AG1034" i="79"/>
  <c r="AF1034" i="79"/>
  <c r="AE1034" i="79"/>
  <c r="AD1034" i="79"/>
  <c r="AC1034" i="79"/>
  <c r="AB1034" i="79"/>
  <c r="AA1034" i="79"/>
  <c r="Z1034" i="79"/>
  <c r="Y1034" i="79"/>
  <c r="AL1030" i="79"/>
  <c r="AK1030" i="79"/>
  <c r="AJ1030" i="79"/>
  <c r="AI1030" i="79"/>
  <c r="AH1030" i="79"/>
  <c r="AG1030" i="79"/>
  <c r="AF1030" i="79"/>
  <c r="AE1030" i="79"/>
  <c r="AD1030" i="79"/>
  <c r="AC1030" i="79"/>
  <c r="AB1030" i="79"/>
  <c r="AA1030" i="79"/>
  <c r="Z1030" i="79"/>
  <c r="AL1027" i="79"/>
  <c r="AK1027" i="79"/>
  <c r="AJ1027" i="79"/>
  <c r="AI1027" i="79"/>
  <c r="AH1027" i="79"/>
  <c r="AG1027" i="79"/>
  <c r="AF1027" i="79"/>
  <c r="AE1027" i="79"/>
  <c r="AD1027" i="79"/>
  <c r="AC1027" i="79"/>
  <c r="AB1027" i="79"/>
  <c r="AA1027" i="79"/>
  <c r="Z1027" i="79"/>
  <c r="AL1024" i="79"/>
  <c r="AK1024" i="79"/>
  <c r="AJ1024" i="79"/>
  <c r="AI1024" i="79"/>
  <c r="AH1024" i="79"/>
  <c r="AG1024" i="79"/>
  <c r="AF1024" i="79"/>
  <c r="AE1024" i="79"/>
  <c r="AD1024" i="79"/>
  <c r="AC1024" i="79"/>
  <c r="AB1024" i="79"/>
  <c r="AA1024" i="79"/>
  <c r="Z1024" i="79"/>
  <c r="Y1024" i="79"/>
  <c r="AL1021" i="79"/>
  <c r="AK1021" i="79"/>
  <c r="AJ1021" i="79"/>
  <c r="AI1021" i="79"/>
  <c r="AH1021" i="79"/>
  <c r="AG1021" i="79"/>
  <c r="AF1021" i="79"/>
  <c r="AE1021" i="79"/>
  <c r="AD1021" i="79"/>
  <c r="AC1021" i="79"/>
  <c r="AB1021" i="79"/>
  <c r="AA1021" i="79"/>
  <c r="Z1021" i="79"/>
  <c r="Y1021" i="79"/>
  <c r="AL996" i="79"/>
  <c r="AK996" i="79"/>
  <c r="AJ996" i="79"/>
  <c r="AI996" i="79"/>
  <c r="AH996" i="79"/>
  <c r="AG996" i="79"/>
  <c r="AF996" i="79"/>
  <c r="AE996" i="79"/>
  <c r="AD996" i="79"/>
  <c r="AC996" i="79"/>
  <c r="AB996" i="79"/>
  <c r="AA996" i="79"/>
  <c r="Z996" i="79"/>
  <c r="AL992" i="79"/>
  <c r="AK992" i="79"/>
  <c r="AJ992" i="79"/>
  <c r="AI992" i="79"/>
  <c r="AH992" i="79"/>
  <c r="AG992" i="79"/>
  <c r="AF992" i="79"/>
  <c r="AE992" i="79"/>
  <c r="AD992" i="79"/>
  <c r="AC992" i="79"/>
  <c r="AB992" i="79"/>
  <c r="AA992" i="79"/>
  <c r="Z992" i="79"/>
  <c r="Y992" i="79"/>
  <c r="AL989" i="79"/>
  <c r="AK989" i="79"/>
  <c r="AJ989" i="79"/>
  <c r="AI989" i="79"/>
  <c r="AH989" i="79"/>
  <c r="AG989" i="79"/>
  <c r="AF989" i="79"/>
  <c r="AE989" i="79"/>
  <c r="AD989" i="79"/>
  <c r="AC989" i="79"/>
  <c r="AB989" i="79"/>
  <c r="AA989" i="79"/>
  <c r="Z989" i="79"/>
  <c r="AL986" i="79"/>
  <c r="AK986" i="79"/>
  <c r="AJ986" i="79"/>
  <c r="AI986" i="79"/>
  <c r="AH986" i="79"/>
  <c r="AG986" i="79"/>
  <c r="AF986" i="79"/>
  <c r="AE986" i="79"/>
  <c r="AD986" i="79"/>
  <c r="AC986" i="79"/>
  <c r="AB986" i="79"/>
  <c r="AA986" i="79"/>
  <c r="Z986" i="79"/>
  <c r="AL982" i="79"/>
  <c r="AK982" i="79"/>
  <c r="AJ982" i="79"/>
  <c r="AI982" i="79"/>
  <c r="AH982" i="79"/>
  <c r="AG982" i="79"/>
  <c r="AF982" i="79"/>
  <c r="AE982" i="79"/>
  <c r="AD982" i="79"/>
  <c r="AC982" i="79"/>
  <c r="AB982" i="79"/>
  <c r="AA982" i="79"/>
  <c r="Z982" i="79"/>
  <c r="AL979" i="79"/>
  <c r="AK979" i="79"/>
  <c r="AJ979" i="79"/>
  <c r="AI979" i="79"/>
  <c r="AH979" i="79"/>
  <c r="AG979" i="79"/>
  <c r="AF979" i="79"/>
  <c r="AE979" i="79"/>
  <c r="AD979" i="79"/>
  <c r="AC979" i="79"/>
  <c r="AB979" i="79"/>
  <c r="AA979" i="79"/>
  <c r="Z979" i="79"/>
  <c r="Y979" i="79"/>
  <c r="AL976" i="79"/>
  <c r="AK976" i="79"/>
  <c r="AJ976" i="79"/>
  <c r="AI976" i="79"/>
  <c r="AH976" i="79"/>
  <c r="AG976" i="79"/>
  <c r="AF976" i="79"/>
  <c r="AE976" i="79"/>
  <c r="AD976" i="79"/>
  <c r="AC976" i="79"/>
  <c r="AB976" i="79"/>
  <c r="AA976" i="79"/>
  <c r="Z976" i="79"/>
  <c r="Y976" i="79"/>
  <c r="AL973" i="79"/>
  <c r="AK973" i="79"/>
  <c r="AJ973" i="79"/>
  <c r="AI973" i="79"/>
  <c r="AH973" i="79"/>
  <c r="AG973" i="79"/>
  <c r="AF973" i="79"/>
  <c r="AE973" i="79"/>
  <c r="AD973" i="79"/>
  <c r="AC973" i="79"/>
  <c r="AB973" i="79"/>
  <c r="AA973" i="79"/>
  <c r="Z973" i="79"/>
  <c r="AL970" i="79"/>
  <c r="AK970" i="79"/>
  <c r="AJ970" i="79"/>
  <c r="AI970" i="79"/>
  <c r="AH970" i="79"/>
  <c r="AG970" i="79"/>
  <c r="AF970" i="79"/>
  <c r="AE970" i="79"/>
  <c r="AD970" i="79"/>
  <c r="AC970" i="79"/>
  <c r="AB970" i="79"/>
  <c r="AA970" i="79"/>
  <c r="Z970" i="79"/>
  <c r="AL966" i="79"/>
  <c r="AK966" i="79"/>
  <c r="AJ966" i="79"/>
  <c r="AI966" i="79"/>
  <c r="AH966" i="79"/>
  <c r="AG966" i="79"/>
  <c r="AF966" i="79"/>
  <c r="AE966" i="79"/>
  <c r="AD966" i="79"/>
  <c r="AC966" i="79"/>
  <c r="AB966" i="79"/>
  <c r="AA966" i="79"/>
  <c r="Z966" i="79"/>
  <c r="AL963" i="79"/>
  <c r="AK963" i="79"/>
  <c r="AJ963" i="79"/>
  <c r="AI963" i="79"/>
  <c r="AH963" i="79"/>
  <c r="AG963" i="79"/>
  <c r="AF963" i="79"/>
  <c r="AE963" i="79"/>
  <c r="AD963" i="79"/>
  <c r="AC963" i="79"/>
  <c r="AB963" i="79"/>
  <c r="AA963" i="79"/>
  <c r="Z963" i="79"/>
  <c r="Y963" i="79"/>
  <c r="AL960" i="79"/>
  <c r="AK960" i="79"/>
  <c r="AJ960" i="79"/>
  <c r="AI960" i="79"/>
  <c r="AH960" i="79"/>
  <c r="AG960" i="79"/>
  <c r="AF960" i="79"/>
  <c r="AE960" i="79"/>
  <c r="AD960" i="79"/>
  <c r="AC960" i="79"/>
  <c r="AB960" i="79"/>
  <c r="AA960" i="79"/>
  <c r="Z960" i="79"/>
  <c r="Y960" i="79"/>
  <c r="AL957" i="79"/>
  <c r="AK957" i="79"/>
  <c r="AJ957" i="79"/>
  <c r="AI957" i="79"/>
  <c r="AH957" i="79"/>
  <c r="AG957" i="79"/>
  <c r="AF957" i="79"/>
  <c r="AE957" i="79"/>
  <c r="AD957" i="79"/>
  <c r="AC957" i="79"/>
  <c r="AB957" i="79"/>
  <c r="AA957" i="79"/>
  <c r="Z957" i="79"/>
  <c r="Y957" i="79"/>
  <c r="AL954" i="79"/>
  <c r="AK954" i="79"/>
  <c r="AJ954" i="79"/>
  <c r="AI954" i="79"/>
  <c r="AH954" i="79"/>
  <c r="AG954" i="79"/>
  <c r="AF954" i="79"/>
  <c r="AE954" i="79"/>
  <c r="AD954" i="79"/>
  <c r="AC954" i="79"/>
  <c r="AB954" i="79"/>
  <c r="AA954" i="79"/>
  <c r="Z954" i="79"/>
  <c r="Y954" i="79"/>
  <c r="AL925" i="79"/>
  <c r="AK925" i="79"/>
  <c r="AJ925" i="79"/>
  <c r="AI925" i="79"/>
  <c r="AH925" i="79"/>
  <c r="AG925" i="79"/>
  <c r="AF925" i="79"/>
  <c r="AE925" i="79"/>
  <c r="AD925" i="79"/>
  <c r="AC925" i="79"/>
  <c r="AB925" i="79"/>
  <c r="AA925" i="79"/>
  <c r="Z925" i="79"/>
  <c r="Y925" i="79"/>
  <c r="AL922" i="79"/>
  <c r="AK922" i="79"/>
  <c r="AJ922" i="79"/>
  <c r="AI922" i="79"/>
  <c r="AH922" i="79"/>
  <c r="AG922" i="79"/>
  <c r="AF922" i="79"/>
  <c r="AE922" i="79"/>
  <c r="AD922" i="79"/>
  <c r="AC922" i="79"/>
  <c r="AB922" i="79"/>
  <c r="AA922" i="79"/>
  <c r="Z922" i="79"/>
  <c r="Y922" i="79"/>
  <c r="AL919" i="79"/>
  <c r="AK919" i="79"/>
  <c r="AJ919" i="79"/>
  <c r="AI919" i="79"/>
  <c r="AH919" i="79"/>
  <c r="AG919" i="79"/>
  <c r="AF919" i="79"/>
  <c r="AE919" i="79"/>
  <c r="AD919" i="79"/>
  <c r="AC919" i="79"/>
  <c r="AB919" i="79"/>
  <c r="AA919" i="79"/>
  <c r="Z919" i="79"/>
  <c r="Y919" i="79"/>
  <c r="AL916" i="79"/>
  <c r="AK916" i="79"/>
  <c r="AJ916" i="79"/>
  <c r="AI916" i="79"/>
  <c r="AH916" i="79"/>
  <c r="AG916" i="79"/>
  <c r="AF916" i="79"/>
  <c r="AE916" i="79"/>
  <c r="AD916" i="79"/>
  <c r="AC916" i="79"/>
  <c r="AB916" i="79"/>
  <c r="AA916" i="79"/>
  <c r="Z916" i="79"/>
  <c r="Y916" i="79"/>
  <c r="AL913" i="79"/>
  <c r="AK913" i="79"/>
  <c r="AJ913" i="79"/>
  <c r="AI913" i="79"/>
  <c r="AH913" i="79"/>
  <c r="AG913" i="79"/>
  <c r="AF913" i="79"/>
  <c r="AE913" i="79"/>
  <c r="AD913" i="79"/>
  <c r="AC913" i="79"/>
  <c r="AB913" i="79"/>
  <c r="AA913" i="79"/>
  <c r="Z913" i="79"/>
  <c r="Y913" i="79"/>
  <c r="AL910" i="79"/>
  <c r="AK910" i="79"/>
  <c r="AJ910" i="79"/>
  <c r="AI910" i="79"/>
  <c r="AH910" i="79"/>
  <c r="AG910" i="79"/>
  <c r="AF910" i="79"/>
  <c r="AE910" i="79"/>
  <c r="AD910" i="79"/>
  <c r="AC910" i="79"/>
  <c r="AB910" i="79"/>
  <c r="AA910" i="79"/>
  <c r="Z910" i="79"/>
  <c r="Y910" i="79"/>
  <c r="AL907" i="79"/>
  <c r="AK907" i="79"/>
  <c r="AJ907" i="79"/>
  <c r="AI907" i="79"/>
  <c r="AH907" i="79"/>
  <c r="AG907" i="79"/>
  <c r="AF907" i="79"/>
  <c r="AE907" i="79"/>
  <c r="AD907" i="79"/>
  <c r="AC907" i="79"/>
  <c r="AB907" i="79"/>
  <c r="AA907" i="79"/>
  <c r="Z907" i="79"/>
  <c r="Y907" i="79"/>
  <c r="AL904" i="79"/>
  <c r="AK904" i="79"/>
  <c r="AJ904" i="79"/>
  <c r="AI904" i="79"/>
  <c r="AH904" i="79"/>
  <c r="AG904" i="79"/>
  <c r="AF904" i="79"/>
  <c r="AE904" i="79"/>
  <c r="AD904" i="79"/>
  <c r="AC904" i="79"/>
  <c r="AB904" i="79"/>
  <c r="AA904" i="79"/>
  <c r="Z904" i="79"/>
  <c r="Y904" i="79"/>
  <c r="AL901" i="79"/>
  <c r="AK901" i="79"/>
  <c r="AJ901" i="79"/>
  <c r="AI901" i="79"/>
  <c r="AH901" i="79"/>
  <c r="AG901" i="79"/>
  <c r="AF901" i="79"/>
  <c r="AE901" i="79"/>
  <c r="AD901" i="79"/>
  <c r="AC901" i="79"/>
  <c r="AB901" i="79"/>
  <c r="AA901" i="79"/>
  <c r="Z901" i="79"/>
  <c r="Y901" i="79"/>
  <c r="AL898" i="79"/>
  <c r="AK898" i="79"/>
  <c r="AJ898" i="79"/>
  <c r="AI898" i="79"/>
  <c r="AH898" i="79"/>
  <c r="AG898" i="79"/>
  <c r="AF898" i="79"/>
  <c r="AE898" i="79"/>
  <c r="AD898" i="79"/>
  <c r="AC898" i="79"/>
  <c r="AB898" i="79"/>
  <c r="AA898" i="79"/>
  <c r="Z898" i="79"/>
  <c r="Y898" i="79"/>
  <c r="AL895" i="79"/>
  <c r="AK895" i="79"/>
  <c r="AJ895" i="79"/>
  <c r="AI895" i="79"/>
  <c r="AH895" i="79"/>
  <c r="AG895" i="79"/>
  <c r="AF895" i="79"/>
  <c r="AE895" i="79"/>
  <c r="AD895" i="79"/>
  <c r="AC895" i="79"/>
  <c r="AB895" i="79"/>
  <c r="AA895" i="79"/>
  <c r="Z895" i="79"/>
  <c r="Y895" i="79"/>
  <c r="AL892" i="79"/>
  <c r="AK892" i="79"/>
  <c r="AJ892" i="79"/>
  <c r="AI892" i="79"/>
  <c r="AH892" i="79"/>
  <c r="AG892" i="79"/>
  <c r="AF892" i="79"/>
  <c r="AE892" i="79"/>
  <c r="AD892" i="79"/>
  <c r="AC892" i="79"/>
  <c r="AB892" i="79"/>
  <c r="AA892" i="79"/>
  <c r="Z892" i="79"/>
  <c r="Y892" i="79"/>
  <c r="AL889" i="79"/>
  <c r="AK889" i="79"/>
  <c r="AJ889" i="79"/>
  <c r="AI889" i="79"/>
  <c r="AH889" i="79"/>
  <c r="AG889" i="79"/>
  <c r="AF889" i="79"/>
  <c r="AE889" i="79"/>
  <c r="AD889" i="79"/>
  <c r="AC889" i="79"/>
  <c r="AB889" i="79"/>
  <c r="AA889" i="79"/>
  <c r="Z889" i="79"/>
  <c r="Y889" i="79"/>
  <c r="AL886" i="79"/>
  <c r="AK886" i="79"/>
  <c r="AJ886" i="79"/>
  <c r="AI886" i="79"/>
  <c r="AH886" i="79"/>
  <c r="AG886" i="79"/>
  <c r="AF886" i="79"/>
  <c r="AE886" i="79"/>
  <c r="AD886" i="79"/>
  <c r="AC886" i="79"/>
  <c r="AB886" i="79"/>
  <c r="AA886" i="79"/>
  <c r="Z886" i="79"/>
  <c r="Y886" i="79"/>
  <c r="AL882" i="79"/>
  <c r="AK882" i="79"/>
  <c r="AJ882" i="79"/>
  <c r="AI882" i="79"/>
  <c r="AH882" i="79"/>
  <c r="AG882" i="79"/>
  <c r="AF882" i="79"/>
  <c r="AE882" i="79"/>
  <c r="AD882" i="79"/>
  <c r="AC882" i="79"/>
  <c r="AB882" i="79"/>
  <c r="AA882" i="79"/>
  <c r="Z882" i="79"/>
  <c r="Y882" i="79"/>
  <c r="AL879" i="79"/>
  <c r="AK879" i="79"/>
  <c r="AJ879" i="79"/>
  <c r="AI879" i="79"/>
  <c r="AH879" i="79"/>
  <c r="AG879" i="79"/>
  <c r="AF879" i="79"/>
  <c r="AE879" i="79"/>
  <c r="AD879" i="79"/>
  <c r="AC879" i="79"/>
  <c r="AB879" i="79"/>
  <c r="AA879" i="79"/>
  <c r="Z879" i="79"/>
  <c r="Y879" i="79"/>
  <c r="AL876" i="79"/>
  <c r="AK876" i="79"/>
  <c r="AJ876" i="79"/>
  <c r="AI876" i="79"/>
  <c r="AH876" i="79"/>
  <c r="AG876" i="79"/>
  <c r="AF876" i="79"/>
  <c r="AE876" i="79"/>
  <c r="AD876" i="79"/>
  <c r="AC876" i="79"/>
  <c r="AB876" i="79"/>
  <c r="AA876" i="79"/>
  <c r="Z876" i="79"/>
  <c r="AK872" i="79"/>
  <c r="AJ872" i="79"/>
  <c r="AI872" i="79"/>
  <c r="AH872" i="79"/>
  <c r="AG872" i="79"/>
  <c r="AF872" i="79"/>
  <c r="AE872" i="79"/>
  <c r="AD872" i="79"/>
  <c r="AC872" i="79"/>
  <c r="AB872" i="79"/>
  <c r="AA872" i="79"/>
  <c r="Z872" i="79"/>
  <c r="Y872" i="79"/>
  <c r="AL869" i="79"/>
  <c r="AK869" i="79"/>
  <c r="AJ869" i="79"/>
  <c r="AI869" i="79"/>
  <c r="AH869" i="79"/>
  <c r="AG869" i="79"/>
  <c r="AF869" i="79"/>
  <c r="AE869" i="79"/>
  <c r="AD869" i="79"/>
  <c r="AC869" i="79"/>
  <c r="AB869" i="79"/>
  <c r="AA869" i="79"/>
  <c r="Z869" i="79"/>
  <c r="Y869" i="79"/>
  <c r="AL866" i="79"/>
  <c r="AK866" i="79"/>
  <c r="AJ866" i="79"/>
  <c r="AI866" i="79"/>
  <c r="AH866" i="79"/>
  <c r="AG866" i="79"/>
  <c r="AF866" i="79"/>
  <c r="AE866" i="79"/>
  <c r="AD866" i="79"/>
  <c r="AC866" i="79"/>
  <c r="AB866" i="79"/>
  <c r="AA866" i="79"/>
  <c r="Z866" i="79"/>
  <c r="Y866" i="79"/>
  <c r="AL863" i="79"/>
  <c r="AK863" i="79"/>
  <c r="AJ863" i="79"/>
  <c r="AI863" i="79"/>
  <c r="AH863" i="79"/>
  <c r="AG863" i="79"/>
  <c r="AF863" i="79"/>
  <c r="AE863" i="79"/>
  <c r="AD863" i="79"/>
  <c r="AC863" i="79"/>
  <c r="AB863" i="79"/>
  <c r="AA863" i="79"/>
  <c r="Z863" i="79"/>
  <c r="Y863" i="79"/>
  <c r="AL860" i="79"/>
  <c r="AK860" i="79"/>
  <c r="AJ860" i="79"/>
  <c r="AI860" i="79"/>
  <c r="AH860" i="79"/>
  <c r="AG860" i="79"/>
  <c r="AF860" i="79"/>
  <c r="AE860" i="79"/>
  <c r="AD860" i="79"/>
  <c r="AC860" i="79"/>
  <c r="AB860" i="79"/>
  <c r="AA860" i="79"/>
  <c r="Z860" i="79"/>
  <c r="Y860" i="79"/>
  <c r="AL857" i="79"/>
  <c r="AK857" i="79"/>
  <c r="AJ857" i="79"/>
  <c r="AI857" i="79"/>
  <c r="AH857" i="79"/>
  <c r="AG857" i="79"/>
  <c r="AF857" i="79"/>
  <c r="AE857" i="79"/>
  <c r="AD857" i="79"/>
  <c r="AC857" i="79"/>
  <c r="AB857" i="79"/>
  <c r="AA857" i="79"/>
  <c r="Z857" i="79"/>
  <c r="Y857" i="79"/>
  <c r="AL854" i="79"/>
  <c r="AK854" i="79"/>
  <c r="AJ854" i="79"/>
  <c r="AI854" i="79"/>
  <c r="AH854" i="79"/>
  <c r="AG854" i="79"/>
  <c r="AF854" i="79"/>
  <c r="AE854" i="79"/>
  <c r="AD854" i="79"/>
  <c r="AC854" i="79"/>
  <c r="AB854" i="79"/>
  <c r="AA854" i="79"/>
  <c r="Z854" i="79"/>
  <c r="Y854" i="79"/>
  <c r="AL851" i="79"/>
  <c r="AK851" i="79"/>
  <c r="AJ851" i="79"/>
  <c r="AI851" i="79"/>
  <c r="AH851" i="79"/>
  <c r="AG851" i="79"/>
  <c r="AF851" i="79"/>
  <c r="AE851" i="79"/>
  <c r="AD851" i="79"/>
  <c r="AC851" i="79"/>
  <c r="AB851" i="79"/>
  <c r="AA851" i="79"/>
  <c r="Z851" i="79"/>
  <c r="AL847" i="79"/>
  <c r="AK847" i="79"/>
  <c r="AJ847" i="79"/>
  <c r="AI847" i="79"/>
  <c r="AH847" i="79"/>
  <c r="AG847" i="79"/>
  <c r="AF847" i="79"/>
  <c r="AE847" i="79"/>
  <c r="AD847" i="79"/>
  <c r="AC847" i="79"/>
  <c r="AB847" i="79"/>
  <c r="AA847" i="79"/>
  <c r="Z847" i="79"/>
  <c r="Y847" i="79"/>
  <c r="AL844" i="79"/>
  <c r="AK844" i="79"/>
  <c r="AJ844" i="79"/>
  <c r="AI844" i="79"/>
  <c r="AH844" i="79"/>
  <c r="AG844" i="79"/>
  <c r="AF844" i="79"/>
  <c r="AE844" i="79"/>
  <c r="AD844" i="79"/>
  <c r="AC844" i="79"/>
  <c r="AB844" i="79"/>
  <c r="AA844" i="79"/>
  <c r="Z844" i="79"/>
  <c r="Y844" i="79"/>
  <c r="AL841" i="79"/>
  <c r="AK841" i="79"/>
  <c r="AJ841" i="79"/>
  <c r="AI841" i="79"/>
  <c r="AH841" i="79"/>
  <c r="AG841" i="79"/>
  <c r="AF841" i="79"/>
  <c r="AE841" i="79"/>
  <c r="AD841" i="79"/>
  <c r="AC841" i="79"/>
  <c r="AB841" i="79"/>
  <c r="AA841" i="79"/>
  <c r="Z841" i="79"/>
  <c r="Y841" i="79"/>
  <c r="AL838" i="79"/>
  <c r="AK838" i="79"/>
  <c r="AJ838" i="79"/>
  <c r="AI838" i="79"/>
  <c r="AH838" i="79"/>
  <c r="AG838" i="79"/>
  <c r="AF838" i="79"/>
  <c r="AE838" i="79"/>
  <c r="AD838" i="79"/>
  <c r="AC838" i="79"/>
  <c r="AB838" i="79"/>
  <c r="AA838" i="79"/>
  <c r="Z838" i="79"/>
  <c r="Y838" i="79"/>
  <c r="AL813" i="79"/>
  <c r="AK813" i="79"/>
  <c r="AJ813" i="79"/>
  <c r="AI813" i="79"/>
  <c r="AH813" i="79"/>
  <c r="AG813" i="79"/>
  <c r="AF813" i="79"/>
  <c r="AE813" i="79"/>
  <c r="AD813" i="79"/>
  <c r="AC813" i="79"/>
  <c r="AB813" i="79"/>
  <c r="AA813" i="79"/>
  <c r="Z813" i="79"/>
  <c r="AL809" i="79"/>
  <c r="AK809" i="79"/>
  <c r="AJ809" i="79"/>
  <c r="AI809" i="79"/>
  <c r="AH809" i="79"/>
  <c r="AG809" i="79"/>
  <c r="AF809" i="79"/>
  <c r="AE809" i="79"/>
  <c r="AD809" i="79"/>
  <c r="AC809" i="79"/>
  <c r="AB809" i="79"/>
  <c r="AA809" i="79"/>
  <c r="Z809" i="79"/>
  <c r="Y809" i="79"/>
  <c r="AL806" i="79"/>
  <c r="AK806" i="79"/>
  <c r="AJ806" i="79"/>
  <c r="AI806" i="79"/>
  <c r="AH806" i="79"/>
  <c r="AG806" i="79"/>
  <c r="AF806" i="79"/>
  <c r="AE806" i="79"/>
  <c r="AD806" i="79"/>
  <c r="AC806" i="79"/>
  <c r="AB806" i="79"/>
  <c r="AA806" i="79"/>
  <c r="Z806" i="79"/>
  <c r="Y806" i="79"/>
  <c r="AL803" i="79"/>
  <c r="AK803" i="79"/>
  <c r="AJ803" i="79"/>
  <c r="AI803" i="79"/>
  <c r="AH803" i="79"/>
  <c r="AG803" i="79"/>
  <c r="AF803" i="79"/>
  <c r="AE803" i="79"/>
  <c r="AD803" i="79"/>
  <c r="AC803" i="79"/>
  <c r="AB803" i="79"/>
  <c r="AA803" i="79"/>
  <c r="Z803" i="79"/>
  <c r="Y803" i="79"/>
  <c r="AL799" i="79"/>
  <c r="AK799" i="79"/>
  <c r="AJ799" i="79"/>
  <c r="AI799" i="79"/>
  <c r="AH799" i="79"/>
  <c r="AG799" i="79"/>
  <c r="AF799" i="79"/>
  <c r="AE799" i="79"/>
  <c r="AD799" i="79"/>
  <c r="AC799" i="79"/>
  <c r="AB799" i="79"/>
  <c r="AA799" i="79"/>
  <c r="Z799" i="79"/>
  <c r="Y799" i="79"/>
  <c r="AL796" i="79"/>
  <c r="AK796" i="79"/>
  <c r="AJ796" i="79"/>
  <c r="AI796" i="79"/>
  <c r="AH796" i="79"/>
  <c r="AG796" i="79"/>
  <c r="AF796" i="79"/>
  <c r="AE796" i="79"/>
  <c r="AD796" i="79"/>
  <c r="AC796" i="79"/>
  <c r="AB796" i="79"/>
  <c r="AA796" i="79"/>
  <c r="Z796" i="79"/>
  <c r="Y796" i="79"/>
  <c r="AL793" i="79"/>
  <c r="AK793" i="79"/>
  <c r="AJ793" i="79"/>
  <c r="AI793" i="79"/>
  <c r="AH793" i="79"/>
  <c r="AG793" i="79"/>
  <c r="AF793" i="79"/>
  <c r="AE793" i="79"/>
  <c r="AD793" i="79"/>
  <c r="AC793" i="79"/>
  <c r="AB793" i="79"/>
  <c r="AA793" i="79"/>
  <c r="Z793" i="79"/>
  <c r="Y793" i="79"/>
  <c r="AL790" i="79"/>
  <c r="AK790" i="79"/>
  <c r="AJ790" i="79"/>
  <c r="AI790" i="79"/>
  <c r="AH790" i="79"/>
  <c r="AG790" i="79"/>
  <c r="AF790" i="79"/>
  <c r="AE790" i="79"/>
  <c r="AD790" i="79"/>
  <c r="AC790" i="79"/>
  <c r="AB790" i="79"/>
  <c r="AA790" i="79"/>
  <c r="Z790" i="79"/>
  <c r="Y790" i="79"/>
  <c r="AL787" i="79"/>
  <c r="AK787" i="79"/>
  <c r="AJ787" i="79"/>
  <c r="AI787" i="79"/>
  <c r="AH787" i="79"/>
  <c r="AG787" i="79"/>
  <c r="AF787" i="79"/>
  <c r="AE787" i="79"/>
  <c r="AD787" i="79"/>
  <c r="AC787" i="79"/>
  <c r="AB787" i="79"/>
  <c r="AA787" i="79"/>
  <c r="Z787" i="79"/>
  <c r="Y787" i="79"/>
  <c r="AL783" i="79"/>
  <c r="AK783" i="79"/>
  <c r="AJ783" i="79"/>
  <c r="AI783" i="79"/>
  <c r="AH783" i="79"/>
  <c r="AG783" i="79"/>
  <c r="AF783" i="79"/>
  <c r="AE783" i="79"/>
  <c r="AD783" i="79"/>
  <c r="AC783" i="79"/>
  <c r="AB783" i="79"/>
  <c r="AA783" i="79"/>
  <c r="Z783" i="79"/>
  <c r="Y783" i="79"/>
  <c r="AL780" i="79"/>
  <c r="AK780" i="79"/>
  <c r="AJ780" i="79"/>
  <c r="AI780" i="79"/>
  <c r="AH780" i="79"/>
  <c r="AG780" i="79"/>
  <c r="AF780" i="79"/>
  <c r="AE780" i="79"/>
  <c r="AD780" i="79"/>
  <c r="AC780" i="79"/>
  <c r="AB780" i="79"/>
  <c r="AA780" i="79"/>
  <c r="Z780" i="79"/>
  <c r="Y780" i="79"/>
  <c r="AL777" i="79"/>
  <c r="AK777" i="79"/>
  <c r="AJ777" i="79"/>
  <c r="AI777" i="79"/>
  <c r="AH777" i="79"/>
  <c r="AG777" i="79"/>
  <c r="AF777" i="79"/>
  <c r="AE777" i="79"/>
  <c r="AD777" i="79"/>
  <c r="AC777" i="79"/>
  <c r="AB777" i="79"/>
  <c r="AA777" i="79"/>
  <c r="Z777" i="79"/>
  <c r="Y777" i="79"/>
  <c r="AL774" i="79"/>
  <c r="AK774" i="79"/>
  <c r="AJ774" i="79"/>
  <c r="AI774" i="79"/>
  <c r="AH774" i="79"/>
  <c r="AG774" i="79"/>
  <c r="AF774" i="79"/>
  <c r="AE774" i="79"/>
  <c r="AD774" i="79"/>
  <c r="AC774" i="79"/>
  <c r="AB774" i="79"/>
  <c r="AA774" i="79"/>
  <c r="Z774" i="79"/>
  <c r="Y774" i="79"/>
  <c r="AL771" i="79"/>
  <c r="AK771" i="79"/>
  <c r="AJ771" i="79"/>
  <c r="AI771" i="79"/>
  <c r="AH771" i="79"/>
  <c r="AG771" i="79"/>
  <c r="AF771" i="79"/>
  <c r="AE771" i="79"/>
  <c r="AD771" i="79"/>
  <c r="AC771" i="79"/>
  <c r="AB771" i="79"/>
  <c r="AA771" i="79"/>
  <c r="Z771" i="79"/>
  <c r="Y771" i="79"/>
  <c r="AL742" i="79"/>
  <c r="AK742" i="79"/>
  <c r="AJ742" i="79"/>
  <c r="AI742" i="79"/>
  <c r="AH742" i="79"/>
  <c r="AG742" i="79"/>
  <c r="AF742" i="79"/>
  <c r="AE742" i="79"/>
  <c r="AD742" i="79"/>
  <c r="AC742" i="79"/>
  <c r="AB742" i="79"/>
  <c r="AA742" i="79"/>
  <c r="Z742" i="79"/>
  <c r="Y742" i="79"/>
  <c r="AL739" i="79"/>
  <c r="AK739" i="79"/>
  <c r="AJ739" i="79"/>
  <c r="AI739" i="79"/>
  <c r="AH739" i="79"/>
  <c r="AG739" i="79"/>
  <c r="AF739" i="79"/>
  <c r="AE739" i="79"/>
  <c r="AD739" i="79"/>
  <c r="AC739" i="79"/>
  <c r="AB739" i="79"/>
  <c r="AA739" i="79"/>
  <c r="Z739" i="79"/>
  <c r="Y739" i="79"/>
  <c r="AL736" i="79"/>
  <c r="AK736" i="79"/>
  <c r="AJ736" i="79"/>
  <c r="AI736" i="79"/>
  <c r="AH736" i="79"/>
  <c r="AG736" i="79"/>
  <c r="AF736" i="79"/>
  <c r="AE736" i="79"/>
  <c r="AD736" i="79"/>
  <c r="AC736" i="79"/>
  <c r="AB736" i="79"/>
  <c r="AA736" i="79"/>
  <c r="Z736" i="79"/>
  <c r="Y736" i="79"/>
  <c r="AL733" i="79"/>
  <c r="AK733" i="79"/>
  <c r="AJ733" i="79"/>
  <c r="AI733" i="79"/>
  <c r="AH733" i="79"/>
  <c r="AG733" i="79"/>
  <c r="AF733" i="79"/>
  <c r="AE733" i="79"/>
  <c r="AD733" i="79"/>
  <c r="AC733" i="79"/>
  <c r="AB733" i="79"/>
  <c r="AA733" i="79"/>
  <c r="Z733" i="79"/>
  <c r="Y733" i="79"/>
  <c r="AL730" i="79"/>
  <c r="AK730" i="79"/>
  <c r="AJ730" i="79"/>
  <c r="AI730" i="79"/>
  <c r="AH730" i="79"/>
  <c r="AG730" i="79"/>
  <c r="AF730" i="79"/>
  <c r="AE730" i="79"/>
  <c r="AD730" i="79"/>
  <c r="AC730" i="79"/>
  <c r="AB730" i="79"/>
  <c r="AA730" i="79"/>
  <c r="Z730" i="79"/>
  <c r="Y730" i="79"/>
  <c r="AL727" i="79"/>
  <c r="AK727" i="79"/>
  <c r="AJ727" i="79"/>
  <c r="AI727" i="79"/>
  <c r="AH727" i="79"/>
  <c r="AG727" i="79"/>
  <c r="AF727" i="79"/>
  <c r="AE727" i="79"/>
  <c r="AD727" i="79"/>
  <c r="AC727" i="79"/>
  <c r="AB727" i="79"/>
  <c r="AA727" i="79"/>
  <c r="Z727" i="79"/>
  <c r="Y727" i="79"/>
  <c r="AL724" i="79"/>
  <c r="AK724" i="79"/>
  <c r="AJ724" i="79"/>
  <c r="AI724" i="79"/>
  <c r="AH724" i="79"/>
  <c r="AG724" i="79"/>
  <c r="AF724" i="79"/>
  <c r="AE724" i="79"/>
  <c r="AD724" i="79"/>
  <c r="AC724" i="79"/>
  <c r="AB724" i="79"/>
  <c r="AA724" i="79"/>
  <c r="Z724" i="79"/>
  <c r="Y724" i="79"/>
  <c r="AL721" i="79"/>
  <c r="AK721" i="79"/>
  <c r="AJ721" i="79"/>
  <c r="AI721" i="79"/>
  <c r="AH721" i="79"/>
  <c r="AG721" i="79"/>
  <c r="AF721" i="79"/>
  <c r="AE721" i="79"/>
  <c r="AD721" i="79"/>
  <c r="AC721" i="79"/>
  <c r="AB721" i="79"/>
  <c r="AA721" i="79"/>
  <c r="Z721" i="79"/>
  <c r="Y721" i="79"/>
  <c r="AL718" i="79"/>
  <c r="AK718" i="79"/>
  <c r="AJ718" i="79"/>
  <c r="AI718" i="79"/>
  <c r="AH718" i="79"/>
  <c r="AG718" i="79"/>
  <c r="AF718" i="79"/>
  <c r="AE718" i="79"/>
  <c r="AD718" i="79"/>
  <c r="AC718" i="79"/>
  <c r="AB718" i="79"/>
  <c r="AA718" i="79"/>
  <c r="Z718" i="79"/>
  <c r="Y718" i="79"/>
  <c r="AL715" i="79"/>
  <c r="AK715" i="79"/>
  <c r="AJ715" i="79"/>
  <c r="AI715" i="79"/>
  <c r="AH715" i="79"/>
  <c r="AG715" i="79"/>
  <c r="AF715" i="79"/>
  <c r="AE715" i="79"/>
  <c r="AD715" i="79"/>
  <c r="AC715" i="79"/>
  <c r="AB715" i="79"/>
  <c r="AA715" i="79"/>
  <c r="Z715" i="79"/>
  <c r="Y715" i="79"/>
  <c r="AL712" i="79"/>
  <c r="AK712" i="79"/>
  <c r="AJ712" i="79"/>
  <c r="AI712" i="79"/>
  <c r="AH712" i="79"/>
  <c r="AG712" i="79"/>
  <c r="AF712" i="79"/>
  <c r="AE712" i="79"/>
  <c r="AD712" i="79"/>
  <c r="AC712" i="79"/>
  <c r="AB712" i="79"/>
  <c r="AA712" i="79"/>
  <c r="Z712" i="79"/>
  <c r="Y712" i="79"/>
  <c r="AL709" i="79"/>
  <c r="AK709" i="79"/>
  <c r="AJ709" i="79"/>
  <c r="AI709" i="79"/>
  <c r="AH709" i="79"/>
  <c r="AG709" i="79"/>
  <c r="AF709" i="79"/>
  <c r="AE709" i="79"/>
  <c r="AD709" i="79"/>
  <c r="AC709" i="79"/>
  <c r="AB709" i="79"/>
  <c r="AA709" i="79"/>
  <c r="Z709" i="79"/>
  <c r="Y709" i="79"/>
  <c r="AL706" i="79"/>
  <c r="AK706" i="79"/>
  <c r="AJ706" i="79"/>
  <c r="AI706" i="79"/>
  <c r="AH706" i="79"/>
  <c r="AG706" i="79"/>
  <c r="AF706" i="79"/>
  <c r="AE706" i="79"/>
  <c r="AD706" i="79"/>
  <c r="AC706" i="79"/>
  <c r="AB706" i="79"/>
  <c r="AA706" i="79"/>
  <c r="Z706" i="79"/>
  <c r="Y706" i="79"/>
  <c r="AL703" i="79"/>
  <c r="AK703" i="79"/>
  <c r="AJ703" i="79"/>
  <c r="AI703" i="79"/>
  <c r="AH703" i="79"/>
  <c r="AG703" i="79"/>
  <c r="AF703" i="79"/>
  <c r="AE703" i="79"/>
  <c r="AD703" i="79"/>
  <c r="AC703" i="79"/>
  <c r="AB703" i="79"/>
  <c r="AA703" i="79"/>
  <c r="Z703" i="79"/>
  <c r="Y703" i="79"/>
  <c r="AL699" i="79"/>
  <c r="AK699" i="79"/>
  <c r="AJ699" i="79"/>
  <c r="AI699" i="79"/>
  <c r="AH699" i="79"/>
  <c r="AG699" i="79"/>
  <c r="AF699" i="79"/>
  <c r="AE699" i="79"/>
  <c r="AD699" i="79"/>
  <c r="AC699" i="79"/>
  <c r="AB699" i="79"/>
  <c r="AA699" i="79"/>
  <c r="Z699" i="79"/>
  <c r="AL696" i="79"/>
  <c r="AK696" i="79"/>
  <c r="AJ696" i="79"/>
  <c r="AI696" i="79"/>
  <c r="AH696" i="79"/>
  <c r="AG696" i="79"/>
  <c r="AF696" i="79"/>
  <c r="AE696" i="79"/>
  <c r="AD696" i="79"/>
  <c r="AC696" i="79"/>
  <c r="AB696" i="79"/>
  <c r="AA696" i="79"/>
  <c r="Z696" i="79"/>
  <c r="Y696" i="79"/>
  <c r="AL693" i="79"/>
  <c r="AK693" i="79"/>
  <c r="AJ693" i="79"/>
  <c r="AI693" i="79"/>
  <c r="AH693" i="79"/>
  <c r="AG693" i="79"/>
  <c r="AF693" i="79"/>
  <c r="AE693" i="79"/>
  <c r="AD693" i="79"/>
  <c r="AC693" i="79"/>
  <c r="AB693" i="79"/>
  <c r="AA693" i="79"/>
  <c r="Z693" i="79"/>
  <c r="AL689" i="79"/>
  <c r="AK689" i="79"/>
  <c r="AJ689" i="79"/>
  <c r="AI689" i="79"/>
  <c r="AH689" i="79"/>
  <c r="AG689" i="79"/>
  <c r="AF689" i="79"/>
  <c r="AE689" i="79"/>
  <c r="AD689" i="79"/>
  <c r="AC689" i="79"/>
  <c r="AB689" i="79"/>
  <c r="AA689" i="79"/>
  <c r="Z689" i="79"/>
  <c r="Y689" i="79"/>
  <c r="AL686" i="79"/>
  <c r="AK686" i="79"/>
  <c r="AJ686" i="79"/>
  <c r="AI686" i="79"/>
  <c r="AH686" i="79"/>
  <c r="AG686" i="79"/>
  <c r="AF686" i="79"/>
  <c r="AE686" i="79"/>
  <c r="AD686" i="79"/>
  <c r="AC686" i="79"/>
  <c r="AB686" i="79"/>
  <c r="AA686" i="79"/>
  <c r="Z686" i="79"/>
  <c r="Y686" i="79"/>
  <c r="AL683" i="79"/>
  <c r="AK683" i="79"/>
  <c r="AJ683" i="79"/>
  <c r="AI683" i="79"/>
  <c r="AH683" i="79"/>
  <c r="AG683" i="79"/>
  <c r="AF683" i="79"/>
  <c r="AE683" i="79"/>
  <c r="AD683" i="79"/>
  <c r="AC683" i="79"/>
  <c r="AB683" i="79"/>
  <c r="AA683" i="79"/>
  <c r="Z683" i="79"/>
  <c r="Y683" i="79"/>
  <c r="AL680" i="79"/>
  <c r="AK680" i="79"/>
  <c r="AJ680" i="79"/>
  <c r="AI680" i="79"/>
  <c r="AH680" i="79"/>
  <c r="AG680" i="79"/>
  <c r="AF680" i="79"/>
  <c r="AE680" i="79"/>
  <c r="AD680" i="79"/>
  <c r="AC680" i="79"/>
  <c r="AB680" i="79"/>
  <c r="AA680" i="79"/>
  <c r="Z680" i="79"/>
  <c r="Y680" i="79"/>
  <c r="AL677" i="79"/>
  <c r="AK677" i="79"/>
  <c r="AJ677" i="79"/>
  <c r="AI677" i="79"/>
  <c r="AH677" i="79"/>
  <c r="AG677" i="79"/>
  <c r="AF677" i="79"/>
  <c r="AE677" i="79"/>
  <c r="AD677" i="79"/>
  <c r="AC677" i="79"/>
  <c r="AB677" i="79"/>
  <c r="AA677" i="79"/>
  <c r="Z677" i="79"/>
  <c r="AL674" i="79"/>
  <c r="AK674" i="79"/>
  <c r="AJ674" i="79"/>
  <c r="AI674" i="79"/>
  <c r="AH674" i="79"/>
  <c r="AG674" i="79"/>
  <c r="AF674" i="79"/>
  <c r="AE674" i="79"/>
  <c r="AD674" i="79"/>
  <c r="AC674" i="79"/>
  <c r="AB674" i="79"/>
  <c r="AA674" i="79"/>
  <c r="Z674" i="79"/>
  <c r="Y674" i="79"/>
  <c r="AL671" i="79"/>
  <c r="AK671" i="79"/>
  <c r="AJ671" i="79"/>
  <c r="AI671" i="79"/>
  <c r="AH671" i="79"/>
  <c r="AG671" i="79"/>
  <c r="AF671" i="79"/>
  <c r="AE671" i="79"/>
  <c r="AD671" i="79"/>
  <c r="AC671" i="79"/>
  <c r="AB671" i="79"/>
  <c r="AA671" i="79"/>
  <c r="Z671" i="79"/>
  <c r="Y671" i="79"/>
  <c r="AL668" i="79"/>
  <c r="AK668" i="79"/>
  <c r="AJ668" i="79"/>
  <c r="AI668" i="79"/>
  <c r="AH668" i="79"/>
  <c r="AG668" i="79"/>
  <c r="AF668" i="79"/>
  <c r="AE668" i="79"/>
  <c r="AD668" i="79"/>
  <c r="AC668" i="79"/>
  <c r="AB668" i="79"/>
  <c r="AA668" i="79"/>
  <c r="Z668" i="79"/>
  <c r="Y668" i="79"/>
  <c r="AL664" i="79"/>
  <c r="AK664" i="79"/>
  <c r="AJ664" i="79"/>
  <c r="AI664" i="79"/>
  <c r="AH664" i="79"/>
  <c r="AG664" i="79"/>
  <c r="AF664" i="79"/>
  <c r="AE664" i="79"/>
  <c r="AD664" i="79"/>
  <c r="AC664" i="79"/>
  <c r="AB664" i="79"/>
  <c r="AA664" i="79"/>
  <c r="Z664" i="79"/>
  <c r="Y664" i="79"/>
  <c r="AL661" i="79"/>
  <c r="AK661" i="79"/>
  <c r="AJ661" i="79"/>
  <c r="AI661" i="79"/>
  <c r="AH661" i="79"/>
  <c r="AG661" i="79"/>
  <c r="AF661" i="79"/>
  <c r="AE661" i="79"/>
  <c r="AD661" i="79"/>
  <c r="AC661" i="79"/>
  <c r="AB661" i="79"/>
  <c r="AA661" i="79"/>
  <c r="Z661" i="79"/>
  <c r="Y661" i="79"/>
  <c r="AL658" i="79"/>
  <c r="AK658" i="79"/>
  <c r="AJ658" i="79"/>
  <c r="AI658" i="79"/>
  <c r="AH658" i="79"/>
  <c r="AG658" i="79"/>
  <c r="AF658" i="79"/>
  <c r="AE658" i="79"/>
  <c r="AD658" i="79"/>
  <c r="AC658" i="79"/>
  <c r="AB658" i="79"/>
  <c r="AA658" i="79"/>
  <c r="Z658" i="79"/>
  <c r="Y658" i="79"/>
  <c r="AL655" i="79"/>
  <c r="AK655" i="79"/>
  <c r="AJ655" i="79"/>
  <c r="AI655" i="79"/>
  <c r="AH655" i="79"/>
  <c r="AG655" i="79"/>
  <c r="AF655" i="79"/>
  <c r="AE655" i="79"/>
  <c r="AD655" i="79"/>
  <c r="AC655" i="79"/>
  <c r="AB655" i="79"/>
  <c r="AA655" i="79"/>
  <c r="Z655" i="79"/>
  <c r="Y655" i="79"/>
  <c r="AL630" i="79"/>
  <c r="AK630" i="79"/>
  <c r="AJ630" i="79"/>
  <c r="AI630" i="79"/>
  <c r="AH630" i="79"/>
  <c r="AG630" i="79"/>
  <c r="AF630" i="79"/>
  <c r="AE630" i="79"/>
  <c r="AD630" i="79"/>
  <c r="AC630" i="79"/>
  <c r="AB630" i="79"/>
  <c r="AA630" i="79"/>
  <c r="Z630" i="79"/>
  <c r="AL626" i="79"/>
  <c r="AK626" i="79"/>
  <c r="AJ626" i="79"/>
  <c r="AI626" i="79"/>
  <c r="AH626" i="79"/>
  <c r="AG626" i="79"/>
  <c r="AF626" i="79"/>
  <c r="AE626" i="79"/>
  <c r="AD626" i="79"/>
  <c r="AC626" i="79"/>
  <c r="AB626" i="79"/>
  <c r="AA626" i="79"/>
  <c r="Z626" i="79"/>
  <c r="Y626" i="79"/>
  <c r="AL623" i="79"/>
  <c r="AK623" i="79"/>
  <c r="AJ623" i="79"/>
  <c r="AI623" i="79"/>
  <c r="AH623" i="79"/>
  <c r="AG623" i="79"/>
  <c r="AF623" i="79"/>
  <c r="AE623" i="79"/>
  <c r="AD623" i="79"/>
  <c r="AC623" i="79"/>
  <c r="AB623" i="79"/>
  <c r="AA623" i="79"/>
  <c r="Z623" i="79"/>
  <c r="Y623" i="79"/>
  <c r="AL620" i="79"/>
  <c r="AK620" i="79"/>
  <c r="AJ620" i="79"/>
  <c r="AI620" i="79"/>
  <c r="AH620" i="79"/>
  <c r="AG620" i="79"/>
  <c r="AF620" i="79"/>
  <c r="AE620" i="79"/>
  <c r="AD620" i="79"/>
  <c r="AC620" i="79"/>
  <c r="AB620" i="79"/>
  <c r="AA620" i="79"/>
  <c r="Z620" i="79"/>
  <c r="Y620" i="79"/>
  <c r="AL616" i="79"/>
  <c r="AK616" i="79"/>
  <c r="AJ616" i="79"/>
  <c r="AI616" i="79"/>
  <c r="AH616" i="79"/>
  <c r="AG616" i="79"/>
  <c r="AF616" i="79"/>
  <c r="AE616" i="79"/>
  <c r="AD616" i="79"/>
  <c r="AC616" i="79"/>
  <c r="AB616" i="79"/>
  <c r="AA616" i="79"/>
  <c r="Z616" i="79"/>
  <c r="AL613" i="79"/>
  <c r="AK613" i="79"/>
  <c r="AJ613" i="79"/>
  <c r="AI613" i="79"/>
  <c r="AH613" i="79"/>
  <c r="AG613" i="79"/>
  <c r="AF613" i="79"/>
  <c r="AE613" i="79"/>
  <c r="AD613" i="79"/>
  <c r="AC613" i="79"/>
  <c r="AB613" i="79"/>
  <c r="AA613" i="79"/>
  <c r="Z613" i="79"/>
  <c r="Y613" i="79"/>
  <c r="AL610" i="79"/>
  <c r="AK610" i="79"/>
  <c r="AJ610" i="79"/>
  <c r="AI610" i="79"/>
  <c r="AH610" i="79"/>
  <c r="AG610" i="79"/>
  <c r="AF610" i="79"/>
  <c r="AE610" i="79"/>
  <c r="AD610" i="79"/>
  <c r="AC610" i="79"/>
  <c r="AB610" i="79"/>
  <c r="AA610" i="79"/>
  <c r="Z610" i="79"/>
  <c r="Y610" i="79"/>
  <c r="AL607" i="79"/>
  <c r="AK607" i="79"/>
  <c r="AJ607" i="79"/>
  <c r="AI607" i="79"/>
  <c r="AH607" i="79"/>
  <c r="AG607" i="79"/>
  <c r="AF607" i="79"/>
  <c r="AE607" i="79"/>
  <c r="AD607" i="79"/>
  <c r="AC607" i="79"/>
  <c r="AB607" i="79"/>
  <c r="AA607" i="79"/>
  <c r="Z607" i="79"/>
  <c r="AL604" i="79"/>
  <c r="AK604" i="79"/>
  <c r="AJ604" i="79"/>
  <c r="AI604" i="79"/>
  <c r="AH604" i="79"/>
  <c r="AG604" i="79"/>
  <c r="AF604" i="79"/>
  <c r="AE604" i="79"/>
  <c r="AD604" i="79"/>
  <c r="AC604" i="79"/>
  <c r="AB604" i="79"/>
  <c r="AA604" i="79"/>
  <c r="Z604" i="79"/>
  <c r="Y604" i="79"/>
  <c r="AL600" i="79"/>
  <c r="AK600" i="79"/>
  <c r="AJ600" i="79"/>
  <c r="AI600" i="79"/>
  <c r="AH600" i="79"/>
  <c r="AG600" i="79"/>
  <c r="AF600" i="79"/>
  <c r="AE600" i="79"/>
  <c r="AD600" i="79"/>
  <c r="AC600" i="79"/>
  <c r="AB600" i="79"/>
  <c r="AA600" i="79"/>
  <c r="Z600" i="79"/>
  <c r="Y600" i="79"/>
  <c r="AL597" i="79"/>
  <c r="AK597" i="79"/>
  <c r="AJ597" i="79"/>
  <c r="AI597" i="79"/>
  <c r="AH597" i="79"/>
  <c r="AG597" i="79"/>
  <c r="AF597" i="79"/>
  <c r="AE597" i="79"/>
  <c r="AD597" i="79"/>
  <c r="AC597" i="79"/>
  <c r="AB597" i="79"/>
  <c r="AA597" i="79"/>
  <c r="Z597" i="79"/>
  <c r="Y597" i="79"/>
  <c r="AL594" i="79"/>
  <c r="AK594" i="79"/>
  <c r="AJ594" i="79"/>
  <c r="AI594" i="79"/>
  <c r="AH594" i="79"/>
  <c r="AG594" i="79"/>
  <c r="AF594" i="79"/>
  <c r="AE594" i="79"/>
  <c r="AD594" i="79"/>
  <c r="AC594" i="79"/>
  <c r="AB594" i="79"/>
  <c r="AA594" i="79"/>
  <c r="Z594" i="79"/>
  <c r="Y594" i="79"/>
  <c r="AL591" i="79"/>
  <c r="AK591" i="79"/>
  <c r="AJ591" i="79"/>
  <c r="AI591" i="79"/>
  <c r="AH591" i="79"/>
  <c r="AG591" i="79"/>
  <c r="AF591" i="79"/>
  <c r="AE591" i="79"/>
  <c r="AD591" i="79"/>
  <c r="AC591" i="79"/>
  <c r="AB591" i="79"/>
  <c r="AA591" i="79"/>
  <c r="Z591" i="79"/>
  <c r="Y591" i="79"/>
  <c r="AL588" i="79"/>
  <c r="AK588" i="79"/>
  <c r="AJ588" i="79"/>
  <c r="AI588" i="79"/>
  <c r="AH588" i="79"/>
  <c r="AG588" i="79"/>
  <c r="AF588" i="79"/>
  <c r="AE588" i="79"/>
  <c r="AD588" i="79"/>
  <c r="AC588" i="79"/>
  <c r="AB588" i="79"/>
  <c r="AA588" i="79"/>
  <c r="Z588" i="79"/>
  <c r="Y588" i="79"/>
  <c r="AL559" i="79"/>
  <c r="AK559" i="79"/>
  <c r="AJ559" i="79"/>
  <c r="AI559" i="79"/>
  <c r="AH559" i="79"/>
  <c r="AG559" i="79"/>
  <c r="AF559" i="79"/>
  <c r="AE559" i="79"/>
  <c r="AD559" i="79"/>
  <c r="AC559" i="79"/>
  <c r="AB559" i="79"/>
  <c r="AA559" i="79"/>
  <c r="Z559" i="79"/>
  <c r="Y559" i="79"/>
  <c r="AL556" i="79"/>
  <c r="AK556" i="79"/>
  <c r="AJ556" i="79"/>
  <c r="AI556" i="79"/>
  <c r="AH556" i="79"/>
  <c r="AG556" i="79"/>
  <c r="AF556" i="79"/>
  <c r="AE556" i="79"/>
  <c r="AD556" i="79"/>
  <c r="AC556" i="79"/>
  <c r="AB556" i="79"/>
  <c r="AA556" i="79"/>
  <c r="Z556" i="79"/>
  <c r="Y556" i="79"/>
  <c r="AL553" i="79"/>
  <c r="AK553" i="79"/>
  <c r="AJ553" i="79"/>
  <c r="AI553" i="79"/>
  <c r="AH553" i="79"/>
  <c r="AG553" i="79"/>
  <c r="AF553" i="79"/>
  <c r="AE553" i="79"/>
  <c r="AD553" i="79"/>
  <c r="AC553" i="79"/>
  <c r="AB553" i="79"/>
  <c r="AA553" i="79"/>
  <c r="Z553" i="79"/>
  <c r="Y553" i="79"/>
  <c r="AL550" i="79"/>
  <c r="AK550" i="79"/>
  <c r="AJ550" i="79"/>
  <c r="AI550" i="79"/>
  <c r="AH550" i="79"/>
  <c r="AG550" i="79"/>
  <c r="AF550" i="79"/>
  <c r="AE550" i="79"/>
  <c r="AD550" i="79"/>
  <c r="AC550" i="79"/>
  <c r="AB550" i="79"/>
  <c r="AA550" i="79"/>
  <c r="Z550" i="79"/>
  <c r="Y550" i="79"/>
  <c r="AL547" i="79"/>
  <c r="AK547" i="79"/>
  <c r="AJ547" i="79"/>
  <c r="AI547" i="79"/>
  <c r="AH547" i="79"/>
  <c r="AG547" i="79"/>
  <c r="AF547" i="79"/>
  <c r="AE547" i="79"/>
  <c r="AD547" i="79"/>
  <c r="AC547" i="79"/>
  <c r="AB547" i="79"/>
  <c r="AA547" i="79"/>
  <c r="Z547" i="79"/>
  <c r="Y547" i="79"/>
  <c r="AL544" i="79"/>
  <c r="AK544" i="79"/>
  <c r="AJ544" i="79"/>
  <c r="AI544" i="79"/>
  <c r="AH544" i="79"/>
  <c r="AG544" i="79"/>
  <c r="AF544" i="79"/>
  <c r="AE544" i="79"/>
  <c r="AD544" i="79"/>
  <c r="AC544" i="79"/>
  <c r="AB544" i="79"/>
  <c r="AA544" i="79"/>
  <c r="Z544" i="79"/>
  <c r="Y544" i="79"/>
  <c r="AL541" i="79"/>
  <c r="AK541" i="79"/>
  <c r="AJ541" i="79"/>
  <c r="AI541" i="79"/>
  <c r="AH541" i="79"/>
  <c r="AG541" i="79"/>
  <c r="AF541" i="79"/>
  <c r="AE541" i="79"/>
  <c r="AD541" i="79"/>
  <c r="AC541" i="79"/>
  <c r="AB541" i="79"/>
  <c r="AA541" i="79"/>
  <c r="Z541" i="79"/>
  <c r="Y541" i="79"/>
  <c r="AL538" i="79"/>
  <c r="AK538" i="79"/>
  <c r="AJ538" i="79"/>
  <c r="AI538" i="79"/>
  <c r="AH538" i="79"/>
  <c r="AG538" i="79"/>
  <c r="AF538" i="79"/>
  <c r="AE538" i="79"/>
  <c r="AD538" i="79"/>
  <c r="AC538" i="79"/>
  <c r="AB538" i="79"/>
  <c r="AA538" i="79"/>
  <c r="Z538" i="79"/>
  <c r="Y538" i="79"/>
  <c r="AL535" i="79"/>
  <c r="AK535" i="79"/>
  <c r="AJ535" i="79"/>
  <c r="AI535" i="79"/>
  <c r="AH535" i="79"/>
  <c r="AG535" i="79"/>
  <c r="AF535" i="79"/>
  <c r="AE535" i="79"/>
  <c r="AD535" i="79"/>
  <c r="AC535" i="79"/>
  <c r="AB535" i="79"/>
  <c r="AA535" i="79"/>
  <c r="Z535" i="79"/>
  <c r="Y535" i="79"/>
  <c r="AL532" i="79"/>
  <c r="AK532" i="79"/>
  <c r="AJ532" i="79"/>
  <c r="AI532" i="79"/>
  <c r="AH532" i="79"/>
  <c r="AG532" i="79"/>
  <c r="AF532" i="79"/>
  <c r="AE532" i="79"/>
  <c r="AD532" i="79"/>
  <c r="AC532" i="79"/>
  <c r="AB532" i="79"/>
  <c r="AA532" i="79"/>
  <c r="Z532" i="79"/>
  <c r="Y532" i="79"/>
  <c r="AL529" i="79"/>
  <c r="AK529" i="79"/>
  <c r="AJ529" i="79"/>
  <c r="AI529" i="79"/>
  <c r="AH529" i="79"/>
  <c r="AG529" i="79"/>
  <c r="AF529" i="79"/>
  <c r="AE529" i="79"/>
  <c r="AD529" i="79"/>
  <c r="AC529" i="79"/>
  <c r="AB529" i="79"/>
  <c r="AA529" i="79"/>
  <c r="Z529" i="79"/>
  <c r="Y529" i="79"/>
  <c r="AL526" i="79"/>
  <c r="AK526" i="79"/>
  <c r="AJ526" i="79"/>
  <c r="AI526" i="79"/>
  <c r="AH526" i="79"/>
  <c r="AG526" i="79"/>
  <c r="AF526" i="79"/>
  <c r="AE526" i="79"/>
  <c r="AD526" i="79"/>
  <c r="AC526" i="79"/>
  <c r="AB526" i="79"/>
  <c r="AA526" i="79"/>
  <c r="Z526" i="79"/>
  <c r="Y526" i="79"/>
  <c r="AL523" i="79"/>
  <c r="AK523" i="79"/>
  <c r="AJ523" i="79"/>
  <c r="AI523" i="79"/>
  <c r="AH523" i="79"/>
  <c r="AG523" i="79"/>
  <c r="AF523" i="79"/>
  <c r="AE523" i="79"/>
  <c r="AD523" i="79"/>
  <c r="AC523" i="79"/>
  <c r="AB523" i="79"/>
  <c r="AA523" i="79"/>
  <c r="Z523" i="79"/>
  <c r="Y523" i="79"/>
  <c r="AL520" i="79"/>
  <c r="AK520" i="79"/>
  <c r="AJ520" i="79"/>
  <c r="AI520" i="79"/>
  <c r="AH520" i="79"/>
  <c r="AG520" i="79"/>
  <c r="AF520" i="79"/>
  <c r="AE520" i="79"/>
  <c r="AD520" i="79"/>
  <c r="AC520" i="79"/>
  <c r="AB520" i="79"/>
  <c r="AA520" i="79"/>
  <c r="Z520" i="79"/>
  <c r="AL516" i="79"/>
  <c r="AK516" i="79"/>
  <c r="AJ516" i="79"/>
  <c r="AI516" i="79"/>
  <c r="AH516" i="79"/>
  <c r="AG516" i="79"/>
  <c r="AF516" i="79"/>
  <c r="AE516" i="79"/>
  <c r="AD516" i="79"/>
  <c r="AC516" i="79"/>
  <c r="AB516" i="79"/>
  <c r="AA516" i="79"/>
  <c r="Z516" i="79"/>
  <c r="Y516" i="79"/>
  <c r="AL513" i="79"/>
  <c r="AK513" i="79"/>
  <c r="AJ513" i="79"/>
  <c r="AI513" i="79"/>
  <c r="AH513" i="79"/>
  <c r="AG513" i="79"/>
  <c r="AF513" i="79"/>
  <c r="AE513" i="79"/>
  <c r="AD513" i="79"/>
  <c r="AC513" i="79"/>
  <c r="AB513" i="79"/>
  <c r="AA513" i="79"/>
  <c r="Z513" i="79"/>
  <c r="Y513" i="79"/>
  <c r="AL510" i="79"/>
  <c r="AK510" i="79"/>
  <c r="AJ510" i="79"/>
  <c r="AI510" i="79"/>
  <c r="AH510" i="79"/>
  <c r="AG510" i="79"/>
  <c r="AF510" i="79"/>
  <c r="AE510" i="79"/>
  <c r="AD510" i="79"/>
  <c r="AC510" i="79"/>
  <c r="AB510" i="79"/>
  <c r="AA510" i="79"/>
  <c r="Z510" i="79"/>
  <c r="Y510" i="79"/>
  <c r="AL506" i="79"/>
  <c r="AK506" i="79"/>
  <c r="AJ506" i="79"/>
  <c r="AI506" i="79"/>
  <c r="AH506" i="79"/>
  <c r="AG506" i="79"/>
  <c r="AF506" i="79"/>
  <c r="AE506" i="79"/>
  <c r="AD506" i="79"/>
  <c r="AC506" i="79"/>
  <c r="AB506" i="79"/>
  <c r="AA506" i="79"/>
  <c r="Z506" i="79"/>
  <c r="Y506" i="79"/>
  <c r="AL503" i="79"/>
  <c r="AK503" i="79"/>
  <c r="AJ503" i="79"/>
  <c r="AI503" i="79"/>
  <c r="AH503" i="79"/>
  <c r="AG503" i="79"/>
  <c r="AF503" i="79"/>
  <c r="AE503" i="79"/>
  <c r="AD503" i="79"/>
  <c r="AC503" i="79"/>
  <c r="AB503" i="79"/>
  <c r="AA503" i="79"/>
  <c r="Z503" i="79"/>
  <c r="Y503" i="79"/>
  <c r="AL500" i="79"/>
  <c r="AK500" i="79"/>
  <c r="AJ500" i="79"/>
  <c r="AI500" i="79"/>
  <c r="AH500" i="79"/>
  <c r="AG500" i="79"/>
  <c r="AF500" i="79"/>
  <c r="AE500" i="79"/>
  <c r="AD500" i="79"/>
  <c r="AC500" i="79"/>
  <c r="AB500" i="79"/>
  <c r="AA500" i="79"/>
  <c r="Z500" i="79"/>
  <c r="Y500" i="79"/>
  <c r="AL497" i="79"/>
  <c r="AK497" i="79"/>
  <c r="AJ497" i="79"/>
  <c r="AI497" i="79"/>
  <c r="AH497" i="79"/>
  <c r="AG497" i="79"/>
  <c r="AF497" i="79"/>
  <c r="AE497" i="79"/>
  <c r="AD497" i="79"/>
  <c r="AC497" i="79"/>
  <c r="AB497" i="79"/>
  <c r="AA497" i="79"/>
  <c r="Z497" i="79"/>
  <c r="Y497" i="79"/>
  <c r="AL494" i="79"/>
  <c r="AK494" i="79"/>
  <c r="AJ494" i="79"/>
  <c r="AI494" i="79"/>
  <c r="AH494" i="79"/>
  <c r="AG494" i="79"/>
  <c r="AF494" i="79"/>
  <c r="AE494" i="79"/>
  <c r="AD494" i="79"/>
  <c r="AC494" i="79"/>
  <c r="AB494" i="79"/>
  <c r="AA494" i="79"/>
  <c r="Z494" i="79"/>
  <c r="Y494" i="79"/>
  <c r="AL491" i="79"/>
  <c r="AK491" i="79"/>
  <c r="AJ491" i="79"/>
  <c r="AI491" i="79"/>
  <c r="AH491" i="79"/>
  <c r="AG491" i="79"/>
  <c r="AF491" i="79"/>
  <c r="AE491" i="79"/>
  <c r="AD491" i="79"/>
  <c r="AC491" i="79"/>
  <c r="AB491" i="79"/>
  <c r="AA491" i="79"/>
  <c r="Z491" i="79"/>
  <c r="Y491" i="79"/>
  <c r="AL488" i="79"/>
  <c r="AK488" i="79"/>
  <c r="AJ488" i="79"/>
  <c r="AI488" i="79"/>
  <c r="AH488" i="79"/>
  <c r="AG488" i="79"/>
  <c r="AF488" i="79"/>
  <c r="AE488" i="79"/>
  <c r="AD488" i="79"/>
  <c r="AC488" i="79"/>
  <c r="AB488" i="79"/>
  <c r="AA488" i="79"/>
  <c r="Z488" i="79"/>
  <c r="Y488" i="79"/>
  <c r="AL485" i="79"/>
  <c r="AK485" i="79"/>
  <c r="AJ485" i="79"/>
  <c r="AI485" i="79"/>
  <c r="AH485" i="79"/>
  <c r="AG485" i="79"/>
  <c r="AF485" i="79"/>
  <c r="AE485" i="79"/>
  <c r="AD485" i="79"/>
  <c r="AC485" i="79"/>
  <c r="AB485" i="79"/>
  <c r="AA485" i="79"/>
  <c r="Z485" i="79"/>
  <c r="Y485" i="79"/>
  <c r="AL481" i="79"/>
  <c r="AK481" i="79"/>
  <c r="AJ481" i="79"/>
  <c r="AI481" i="79"/>
  <c r="AH481" i="79"/>
  <c r="AG481" i="79"/>
  <c r="AF481" i="79"/>
  <c r="AE481" i="79"/>
  <c r="AD481" i="79"/>
  <c r="AC481" i="79"/>
  <c r="AB481" i="79"/>
  <c r="AA481" i="79"/>
  <c r="Z481" i="79"/>
  <c r="Y481" i="79"/>
  <c r="AL478" i="79"/>
  <c r="AK478" i="79"/>
  <c r="AJ478" i="79"/>
  <c r="AI478" i="79"/>
  <c r="AH478" i="79"/>
  <c r="AG478" i="79"/>
  <c r="AF478" i="79"/>
  <c r="AE478" i="79"/>
  <c r="AD478" i="79"/>
  <c r="AC478" i="79"/>
  <c r="AB478" i="79"/>
  <c r="AA478" i="79"/>
  <c r="Z478" i="79"/>
  <c r="Y478" i="79"/>
  <c r="AL475" i="79"/>
  <c r="AK475" i="79"/>
  <c r="AJ475" i="79"/>
  <c r="AI475" i="79"/>
  <c r="AH475" i="79"/>
  <c r="AG475" i="79"/>
  <c r="AF475" i="79"/>
  <c r="AE475" i="79"/>
  <c r="AD475" i="79"/>
  <c r="AC475" i="79"/>
  <c r="AB475" i="79"/>
  <c r="AA475" i="79"/>
  <c r="Z475" i="79"/>
  <c r="Y475" i="79"/>
  <c r="AL472" i="79"/>
  <c r="AK472" i="79"/>
  <c r="AJ472" i="79"/>
  <c r="AI472" i="79"/>
  <c r="AH472" i="79"/>
  <c r="AG472" i="79"/>
  <c r="AF472" i="79"/>
  <c r="AE472" i="79"/>
  <c r="AD472" i="79"/>
  <c r="AC472" i="79"/>
  <c r="AB472" i="79"/>
  <c r="AA472" i="79"/>
  <c r="Z472" i="79"/>
  <c r="Y472" i="79"/>
  <c r="AL447" i="79"/>
  <c r="AK447" i="79"/>
  <c r="AJ447" i="79"/>
  <c r="AI447" i="79"/>
  <c r="AH447" i="79"/>
  <c r="AG447" i="79"/>
  <c r="AF447" i="79"/>
  <c r="AE447" i="79"/>
  <c r="AD447" i="79"/>
  <c r="AC447" i="79"/>
  <c r="AB447" i="79"/>
  <c r="AA447" i="79"/>
  <c r="Z447" i="79"/>
  <c r="AL443" i="79"/>
  <c r="AK443" i="79"/>
  <c r="AJ443" i="79"/>
  <c r="AI443" i="79"/>
  <c r="AH443" i="79"/>
  <c r="AG443" i="79"/>
  <c r="AF443" i="79"/>
  <c r="AE443" i="79"/>
  <c r="AD443" i="79"/>
  <c r="AC443" i="79"/>
  <c r="AB443" i="79"/>
  <c r="AA443" i="79"/>
  <c r="Z443" i="79"/>
  <c r="Y443" i="79"/>
  <c r="AL440" i="79"/>
  <c r="AK440" i="79"/>
  <c r="AJ440" i="79"/>
  <c r="AI440" i="79"/>
  <c r="AH440" i="79"/>
  <c r="AG440" i="79"/>
  <c r="AF440" i="79"/>
  <c r="AE440" i="79"/>
  <c r="AD440" i="79"/>
  <c r="AC440" i="79"/>
  <c r="AB440" i="79"/>
  <c r="AA440" i="79"/>
  <c r="Z440" i="79"/>
  <c r="Y440" i="79"/>
  <c r="AL437" i="79"/>
  <c r="AK437" i="79"/>
  <c r="AJ437" i="79"/>
  <c r="AI437" i="79"/>
  <c r="AH437" i="79"/>
  <c r="AG437" i="79"/>
  <c r="AF437" i="79"/>
  <c r="AE437" i="79"/>
  <c r="AD437" i="79"/>
  <c r="AC437" i="79"/>
  <c r="AB437" i="79"/>
  <c r="AA437" i="79"/>
  <c r="Z437" i="79"/>
  <c r="Y437" i="79"/>
  <c r="AL433" i="79"/>
  <c r="AK433" i="79"/>
  <c r="AJ433" i="79"/>
  <c r="AI433" i="79"/>
  <c r="AH433" i="79"/>
  <c r="AG433" i="79"/>
  <c r="AF433" i="79"/>
  <c r="AE433" i="79"/>
  <c r="AD433" i="79"/>
  <c r="AC433" i="79"/>
  <c r="AB433" i="79"/>
  <c r="AA433" i="79"/>
  <c r="Z433" i="79"/>
  <c r="Y433" i="79"/>
  <c r="AL430" i="79"/>
  <c r="AK430" i="79"/>
  <c r="AJ430" i="79"/>
  <c r="AI430" i="79"/>
  <c r="AH430" i="79"/>
  <c r="AG430" i="79"/>
  <c r="AF430" i="79"/>
  <c r="AE430" i="79"/>
  <c r="AD430" i="79"/>
  <c r="AC430" i="79"/>
  <c r="AB430" i="79"/>
  <c r="AA430" i="79"/>
  <c r="Z430" i="79"/>
  <c r="Y430" i="79"/>
  <c r="AL427" i="79"/>
  <c r="AK427" i="79"/>
  <c r="AJ427" i="79"/>
  <c r="AI427" i="79"/>
  <c r="AH427" i="79"/>
  <c r="AG427" i="79"/>
  <c r="AF427" i="79"/>
  <c r="AE427" i="79"/>
  <c r="AD427" i="79"/>
  <c r="AC427" i="79"/>
  <c r="AB427" i="79"/>
  <c r="AA427" i="79"/>
  <c r="Z427" i="79"/>
  <c r="Y427" i="79"/>
  <c r="AL424" i="79"/>
  <c r="AK424" i="79"/>
  <c r="AJ424" i="79"/>
  <c r="AI424" i="79"/>
  <c r="AH424" i="79"/>
  <c r="AG424" i="79"/>
  <c r="AF424" i="79"/>
  <c r="AE424" i="79"/>
  <c r="AD424" i="79"/>
  <c r="AC424" i="79"/>
  <c r="AB424" i="79"/>
  <c r="AA424" i="79"/>
  <c r="Z424" i="79"/>
  <c r="Y424" i="79"/>
  <c r="AL421" i="79"/>
  <c r="AK421" i="79"/>
  <c r="AJ421" i="79"/>
  <c r="AI421" i="79"/>
  <c r="AH421" i="79"/>
  <c r="AG421" i="79"/>
  <c r="AF421" i="79"/>
  <c r="AE421" i="79"/>
  <c r="AD421" i="79"/>
  <c r="AC421" i="79"/>
  <c r="AB421" i="79"/>
  <c r="AA421" i="79"/>
  <c r="Z421" i="79"/>
  <c r="Y421" i="79"/>
  <c r="AL417" i="79"/>
  <c r="AK417" i="79"/>
  <c r="AJ417" i="79"/>
  <c r="AI417" i="79"/>
  <c r="AH417" i="79"/>
  <c r="AG417" i="79"/>
  <c r="AF417" i="79"/>
  <c r="AE417" i="79"/>
  <c r="AD417" i="79"/>
  <c r="AC417" i="79"/>
  <c r="AB417" i="79"/>
  <c r="AA417" i="79"/>
  <c r="Z417" i="79"/>
  <c r="Y417" i="79"/>
  <c r="AL414" i="79"/>
  <c r="AK414" i="79"/>
  <c r="AJ414" i="79"/>
  <c r="AI414" i="79"/>
  <c r="AH414" i="79"/>
  <c r="AG414" i="79"/>
  <c r="AF414" i="79"/>
  <c r="AE414" i="79"/>
  <c r="AD414" i="79"/>
  <c r="AC414" i="79"/>
  <c r="AB414" i="79"/>
  <c r="AA414" i="79"/>
  <c r="Z414" i="79"/>
  <c r="Y414" i="79"/>
  <c r="AL411" i="79"/>
  <c r="AK411" i="79"/>
  <c r="AJ411" i="79"/>
  <c r="AI411" i="79"/>
  <c r="AH411" i="79"/>
  <c r="AG411" i="79"/>
  <c r="AF411" i="79"/>
  <c r="AE411" i="79"/>
  <c r="AD411" i="79"/>
  <c r="AC411" i="79"/>
  <c r="AB411" i="79"/>
  <c r="AA411" i="79"/>
  <c r="Z411" i="79"/>
  <c r="Y411" i="79"/>
  <c r="AL408" i="79"/>
  <c r="AK408" i="79"/>
  <c r="AJ408" i="79"/>
  <c r="AI408" i="79"/>
  <c r="AH408" i="79"/>
  <c r="AG408" i="79"/>
  <c r="AF408" i="79"/>
  <c r="AE408" i="79"/>
  <c r="AD408" i="79"/>
  <c r="AC408" i="79"/>
  <c r="AB408" i="79"/>
  <c r="AA408" i="79"/>
  <c r="Z408" i="79"/>
  <c r="Y408" i="79"/>
  <c r="AL405" i="79"/>
  <c r="AK405" i="79"/>
  <c r="AJ405" i="79"/>
  <c r="AI405" i="79"/>
  <c r="AH405" i="79"/>
  <c r="AG405" i="79"/>
  <c r="AF405" i="79"/>
  <c r="AE405" i="79"/>
  <c r="AD405" i="79"/>
  <c r="AC405" i="79"/>
  <c r="AB405" i="79"/>
  <c r="AA405" i="79"/>
  <c r="Z405" i="79"/>
  <c r="Y405" i="79"/>
  <c r="AL376" i="79"/>
  <c r="AK376" i="79"/>
  <c r="AJ376" i="79"/>
  <c r="AI376" i="79"/>
  <c r="AH376" i="79"/>
  <c r="AG376" i="79"/>
  <c r="AF376" i="79"/>
  <c r="AE376" i="79"/>
  <c r="AD376" i="79"/>
  <c r="AC376" i="79"/>
  <c r="AB376" i="79"/>
  <c r="AA376" i="79"/>
  <c r="Z376" i="79"/>
  <c r="AL373" i="79"/>
  <c r="AK373" i="79"/>
  <c r="AJ373" i="79"/>
  <c r="AI373" i="79"/>
  <c r="AH373" i="79"/>
  <c r="AG373" i="79"/>
  <c r="AF373" i="79"/>
  <c r="AE373" i="79"/>
  <c r="AD373" i="79"/>
  <c r="AC373" i="79"/>
  <c r="AB373" i="79"/>
  <c r="AA373" i="79"/>
  <c r="Z373" i="79"/>
  <c r="Y373" i="79"/>
  <c r="AL370" i="79"/>
  <c r="AK370" i="79"/>
  <c r="AJ370" i="79"/>
  <c r="AI370" i="79"/>
  <c r="AH370" i="79"/>
  <c r="AG370" i="79"/>
  <c r="AF370" i="79"/>
  <c r="AE370" i="79"/>
  <c r="AD370" i="79"/>
  <c r="AC370" i="79"/>
  <c r="AB370" i="79"/>
  <c r="AA370" i="79"/>
  <c r="Z370" i="79"/>
  <c r="AL367" i="79"/>
  <c r="AK367" i="79"/>
  <c r="AJ367" i="79"/>
  <c r="AI367" i="79"/>
  <c r="AH367" i="79"/>
  <c r="AG367" i="79"/>
  <c r="AF367" i="79"/>
  <c r="AE367" i="79"/>
  <c r="AD367" i="79"/>
  <c r="AC367" i="79"/>
  <c r="AB367" i="79"/>
  <c r="AA367" i="79"/>
  <c r="Z367" i="79"/>
  <c r="Y367" i="79"/>
  <c r="AL364" i="79"/>
  <c r="AK364" i="79"/>
  <c r="AJ364" i="79"/>
  <c r="AI364" i="79"/>
  <c r="AH364" i="79"/>
  <c r="AG364" i="79"/>
  <c r="AF364" i="79"/>
  <c r="AE364" i="79"/>
  <c r="AD364" i="79"/>
  <c r="AC364" i="79"/>
  <c r="AB364" i="79"/>
  <c r="AA364" i="79"/>
  <c r="Z364" i="79"/>
  <c r="Y364" i="79"/>
  <c r="AL361" i="79"/>
  <c r="AK361" i="79"/>
  <c r="AJ361" i="79"/>
  <c r="AI361" i="79"/>
  <c r="AH361" i="79"/>
  <c r="AG361" i="79"/>
  <c r="AF361" i="79"/>
  <c r="AE361" i="79"/>
  <c r="AD361" i="79"/>
  <c r="AC361" i="79"/>
  <c r="AB361" i="79"/>
  <c r="AA361" i="79"/>
  <c r="Z361" i="79"/>
  <c r="Y361" i="79"/>
  <c r="AL358" i="79"/>
  <c r="AK358" i="79"/>
  <c r="AJ358" i="79"/>
  <c r="AI358" i="79"/>
  <c r="AH358" i="79"/>
  <c r="AG358" i="79"/>
  <c r="AF358" i="79"/>
  <c r="AE358" i="79"/>
  <c r="AD358" i="79"/>
  <c r="AC358" i="79"/>
  <c r="AB358" i="79"/>
  <c r="AA358" i="79"/>
  <c r="Z358" i="79"/>
  <c r="Y358" i="79"/>
  <c r="AL355" i="79"/>
  <c r="AK355" i="79"/>
  <c r="AJ355" i="79"/>
  <c r="AI355" i="79"/>
  <c r="AH355" i="79"/>
  <c r="AG355" i="79"/>
  <c r="AF355" i="79"/>
  <c r="AE355" i="79"/>
  <c r="AD355" i="79"/>
  <c r="AC355" i="79"/>
  <c r="AB355" i="79"/>
  <c r="AA355" i="79"/>
  <c r="Z355" i="79"/>
  <c r="Y355" i="79"/>
  <c r="AL352" i="79"/>
  <c r="AK352" i="79"/>
  <c r="AJ352" i="79"/>
  <c r="AI352" i="79"/>
  <c r="AH352" i="79"/>
  <c r="AG352" i="79"/>
  <c r="AF352" i="79"/>
  <c r="AE352" i="79"/>
  <c r="AD352" i="79"/>
  <c r="AC352" i="79"/>
  <c r="AB352" i="79"/>
  <c r="AA352" i="79"/>
  <c r="Z352" i="79"/>
  <c r="Y352" i="79"/>
  <c r="AL349" i="79"/>
  <c r="AK349" i="79"/>
  <c r="AJ349" i="79"/>
  <c r="AI349" i="79"/>
  <c r="AH349" i="79"/>
  <c r="AG349" i="79"/>
  <c r="AF349" i="79"/>
  <c r="AE349" i="79"/>
  <c r="AD349" i="79"/>
  <c r="AC349" i="79"/>
  <c r="AB349" i="79"/>
  <c r="AA349" i="79"/>
  <c r="Z349" i="79"/>
  <c r="Y349" i="79"/>
  <c r="AL346" i="79"/>
  <c r="AK346" i="79"/>
  <c r="AJ346" i="79"/>
  <c r="AI346" i="79"/>
  <c r="AH346" i="79"/>
  <c r="AG346" i="79"/>
  <c r="AF346" i="79"/>
  <c r="AE346" i="79"/>
  <c r="AD346" i="79"/>
  <c r="AC346" i="79"/>
  <c r="AB346" i="79"/>
  <c r="AA346" i="79"/>
  <c r="Z346" i="79"/>
  <c r="Y346" i="79"/>
  <c r="AL343" i="79"/>
  <c r="AK343" i="79"/>
  <c r="AJ343" i="79"/>
  <c r="AI343" i="79"/>
  <c r="AH343" i="79"/>
  <c r="AG343" i="79"/>
  <c r="AF343" i="79"/>
  <c r="AE343" i="79"/>
  <c r="AD343" i="79"/>
  <c r="AC343" i="79"/>
  <c r="AB343" i="79"/>
  <c r="AA343" i="79"/>
  <c r="Z343" i="79"/>
  <c r="Y343" i="79"/>
  <c r="AL340" i="79"/>
  <c r="AK340" i="79"/>
  <c r="AJ340" i="79"/>
  <c r="AI340" i="79"/>
  <c r="AH340" i="79"/>
  <c r="AG340" i="79"/>
  <c r="AF340" i="79"/>
  <c r="AE340" i="79"/>
  <c r="AD340" i="79"/>
  <c r="AC340" i="79"/>
  <c r="AB340" i="79"/>
  <c r="AA340" i="79"/>
  <c r="Z340" i="79"/>
  <c r="Y340" i="79"/>
  <c r="AL337" i="79"/>
  <c r="AK337" i="79"/>
  <c r="AJ337" i="79"/>
  <c r="AI337" i="79"/>
  <c r="AH337" i="79"/>
  <c r="AG337" i="79"/>
  <c r="AF337" i="79"/>
  <c r="AE337" i="79"/>
  <c r="AD337" i="79"/>
  <c r="AC337" i="79"/>
  <c r="AB337" i="79"/>
  <c r="AA337" i="79"/>
  <c r="Z337" i="79"/>
  <c r="Y337" i="79"/>
  <c r="AL333" i="79"/>
  <c r="AK333" i="79"/>
  <c r="AJ333" i="79"/>
  <c r="AI333" i="79"/>
  <c r="AH333" i="79"/>
  <c r="AG333" i="79"/>
  <c r="AF333" i="79"/>
  <c r="AE333" i="79"/>
  <c r="AD333" i="79"/>
  <c r="AC333" i="79"/>
  <c r="AB333" i="79"/>
  <c r="AA333" i="79"/>
  <c r="Z333" i="79"/>
  <c r="Y333" i="79"/>
  <c r="AL330" i="79"/>
  <c r="AK330" i="79"/>
  <c r="AJ330" i="79"/>
  <c r="AI330" i="79"/>
  <c r="AH330" i="79"/>
  <c r="AG330" i="79"/>
  <c r="AF330" i="79"/>
  <c r="AE330" i="79"/>
  <c r="AD330" i="79"/>
  <c r="AC330" i="79"/>
  <c r="AB330" i="79"/>
  <c r="AA330" i="79"/>
  <c r="Z330" i="79"/>
  <c r="Y330" i="79"/>
  <c r="AL327" i="79"/>
  <c r="AK327" i="79"/>
  <c r="AJ327" i="79"/>
  <c r="AI327" i="79"/>
  <c r="AH327" i="79"/>
  <c r="AG327" i="79"/>
  <c r="AF327" i="79"/>
  <c r="AE327" i="79"/>
  <c r="AD327" i="79"/>
  <c r="AC327" i="79"/>
  <c r="AB327" i="79"/>
  <c r="AA327" i="79"/>
  <c r="Z327" i="79"/>
  <c r="Y327" i="79"/>
  <c r="AL323" i="79"/>
  <c r="AK323" i="79"/>
  <c r="AJ323" i="79"/>
  <c r="AI323" i="79"/>
  <c r="AH323" i="79"/>
  <c r="AG323" i="79"/>
  <c r="AF323" i="79"/>
  <c r="AE323" i="79"/>
  <c r="AD323" i="79"/>
  <c r="AC323" i="79"/>
  <c r="AB323" i="79"/>
  <c r="AA323" i="79"/>
  <c r="Z323" i="79"/>
  <c r="Y323" i="79"/>
  <c r="AL320" i="79"/>
  <c r="AK320" i="79"/>
  <c r="AJ320" i="79"/>
  <c r="AI320" i="79"/>
  <c r="AH320" i="79"/>
  <c r="AG320" i="79"/>
  <c r="AF320" i="79"/>
  <c r="AE320" i="79"/>
  <c r="AD320" i="79"/>
  <c r="AC320" i="79"/>
  <c r="AB320" i="79"/>
  <c r="AA320" i="79"/>
  <c r="Z320" i="79"/>
  <c r="Y320" i="79"/>
  <c r="AL317" i="79"/>
  <c r="AK317" i="79"/>
  <c r="AJ317" i="79"/>
  <c r="AI317" i="79"/>
  <c r="AH317" i="79"/>
  <c r="AG317" i="79"/>
  <c r="AF317" i="79"/>
  <c r="AE317" i="79"/>
  <c r="AD317" i="79"/>
  <c r="AC317" i="79"/>
  <c r="AB317" i="79"/>
  <c r="AA317" i="79"/>
  <c r="Z317" i="79"/>
  <c r="Y317" i="79"/>
  <c r="AL314" i="79"/>
  <c r="AK314" i="79"/>
  <c r="AJ314" i="79"/>
  <c r="AI314" i="79"/>
  <c r="AH314" i="79"/>
  <c r="AG314" i="79"/>
  <c r="AF314" i="79"/>
  <c r="AE314" i="79"/>
  <c r="AD314" i="79"/>
  <c r="AC314" i="79"/>
  <c r="AB314" i="79"/>
  <c r="AA314" i="79"/>
  <c r="Z314" i="79"/>
  <c r="Y314" i="79"/>
  <c r="AL311" i="79"/>
  <c r="AK311" i="79"/>
  <c r="AJ311" i="79"/>
  <c r="AI311" i="79"/>
  <c r="AH311" i="79"/>
  <c r="AG311" i="79"/>
  <c r="AF311" i="79"/>
  <c r="AE311" i="79"/>
  <c r="AD311" i="79"/>
  <c r="AC311" i="79"/>
  <c r="AB311" i="79"/>
  <c r="AA311" i="79"/>
  <c r="Z311" i="79"/>
  <c r="Y311" i="79"/>
  <c r="AL308" i="79"/>
  <c r="AK308" i="79"/>
  <c r="AJ308" i="79"/>
  <c r="AI308" i="79"/>
  <c r="AH308" i="79"/>
  <c r="AG308" i="79"/>
  <c r="AF308" i="79"/>
  <c r="AE308" i="79"/>
  <c r="AD308" i="79"/>
  <c r="AC308" i="79"/>
  <c r="AB308" i="79"/>
  <c r="AA308" i="79"/>
  <c r="Z308" i="79"/>
  <c r="Y308" i="79"/>
  <c r="AL305" i="79"/>
  <c r="AK305" i="79"/>
  <c r="AJ305" i="79"/>
  <c r="AI305" i="79"/>
  <c r="AH305" i="79"/>
  <c r="AG305" i="79"/>
  <c r="AF305" i="79"/>
  <c r="AE305" i="79"/>
  <c r="AD305" i="79"/>
  <c r="AC305" i="79"/>
  <c r="AB305" i="79"/>
  <c r="AA305" i="79"/>
  <c r="Z305" i="79"/>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0" i="79" l="1"/>
  <c r="Y944" i="79"/>
  <c r="Y268" i="46"/>
  <c r="Y265" i="46"/>
  <c r="Y526" i="46"/>
  <c r="Y395" i="46"/>
  <c r="Y135" i="46"/>
  <c r="E3" i="80"/>
  <c r="E2" i="80"/>
  <c r="P51" i="43" l="1"/>
  <c r="O51" i="43"/>
  <c r="N51" i="43"/>
  <c r="M51" i="43"/>
  <c r="L51" i="43"/>
  <c r="K51" i="43"/>
  <c r="J51" i="43"/>
  <c r="I51" i="43"/>
  <c r="H51" i="43"/>
  <c r="G51" i="43"/>
  <c r="F51" i="43"/>
  <c r="E51" i="43"/>
  <c r="D51" i="43"/>
  <c r="D40" i="43"/>
  <c r="D41" i="43"/>
  <c r="D39" i="43"/>
  <c r="D28" i="43"/>
  <c r="D29" i="43"/>
  <c r="D30" i="43"/>
  <c r="D31" i="43"/>
  <c r="D32" i="43"/>
  <c r="D33" i="43"/>
  <c r="D34" i="43"/>
  <c r="D35" i="43"/>
  <c r="D36" i="43"/>
  <c r="D37" i="43"/>
  <c r="D38" i="43"/>
  <c r="Z23" i="46" l="1"/>
  <c r="AA23" i="46"/>
  <c r="AB23" i="46"/>
  <c r="AC23" i="46"/>
  <c r="AD23" i="46"/>
  <c r="AE23" i="46"/>
  <c r="AF23" i="46"/>
  <c r="AG23" i="46"/>
  <c r="AH23" i="46"/>
  <c r="AI23" i="46"/>
  <c r="AJ23" i="46"/>
  <c r="AK23" i="46"/>
  <c r="AL23" i="46"/>
  <c r="E22" i="45"/>
  <c r="E36" i="45"/>
  <c r="N51" i="46"/>
  <c r="E23" i="45" l="1"/>
  <c r="F23" i="45"/>
  <c r="Z138" i="46"/>
  <c r="Z140" i="46"/>
  <c r="Z142" i="46"/>
  <c r="Z139" i="46"/>
  <c r="Z141" i="46"/>
  <c r="Z143" i="46"/>
  <c r="Y761" i="79"/>
  <c r="Y578" i="79"/>
  <c r="Y576" i="79"/>
  <c r="Y577" i="79"/>
  <c r="Y392" i="79"/>
  <c r="Y395" i="79"/>
  <c r="Y394" i="79"/>
  <c r="Y393" i="79"/>
  <c r="Z394" i="79"/>
  <c r="Z392" i="79"/>
  <c r="Z393"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0" i="79" l="1"/>
  <c r="AM767" i="79"/>
  <c r="AM584" i="79"/>
  <c r="AM401"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2" i="43"/>
  <c r="P123" i="45" s="1"/>
  <c r="P52" i="43"/>
  <c r="O123" i="45" s="1"/>
  <c r="O52" i="43"/>
  <c r="N123" i="45" s="1"/>
  <c r="N52" i="43"/>
  <c r="N43" i="44" s="1"/>
  <c r="M52" i="43"/>
  <c r="M14" i="44" s="1"/>
  <c r="M18" i="44" s="1"/>
  <c r="L52" i="43"/>
  <c r="L29" i="44" s="1"/>
  <c r="L33" i="44" s="1"/>
  <c r="K52" i="43"/>
  <c r="K29" i="44" s="1"/>
  <c r="K33" i="44" s="1"/>
  <c r="Q13" i="44"/>
  <c r="P42" i="44"/>
  <c r="O42" i="44"/>
  <c r="N42" i="44"/>
  <c r="L122" i="45"/>
  <c r="L28" i="44"/>
  <c r="K42" i="44"/>
  <c r="C88" i="45" l="1"/>
  <c r="AI21" i="46"/>
  <c r="M123" i="45"/>
  <c r="AG21" i="46"/>
  <c r="Q14" i="44"/>
  <c r="Q18" i="44" s="1"/>
  <c r="Q29" i="44"/>
  <c r="Q33" i="44" s="1"/>
  <c r="Q43" i="44"/>
  <c r="C109" i="45" s="1"/>
  <c r="AJ21" i="46"/>
  <c r="AJ149" i="46"/>
  <c r="AF149" i="46"/>
  <c r="AJ278" i="46"/>
  <c r="AF278" i="46"/>
  <c r="AJ407" i="46"/>
  <c r="AF407" i="46"/>
  <c r="AJ36" i="79"/>
  <c r="AF36" i="79"/>
  <c r="AJ219" i="79"/>
  <c r="AF219" i="79"/>
  <c r="AJ402" i="79"/>
  <c r="AF402" i="79"/>
  <c r="AJ585" i="79"/>
  <c r="AF585" i="79"/>
  <c r="AJ768" i="79"/>
  <c r="AF768" i="79"/>
  <c r="AJ951" i="79"/>
  <c r="AF951" i="79"/>
  <c r="K14" i="44"/>
  <c r="K18" i="44" s="1"/>
  <c r="O14" i="44"/>
  <c r="O18" i="44" s="1"/>
  <c r="O29" i="44"/>
  <c r="O33" i="44" s="1"/>
  <c r="O43" i="44"/>
  <c r="C95" i="45" s="1"/>
  <c r="AF21" i="46"/>
  <c r="AI149" i="46"/>
  <c r="AI278" i="46"/>
  <c r="AI407" i="46"/>
  <c r="AI36" i="79"/>
  <c r="AI219" i="79"/>
  <c r="AI402" i="79"/>
  <c r="AI585" i="79"/>
  <c r="AI768" i="79"/>
  <c r="AI951" i="79"/>
  <c r="M43" i="44"/>
  <c r="AL21" i="46"/>
  <c r="AL149" i="46"/>
  <c r="AH149" i="46"/>
  <c r="AL278" i="46"/>
  <c r="AH278" i="46"/>
  <c r="AL407" i="46"/>
  <c r="AH407" i="46"/>
  <c r="AL36" i="79"/>
  <c r="AH36" i="79"/>
  <c r="AL219" i="79"/>
  <c r="AH219" i="79"/>
  <c r="AL402" i="79"/>
  <c r="AH402" i="79"/>
  <c r="AL585" i="79"/>
  <c r="AH585" i="79"/>
  <c r="AL768" i="79"/>
  <c r="AH768" i="79"/>
  <c r="AL951" i="79"/>
  <c r="AH951" i="79"/>
  <c r="N29" i="44"/>
  <c r="N33" i="44" s="1"/>
  <c r="K43" i="44"/>
  <c r="K53" i="44" s="1"/>
  <c r="AH21" i="46"/>
  <c r="AK21" i="46"/>
  <c r="AK149" i="46"/>
  <c r="AG149" i="46"/>
  <c r="AK278" i="46"/>
  <c r="AG278" i="46"/>
  <c r="AK407" i="46"/>
  <c r="AG407" i="46"/>
  <c r="AK36" i="79"/>
  <c r="AG36" i="79"/>
  <c r="AK219" i="79"/>
  <c r="AG219" i="79"/>
  <c r="AK402" i="79"/>
  <c r="AG402" i="79"/>
  <c r="AK585" i="79"/>
  <c r="AG585" i="79"/>
  <c r="AK768" i="79"/>
  <c r="AG768" i="79"/>
  <c r="AK951" i="79"/>
  <c r="AK1110" i="79" s="1"/>
  <c r="AG951" i="79"/>
  <c r="K122" i="45"/>
  <c r="AK401" i="79"/>
  <c r="AJ20" i="46"/>
  <c r="AG584" i="79"/>
  <c r="AG148" i="46"/>
  <c r="AK406" i="46"/>
  <c r="AF767" i="79"/>
  <c r="AG35" i="79"/>
  <c r="L13" i="44"/>
  <c r="P13" i="44"/>
  <c r="S14" i="47"/>
  <c r="AF148" i="46"/>
  <c r="AK277" i="46"/>
  <c r="AG406" i="46"/>
  <c r="AF35" i="79"/>
  <c r="AI401" i="79"/>
  <c r="AK767" i="79"/>
  <c r="AJ950" i="79"/>
  <c r="N28" i="44"/>
  <c r="Q14" i="47"/>
  <c r="AI20" i="46"/>
  <c r="AK148" i="46"/>
  <c r="AI277" i="46"/>
  <c r="AK35" i="79"/>
  <c r="AJ218" i="79"/>
  <c r="AG401" i="79"/>
  <c r="AJ767" i="79"/>
  <c r="AF950" i="79"/>
  <c r="O122" i="45"/>
  <c r="U14" i="47"/>
  <c r="AG20" i="46"/>
  <c r="AK20" i="46"/>
  <c r="AJ148" i="46"/>
  <c r="AG277" i="46"/>
  <c r="AJ35" i="79"/>
  <c r="AF218" i="79"/>
  <c r="AK584" i="79"/>
  <c r="AG767" i="79"/>
  <c r="V14" i="47"/>
  <c r="AL406" i="46"/>
  <c r="AH406" i="46"/>
  <c r="AL584" i="79"/>
  <c r="AH584" i="79"/>
  <c r="N13" i="44"/>
  <c r="M122" i="45"/>
  <c r="M28" i="44"/>
  <c r="Q42" i="44"/>
  <c r="R14" i="47"/>
  <c r="AH20" i="46"/>
  <c r="AL277" i="46"/>
  <c r="AH277" i="46"/>
  <c r="AI218" i="79"/>
  <c r="AL401" i="79"/>
  <c r="AH401" i="79"/>
  <c r="AI950" i="79"/>
  <c r="Q28" i="44"/>
  <c r="M42" i="44"/>
  <c r="AI148" i="46"/>
  <c r="AJ406" i="46"/>
  <c r="AF406" i="46"/>
  <c r="AI35" i="79"/>
  <c r="AL218" i="79"/>
  <c r="AH218" i="79"/>
  <c r="AJ584" i="79"/>
  <c r="AF584" i="79"/>
  <c r="AI767" i="79"/>
  <c r="AL950" i="79"/>
  <c r="AH950" i="79"/>
  <c r="T14" i="47"/>
  <c r="P14" i="47"/>
  <c r="AF20" i="46"/>
  <c r="AL20" i="46"/>
  <c r="AL148" i="46"/>
  <c r="AH148" i="46"/>
  <c r="AJ277" i="46"/>
  <c r="AF277" i="46"/>
  <c r="AI406" i="46"/>
  <c r="AL35" i="79"/>
  <c r="AH35" i="79"/>
  <c r="AK218" i="79"/>
  <c r="AG218" i="79"/>
  <c r="AJ401" i="79"/>
  <c r="AF401" i="79"/>
  <c r="AI584" i="79"/>
  <c r="AL767" i="79"/>
  <c r="AH767" i="79"/>
  <c r="AK950" i="79"/>
  <c r="AG950" i="79"/>
  <c r="K13" i="44"/>
  <c r="L123" i="45"/>
  <c r="N122" i="45"/>
  <c r="J122" i="45"/>
  <c r="M29" i="44"/>
  <c r="M33" i="44" s="1"/>
  <c r="O13" i="44"/>
  <c r="P28" i="44"/>
  <c r="N14" i="44"/>
  <c r="N18" i="44" s="1"/>
  <c r="M13" i="44"/>
  <c r="J123" i="45"/>
  <c r="P122" i="45"/>
  <c r="K28" i="44"/>
  <c r="L14" i="44"/>
  <c r="L18" i="44" s="1"/>
  <c r="P14" i="44"/>
  <c r="P18" i="44" s="1"/>
  <c r="P29" i="44"/>
  <c r="P33" i="44" s="1"/>
  <c r="P43" i="44"/>
  <c r="C102" i="45" s="1"/>
  <c r="L43" i="44"/>
  <c r="L53" i="44" s="1"/>
  <c r="L42" i="44"/>
  <c r="K123" i="45"/>
  <c r="O28" i="44"/>
  <c r="H130" i="47"/>
  <c r="H131" i="47"/>
  <c r="H129" i="47"/>
  <c r="P53" i="44" l="1"/>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6" i="44" s="1"/>
  <c r="K45" i="44"/>
  <c r="O45" i="44"/>
  <c r="O44" i="44"/>
  <c r="O46" i="44" s="1"/>
  <c r="C74" i="45"/>
  <c r="L44" i="44"/>
  <c r="L46" i="44" s="1"/>
  <c r="L45" i="44"/>
  <c r="C81" i="45"/>
  <c r="M44" i="44"/>
  <c r="M46" i="44" s="1"/>
  <c r="M45" i="44"/>
  <c r="N44" i="44"/>
  <c r="N46" i="44" s="1"/>
  <c r="Q44" i="44"/>
  <c r="Q46" i="44" s="1"/>
  <c r="Q45" i="44"/>
  <c r="P45" i="44"/>
  <c r="P44" i="44"/>
  <c r="P46" i="44" s="1"/>
  <c r="AK944" i="79"/>
  <c r="AK927" i="79"/>
  <c r="AK578" i="79"/>
  <c r="AK577" i="79"/>
  <c r="AK561" i="79"/>
  <c r="AK576" i="79"/>
  <c r="AK212" i="79"/>
  <c r="AK211" i="79"/>
  <c r="AK195" i="79"/>
  <c r="AK210" i="79"/>
  <c r="AK209" i="79"/>
  <c r="AK208" i="79"/>
  <c r="AK761" i="79"/>
  <c r="AK744" i="79"/>
  <c r="AK760" i="79"/>
  <c r="AK393" i="79"/>
  <c r="AK395" i="79"/>
  <c r="AK394" i="79"/>
  <c r="AK378" i="79"/>
  <c r="AK392"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H22" i="45"/>
  <c r="I22" i="45"/>
  <c r="J22" i="45"/>
  <c r="K22" i="45"/>
  <c r="L22" i="45"/>
  <c r="M22" i="45"/>
  <c r="N22" i="45"/>
  <c r="D64" i="45"/>
  <c r="D57" i="45"/>
  <c r="D50" i="45"/>
  <c r="D43" i="45"/>
  <c r="D36" i="45"/>
  <c r="D29" i="45"/>
  <c r="O1110" i="79"/>
  <c r="D1110" i="79"/>
  <c r="O927" i="79"/>
  <c r="D927" i="79"/>
  <c r="O744" i="79"/>
  <c r="D744" i="79"/>
  <c r="O561" i="79"/>
  <c r="D561" i="79"/>
  <c r="O378" i="79"/>
  <c r="D378" i="79"/>
  <c r="J30" i="45" l="1"/>
  <c r="AL378" i="79"/>
  <c r="AL393" i="79"/>
  <c r="AL392" i="79"/>
  <c r="AL394" i="79"/>
  <c r="AL395" i="79"/>
  <c r="AL577" i="79"/>
  <c r="AL576" i="79"/>
  <c r="AL578" i="79"/>
  <c r="AL561" i="79"/>
  <c r="AL744" i="79"/>
  <c r="AL760" i="79"/>
  <c r="AL761" i="79"/>
  <c r="AL944" i="79"/>
  <c r="AL927" i="79"/>
  <c r="AL1110" i="79"/>
  <c r="AH944" i="79"/>
  <c r="AI944" i="79"/>
  <c r="AF944" i="79"/>
  <c r="AJ944" i="79"/>
  <c r="AG944" i="79"/>
  <c r="AF760" i="79"/>
  <c r="AJ760" i="79"/>
  <c r="AG761" i="79"/>
  <c r="AG760" i="79"/>
  <c r="AI761" i="79"/>
  <c r="AI760" i="79"/>
  <c r="AF761" i="79"/>
  <c r="AJ761" i="79"/>
  <c r="AH761" i="79"/>
  <c r="AH760" i="79"/>
  <c r="AH927" i="79"/>
  <c r="AJ927" i="79"/>
  <c r="AG927" i="79"/>
  <c r="AF927" i="79"/>
  <c r="AI927" i="79"/>
  <c r="AJ1110" i="79"/>
  <c r="AF1110" i="79"/>
  <c r="AG1110" i="79"/>
  <c r="AI1110" i="79"/>
  <c r="AH1110" i="79"/>
  <c r="AJ744" i="79"/>
  <c r="AF744" i="79"/>
  <c r="AG744" i="79"/>
  <c r="AI744" i="79"/>
  <c r="AH744" i="79"/>
  <c r="AH576" i="79"/>
  <c r="AI577" i="79"/>
  <c r="AF578" i="79"/>
  <c r="AJ578" i="79"/>
  <c r="AJ561" i="79"/>
  <c r="AF561" i="79"/>
  <c r="AJ577" i="79"/>
  <c r="AG578" i="79"/>
  <c r="AJ576" i="79"/>
  <c r="AG577" i="79"/>
  <c r="AH561" i="79"/>
  <c r="AG576" i="79"/>
  <c r="AH577" i="79"/>
  <c r="AI578" i="79"/>
  <c r="AG561" i="79"/>
  <c r="AI576" i="79"/>
  <c r="AF577" i="79"/>
  <c r="AI561" i="79"/>
  <c r="AF576" i="79"/>
  <c r="AH578" i="79"/>
  <c r="AI395" i="79"/>
  <c r="AH394" i="79"/>
  <c r="AG393" i="79"/>
  <c r="AI392" i="79"/>
  <c r="AJ394" i="79"/>
  <c r="AI393" i="79"/>
  <c r="AG392" i="79"/>
  <c r="AH395" i="79"/>
  <c r="AG394" i="79"/>
  <c r="AJ393" i="79"/>
  <c r="AH392" i="79"/>
  <c r="AF395" i="79"/>
  <c r="AJ395" i="79"/>
  <c r="AI394" i="79"/>
  <c r="AH393" i="79"/>
  <c r="AF392" i="79"/>
  <c r="AJ392" i="79"/>
  <c r="AG395" i="79"/>
  <c r="AF394" i="79"/>
  <c r="AF393" i="79"/>
  <c r="AI378" i="79"/>
  <c r="AH378" i="79"/>
  <c r="AJ378" i="79"/>
  <c r="AF378" i="79"/>
  <c r="AG378" i="79"/>
  <c r="Z944" i="79"/>
  <c r="Z761" i="79"/>
  <c r="Z760" i="79"/>
  <c r="Z395" i="79"/>
  <c r="Z577" i="79"/>
  <c r="Z578" i="79"/>
  <c r="Z576" i="79"/>
  <c r="D195" i="79" l="1"/>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J208" i="79"/>
  <c r="AF208" i="79"/>
  <c r="AG195" i="79"/>
  <c r="AH212" i="79"/>
  <c r="AH210" i="79"/>
  <c r="AH208" i="79"/>
  <c r="AI195" i="79"/>
  <c r="AG212" i="79"/>
  <c r="AG210" i="79"/>
  <c r="AG208" i="79"/>
  <c r="Z208" i="79"/>
  <c r="Z212" i="79"/>
  <c r="Z211" i="79"/>
  <c r="Z210" i="79"/>
  <c r="Z209" i="79"/>
  <c r="Y209" i="79"/>
  <c r="Y210" i="79"/>
  <c r="Y211" i="79"/>
  <c r="Y212" i="79"/>
  <c r="O513" i="46"/>
  <c r="D384" i="46"/>
  <c r="Y401" i="46"/>
  <c r="J52" i="43"/>
  <c r="J29" i="44" s="1"/>
  <c r="J33" i="44" s="1"/>
  <c r="I52" i="43"/>
  <c r="I29" i="44" s="1"/>
  <c r="I33" i="44" s="1"/>
  <c r="H52" i="43"/>
  <c r="H29" i="44" s="1"/>
  <c r="H33" i="44" s="1"/>
  <c r="G52" i="43"/>
  <c r="F52" i="43"/>
  <c r="E52" i="43"/>
  <c r="E29" i="44" s="1"/>
  <c r="E33" i="44" s="1"/>
  <c r="D52" i="43"/>
  <c r="Y21" i="46" s="1"/>
  <c r="O255" i="46"/>
  <c r="D255" i="46"/>
  <c r="J28" i="44"/>
  <c r="I28" i="44"/>
  <c r="H28" i="44"/>
  <c r="G28" i="44"/>
  <c r="F28" i="44"/>
  <c r="E28" i="44"/>
  <c r="D28" i="44"/>
  <c r="AL268" i="46" l="1"/>
  <c r="AL272" i="46"/>
  <c r="AL265" i="46"/>
  <c r="AL266" i="46"/>
  <c r="AL271" i="46"/>
  <c r="AL267" i="46"/>
  <c r="AL269" i="46"/>
  <c r="AL270" i="46"/>
  <c r="AL396" i="46"/>
  <c r="AL398" i="46"/>
  <c r="AL401" i="46"/>
  <c r="AL397" i="46"/>
  <c r="AL400" i="46"/>
  <c r="AL395" i="46"/>
  <c r="AL399" i="46"/>
  <c r="AL531" i="46"/>
  <c r="AL530" i="46"/>
  <c r="AL529"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D29" i="44"/>
  <c r="D33" i="44" s="1"/>
  <c r="AA407" i="46"/>
  <c r="AB278" i="46"/>
  <c r="G29" i="44"/>
  <c r="G33" i="44" s="1"/>
  <c r="Z277" i="46"/>
  <c r="E13" i="44"/>
  <c r="Z401" i="79"/>
  <c r="Z767" i="79"/>
  <c r="Z218" i="79"/>
  <c r="Z950" i="79"/>
  <c r="Z584" i="79"/>
  <c r="Z35" i="79"/>
  <c r="D123" i="45"/>
  <c r="E14" i="44"/>
  <c r="E18" i="44" s="1"/>
  <c r="Z585" i="79"/>
  <c r="Z744" i="79" s="1"/>
  <c r="Z219" i="79"/>
  <c r="Z378" i="79" s="1"/>
  <c r="Z402" i="79"/>
  <c r="Z561" i="79" s="1"/>
  <c r="Z768" i="79"/>
  <c r="Z927" i="79" s="1"/>
  <c r="Z951" i="79"/>
  <c r="Z1110" i="79" s="1"/>
  <c r="Z36" i="79"/>
  <c r="Z195" i="79" s="1"/>
  <c r="AE406" i="46"/>
  <c r="J13" i="44"/>
  <c r="AE950" i="79"/>
  <c r="AE401" i="79"/>
  <c r="AE767" i="79"/>
  <c r="AE584" i="79"/>
  <c r="AE218" i="79"/>
  <c r="AE35" i="79"/>
  <c r="J43" i="44"/>
  <c r="J53" i="44" s="1"/>
  <c r="J14" i="44"/>
  <c r="J18" i="44" s="1"/>
  <c r="AE402" i="79"/>
  <c r="AE585" i="79"/>
  <c r="AE951" i="79"/>
  <c r="AE1110" i="79" s="1"/>
  <c r="AE768" i="79"/>
  <c r="AE219" i="79"/>
  <c r="AE36" i="79"/>
  <c r="Y277" i="46"/>
  <c r="D13" i="44"/>
  <c r="Y767" i="79"/>
  <c r="Y584" i="79"/>
  <c r="Y218" i="79"/>
  <c r="Y950" i="79"/>
  <c r="Y401" i="79"/>
  <c r="Y35" i="79"/>
  <c r="AC148" i="46"/>
  <c r="H13" i="44"/>
  <c r="AC767" i="79"/>
  <c r="AC950" i="79"/>
  <c r="AC401" i="79"/>
  <c r="AC584" i="79"/>
  <c r="AC218" i="79"/>
  <c r="AC35" i="79"/>
  <c r="Y407" i="46"/>
  <c r="Y513" i="46" s="1"/>
  <c r="D14" i="44"/>
  <c r="D18" i="44" s="1"/>
  <c r="D46" i="44" s="1"/>
  <c r="Y951" i="79"/>
  <c r="Y1110" i="79" s="1"/>
  <c r="Y402" i="79"/>
  <c r="Y561" i="79" s="1"/>
  <c r="Y768" i="79"/>
  <c r="Y927" i="79" s="1"/>
  <c r="Y585" i="79"/>
  <c r="Y744" i="79" s="1"/>
  <c r="Y219" i="79"/>
  <c r="Y378" i="79" s="1"/>
  <c r="Y36" i="79"/>
  <c r="Y195" i="79" s="1"/>
  <c r="AC278" i="46"/>
  <c r="AC395" i="46" s="1"/>
  <c r="H14" i="44"/>
  <c r="H18" i="44" s="1"/>
  <c r="AC768" i="79"/>
  <c r="AC944" i="79" s="1"/>
  <c r="AC585" i="79"/>
  <c r="AC219" i="79"/>
  <c r="AC951" i="79"/>
  <c r="AC1110" i="79" s="1"/>
  <c r="AC402" i="79"/>
  <c r="AC36" i="79"/>
  <c r="AD148" i="46"/>
  <c r="I13" i="44"/>
  <c r="AD401" i="79"/>
  <c r="AD584" i="79"/>
  <c r="AD950" i="79"/>
  <c r="AD767" i="79"/>
  <c r="AD218" i="79"/>
  <c r="AD35" i="79"/>
  <c r="H123" i="45"/>
  <c r="I14" i="44"/>
  <c r="I18" i="44" s="1"/>
  <c r="AD768" i="79"/>
  <c r="AD944" i="79" s="1"/>
  <c r="AD951" i="79"/>
  <c r="AD1110" i="79" s="1"/>
  <c r="AD402" i="79"/>
  <c r="AD576" i="79" s="1"/>
  <c r="AD585" i="79"/>
  <c r="AD219" i="79"/>
  <c r="AD392" i="79" s="1"/>
  <c r="AD36" i="79"/>
  <c r="AD195" i="79" s="1"/>
  <c r="AA406" i="46"/>
  <c r="F13" i="44"/>
  <c r="AA950" i="79"/>
  <c r="AA767" i="79"/>
  <c r="AA584" i="79"/>
  <c r="AA218" i="79"/>
  <c r="AA401" i="79"/>
  <c r="AA35" i="79"/>
  <c r="F43" i="44"/>
  <c r="F53" i="44" s="1"/>
  <c r="F14" i="44"/>
  <c r="F18" i="44" s="1"/>
  <c r="AA402" i="79"/>
  <c r="AA768" i="79"/>
  <c r="AA219" i="79"/>
  <c r="AA951" i="79"/>
  <c r="AA1110" i="79" s="1"/>
  <c r="AA585" i="79"/>
  <c r="AA36" i="79"/>
  <c r="AA208" i="79" s="1"/>
  <c r="AB406" i="46"/>
  <c r="G13" i="44"/>
  <c r="AB767" i="79"/>
  <c r="AB584" i="79"/>
  <c r="AB218" i="79"/>
  <c r="AB950" i="79"/>
  <c r="AB401" i="79"/>
  <c r="AB35" i="79"/>
  <c r="AB407" i="46"/>
  <c r="G14" i="44"/>
  <c r="G18" i="44" s="1"/>
  <c r="AB951" i="79"/>
  <c r="AB1110" i="79" s="1"/>
  <c r="AB768" i="79"/>
  <c r="AB585" i="79"/>
  <c r="AB219" i="79"/>
  <c r="AB402" i="79"/>
  <c r="AB36" i="79"/>
  <c r="AB21" i="46"/>
  <c r="Y278" i="46"/>
  <c r="Y384" i="46" s="1"/>
  <c r="AE149" i="46"/>
  <c r="AE255" i="46" s="1"/>
  <c r="AB148" i="46"/>
  <c r="G123" i="45"/>
  <c r="AA149" i="46"/>
  <c r="AA255" i="46" s="1"/>
  <c r="AE407" i="46"/>
  <c r="I43" i="44"/>
  <c r="I53" i="44" s="1"/>
  <c r="E43" i="44"/>
  <c r="E53" i="44" s="1"/>
  <c r="Z406" i="46"/>
  <c r="AE148" i="46"/>
  <c r="AA148" i="46"/>
  <c r="H43" i="44"/>
  <c r="H53" i="44" s="1"/>
  <c r="C123" i="45"/>
  <c r="F123" i="45"/>
  <c r="AE21" i="46"/>
  <c r="AD149" i="46"/>
  <c r="Z149" i="46"/>
  <c r="Z255" i="46" s="1"/>
  <c r="AE278" i="46"/>
  <c r="AA278" i="46"/>
  <c r="AC277" i="46"/>
  <c r="AD407" i="46"/>
  <c r="AD513" i="46" s="1"/>
  <c r="Z407" i="46"/>
  <c r="Z513" i="46" s="1"/>
  <c r="AC406" i="46"/>
  <c r="AD277" i="46"/>
  <c r="AD406" i="46"/>
  <c r="Z148" i="46"/>
  <c r="D43" i="44"/>
  <c r="G43" i="44"/>
  <c r="G53" i="44" s="1"/>
  <c r="I123" i="45"/>
  <c r="E123" i="45"/>
  <c r="AD21" i="46"/>
  <c r="Z21" i="46"/>
  <c r="Z127" i="46" s="1"/>
  <c r="AC149" i="46"/>
  <c r="AC255" i="46" s="1"/>
  <c r="AD278" i="46"/>
  <c r="AD384" i="46" s="1"/>
  <c r="Z278" i="46"/>
  <c r="Z384" i="46" s="1"/>
  <c r="AB277" i="46"/>
  <c r="Y406" i="46"/>
  <c r="AC407" i="46"/>
  <c r="Y148" i="46"/>
  <c r="AC21" i="46"/>
  <c r="Y149" i="46"/>
  <c r="Y255" i="46" s="1"/>
  <c r="AB149" i="46"/>
  <c r="AB255" i="46" s="1"/>
  <c r="AE277" i="46"/>
  <c r="AA277" i="46"/>
  <c r="D53" i="44" l="1"/>
  <c r="AD212" i="79"/>
  <c r="AD208" i="79"/>
  <c r="AD211" i="79"/>
  <c r="AD210" i="79"/>
  <c r="AD209" i="79"/>
  <c r="G50" i="44"/>
  <c r="G49" i="44"/>
  <c r="G47" i="44"/>
  <c r="G52" i="44"/>
  <c r="G48" i="44"/>
  <c r="G51" i="44"/>
  <c r="H51" i="44"/>
  <c r="H47" i="44"/>
  <c r="H50" i="44"/>
  <c r="H52" i="44"/>
  <c r="H49" i="44"/>
  <c r="H48" i="44"/>
  <c r="E52" i="44"/>
  <c r="E48" i="44"/>
  <c r="E49" i="44"/>
  <c r="E51" i="44"/>
  <c r="E47" i="44"/>
  <c r="E50" i="44"/>
  <c r="F49" i="44"/>
  <c r="F52" i="44"/>
  <c r="F48" i="44"/>
  <c r="F47" i="44"/>
  <c r="F51" i="44"/>
  <c r="F50" i="44"/>
  <c r="J49" i="44"/>
  <c r="J52" i="44"/>
  <c r="J48" i="44"/>
  <c r="J50" i="44"/>
  <c r="J51" i="44"/>
  <c r="J47" i="44"/>
  <c r="D52" i="44"/>
  <c r="D48" i="44"/>
  <c r="D51" i="44"/>
  <c r="D47" i="44"/>
  <c r="D49" i="44"/>
  <c r="D50" i="44"/>
  <c r="I52" i="44"/>
  <c r="I48" i="44"/>
  <c r="I51" i="44"/>
  <c r="I47" i="44"/>
  <c r="I50" i="44"/>
  <c r="I49" i="44"/>
  <c r="J45" i="44"/>
  <c r="J44" i="44"/>
  <c r="J46" i="44" s="1"/>
  <c r="D44" i="44"/>
  <c r="D45" i="44"/>
  <c r="G45" i="44"/>
  <c r="G44" i="44"/>
  <c r="G46" i="44" s="1"/>
  <c r="H45" i="44"/>
  <c r="H44" i="44"/>
  <c r="H46" i="44" s="1"/>
  <c r="E44" i="44"/>
  <c r="E46" i="44" s="1"/>
  <c r="E45" i="44"/>
  <c r="F45" i="44"/>
  <c r="F44" i="44"/>
  <c r="F46" i="44" s="1"/>
  <c r="I44" i="44"/>
  <c r="I46" i="44" s="1"/>
  <c r="I45" i="44"/>
  <c r="AB392" i="79"/>
  <c r="AB394" i="79"/>
  <c r="AB378" i="79"/>
  <c r="AB393" i="79"/>
  <c r="AB395" i="79"/>
  <c r="AB760" i="79"/>
  <c r="AB761" i="79"/>
  <c r="AB744" i="79"/>
  <c r="AD577" i="79"/>
  <c r="AD561" i="79"/>
  <c r="AD578" i="79"/>
  <c r="AC392" i="79"/>
  <c r="AC394" i="79"/>
  <c r="AC378" i="79"/>
  <c r="AC393" i="79"/>
  <c r="AC395" i="79"/>
  <c r="AB577" i="79"/>
  <c r="AB578" i="79"/>
  <c r="AB576" i="79"/>
  <c r="AB561" i="79"/>
  <c r="AA760" i="79"/>
  <c r="AA744" i="79"/>
  <c r="AA761" i="79"/>
  <c r="AA578" i="79"/>
  <c r="AA577" i="79"/>
  <c r="AA576" i="79"/>
  <c r="AA561" i="79"/>
  <c r="AD393" i="79"/>
  <c r="AD395" i="79"/>
  <c r="AD394" i="79"/>
  <c r="AD378" i="79"/>
  <c r="AD927" i="79"/>
  <c r="AC578" i="79"/>
  <c r="AC577" i="79"/>
  <c r="AC576" i="79"/>
  <c r="AC561" i="79"/>
  <c r="AC927" i="79"/>
  <c r="AE392" i="79"/>
  <c r="AE378" i="79"/>
  <c r="AE394" i="79"/>
  <c r="AE393" i="79"/>
  <c r="AE395" i="79"/>
  <c r="AE561" i="79"/>
  <c r="AE578" i="79"/>
  <c r="AE577" i="79"/>
  <c r="AE576" i="79"/>
  <c r="AD761" i="79"/>
  <c r="AD744" i="79"/>
  <c r="AD760" i="79"/>
  <c r="AE944" i="79"/>
  <c r="AE927" i="79"/>
  <c r="AA395" i="79"/>
  <c r="AA378" i="79"/>
  <c r="AA394" i="79"/>
  <c r="AA392" i="79"/>
  <c r="AA393" i="79"/>
  <c r="AB211" i="79"/>
  <c r="AB195" i="79"/>
  <c r="AB212" i="79"/>
  <c r="AB208" i="79"/>
  <c r="AB210" i="79"/>
  <c r="AB209" i="79"/>
  <c r="AB927" i="79"/>
  <c r="AB944" i="79"/>
  <c r="AA210" i="79"/>
  <c r="AA195" i="79"/>
  <c r="AA209" i="79"/>
  <c r="AA211" i="79"/>
  <c r="AA212" i="79"/>
  <c r="AA927" i="79"/>
  <c r="AA944" i="79"/>
  <c r="AC209" i="79"/>
  <c r="AC212" i="79"/>
  <c r="AC208" i="79"/>
  <c r="AC210" i="79"/>
  <c r="AC195" i="79"/>
  <c r="AC211" i="79"/>
  <c r="AC761" i="79"/>
  <c r="AC744" i="79"/>
  <c r="AC760" i="79"/>
  <c r="AE211" i="79"/>
  <c r="AE195" i="79"/>
  <c r="AE208" i="79"/>
  <c r="AE209" i="79"/>
  <c r="AE210" i="79"/>
  <c r="AE212" i="79"/>
  <c r="AE760" i="79"/>
  <c r="AE761" i="79"/>
  <c r="AE744" i="79"/>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O127" i="46"/>
  <c r="D127" i="46"/>
  <c r="D122" i="45" l="1"/>
  <c r="E122" i="45"/>
  <c r="F122" i="45"/>
  <c r="G122" i="45"/>
  <c r="H122" i="45"/>
  <c r="I122" i="45"/>
  <c r="C122" i="45"/>
  <c r="O17" i="45" l="1"/>
  <c r="N17" i="45"/>
  <c r="M17" i="45"/>
  <c r="L17" i="45"/>
  <c r="N60" i="46"/>
  <c r="N57" i="46"/>
  <c r="AB135" i="46" l="1"/>
  <c r="AD127" i="46"/>
  <c r="AD141" i="46"/>
  <c r="AA127" i="46"/>
  <c r="AD138" i="46"/>
  <c r="AD136" i="46"/>
  <c r="AD140" i="46"/>
  <c r="AD143" i="46"/>
  <c r="AD137" i="46"/>
  <c r="AD142" i="46"/>
  <c r="AD135" i="46"/>
  <c r="AD139" i="46"/>
  <c r="Y138" i="46"/>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E17" i="45"/>
  <c r="E30" i="45" l="1"/>
  <c r="D124" i="45" s="1"/>
  <c r="I128" i="45"/>
  <c r="C124" i="45"/>
  <c r="E86" i="45"/>
  <c r="E100" i="45"/>
  <c r="N124" i="45" s="1"/>
  <c r="E72" i="45"/>
  <c r="E107" i="45"/>
  <c r="O124" i="45" s="1"/>
  <c r="E114" i="45"/>
  <c r="P124" i="45" s="1"/>
  <c r="E79" i="45"/>
  <c r="E93" i="45"/>
  <c r="M124" i="45" s="1"/>
  <c r="E65" i="45"/>
  <c r="I124" i="45" s="1"/>
  <c r="G65" i="45"/>
  <c r="I126" i="45" s="1"/>
  <c r="G100" i="45"/>
  <c r="N126" i="45" s="1"/>
  <c r="G86" i="45"/>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N23" i="45"/>
  <c r="L23" i="45"/>
  <c r="K65" i="45"/>
  <c r="M23"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J23" i="45"/>
  <c r="C129" i="45" s="1"/>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7" i="79" s="1"/>
  <c r="Y755" i="79" s="1"/>
  <c r="L129" i="45"/>
  <c r="AF516" i="46"/>
  <c r="J127" i="45"/>
  <c r="H130" i="45"/>
  <c r="C133" i="45"/>
  <c r="Y1113" i="79" s="1"/>
  <c r="Y1117" i="79" s="1"/>
  <c r="N130" i="45"/>
  <c r="AG258" i="46"/>
  <c r="AG259" i="46" s="1"/>
  <c r="K125" i="45"/>
  <c r="K128" i="45"/>
  <c r="AJ516" i="46"/>
  <c r="AJ520" i="46" s="1"/>
  <c r="N127" i="45"/>
  <c r="K126" i="45"/>
  <c r="AG387" i="46" s="1"/>
  <c r="G129" i="45"/>
  <c r="E129" i="45"/>
  <c r="AA381" i="79" s="1"/>
  <c r="AA382" i="79" s="1"/>
  <c r="J125" i="45"/>
  <c r="AF258" i="46" s="1"/>
  <c r="Y258" i="46"/>
  <c r="Y259" i="46" s="1"/>
  <c r="F128" i="45"/>
  <c r="E130" i="45"/>
  <c r="L130" i="45"/>
  <c r="J128" i="45"/>
  <c r="K127" i="45"/>
  <c r="AG516" i="46" s="1"/>
  <c r="AG520" i="46" s="1"/>
  <c r="J124" i="45"/>
  <c r="AF130" i="46" s="1"/>
  <c r="AF131" i="46" s="1"/>
  <c r="K53" i="43" s="1"/>
  <c r="I129" i="45"/>
  <c r="K124" i="45"/>
  <c r="AG130" i="46" s="1"/>
  <c r="AG131" i="46" s="1"/>
  <c r="L53" i="43" s="1"/>
  <c r="G128" i="45"/>
  <c r="E128" i="45"/>
  <c r="AE198" i="79" s="1"/>
  <c r="AE202" i="79" s="1"/>
  <c r="D129" i="45"/>
  <c r="H128" i="45"/>
  <c r="F130" i="45"/>
  <c r="C132" i="45"/>
  <c r="M130" i="45"/>
  <c r="L125" i="45"/>
  <c r="AH258" i="46" s="1"/>
  <c r="L128" i="45"/>
  <c r="AI516" i="46"/>
  <c r="M127" i="45"/>
  <c r="K129" i="45"/>
  <c r="K130" i="45"/>
  <c r="J129" i="45"/>
  <c r="AH516" i="46"/>
  <c r="L127" i="45"/>
  <c r="L126" i="45"/>
  <c r="AI387" i="46" s="1"/>
  <c r="AI389" i="46" s="1"/>
  <c r="F129" i="45"/>
  <c r="H129" i="45"/>
  <c r="D130" i="45"/>
  <c r="I130" i="45"/>
  <c r="J130" i="45"/>
  <c r="J126" i="45"/>
  <c r="AF387" i="46" s="1"/>
  <c r="AH130" i="46"/>
  <c r="AH131" i="46" s="1"/>
  <c r="M53" i="43" s="1"/>
  <c r="L124" i="45"/>
  <c r="D128" i="45"/>
  <c r="Y198" i="79"/>
  <c r="Y203" i="79" s="1"/>
  <c r="AI130" i="46"/>
  <c r="AI131" i="46" s="1"/>
  <c r="N53" i="43" s="1"/>
  <c r="AJ130" i="46"/>
  <c r="AJ131" i="46" s="1"/>
  <c r="O53" i="43" s="1"/>
  <c r="AJ387" i="46"/>
  <c r="AJ389" i="46" s="1"/>
  <c r="AI258" i="46"/>
  <c r="AI260" i="46" s="1"/>
  <c r="AJ258" i="46"/>
  <c r="AJ260" i="46" s="1"/>
  <c r="Y128" i="46"/>
  <c r="AL387" i="46"/>
  <c r="AL389" i="46" s="1"/>
  <c r="AL258" i="46"/>
  <c r="AK258" i="46"/>
  <c r="AK516" i="46"/>
  <c r="AK520" i="46" s="1"/>
  <c r="AL516" i="46"/>
  <c r="AL520" i="46" s="1"/>
  <c r="AL130" i="46"/>
  <c r="AL131" i="46" s="1"/>
  <c r="Q53" i="43" s="1"/>
  <c r="AK130" i="46"/>
  <c r="AK131" i="46" s="1"/>
  <c r="P53" i="43" s="1"/>
  <c r="AJ745" i="79"/>
  <c r="AG745" i="79"/>
  <c r="AG379" i="79"/>
  <c r="AK928" i="79"/>
  <c r="AF745" i="79"/>
  <c r="AH562" i="79"/>
  <c r="AL196" i="79"/>
  <c r="AG514" i="46"/>
  <c r="AI928" i="79"/>
  <c r="AJ928" i="79"/>
  <c r="AF379" i="79"/>
  <c r="AL562" i="79"/>
  <c r="AF928" i="79"/>
  <c r="AJ379" i="79"/>
  <c r="AH1111" i="79"/>
  <c r="AI1111" i="79"/>
  <c r="AK514" i="46"/>
  <c r="AI196" i="79"/>
  <c r="AK379" i="79"/>
  <c r="AF514" i="46"/>
  <c r="AF562" i="79"/>
  <c r="AL379" i="79"/>
  <c r="AL745" i="79"/>
  <c r="AJ562" i="79"/>
  <c r="AJ514" i="46"/>
  <c r="AK196" i="79"/>
  <c r="AG196" i="79"/>
  <c r="AG1111" i="79"/>
  <c r="AG562" i="79"/>
  <c r="AH514" i="46"/>
  <c r="AK1111" i="79"/>
  <c r="AH196" i="79"/>
  <c r="AH928" i="79"/>
  <c r="AJ1111" i="79"/>
  <c r="AF196" i="79"/>
  <c r="AF1111" i="79"/>
  <c r="AL928" i="79"/>
  <c r="AI379" i="79"/>
  <c r="AL514" i="46"/>
  <c r="AK745" i="79"/>
  <c r="AH379" i="79"/>
  <c r="AJ196" i="79"/>
  <c r="AL1111" i="79"/>
  <c r="AH745" i="79"/>
  <c r="AI514" i="46"/>
  <c r="AK562" i="79"/>
  <c r="AI562" i="79"/>
  <c r="AI745" i="79"/>
  <c r="AG928" i="79"/>
  <c r="Y514" i="46"/>
  <c r="AB514" i="46"/>
  <c r="AE1111" i="79"/>
  <c r="AD379" i="79"/>
  <c r="AC562" i="79"/>
  <c r="Y1111" i="79"/>
  <c r="Y562" i="79"/>
  <c r="AC514" i="46"/>
  <c r="AB928" i="79"/>
  <c r="AA1111" i="79"/>
  <c r="AD196" i="79"/>
  <c r="Y196" i="79"/>
  <c r="AE745" i="79"/>
  <c r="AA514" i="46"/>
  <c r="AE514" i="46"/>
  <c r="AC379" i="79"/>
  <c r="AB745" i="79"/>
  <c r="AC1111" i="79"/>
  <c r="AE379" i="79"/>
  <c r="Z928" i="79"/>
  <c r="AD514" i="46"/>
  <c r="AA562" i="79"/>
  <c r="AD1111" i="79"/>
  <c r="AE928" i="79"/>
  <c r="AB379" i="79"/>
  <c r="AB1111" i="79"/>
  <c r="AA745" i="79"/>
  <c r="AD562" i="79"/>
  <c r="Y745" i="79"/>
  <c r="AE562" i="79"/>
  <c r="Z745" i="79"/>
  <c r="Z514" i="46"/>
  <c r="AC928" i="79"/>
  <c r="AB562" i="79"/>
  <c r="Y379" i="79"/>
  <c r="Z379" i="79"/>
  <c r="AA196" i="79"/>
  <c r="AD928" i="79"/>
  <c r="AC196" i="79"/>
  <c r="Y928" i="79"/>
  <c r="AE196" i="79"/>
  <c r="AD745" i="79"/>
  <c r="AA379" i="79"/>
  <c r="AA928" i="79"/>
  <c r="AB196" i="79"/>
  <c r="AC745" i="79"/>
  <c r="Z562" i="79"/>
  <c r="Z196" i="79"/>
  <c r="Z1111" i="79"/>
  <c r="Y516" i="46"/>
  <c r="Y520" i="46" s="1"/>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D522" i="46" l="1"/>
  <c r="AI517" i="46"/>
  <c r="AI520" i="46"/>
  <c r="AF518" i="46"/>
  <c r="AF520" i="46"/>
  <c r="AH518" i="46"/>
  <c r="AH520" i="46"/>
  <c r="AK564" i="79"/>
  <c r="AK565" i="79" s="1"/>
  <c r="AJ564" i="79"/>
  <c r="AJ570" i="79" s="1"/>
  <c r="AA198" i="79"/>
  <c r="AA199" i="79" s="1"/>
  <c r="AB198" i="79"/>
  <c r="AB202" i="79" s="1"/>
  <c r="AJ381" i="79"/>
  <c r="AJ384" i="79" s="1"/>
  <c r="AH564" i="79"/>
  <c r="AH568" i="79" s="1"/>
  <c r="AL381" i="79"/>
  <c r="AL387" i="79" s="1"/>
  <c r="AC198" i="79"/>
  <c r="AC201" i="79" s="1"/>
  <c r="AK381" i="79"/>
  <c r="AK385" i="79" s="1"/>
  <c r="AF381" i="79"/>
  <c r="AF384" i="79" s="1"/>
  <c r="AI564" i="79"/>
  <c r="AI573" i="79" s="1"/>
  <c r="N72" i="43" s="1"/>
  <c r="AL564" i="79"/>
  <c r="AL568" i="79" s="1"/>
  <c r="AE564" i="79"/>
  <c r="AE567" i="79" s="1"/>
  <c r="AG564" i="79"/>
  <c r="AG567" i="79" s="1"/>
  <c r="AG381" i="79"/>
  <c r="AG389" i="79" s="1"/>
  <c r="L69" i="43" s="1"/>
  <c r="AD381" i="79"/>
  <c r="AD385" i="79" s="1"/>
  <c r="AB564" i="79"/>
  <c r="AB570" i="79" s="1"/>
  <c r="Z198" i="79"/>
  <c r="Z202" i="79" s="1"/>
  <c r="AB381" i="79"/>
  <c r="AB384" i="79" s="1"/>
  <c r="Z381" i="79"/>
  <c r="Z384" i="79" s="1"/>
  <c r="AC381" i="79"/>
  <c r="AC385" i="79" s="1"/>
  <c r="AD930" i="79"/>
  <c r="AH930" i="79"/>
  <c r="AH941" i="79" s="1"/>
  <c r="M78" i="43" s="1"/>
  <c r="AJ930" i="79"/>
  <c r="AJ941" i="79" s="1"/>
  <c r="O78" i="43" s="1"/>
  <c r="AI930" i="79"/>
  <c r="AI941" i="79" s="1"/>
  <c r="N78" i="43" s="1"/>
  <c r="Z930" i="79"/>
  <c r="Z941" i="79" s="1"/>
  <c r="E78" i="43" s="1"/>
  <c r="AK930" i="79"/>
  <c r="AK941" i="79" s="1"/>
  <c r="P78" i="43" s="1"/>
  <c r="AL930" i="79"/>
  <c r="AE930" i="79"/>
  <c r="AE941" i="79" s="1"/>
  <c r="J78" i="43" s="1"/>
  <c r="AF930" i="79"/>
  <c r="AC930" i="79"/>
  <c r="AC941" i="79" s="1"/>
  <c r="H78" i="43" s="1"/>
  <c r="AA930" i="79"/>
  <c r="AA941" i="79" s="1"/>
  <c r="F78" i="43" s="1"/>
  <c r="AB930" i="79"/>
  <c r="AB941" i="79" s="1"/>
  <c r="G78" i="43" s="1"/>
  <c r="AG930" i="79"/>
  <c r="AG941" i="79" s="1"/>
  <c r="L78" i="43" s="1"/>
  <c r="Y1120" i="79"/>
  <c r="Z564" i="79"/>
  <c r="Z568" i="79" s="1"/>
  <c r="Y930" i="79"/>
  <c r="Y932" i="79" s="1"/>
  <c r="AA564" i="79"/>
  <c r="AA571" i="79" s="1"/>
  <c r="Y564" i="79"/>
  <c r="Y567" i="79" s="1"/>
  <c r="AJ1113" i="79"/>
  <c r="AJ1125" i="79" s="1"/>
  <c r="O81" i="43" s="1"/>
  <c r="AI1113" i="79"/>
  <c r="AL1113" i="79"/>
  <c r="AL1125" i="79" s="1"/>
  <c r="Q81" i="43" s="1"/>
  <c r="AG1113" i="79"/>
  <c r="AK1113" i="79"/>
  <c r="AK1125" i="79" s="1"/>
  <c r="P81" i="43" s="1"/>
  <c r="AH1113" i="79"/>
  <c r="AH1125" i="79" s="1"/>
  <c r="M81" i="43" s="1"/>
  <c r="AF1113" i="79"/>
  <c r="AC1113" i="79"/>
  <c r="AC1125" i="79" s="1"/>
  <c r="H81" i="43" s="1"/>
  <c r="AE1113" i="79"/>
  <c r="AE1125" i="79" s="1"/>
  <c r="J81" i="43" s="1"/>
  <c r="AB1113" i="79"/>
  <c r="AB1125" i="79" s="1"/>
  <c r="G81" i="43" s="1"/>
  <c r="AD1113" i="79"/>
  <c r="AD1125" i="79" s="1"/>
  <c r="I81" i="43" s="1"/>
  <c r="Z1113" i="79"/>
  <c r="Z1125" i="79" s="1"/>
  <c r="E81" i="43" s="1"/>
  <c r="AA1113" i="79"/>
  <c r="AC564" i="79"/>
  <c r="AC570" i="79" s="1"/>
  <c r="AE199" i="79"/>
  <c r="AD198" i="79"/>
  <c r="AE381" i="79"/>
  <c r="AE384" i="79" s="1"/>
  <c r="AD564" i="79"/>
  <c r="AD569" i="79" s="1"/>
  <c r="AE203" i="79"/>
  <c r="AL747" i="79"/>
  <c r="AL757" i="79" s="1"/>
  <c r="Q75" i="43" s="1"/>
  <c r="AE747" i="79"/>
  <c r="AE757" i="79" s="1"/>
  <c r="J75" i="43" s="1"/>
  <c r="AI747" i="79"/>
  <c r="AG747" i="79"/>
  <c r="AF747" i="79"/>
  <c r="AF757" i="79" s="1"/>
  <c r="K75" i="43" s="1"/>
  <c r="Z747" i="79"/>
  <c r="Z757" i="79" s="1"/>
  <c r="E75" i="43" s="1"/>
  <c r="AD747" i="79"/>
  <c r="AC747" i="79"/>
  <c r="AC757" i="79" s="1"/>
  <c r="H75" i="43" s="1"/>
  <c r="AJ747" i="79"/>
  <c r="AJ757" i="79" s="1"/>
  <c r="O75" i="43" s="1"/>
  <c r="AH747" i="79"/>
  <c r="AH757" i="79" s="1"/>
  <c r="M75" i="43" s="1"/>
  <c r="AA747" i="79"/>
  <c r="AA757" i="79" s="1"/>
  <c r="F75" i="43" s="1"/>
  <c r="AB747" i="79"/>
  <c r="AB757" i="79" s="1"/>
  <c r="G75" i="43" s="1"/>
  <c r="AK747" i="79"/>
  <c r="AE200" i="79"/>
  <c r="AH132" i="46"/>
  <c r="M54" i="43" s="1"/>
  <c r="R26" i="47" s="1"/>
  <c r="AG198" i="79"/>
  <c r="AG202" i="79" s="1"/>
  <c r="AE201" i="79"/>
  <c r="AF564" i="79"/>
  <c r="AF568" i="79" s="1"/>
  <c r="Y381" i="79"/>
  <c r="Y389" i="79" s="1"/>
  <c r="D69" i="43" s="1"/>
  <c r="AF198" i="79"/>
  <c r="AF201" i="79" s="1"/>
  <c r="AH381" i="79"/>
  <c r="AH389" i="79" s="1"/>
  <c r="M69" i="43" s="1"/>
  <c r="AH519" i="46"/>
  <c r="AG262" i="46"/>
  <c r="L57" i="43" s="1"/>
  <c r="AI518" i="46"/>
  <c r="AH517" i="46"/>
  <c r="AG260" i="46"/>
  <c r="AG261" i="46" s="1"/>
  <c r="L56" i="43" s="1"/>
  <c r="AI519" i="46"/>
  <c r="AI522" i="46"/>
  <c r="N63" i="43" s="1"/>
  <c r="AH522" i="46"/>
  <c r="M63" i="43" s="1"/>
  <c r="Y1118" i="79"/>
  <c r="AG389" i="46"/>
  <c r="AG390" i="46"/>
  <c r="AG388" i="46"/>
  <c r="Y1115" i="79"/>
  <c r="AI198" i="79"/>
  <c r="AI199" i="79" s="1"/>
  <c r="AJ198" i="79"/>
  <c r="AJ203" i="79" s="1"/>
  <c r="AK198" i="79"/>
  <c r="AK201" i="79" s="1"/>
  <c r="AL198" i="79"/>
  <c r="AL203" i="79" s="1"/>
  <c r="AH198" i="79"/>
  <c r="AH205" i="79" s="1"/>
  <c r="M66" i="43" s="1"/>
  <c r="AA383" i="79"/>
  <c r="AA386" i="79"/>
  <c r="AA387" i="79"/>
  <c r="AA385" i="79"/>
  <c r="AA384" i="79"/>
  <c r="AF132" i="46"/>
  <c r="K54" i="43" s="1"/>
  <c r="P20" i="47" s="1"/>
  <c r="AJ522" i="46"/>
  <c r="O63" i="43" s="1"/>
  <c r="Y754" i="79"/>
  <c r="Y753" i="79"/>
  <c r="Y748" i="79"/>
  <c r="Y752" i="79"/>
  <c r="Y750" i="79"/>
  <c r="Y749" i="79"/>
  <c r="Y751" i="79"/>
  <c r="AF260" i="46"/>
  <c r="AF259" i="46"/>
  <c r="AJ517" i="46"/>
  <c r="AJ519" i="46"/>
  <c r="AJ518" i="46"/>
  <c r="Y1121" i="79"/>
  <c r="Y1119" i="79"/>
  <c r="Y1114" i="79"/>
  <c r="Y1116" i="79"/>
  <c r="Y1122" i="79"/>
  <c r="Y1123" i="79"/>
  <c r="AF389" i="46"/>
  <c r="AF390" i="46"/>
  <c r="AF388" i="46"/>
  <c r="AH260" i="46"/>
  <c r="AH259" i="46"/>
  <c r="AG519" i="46"/>
  <c r="AG517" i="46"/>
  <c r="AG518" i="46"/>
  <c r="AF262" i="46"/>
  <c r="K57" i="43" s="1"/>
  <c r="Y1125" i="79"/>
  <c r="AF517" i="46"/>
  <c r="AK387" i="46"/>
  <c r="AK389" i="46" s="1"/>
  <c r="AH262" i="46"/>
  <c r="M57" i="43" s="1"/>
  <c r="AH387" i="46"/>
  <c r="AH392" i="46" s="1"/>
  <c r="M60" i="43" s="1"/>
  <c r="AG132" i="46"/>
  <c r="L54" i="43" s="1"/>
  <c r="Q15" i="47" s="1"/>
  <c r="AA389" i="79"/>
  <c r="F69" i="43" s="1"/>
  <c r="AF522" i="46"/>
  <c r="K63" i="43" s="1"/>
  <c r="AF519" i="46"/>
  <c r="AI381" i="79"/>
  <c r="AI383" i="79" s="1"/>
  <c r="AG522" i="46"/>
  <c r="L63" i="43" s="1"/>
  <c r="Y757" i="79"/>
  <c r="D75" i="43" s="1"/>
  <c r="AJ390" i="46"/>
  <c r="AI390" i="46"/>
  <c r="Y202" i="79"/>
  <c r="Y200" i="79"/>
  <c r="Y201" i="79"/>
  <c r="AJ388" i="46"/>
  <c r="Y205" i="79"/>
  <c r="D66" i="43" s="1"/>
  <c r="AI132" i="46"/>
  <c r="N54" i="43" s="1"/>
  <c r="S23" i="47" s="1"/>
  <c r="AJ132" i="46"/>
  <c r="O54" i="43" s="1"/>
  <c r="T18" i="47" s="1"/>
  <c r="AI388" i="46"/>
  <c r="AI259" i="46"/>
  <c r="AI261" i="46" s="1"/>
  <c r="N56" i="43" s="1"/>
  <c r="AI262" i="46"/>
  <c r="N57" i="43" s="1"/>
  <c r="AJ262" i="46"/>
  <c r="O57" i="43" s="1"/>
  <c r="AJ259" i="46"/>
  <c r="AJ261" i="46" s="1"/>
  <c r="O56" i="43" s="1"/>
  <c r="AA388" i="46"/>
  <c r="AA389" i="46"/>
  <c r="AC519" i="46"/>
  <c r="AC518" i="46"/>
  <c r="Y518" i="46"/>
  <c r="Y519" i="46"/>
  <c r="AK518" i="46"/>
  <c r="AK519" i="46"/>
  <c r="AE519" i="46"/>
  <c r="AE518" i="46"/>
  <c r="Z518" i="46"/>
  <c r="Z519" i="46"/>
  <c r="AB518" i="46"/>
  <c r="AB519" i="46"/>
  <c r="AA518" i="46"/>
  <c r="AA519" i="46"/>
  <c r="Y388" i="46"/>
  <c r="Y389" i="46"/>
  <c r="AD388" i="46"/>
  <c r="AD389" i="46"/>
  <c r="AD519" i="46"/>
  <c r="AD518" i="46"/>
  <c r="AL518" i="46"/>
  <c r="AL519" i="46"/>
  <c r="AL132" i="46"/>
  <c r="Q54" i="43" s="1"/>
  <c r="V21" i="47" s="1"/>
  <c r="AK132" i="46"/>
  <c r="P54" i="43" s="1"/>
  <c r="U17" i="47" s="1"/>
  <c r="AK262" i="46"/>
  <c r="P57" i="43" s="1"/>
  <c r="AL262" i="46"/>
  <c r="Q57" i="43" s="1"/>
  <c r="AL522" i="46"/>
  <c r="Q63" i="43" s="1"/>
  <c r="AK517" i="46"/>
  <c r="AL390" i="46"/>
  <c r="AL388" i="46"/>
  <c r="AK522" i="46"/>
  <c r="P63" i="43" s="1"/>
  <c r="AK260" i="46"/>
  <c r="AK259" i="46"/>
  <c r="AL517" i="46"/>
  <c r="AL260" i="46"/>
  <c r="AL259" i="46"/>
  <c r="Y260" i="46"/>
  <c r="AC262" i="46"/>
  <c r="H57" i="43" s="1"/>
  <c r="AC390" i="46"/>
  <c r="Y517" i="46"/>
  <c r="Y522" i="46"/>
  <c r="D63" i="43" s="1"/>
  <c r="AD390" i="46"/>
  <c r="Z517" i="46"/>
  <c r="Z522" i="46"/>
  <c r="E63" i="43" s="1"/>
  <c r="I63" i="43"/>
  <c r="AD517" i="46"/>
  <c r="AB522" i="46"/>
  <c r="G63" i="43" s="1"/>
  <c r="AB517" i="46"/>
  <c r="AA522" i="46"/>
  <c r="F63" i="43" s="1"/>
  <c r="AA517" i="46"/>
  <c r="AE522" i="46"/>
  <c r="J63" i="43" s="1"/>
  <c r="AE517" i="46"/>
  <c r="AC522" i="46"/>
  <c r="H63" i="43" s="1"/>
  <c r="AC517" i="46"/>
  <c r="AB259" i="46"/>
  <c r="AB261" i="46" s="1"/>
  <c r="G56" i="43" s="1"/>
  <c r="AE260" i="46"/>
  <c r="AE261" i="46" s="1"/>
  <c r="J56" i="43" s="1"/>
  <c r="AB390" i="46"/>
  <c r="AE262" i="46"/>
  <c r="J57" i="43" s="1"/>
  <c r="AD262" i="46"/>
  <c r="I57" i="43" s="1"/>
  <c r="AB388" i="46"/>
  <c r="AD259" i="46"/>
  <c r="AD261" i="46" s="1"/>
  <c r="I56" i="43" s="1"/>
  <c r="AD392" i="46"/>
  <c r="I60" i="43" s="1"/>
  <c r="AA390" i="46"/>
  <c r="AC388" i="46"/>
  <c r="AC260" i="46"/>
  <c r="AC261" i="46" s="1"/>
  <c r="H56" i="43" s="1"/>
  <c r="AC392" i="46"/>
  <c r="H60" i="43" s="1"/>
  <c r="AA392" i="46"/>
  <c r="F60" i="43" s="1"/>
  <c r="AB392" i="46"/>
  <c r="G60" i="43" s="1"/>
  <c r="AB262" i="46"/>
  <c r="G57" i="43" s="1"/>
  <c r="AA260" i="46"/>
  <c r="AA261" i="46" s="1"/>
  <c r="F56" i="43" s="1"/>
  <c r="AA262" i="46"/>
  <c r="F57" i="43" s="1"/>
  <c r="Y262" i="46"/>
  <c r="AF392" i="46"/>
  <c r="K60" i="43" s="1"/>
  <c r="AG392" i="46"/>
  <c r="L60" i="43" s="1"/>
  <c r="AJ392" i="46"/>
  <c r="O60" i="43" s="1"/>
  <c r="AI392" i="46"/>
  <c r="N60" i="43" s="1"/>
  <c r="AL392" i="46"/>
  <c r="Q60" i="43" s="1"/>
  <c r="AD132" i="46"/>
  <c r="I54" i="43" s="1"/>
  <c r="AA132" i="46"/>
  <c r="F54" i="43" s="1"/>
  <c r="AB132" i="46"/>
  <c r="G54" i="43" s="1"/>
  <c r="AC132" i="46"/>
  <c r="H54" i="43" s="1"/>
  <c r="AE132" i="46"/>
  <c r="J54" i="43" s="1"/>
  <c r="AE205" i="79"/>
  <c r="J66" i="43" s="1"/>
  <c r="AE392" i="46"/>
  <c r="J60" i="43" s="1"/>
  <c r="AE390" i="46"/>
  <c r="AE388" i="46"/>
  <c r="Y132" i="46"/>
  <c r="Y131" i="46"/>
  <c r="Y392" i="46"/>
  <c r="Y390" i="46"/>
  <c r="Y199" i="79"/>
  <c r="Z262" i="46"/>
  <c r="E57" i="43" s="1"/>
  <c r="Z260" i="46"/>
  <c r="Z259" i="46"/>
  <c r="Z392" i="46"/>
  <c r="E60" i="43" s="1"/>
  <c r="Z390" i="46"/>
  <c r="Z388" i="46"/>
  <c r="AC131" i="46"/>
  <c r="H53" i="43" s="1"/>
  <c r="AA131" i="46"/>
  <c r="F53" i="43" s="1"/>
  <c r="AB131" i="46"/>
  <c r="G53" i="43" s="1"/>
  <c r="Z131" i="46"/>
  <c r="Z132" i="46"/>
  <c r="E54" i="43" s="1"/>
  <c r="I53" i="43"/>
  <c r="AK571" i="79" l="1"/>
  <c r="AK569" i="79"/>
  <c r="AK567" i="79"/>
  <c r="AK570" i="79"/>
  <c r="AK566" i="79"/>
  <c r="AK568" i="79"/>
  <c r="AD201" i="79"/>
  <c r="AD203" i="79"/>
  <c r="AK573" i="79"/>
  <c r="P72" i="43" s="1"/>
  <c r="Y521" i="46"/>
  <c r="AD568" i="79"/>
  <c r="AH569" i="79"/>
  <c r="AL569" i="79"/>
  <c r="AD565" i="79"/>
  <c r="AI569" i="79"/>
  <c r="R18" i="47"/>
  <c r="R17" i="47"/>
  <c r="R20" i="47"/>
  <c r="R21" i="47"/>
  <c r="R16" i="47"/>
  <c r="AE389" i="79"/>
  <c r="J69" i="43" s="1"/>
  <c r="R22" i="47"/>
  <c r="AB200" i="79"/>
  <c r="AD383" i="79"/>
  <c r="AC202" i="79"/>
  <c r="AG570" i="79"/>
  <c r="AA566" i="79"/>
  <c r="AG569" i="79"/>
  <c r="AH565" i="79"/>
  <c r="AA568" i="79"/>
  <c r="AL566" i="79"/>
  <c r="AC205" i="79"/>
  <c r="H66" i="43" s="1"/>
  <c r="Z386" i="79"/>
  <c r="AC200" i="79"/>
  <c r="AD382" i="79"/>
  <c r="AB203" i="79"/>
  <c r="AD384" i="79"/>
  <c r="AL573" i="79"/>
  <c r="Q72" i="43" s="1"/>
  <c r="AL565" i="79"/>
  <c r="AB205" i="79"/>
  <c r="G66" i="43" s="1"/>
  <c r="AD389" i="79"/>
  <c r="I69" i="43" s="1"/>
  <c r="Z383" i="79"/>
  <c r="AB201" i="79"/>
  <c r="AL567" i="79"/>
  <c r="Z387" i="79"/>
  <c r="AB199" i="79"/>
  <c r="AB385" i="79"/>
  <c r="AK203" i="79"/>
  <c r="AA200" i="79"/>
  <c r="AA205" i="79"/>
  <c r="F66" i="43" s="1"/>
  <c r="AE385" i="79"/>
  <c r="AB387" i="79"/>
  <c r="AB386" i="79"/>
  <c r="AA203" i="79"/>
  <c r="AB389" i="79"/>
  <c r="G69" i="43" s="1"/>
  <c r="AI567" i="79"/>
  <c r="AI570" i="79"/>
  <c r="AK202" i="79"/>
  <c r="AI566" i="79"/>
  <c r="AA202" i="79"/>
  <c r="R19" i="47"/>
  <c r="R24" i="47"/>
  <c r="R25" i="47"/>
  <c r="R23" i="47"/>
  <c r="R15" i="47"/>
  <c r="AG573" i="79"/>
  <c r="L72" i="43" s="1"/>
  <c r="AB383" i="79"/>
  <c r="AA565" i="79"/>
  <c r="AG571" i="79"/>
  <c r="AA201" i="79"/>
  <c r="AI565" i="79"/>
  <c r="AH566" i="79"/>
  <c r="AB382" i="79"/>
  <c r="AA567" i="79"/>
  <c r="AG566" i="79"/>
  <c r="AH573" i="79"/>
  <c r="M72" i="43" s="1"/>
  <c r="AA573" i="79"/>
  <c r="F72" i="43" s="1"/>
  <c r="AA570" i="79"/>
  <c r="AG565" i="79"/>
  <c r="AA569" i="79"/>
  <c r="AG568" i="79"/>
  <c r="AD386" i="79"/>
  <c r="AG200" i="79"/>
  <c r="AK390" i="46"/>
  <c r="AB567" i="79"/>
  <c r="AJ382" i="79"/>
  <c r="AL201" i="79"/>
  <c r="AK389" i="79"/>
  <c r="P69" i="43" s="1"/>
  <c r="AG383" i="79"/>
  <c r="AL202" i="79"/>
  <c r="AK383" i="79"/>
  <c r="AL386" i="79"/>
  <c r="AG384" i="79"/>
  <c r="AE566" i="79"/>
  <c r="AK382" i="79"/>
  <c r="Y935" i="79"/>
  <c r="AL384" i="79"/>
  <c r="AB571" i="79"/>
  <c r="AH386" i="79"/>
  <c r="AI382" i="79"/>
  <c r="AH387" i="79"/>
  <c r="AG205" i="79"/>
  <c r="L66" i="43" s="1"/>
  <c r="AD200" i="79"/>
  <c r="AH382" i="79"/>
  <c r="Y384" i="79"/>
  <c r="AG387" i="79"/>
  <c r="Y386" i="79"/>
  <c r="AK387" i="79"/>
  <c r="AL389" i="79"/>
  <c r="Q69" i="43" s="1"/>
  <c r="AJ387" i="79"/>
  <c r="AF573" i="79"/>
  <c r="K72" i="43" s="1"/>
  <c r="AG386" i="79"/>
  <c r="AL385" i="79"/>
  <c r="AJ383" i="79"/>
  <c r="AB573" i="79"/>
  <c r="G72" i="43" s="1"/>
  <c r="AG199" i="79"/>
  <c r="AB569" i="79"/>
  <c r="AC568" i="79"/>
  <c r="AF386" i="79"/>
  <c r="Y941" i="79"/>
  <c r="D78" i="43" s="1"/>
  <c r="Q19" i="47"/>
  <c r="AC566" i="79"/>
  <c r="Q24" i="47"/>
  <c r="AD205" i="79"/>
  <c r="I66" i="43" s="1"/>
  <c r="AG203" i="79"/>
  <c r="Y937" i="79"/>
  <c r="AI521" i="46"/>
  <c r="N62" i="43" s="1"/>
  <c r="AG201" i="79"/>
  <c r="AH521" i="46"/>
  <c r="M62" i="43" s="1"/>
  <c r="Q26" i="47"/>
  <c r="AK205" i="79"/>
  <c r="P66" i="43" s="1"/>
  <c r="AF200" i="79"/>
  <c r="Y933" i="79"/>
  <c r="AJ571" i="79"/>
  <c r="AF383" i="79"/>
  <c r="AK384" i="79"/>
  <c r="AL383" i="79"/>
  <c r="AD573" i="79"/>
  <c r="I72" i="43" s="1"/>
  <c r="AG385" i="79"/>
  <c r="AC567" i="79"/>
  <c r="AJ566" i="79"/>
  <c r="AF387" i="79"/>
  <c r="AH385" i="79"/>
  <c r="AF569" i="79"/>
  <c r="AJ567" i="79"/>
  <c r="AJ568" i="79"/>
  <c r="AF571" i="79"/>
  <c r="AK386" i="79"/>
  <c r="AJ386" i="79"/>
  <c r="Z199" i="79"/>
  <c r="AG382" i="79"/>
  <c r="AH384" i="79"/>
  <c r="AB568" i="79"/>
  <c r="AH383" i="79"/>
  <c r="AF570" i="79"/>
  <c r="Z201" i="79"/>
  <c r="AF566" i="79"/>
  <c r="AL382" i="79"/>
  <c r="AJ389" i="79"/>
  <c r="O69" i="43" s="1"/>
  <c r="Z200" i="79"/>
  <c r="AJ573" i="79"/>
  <c r="O72" i="43" s="1"/>
  <c r="AB566" i="79"/>
  <c r="AJ565" i="79"/>
  <c r="AF565" i="79"/>
  <c r="Y931" i="79"/>
  <c r="AJ385" i="79"/>
  <c r="Y566" i="79"/>
  <c r="AB565" i="79"/>
  <c r="AJ569" i="79"/>
  <c r="AF567" i="79"/>
  <c r="AD570" i="79"/>
  <c r="Y938" i="79"/>
  <c r="AC383" i="79"/>
  <c r="AE565" i="79"/>
  <c r="AF202" i="79"/>
  <c r="Q31" i="47"/>
  <c r="AE573" i="79"/>
  <c r="J72" i="43" s="1"/>
  <c r="Q17" i="47"/>
  <c r="AK200" i="79"/>
  <c r="AL571" i="79"/>
  <c r="Z203" i="79"/>
  <c r="Z389" i="79"/>
  <c r="E69" i="43" s="1"/>
  <c r="Z385" i="79"/>
  <c r="AC565" i="79"/>
  <c r="AC199" i="79"/>
  <c r="AC387" i="79"/>
  <c r="AF382" i="79"/>
  <c r="AE570" i="79"/>
  <c r="AD566" i="79"/>
  <c r="AC389" i="79"/>
  <c r="H69" i="43" s="1"/>
  <c r="AI571" i="79"/>
  <c r="AI568" i="79"/>
  <c r="AC386" i="79"/>
  <c r="Z205" i="79"/>
  <c r="E66" i="43" s="1"/>
  <c r="Q21" i="47"/>
  <c r="AL570" i="79"/>
  <c r="AC573" i="79"/>
  <c r="H72" i="43" s="1"/>
  <c r="Y565" i="79"/>
  <c r="Z382" i="79"/>
  <c r="AC203" i="79"/>
  <c r="AC382" i="79"/>
  <c r="AF385" i="79"/>
  <c r="AD567" i="79"/>
  <c r="Y939" i="79"/>
  <c r="AK199" i="79"/>
  <c r="AF389" i="79"/>
  <c r="K69" i="43" s="1"/>
  <c r="AG521" i="46"/>
  <c r="L62" i="43" s="1"/>
  <c r="AF261" i="46"/>
  <c r="K56" i="43" s="1"/>
  <c r="P39" i="47" s="1"/>
  <c r="AC569" i="79"/>
  <c r="AE571" i="79"/>
  <c r="AD387" i="79"/>
  <c r="AC384" i="79"/>
  <c r="AE568" i="79"/>
  <c r="AC571" i="79"/>
  <c r="AE569" i="79"/>
  <c r="AD571" i="79"/>
  <c r="Y573" i="79"/>
  <c r="D72" i="43" s="1"/>
  <c r="AH571" i="79"/>
  <c r="AH570" i="79"/>
  <c r="AH567" i="79"/>
  <c r="AA1120" i="79"/>
  <c r="AA1119" i="79"/>
  <c r="AA1117" i="79"/>
  <c r="AA1115" i="79"/>
  <c r="AA1122" i="79"/>
  <c r="AA1114" i="79"/>
  <c r="AA1121" i="79"/>
  <c r="AA1123" i="79"/>
  <c r="AA1118" i="79"/>
  <c r="AA1116" i="79"/>
  <c r="AI387" i="79"/>
  <c r="Z570" i="79"/>
  <c r="Z565" i="79"/>
  <c r="Z567" i="79"/>
  <c r="Z573" i="79"/>
  <c r="E72" i="43" s="1"/>
  <c r="Z751" i="79"/>
  <c r="Z754" i="79"/>
  <c r="Z750" i="79"/>
  <c r="Z748" i="79"/>
  <c r="Z753" i="79"/>
  <c r="Z749" i="79"/>
  <c r="Z755" i="79"/>
  <c r="Z752" i="79"/>
  <c r="Z1120" i="79"/>
  <c r="Z1115" i="79"/>
  <c r="Z1116" i="79"/>
  <c r="Z1119" i="79"/>
  <c r="Z1114" i="79"/>
  <c r="Z1118" i="79"/>
  <c r="Z1117" i="79"/>
  <c r="Z1121" i="79"/>
  <c r="Z1122" i="79"/>
  <c r="Z1123" i="79"/>
  <c r="AG1123" i="79"/>
  <c r="AG1114" i="79"/>
  <c r="AG1116" i="79"/>
  <c r="AG1122" i="79"/>
  <c r="AG1119" i="79"/>
  <c r="AG1120" i="79"/>
  <c r="AG1121" i="79"/>
  <c r="AG1115" i="79"/>
  <c r="AG1118" i="79"/>
  <c r="AG1117" i="79"/>
  <c r="AF934" i="79"/>
  <c r="AF931" i="79"/>
  <c r="AF935" i="79"/>
  <c r="AF936" i="79"/>
  <c r="AF938" i="79"/>
  <c r="AF933" i="79"/>
  <c r="AF939" i="79"/>
  <c r="AF937" i="79"/>
  <c r="AF932" i="79"/>
  <c r="AD933" i="79"/>
  <c r="AD938" i="79"/>
  <c r="AD935" i="79"/>
  <c r="AD932" i="79"/>
  <c r="AD937" i="79"/>
  <c r="AD931" i="79"/>
  <c r="AD936" i="79"/>
  <c r="AD939" i="79"/>
  <c r="AD934" i="79"/>
  <c r="AK392" i="46"/>
  <c r="P60" i="43" s="1"/>
  <c r="AK388" i="46"/>
  <c r="AL205" i="79"/>
  <c r="Q66" i="43" s="1"/>
  <c r="AE386" i="79"/>
  <c r="AK753" i="79"/>
  <c r="AK754" i="79"/>
  <c r="AK748" i="79"/>
  <c r="AK752" i="79"/>
  <c r="AK751" i="79"/>
  <c r="AK755" i="79"/>
  <c r="AK749" i="79"/>
  <c r="AK750" i="79"/>
  <c r="AF748" i="79"/>
  <c r="AF752" i="79"/>
  <c r="AF755" i="79"/>
  <c r="AF749" i="79"/>
  <c r="AF753" i="79"/>
  <c r="AF754" i="79"/>
  <c r="AF750" i="79"/>
  <c r="AF751" i="79"/>
  <c r="AD1120" i="79"/>
  <c r="AD1118" i="79"/>
  <c r="AD1122" i="79"/>
  <c r="AD1114" i="79"/>
  <c r="AD1121" i="79"/>
  <c r="AD1117" i="79"/>
  <c r="AD1119" i="79"/>
  <c r="AD1123" i="79"/>
  <c r="AD1116" i="79"/>
  <c r="AD1115" i="79"/>
  <c r="AL1114" i="79"/>
  <c r="AL1122" i="79"/>
  <c r="AL1117" i="79"/>
  <c r="AL1123" i="79"/>
  <c r="AL1121" i="79"/>
  <c r="AL1115" i="79"/>
  <c r="AL1120" i="79"/>
  <c r="AL1116" i="79"/>
  <c r="AL1118" i="79"/>
  <c r="AL1119" i="79"/>
  <c r="AE937" i="79"/>
  <c r="AE939" i="79"/>
  <c r="AE933" i="79"/>
  <c r="AE935" i="79"/>
  <c r="AE934" i="79"/>
  <c r="AE938" i="79"/>
  <c r="AE931" i="79"/>
  <c r="AE936" i="79"/>
  <c r="AE932" i="79"/>
  <c r="AC935" i="79"/>
  <c r="AC932" i="79"/>
  <c r="AC934" i="79"/>
  <c r="AC931" i="79"/>
  <c r="AC937" i="79"/>
  <c r="AC933" i="79"/>
  <c r="AC938" i="79"/>
  <c r="AC936" i="79"/>
  <c r="AC939" i="79"/>
  <c r="Z569" i="79"/>
  <c r="AB751" i="79"/>
  <c r="AB753" i="79"/>
  <c r="AB755" i="79"/>
  <c r="AB750" i="79"/>
  <c r="AB748" i="79"/>
  <c r="AB749" i="79"/>
  <c r="AB752" i="79"/>
  <c r="AB754" i="79"/>
  <c r="AG755" i="79"/>
  <c r="AG753" i="79"/>
  <c r="AG752" i="79"/>
  <c r="AG754" i="79"/>
  <c r="AG748" i="79"/>
  <c r="AG750" i="79"/>
  <c r="AG749" i="79"/>
  <c r="AG751" i="79"/>
  <c r="AE383" i="79"/>
  <c r="AE387" i="79"/>
  <c r="AB1121" i="79"/>
  <c r="AB1115" i="79"/>
  <c r="AB1116" i="79"/>
  <c r="AB1122" i="79"/>
  <c r="AB1117" i="79"/>
  <c r="AB1123" i="79"/>
  <c r="AB1120" i="79"/>
  <c r="AB1118" i="79"/>
  <c r="AB1119" i="79"/>
  <c r="AB1114" i="79"/>
  <c r="AI1123" i="79"/>
  <c r="AI1119" i="79"/>
  <c r="AI1118" i="79"/>
  <c r="AI1117" i="79"/>
  <c r="AI1116" i="79"/>
  <c r="AI1120" i="79"/>
  <c r="AI1121" i="79"/>
  <c r="AI1114" i="79"/>
  <c r="AI1115" i="79"/>
  <c r="AI1122" i="79"/>
  <c r="AL931" i="79"/>
  <c r="AL932" i="79"/>
  <c r="AL939" i="79"/>
  <c r="AL933" i="79"/>
  <c r="AL936" i="79"/>
  <c r="AL937" i="79"/>
  <c r="AL938" i="79"/>
  <c r="AL934" i="79"/>
  <c r="AL935" i="79"/>
  <c r="AI384" i="79"/>
  <c r="AF205" i="79"/>
  <c r="K66" i="43" s="1"/>
  <c r="AA749" i="79"/>
  <c r="AA751" i="79"/>
  <c r="AA750" i="79"/>
  <c r="AA748" i="79"/>
  <c r="AA754" i="79"/>
  <c r="AA755" i="79"/>
  <c r="AA753" i="79"/>
  <c r="AA752" i="79"/>
  <c r="AI754" i="79"/>
  <c r="AI752" i="79"/>
  <c r="AI755" i="79"/>
  <c r="AI748" i="79"/>
  <c r="AI753" i="79"/>
  <c r="AI750" i="79"/>
  <c r="AI751" i="79"/>
  <c r="AI749" i="79"/>
  <c r="AD202" i="79"/>
  <c r="AD199" i="79"/>
  <c r="AF941" i="79"/>
  <c r="K78" i="43" s="1"/>
  <c r="AE1115" i="79"/>
  <c r="AE1117" i="79"/>
  <c r="AE1122" i="79"/>
  <c r="AE1121" i="79"/>
  <c r="AE1120" i="79"/>
  <c r="AE1116" i="79"/>
  <c r="AE1114" i="79"/>
  <c r="AE1119" i="79"/>
  <c r="AE1123" i="79"/>
  <c r="AE1118" i="79"/>
  <c r="AJ1121" i="79"/>
  <c r="AJ1122" i="79"/>
  <c r="AJ1116" i="79"/>
  <c r="AJ1118" i="79"/>
  <c r="AJ1115" i="79"/>
  <c r="AJ1120" i="79"/>
  <c r="AJ1114" i="79"/>
  <c r="AJ1123" i="79"/>
  <c r="AJ1117" i="79"/>
  <c r="AJ1119" i="79"/>
  <c r="AK938" i="79"/>
  <c r="AK931" i="79"/>
  <c r="AK933" i="79"/>
  <c r="AK937" i="79"/>
  <c r="AK939" i="79"/>
  <c r="AK936" i="79"/>
  <c r="AK934" i="79"/>
  <c r="AK935" i="79"/>
  <c r="AK932" i="79"/>
  <c r="AD750" i="79"/>
  <c r="AD752" i="79"/>
  <c r="AD751" i="79"/>
  <c r="AD755" i="79"/>
  <c r="AD754" i="79"/>
  <c r="AD753" i="79"/>
  <c r="AD748" i="79"/>
  <c r="AD749" i="79"/>
  <c r="AK1119" i="79"/>
  <c r="AK1123" i="79"/>
  <c r="AK1118" i="79"/>
  <c r="AK1114" i="79"/>
  <c r="AK1120" i="79"/>
  <c r="AK1116" i="79"/>
  <c r="AK1122" i="79"/>
  <c r="AK1117" i="79"/>
  <c r="AK1121" i="79"/>
  <c r="AK1115" i="79"/>
  <c r="AI386" i="79"/>
  <c r="AH749" i="79"/>
  <c r="AH755" i="79"/>
  <c r="AH754" i="79"/>
  <c r="AH748" i="79"/>
  <c r="AH751" i="79"/>
  <c r="AH750" i="79"/>
  <c r="AH753" i="79"/>
  <c r="AH752" i="79"/>
  <c r="AL941" i="79"/>
  <c r="Q78" i="43" s="1"/>
  <c r="Y568" i="79"/>
  <c r="Y569" i="79"/>
  <c r="Y571" i="79"/>
  <c r="Z937" i="79"/>
  <c r="Z931" i="79"/>
  <c r="Z938" i="79"/>
  <c r="Z933" i="79"/>
  <c r="Z939" i="79"/>
  <c r="Z936" i="79"/>
  <c r="Z934" i="79"/>
  <c r="Z935" i="79"/>
  <c r="Z932" i="79"/>
  <c r="AI389" i="79"/>
  <c r="N69" i="43" s="1"/>
  <c r="AF203" i="79"/>
  <c r="Z566" i="79"/>
  <c r="Y570" i="79"/>
  <c r="Y385" i="79"/>
  <c r="Y387" i="79"/>
  <c r="AJ753" i="79"/>
  <c r="AJ754" i="79"/>
  <c r="AJ755" i="79"/>
  <c r="AJ749" i="79"/>
  <c r="AJ748" i="79"/>
  <c r="AJ751" i="79"/>
  <c r="AJ752" i="79"/>
  <c r="AJ750" i="79"/>
  <c r="AL748" i="79"/>
  <c r="AL749" i="79"/>
  <c r="AL754" i="79"/>
  <c r="AL755" i="79"/>
  <c r="AL751" i="79"/>
  <c r="AL752" i="79"/>
  <c r="AL753" i="79"/>
  <c r="AL750" i="79"/>
  <c r="AG1125" i="79"/>
  <c r="L81" i="43" s="1"/>
  <c r="AK757" i="79"/>
  <c r="P75" i="43" s="1"/>
  <c r="AF1116" i="79"/>
  <c r="AF1121" i="79"/>
  <c r="AF1120" i="79"/>
  <c r="AF1118" i="79"/>
  <c r="AF1123" i="79"/>
  <c r="AF1115" i="79"/>
  <c r="AF1119" i="79"/>
  <c r="AF1114" i="79"/>
  <c r="AF1117" i="79"/>
  <c r="AF1122" i="79"/>
  <c r="AB931" i="79"/>
  <c r="AB938" i="79"/>
  <c r="AB933" i="79"/>
  <c r="AB937" i="79"/>
  <c r="AB936" i="79"/>
  <c r="AB939" i="79"/>
  <c r="AB935" i="79"/>
  <c r="AB934" i="79"/>
  <c r="AB932" i="79"/>
  <c r="AI934" i="79"/>
  <c r="AI937" i="79"/>
  <c r="AI935" i="79"/>
  <c r="AI938" i="79"/>
  <c r="AI932" i="79"/>
  <c r="AI936" i="79"/>
  <c r="AI939" i="79"/>
  <c r="AI931" i="79"/>
  <c r="AI933" i="79"/>
  <c r="AG757" i="79"/>
  <c r="L75" i="43" s="1"/>
  <c r="AE755" i="79"/>
  <c r="AE752" i="79"/>
  <c r="AE748" i="79"/>
  <c r="AE753" i="79"/>
  <c r="AE754" i="79"/>
  <c r="AE751" i="79"/>
  <c r="AE749" i="79"/>
  <c r="AE750" i="79"/>
  <c r="AC1114" i="79"/>
  <c r="AC1118" i="79"/>
  <c r="AC1115" i="79"/>
  <c r="AC1122" i="79"/>
  <c r="AC1123" i="79"/>
  <c r="AC1120" i="79"/>
  <c r="AC1117" i="79"/>
  <c r="AC1116" i="79"/>
  <c r="AC1119" i="79"/>
  <c r="AC1121" i="79"/>
  <c r="AG933" i="79"/>
  <c r="AG936" i="79"/>
  <c r="AG934" i="79"/>
  <c r="AG938" i="79"/>
  <c r="AG935" i="79"/>
  <c r="AG931" i="79"/>
  <c r="AG939" i="79"/>
  <c r="AG932" i="79"/>
  <c r="AG937" i="79"/>
  <c r="AD941" i="79"/>
  <c r="I78" i="43" s="1"/>
  <c r="AI385" i="79"/>
  <c r="AF199" i="79"/>
  <c r="AE382" i="79"/>
  <c r="Z571" i="79"/>
  <c r="Y383" i="79"/>
  <c r="Y382" i="79"/>
  <c r="AA1125" i="79"/>
  <c r="F81" i="43" s="1"/>
  <c r="AD757" i="79"/>
  <c r="I75" i="43" s="1"/>
  <c r="AC753" i="79"/>
  <c r="AC751" i="79"/>
  <c r="AC750" i="79"/>
  <c r="AC752" i="79"/>
  <c r="AC754" i="79"/>
  <c r="AC755" i="79"/>
  <c r="AC748" i="79"/>
  <c r="AC749" i="79"/>
  <c r="AI1125" i="79"/>
  <c r="N81" i="43" s="1"/>
  <c r="AF1125" i="79"/>
  <c r="K81" i="43" s="1"/>
  <c r="AH1123" i="79"/>
  <c r="AH1121" i="79"/>
  <c r="AH1122" i="79"/>
  <c r="AH1114" i="79"/>
  <c r="AH1120" i="79"/>
  <c r="AH1118" i="79"/>
  <c r="AH1116" i="79"/>
  <c r="AH1117" i="79"/>
  <c r="AH1115" i="79"/>
  <c r="AH1119" i="79"/>
  <c r="Y936" i="79"/>
  <c r="Y934" i="79"/>
  <c r="AA935" i="79"/>
  <c r="AA939" i="79"/>
  <c r="AA934" i="79"/>
  <c r="AA933" i="79"/>
  <c r="AA937" i="79"/>
  <c r="AA931" i="79"/>
  <c r="AA936" i="79"/>
  <c r="AA932" i="79"/>
  <c r="AA938" i="79"/>
  <c r="AJ934" i="79"/>
  <c r="AJ935" i="79"/>
  <c r="AJ932" i="79"/>
  <c r="AJ937" i="79"/>
  <c r="AJ933" i="79"/>
  <c r="AJ931" i="79"/>
  <c r="AJ938" i="79"/>
  <c r="AJ936" i="79"/>
  <c r="AJ939" i="79"/>
  <c r="AI757" i="79"/>
  <c r="N75" i="43" s="1"/>
  <c r="AH935" i="79"/>
  <c r="AH933" i="79"/>
  <c r="AH932" i="79"/>
  <c r="AH936" i="79"/>
  <c r="AH937" i="79"/>
  <c r="AH931" i="79"/>
  <c r="AH938" i="79"/>
  <c r="AH939" i="79"/>
  <c r="AH934" i="79"/>
  <c r="P15" i="47"/>
  <c r="AI205" i="79"/>
  <c r="N66" i="43" s="1"/>
  <c r="AF391" i="46"/>
  <c r="K59" i="43" s="1"/>
  <c r="AJ521" i="46"/>
  <c r="O62" i="43" s="1"/>
  <c r="AF521" i="46"/>
  <c r="K62" i="43" s="1"/>
  <c r="AH261" i="46"/>
  <c r="M56" i="43" s="1"/>
  <c r="R30" i="47" s="1"/>
  <c r="AA388" i="79"/>
  <c r="F68" i="43" s="1"/>
  <c r="AG391" i="46"/>
  <c r="L59" i="43" s="1"/>
  <c r="D81" i="43"/>
  <c r="Y1124" i="79"/>
  <c r="D80" i="43" s="1"/>
  <c r="P17" i="47"/>
  <c r="P18" i="47"/>
  <c r="AJ202" i="79"/>
  <c r="AI200" i="79"/>
  <c r="P21" i="47"/>
  <c r="P24" i="47"/>
  <c r="Q22" i="47"/>
  <c r="Q25" i="47"/>
  <c r="AL200" i="79"/>
  <c r="AI202" i="79"/>
  <c r="AH389" i="46"/>
  <c r="E93" i="43" s="1"/>
  <c r="AH390" i="46"/>
  <c r="AH388" i="46"/>
  <c r="P19" i="47"/>
  <c r="AJ200" i="79"/>
  <c r="P22" i="47"/>
  <c r="Q23" i="47"/>
  <c r="AI203" i="79"/>
  <c r="P16" i="47"/>
  <c r="P25" i="47"/>
  <c r="P23" i="47"/>
  <c r="Q18" i="47"/>
  <c r="Q16" i="47"/>
  <c r="AL199" i="79"/>
  <c r="AJ199" i="79"/>
  <c r="AJ201" i="79"/>
  <c r="Y756" i="79"/>
  <c r="D74" i="43" s="1"/>
  <c r="AI201" i="79"/>
  <c r="P26" i="47"/>
  <c r="Q20" i="47"/>
  <c r="AJ205" i="79"/>
  <c r="O66" i="43" s="1"/>
  <c r="AH203" i="79"/>
  <c r="AH201" i="79"/>
  <c r="AH199" i="79"/>
  <c r="AH200" i="79"/>
  <c r="AH202" i="79"/>
  <c r="R63" i="43"/>
  <c r="AI391" i="46"/>
  <c r="N59" i="43" s="1"/>
  <c r="S56" i="47" s="1"/>
  <c r="T24" i="47"/>
  <c r="T17" i="47"/>
  <c r="T19" i="47"/>
  <c r="T16" i="47"/>
  <c r="T22" i="47"/>
  <c r="S20" i="47"/>
  <c r="T21" i="47"/>
  <c r="T15" i="47"/>
  <c r="AJ391" i="46"/>
  <c r="O59" i="43" s="1"/>
  <c r="S24" i="47"/>
  <c r="T26" i="47"/>
  <c r="T20" i="47"/>
  <c r="T23" i="47"/>
  <c r="T25" i="47"/>
  <c r="S26" i="47"/>
  <c r="S17" i="47"/>
  <c r="S19" i="47"/>
  <c r="S21" i="47"/>
  <c r="S18" i="47"/>
  <c r="S15" i="47"/>
  <c r="S25" i="47"/>
  <c r="S16" i="47"/>
  <c r="S22" i="47"/>
  <c r="S32" i="47"/>
  <c r="T33" i="47"/>
  <c r="AM259" i="46"/>
  <c r="AM131" i="46"/>
  <c r="C92" i="43" s="1"/>
  <c r="AM260" i="46"/>
  <c r="AM262" i="46"/>
  <c r="D103" i="43" s="1"/>
  <c r="AM132" i="46"/>
  <c r="C103" i="43" s="1"/>
  <c r="AM517" i="46"/>
  <c r="AM518" i="46"/>
  <c r="V18" i="47"/>
  <c r="Y204" i="79"/>
  <c r="V16" i="47"/>
  <c r="V20" i="47"/>
  <c r="V23" i="47"/>
  <c r="V25" i="47"/>
  <c r="V15" i="47"/>
  <c r="F93" i="43"/>
  <c r="V26" i="47"/>
  <c r="V24" i="47"/>
  <c r="V19" i="47"/>
  <c r="V17" i="47"/>
  <c r="V22" i="47"/>
  <c r="D92" i="43"/>
  <c r="Y261" i="46"/>
  <c r="D56" i="43" s="1"/>
  <c r="D93" i="43"/>
  <c r="F92" i="43"/>
  <c r="D57" i="43"/>
  <c r="R57" i="43" s="1"/>
  <c r="U20" i="47"/>
  <c r="U22" i="47"/>
  <c r="U23" i="47"/>
  <c r="U16" i="47"/>
  <c r="U15" i="47"/>
  <c r="U24" i="47"/>
  <c r="U25" i="47"/>
  <c r="U18" i="47"/>
  <c r="U26" i="47"/>
  <c r="U19" i="47"/>
  <c r="U21" i="47"/>
  <c r="Q34" i="47"/>
  <c r="Q40" i="47"/>
  <c r="Q41" i="47"/>
  <c r="Q36" i="47"/>
  <c r="Q30" i="47"/>
  <c r="Q35" i="47"/>
  <c r="Q37" i="47"/>
  <c r="Q38" i="47"/>
  <c r="Q39" i="47"/>
  <c r="Q33" i="47"/>
  <c r="Q32" i="47"/>
  <c r="S41" i="47"/>
  <c r="S39" i="47"/>
  <c r="S40" i="47"/>
  <c r="S30" i="47"/>
  <c r="S31" i="47"/>
  <c r="S36" i="47"/>
  <c r="S34" i="47"/>
  <c r="T40" i="47"/>
  <c r="T31" i="47"/>
  <c r="S33" i="47"/>
  <c r="S37" i="47"/>
  <c r="S38" i="47"/>
  <c r="S35" i="47"/>
  <c r="AK521" i="46"/>
  <c r="P62" i="43" s="1"/>
  <c r="T37" i="47"/>
  <c r="T36" i="47"/>
  <c r="AL261" i="46"/>
  <c r="Q56" i="43" s="1"/>
  <c r="V39" i="47" s="1"/>
  <c r="AK261" i="46"/>
  <c r="P56" i="43" s="1"/>
  <c r="U31" i="47" s="1"/>
  <c r="T32" i="47"/>
  <c r="T35" i="47"/>
  <c r="T38" i="47"/>
  <c r="T39" i="47"/>
  <c r="T41" i="47"/>
  <c r="T30" i="47"/>
  <c r="AL391" i="46"/>
  <c r="Q59" i="43" s="1"/>
  <c r="T34" i="47"/>
  <c r="AA391" i="46"/>
  <c r="F59" i="43" s="1"/>
  <c r="K45" i="47" s="1"/>
  <c r="AL521" i="46"/>
  <c r="Q62" i="43" s="1"/>
  <c r="AM522" i="46"/>
  <c r="F103" i="43" s="1"/>
  <c r="AC391" i="46"/>
  <c r="H59" i="43" s="1"/>
  <c r="M45" i="47" s="1"/>
  <c r="AE521" i="46"/>
  <c r="J62" i="43" s="1"/>
  <c r="AD391" i="46"/>
  <c r="N51" i="47" s="1"/>
  <c r="AB521" i="46"/>
  <c r="G62" i="43" s="1"/>
  <c r="AD521" i="46"/>
  <c r="AA521" i="46"/>
  <c r="F62" i="43" s="1"/>
  <c r="AC521" i="46"/>
  <c r="H62" i="43" s="1"/>
  <c r="Z521" i="46"/>
  <c r="E62" i="43" s="1"/>
  <c r="AB391" i="46"/>
  <c r="G59" i="43" s="1"/>
  <c r="D60" i="43"/>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J59" i="43" s="1"/>
  <c r="AE204" i="79"/>
  <c r="J65" i="43" s="1"/>
  <c r="Z391" i="46"/>
  <c r="E59" i="43" s="1"/>
  <c r="Z261" i="46"/>
  <c r="Y391" i="46"/>
  <c r="J53" i="43"/>
  <c r="D53" i="43"/>
  <c r="D54" i="43"/>
  <c r="R54" i="43" s="1"/>
  <c r="E53" i="43"/>
  <c r="AK572" i="79" l="1"/>
  <c r="P71" i="43" s="1"/>
  <c r="AK391" i="46"/>
  <c r="P59" i="43" s="1"/>
  <c r="D102" i="43"/>
  <c r="C102" i="43"/>
  <c r="AB204" i="79"/>
  <c r="G65" i="43" s="1"/>
  <c r="L81" i="47" s="1"/>
  <c r="AL572" i="79"/>
  <c r="Q71" i="43" s="1"/>
  <c r="E94" i="43"/>
  <c r="Z388" i="79"/>
  <c r="E68" i="43" s="1"/>
  <c r="AA204" i="79"/>
  <c r="F65" i="43" s="1"/>
  <c r="AG572" i="79"/>
  <c r="L71" i="43" s="1"/>
  <c r="AB388" i="79"/>
  <c r="G68" i="43" s="1"/>
  <c r="AA572" i="79"/>
  <c r="F71" i="43" s="1"/>
  <c r="R27" i="47"/>
  <c r="R29" i="47" s="1"/>
  <c r="P30" i="47"/>
  <c r="P37" i="47"/>
  <c r="P33" i="47"/>
  <c r="P56" i="47"/>
  <c r="P32" i="47"/>
  <c r="AG388" i="79"/>
  <c r="L68" i="43" s="1"/>
  <c r="AH388" i="79"/>
  <c r="M68" i="43" s="1"/>
  <c r="AB572" i="79"/>
  <c r="G71" i="43" s="1"/>
  <c r="AI572" i="79"/>
  <c r="N71" i="43" s="1"/>
  <c r="AJ388" i="79"/>
  <c r="O68" i="43" s="1"/>
  <c r="AL388" i="79"/>
  <c r="Q68" i="43" s="1"/>
  <c r="H96" i="43"/>
  <c r="P48" i="47"/>
  <c r="AD204" i="79"/>
  <c r="K94" i="43"/>
  <c r="R72" i="43"/>
  <c r="AM387" i="79"/>
  <c r="AF388" i="79"/>
  <c r="K68" i="43" s="1"/>
  <c r="AJ572" i="79"/>
  <c r="O71" i="43" s="1"/>
  <c r="P54" i="47"/>
  <c r="AF572" i="79"/>
  <c r="K71" i="43" s="1"/>
  <c r="AF204" i="79"/>
  <c r="K65" i="43" s="1"/>
  <c r="P83" i="47" s="1"/>
  <c r="AK388" i="79"/>
  <c r="P68" i="43" s="1"/>
  <c r="AG204" i="79"/>
  <c r="L65" i="43" s="1"/>
  <c r="Q82" i="47" s="1"/>
  <c r="AM392" i="46"/>
  <c r="E103" i="43" s="1"/>
  <c r="P34" i="47"/>
  <c r="P40" i="47"/>
  <c r="AK204" i="79"/>
  <c r="P65" i="43" s="1"/>
  <c r="Z204" i="79"/>
  <c r="E65" i="43" s="1"/>
  <c r="Y940" i="79"/>
  <c r="D77" i="43" s="1"/>
  <c r="H93" i="43"/>
  <c r="H95" i="43"/>
  <c r="AI204" i="79"/>
  <c r="N65" i="43" s="1"/>
  <c r="AE572" i="79"/>
  <c r="J71" i="43" s="1"/>
  <c r="AD572" i="79"/>
  <c r="I71" i="43" s="1"/>
  <c r="P51" i="47"/>
  <c r="K93" i="43"/>
  <c r="AH572" i="79"/>
  <c r="M71" i="43" s="1"/>
  <c r="AC388" i="79"/>
  <c r="H68" i="43" s="1"/>
  <c r="I98" i="43"/>
  <c r="AM385" i="79"/>
  <c r="H92" i="43"/>
  <c r="H97" i="43"/>
  <c r="P55" i="47"/>
  <c r="AM386" i="79"/>
  <c r="AI1124" i="79"/>
  <c r="N80" i="43" s="1"/>
  <c r="AB1124" i="79"/>
  <c r="G80" i="43" s="1"/>
  <c r="J98" i="43"/>
  <c r="I94" i="43"/>
  <c r="AM571" i="79"/>
  <c r="P50" i="47"/>
  <c r="K100" i="43"/>
  <c r="R75" i="43"/>
  <c r="J97" i="43"/>
  <c r="R69" i="43"/>
  <c r="AC204" i="79"/>
  <c r="H65" i="43" s="1"/>
  <c r="AC572" i="79"/>
  <c r="H71" i="43" s="1"/>
  <c r="K96" i="43"/>
  <c r="L99" i="43"/>
  <c r="AM932" i="79"/>
  <c r="J96" i="43"/>
  <c r="AM941" i="79"/>
  <c r="K103" i="43" s="1"/>
  <c r="P47" i="47"/>
  <c r="P35" i="47"/>
  <c r="P38" i="47"/>
  <c r="AD388" i="79"/>
  <c r="I68" i="43" s="1"/>
  <c r="AM935" i="79"/>
  <c r="AM383" i="79"/>
  <c r="AD1124" i="79"/>
  <c r="I80" i="43" s="1"/>
  <c r="AF940" i="79"/>
  <c r="K77" i="43" s="1"/>
  <c r="AM1118" i="79"/>
  <c r="I92" i="43"/>
  <c r="AM567" i="79"/>
  <c r="AM382" i="79"/>
  <c r="AM389" i="79"/>
  <c r="H103" i="43" s="1"/>
  <c r="P53" i="47"/>
  <c r="P36" i="47"/>
  <c r="P31" i="47"/>
  <c r="H94" i="43"/>
  <c r="AG940" i="79"/>
  <c r="L77" i="43" s="1"/>
  <c r="AM569" i="79"/>
  <c r="AI388" i="79"/>
  <c r="N68" i="43" s="1"/>
  <c r="I97" i="43"/>
  <c r="L93" i="43"/>
  <c r="AM751" i="79"/>
  <c r="AM573" i="79"/>
  <c r="I103" i="43" s="1"/>
  <c r="AM753" i="79"/>
  <c r="AM754" i="79"/>
  <c r="R60" i="43"/>
  <c r="P46" i="47"/>
  <c r="P52" i="47"/>
  <c r="P41" i="47"/>
  <c r="AM384" i="79"/>
  <c r="J95" i="43"/>
  <c r="AM939" i="79"/>
  <c r="L94" i="43"/>
  <c r="K92" i="43"/>
  <c r="AM937" i="79"/>
  <c r="AM568" i="79"/>
  <c r="P45" i="47"/>
  <c r="P49" i="47"/>
  <c r="L101" i="43"/>
  <c r="M101" i="43" s="1"/>
  <c r="I93" i="43"/>
  <c r="AM933" i="79"/>
  <c r="AE388" i="79"/>
  <c r="J68" i="43" s="1"/>
  <c r="O98" i="47" s="1"/>
  <c r="AM565" i="79"/>
  <c r="Z572" i="79"/>
  <c r="E71" i="43" s="1"/>
  <c r="AH940" i="79"/>
  <c r="M77" i="43" s="1"/>
  <c r="K98" i="43"/>
  <c r="AD756" i="79"/>
  <c r="I74" i="43" s="1"/>
  <c r="J92" i="43"/>
  <c r="AM752" i="79"/>
  <c r="AE940" i="79"/>
  <c r="J77" i="43" s="1"/>
  <c r="AL1124" i="79"/>
  <c r="Q80" i="43" s="1"/>
  <c r="AK756" i="79"/>
  <c r="P74" i="43" s="1"/>
  <c r="L92" i="43"/>
  <c r="Z1124" i="79"/>
  <c r="E80" i="43" s="1"/>
  <c r="AM570" i="79"/>
  <c r="G96" i="43"/>
  <c r="AM1115" i="79"/>
  <c r="AM1116" i="79"/>
  <c r="AH1124" i="79"/>
  <c r="M80" i="43" s="1"/>
  <c r="AF1124" i="79"/>
  <c r="K80" i="43" s="1"/>
  <c r="AC940" i="79"/>
  <c r="H77" i="43" s="1"/>
  <c r="AG1124" i="79"/>
  <c r="L80" i="43" s="1"/>
  <c r="L97" i="43"/>
  <c r="AM1119" i="79"/>
  <c r="Z756" i="79"/>
  <c r="E74" i="43" s="1"/>
  <c r="J93" i="43"/>
  <c r="L96" i="43"/>
  <c r="AL756" i="79"/>
  <c r="Q74" i="43" s="1"/>
  <c r="AM1123" i="79"/>
  <c r="AM1121" i="79"/>
  <c r="AF756" i="79"/>
  <c r="K74" i="43" s="1"/>
  <c r="AD940" i="79"/>
  <c r="I77" i="43" s="1"/>
  <c r="J94" i="43"/>
  <c r="AM750" i="79"/>
  <c r="I95" i="43"/>
  <c r="AM566" i="79"/>
  <c r="AM748" i="79"/>
  <c r="Y572" i="79"/>
  <c r="D71" i="43" s="1"/>
  <c r="AC756" i="79"/>
  <c r="H74" i="43" s="1"/>
  <c r="AM1125" i="79"/>
  <c r="L103" i="43" s="1"/>
  <c r="K99" i="43"/>
  <c r="AM938" i="79"/>
  <c r="AK1124" i="79"/>
  <c r="P80" i="43" s="1"/>
  <c r="AJ1124" i="79"/>
  <c r="O80" i="43" s="1"/>
  <c r="AI756" i="79"/>
  <c r="N74" i="43" s="1"/>
  <c r="AA756" i="79"/>
  <c r="F74" i="43" s="1"/>
  <c r="AM931" i="79"/>
  <c r="I96" i="43"/>
  <c r="AM757" i="79"/>
  <c r="J103" i="43" s="1"/>
  <c r="K95" i="43"/>
  <c r="AM934" i="79"/>
  <c r="Y388" i="79"/>
  <c r="D68" i="43" s="1"/>
  <c r="L98" i="43"/>
  <c r="AM1120" i="79"/>
  <c r="AM749" i="79"/>
  <c r="R81" i="43"/>
  <c r="AJ940" i="79"/>
  <c r="O77" i="43" s="1"/>
  <c r="AM936" i="79"/>
  <c r="K97" i="43"/>
  <c r="AE1124" i="79"/>
  <c r="J80" i="43" s="1"/>
  <c r="AE756" i="79"/>
  <c r="J74" i="43" s="1"/>
  <c r="Z940" i="79"/>
  <c r="E77" i="43" s="1"/>
  <c r="AL940" i="79"/>
  <c r="Q77" i="43" s="1"/>
  <c r="AM1122" i="79"/>
  <c r="L100" i="43"/>
  <c r="R78" i="43"/>
  <c r="AA940" i="79"/>
  <c r="F77" i="43" s="1"/>
  <c r="AC1124" i="79"/>
  <c r="H80" i="43" s="1"/>
  <c r="AI940" i="79"/>
  <c r="N77" i="43" s="1"/>
  <c r="AB940" i="79"/>
  <c r="G77" i="43" s="1"/>
  <c r="AJ756" i="79"/>
  <c r="O74" i="43" s="1"/>
  <c r="AH756" i="79"/>
  <c r="M74" i="43" s="1"/>
  <c r="AK940" i="79"/>
  <c r="P77" i="43" s="1"/>
  <c r="AG756" i="79"/>
  <c r="L74" i="43" s="1"/>
  <c r="AB756" i="79"/>
  <c r="G74" i="43" s="1"/>
  <c r="AM1117" i="79"/>
  <c r="L95" i="43"/>
  <c r="AM755" i="79"/>
  <c r="J99" i="43"/>
  <c r="AA1124" i="79"/>
  <c r="F80" i="43" s="1"/>
  <c r="AM1114" i="79"/>
  <c r="AM205" i="79"/>
  <c r="G103" i="43" s="1"/>
  <c r="AM202" i="79"/>
  <c r="AM200" i="79"/>
  <c r="AH391" i="46"/>
  <c r="M59" i="43" s="1"/>
  <c r="R68" i="47" s="1"/>
  <c r="T63" i="47"/>
  <c r="S60" i="47"/>
  <c r="Q61" i="47"/>
  <c r="P62" i="47"/>
  <c r="P66" i="47"/>
  <c r="P69" i="47"/>
  <c r="P67" i="47"/>
  <c r="P61" i="47"/>
  <c r="R31" i="47"/>
  <c r="P71" i="47"/>
  <c r="P70" i="47"/>
  <c r="R34" i="47"/>
  <c r="P68" i="47"/>
  <c r="P64" i="47"/>
  <c r="R38" i="47"/>
  <c r="T47" i="47"/>
  <c r="R37" i="47"/>
  <c r="P60" i="47"/>
  <c r="P63" i="47"/>
  <c r="R39" i="47"/>
  <c r="P65" i="47"/>
  <c r="AJ204" i="79"/>
  <c r="O65" i="43" s="1"/>
  <c r="T75" i="47" s="1"/>
  <c r="Q27" i="47"/>
  <c r="Q29" i="47" s="1"/>
  <c r="Q42" i="47" s="1"/>
  <c r="Q44" i="47" s="1"/>
  <c r="P27" i="47"/>
  <c r="P29" i="47" s="1"/>
  <c r="Q60" i="47"/>
  <c r="Q67" i="47"/>
  <c r="AM388" i="46"/>
  <c r="Q69" i="47"/>
  <c r="Q50" i="47"/>
  <c r="R40" i="47"/>
  <c r="Q71" i="47"/>
  <c r="R41" i="47"/>
  <c r="R33" i="47"/>
  <c r="AL204" i="79"/>
  <c r="Q65" i="43" s="1"/>
  <c r="Q47" i="47"/>
  <c r="Q52" i="47"/>
  <c r="R35" i="47"/>
  <c r="R32" i="47"/>
  <c r="R36" i="47"/>
  <c r="E92" i="43"/>
  <c r="Q65" i="47"/>
  <c r="Q45" i="47"/>
  <c r="Q62" i="47"/>
  <c r="G93" i="43"/>
  <c r="Q54" i="47"/>
  <c r="Q48" i="47"/>
  <c r="Q70" i="47"/>
  <c r="Q64" i="47"/>
  <c r="Q63" i="47"/>
  <c r="AM199" i="79"/>
  <c r="Q66" i="47"/>
  <c r="Q56" i="47"/>
  <c r="Q49" i="47"/>
  <c r="Q53" i="47"/>
  <c r="Q55" i="47"/>
  <c r="G94" i="43"/>
  <c r="Q51" i="47"/>
  <c r="Q68" i="47"/>
  <c r="Q46" i="47"/>
  <c r="R66" i="43"/>
  <c r="S48" i="47"/>
  <c r="G95" i="43"/>
  <c r="AM390" i="46"/>
  <c r="AH204" i="79"/>
  <c r="M65" i="43" s="1"/>
  <c r="AM201" i="79"/>
  <c r="AM389" i="46"/>
  <c r="G92" i="43"/>
  <c r="AM203" i="79"/>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42" i="47" s="1"/>
  <c r="T44" i="47" s="1"/>
  <c r="T53" i="47"/>
  <c r="T45" i="47"/>
  <c r="T62" i="47"/>
  <c r="T69" i="47"/>
  <c r="T70" i="47"/>
  <c r="T64" i="47"/>
  <c r="T55" i="47"/>
  <c r="S27" i="47"/>
  <c r="S29" i="47" s="1"/>
  <c r="S42" i="47" s="1"/>
  <c r="S44" i="47" s="1"/>
  <c r="T68" i="47"/>
  <c r="T46" i="47"/>
  <c r="T51" i="47"/>
  <c r="T65" i="47"/>
  <c r="T67" i="47"/>
  <c r="T49" i="47"/>
  <c r="T50" i="47"/>
  <c r="AM261" i="46"/>
  <c r="AM263" i="46" s="1"/>
  <c r="AM133" i="46"/>
  <c r="AM519" i="46"/>
  <c r="AM520" i="46"/>
  <c r="V27" i="47"/>
  <c r="V29" i="47" s="1"/>
  <c r="F95" i="43"/>
  <c r="F94" i="43"/>
  <c r="D62" i="43"/>
  <c r="R62" i="43" s="1"/>
  <c r="U27" i="47"/>
  <c r="U29" i="47" s="1"/>
  <c r="V30" i="47"/>
  <c r="U48" i="47"/>
  <c r="U47" i="47"/>
  <c r="V31" i="47"/>
  <c r="V33" i="47"/>
  <c r="V37" i="47"/>
  <c r="V34" i="47"/>
  <c r="V46" i="47"/>
  <c r="V38" i="47"/>
  <c r="V50" i="47"/>
  <c r="V71" i="47"/>
  <c r="V54" i="47"/>
  <c r="V52" i="47"/>
  <c r="V51" i="47"/>
  <c r="V53" i="47"/>
  <c r="V48" i="47"/>
  <c r="V55" i="47"/>
  <c r="U40" i="47"/>
  <c r="U51" i="47"/>
  <c r="U54" i="47"/>
  <c r="U36" i="47"/>
  <c r="U41" i="47"/>
  <c r="U60" i="47"/>
  <c r="U45" i="47"/>
  <c r="V47" i="47"/>
  <c r="U50" i="47"/>
  <c r="U39" i="47"/>
  <c r="V45" i="47"/>
  <c r="U52" i="47"/>
  <c r="U68" i="47"/>
  <c r="V56" i="47"/>
  <c r="V49" i="47"/>
  <c r="U71" i="47"/>
  <c r="U38" i="47"/>
  <c r="U37" i="47"/>
  <c r="U64" i="47"/>
  <c r="U69" i="47"/>
  <c r="U56" i="47"/>
  <c r="U61" i="47"/>
  <c r="U35" i="47"/>
  <c r="V36" i="47"/>
  <c r="V35" i="47"/>
  <c r="V32" i="47"/>
  <c r="V40" i="47"/>
  <c r="V41" i="47"/>
  <c r="U49" i="47"/>
  <c r="U46" i="47"/>
  <c r="U70" i="47"/>
  <c r="U33" i="47"/>
  <c r="U63" i="47"/>
  <c r="U53" i="47"/>
  <c r="U62" i="47"/>
  <c r="U66" i="47"/>
  <c r="U65" i="47"/>
  <c r="U67" i="47"/>
  <c r="U55" i="47"/>
  <c r="U30" i="47"/>
  <c r="U32" i="47"/>
  <c r="U34" i="47"/>
  <c r="K56" i="47"/>
  <c r="K54" i="47"/>
  <c r="K50" i="47"/>
  <c r="K51" i="47"/>
  <c r="K48" i="47"/>
  <c r="K55" i="47"/>
  <c r="K52" i="47"/>
  <c r="K46" i="47"/>
  <c r="K47" i="47"/>
  <c r="K49" i="47"/>
  <c r="K53" i="47"/>
  <c r="R53" i="43"/>
  <c r="M47" i="47"/>
  <c r="M49" i="47"/>
  <c r="V60" i="47"/>
  <c r="V67" i="47"/>
  <c r="V65" i="47"/>
  <c r="V66" i="47"/>
  <c r="M54" i="47"/>
  <c r="M55" i="47"/>
  <c r="M51" i="47"/>
  <c r="V70" i="47"/>
  <c r="V63" i="47"/>
  <c r="V64" i="47"/>
  <c r="V68" i="47"/>
  <c r="V69" i="47"/>
  <c r="V62" i="47"/>
  <c r="V61" i="47"/>
  <c r="D65"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59"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6" i="43"/>
  <c r="K27" i="47"/>
  <c r="U83" i="47" l="1"/>
  <c r="E28" i="43"/>
  <c r="W15" i="47"/>
  <c r="M82" i="47"/>
  <c r="N84" i="47"/>
  <c r="M103" i="43"/>
  <c r="L102" i="43"/>
  <c r="F102" i="43"/>
  <c r="H102" i="43"/>
  <c r="M94" i="43"/>
  <c r="M93" i="43"/>
  <c r="L85" i="47"/>
  <c r="M98" i="43"/>
  <c r="L77" i="47"/>
  <c r="W26" i="47"/>
  <c r="L82" i="47"/>
  <c r="L86" i="47"/>
  <c r="L75" i="47"/>
  <c r="M99" i="43"/>
  <c r="L98" i="47"/>
  <c r="I102" i="43"/>
  <c r="L79" i="47"/>
  <c r="G102" i="43"/>
  <c r="J102" i="43"/>
  <c r="L83" i="47"/>
  <c r="L78" i="47"/>
  <c r="K102" i="43"/>
  <c r="L76" i="47"/>
  <c r="M96" i="43"/>
  <c r="L80" i="47"/>
  <c r="E102" i="43"/>
  <c r="M100" i="43"/>
  <c r="M92" i="43"/>
  <c r="L84" i="47"/>
  <c r="W18" i="47"/>
  <c r="M95" i="43"/>
  <c r="M97"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N152" i="47"/>
  <c r="M92" i="47"/>
  <c r="U94" i="47"/>
  <c r="U82" i="47"/>
  <c r="Q98" i="47"/>
  <c r="Q90" i="47"/>
  <c r="Q75" i="47"/>
  <c r="Q78" i="47"/>
  <c r="Q91" i="47"/>
  <c r="Q120" i="47"/>
  <c r="Q115" i="47"/>
  <c r="P120" i="47"/>
  <c r="U108" i="47"/>
  <c r="P114" i="47"/>
  <c r="P76" i="47"/>
  <c r="N153" i="47"/>
  <c r="N92" i="47"/>
  <c r="N111" i="47"/>
  <c r="N107" i="47"/>
  <c r="U112" i="47"/>
  <c r="P90" i="47"/>
  <c r="P108" i="47"/>
  <c r="P110" i="47"/>
  <c r="P92" i="47"/>
  <c r="P113" i="47"/>
  <c r="P77" i="47"/>
  <c r="U101" i="47"/>
  <c r="U115" i="47"/>
  <c r="M98" i="47"/>
  <c r="U100" i="47"/>
  <c r="L156" i="47"/>
  <c r="L129" i="47"/>
  <c r="L124" i="47"/>
  <c r="U99" i="47"/>
  <c r="U111" i="47"/>
  <c r="P97" i="47"/>
  <c r="P93" i="47"/>
  <c r="P105" i="47"/>
  <c r="P85" i="47"/>
  <c r="P91" i="47"/>
  <c r="P79" i="47"/>
  <c r="L131" i="47"/>
  <c r="U109" i="47"/>
  <c r="P112" i="47"/>
  <c r="P107" i="47"/>
  <c r="P96" i="47"/>
  <c r="P86" i="47"/>
  <c r="O114" i="47"/>
  <c r="R71" i="43"/>
  <c r="S95" i="47"/>
  <c r="U95" i="47"/>
  <c r="N155" i="47"/>
  <c r="U97" i="47"/>
  <c r="P94" i="47"/>
  <c r="P99" i="47"/>
  <c r="U90" i="47"/>
  <c r="U105" i="47"/>
  <c r="U106" i="47"/>
  <c r="U91" i="47"/>
  <c r="P116" i="47"/>
  <c r="P130" i="47"/>
  <c r="P111" i="47"/>
  <c r="P98" i="47"/>
  <c r="P81" i="47"/>
  <c r="P78" i="47"/>
  <c r="P82" i="47"/>
  <c r="U161" i="47"/>
  <c r="S77" i="47"/>
  <c r="O116" i="47"/>
  <c r="O97" i="47"/>
  <c r="S98" i="47"/>
  <c r="S84" i="47"/>
  <c r="S92" i="47"/>
  <c r="Q130" i="47"/>
  <c r="Q157" i="47"/>
  <c r="M116" i="47"/>
  <c r="O113" i="47"/>
  <c r="O107" i="47"/>
  <c r="O141" i="47"/>
  <c r="O91" i="47"/>
  <c r="O128" i="47"/>
  <c r="O93" i="47"/>
  <c r="O108" i="47"/>
  <c r="M111" i="47"/>
  <c r="U114" i="47"/>
  <c r="U85" i="47"/>
  <c r="U80" i="47"/>
  <c r="U93" i="47"/>
  <c r="U86" i="47"/>
  <c r="U92" i="47"/>
  <c r="S76" i="47"/>
  <c r="S152" i="47"/>
  <c r="S107" i="47"/>
  <c r="S93" i="47"/>
  <c r="S75" i="47"/>
  <c r="R70" i="47"/>
  <c r="P140" i="47"/>
  <c r="Q124" i="47"/>
  <c r="Q123" i="47"/>
  <c r="Q135" i="47"/>
  <c r="Q121" i="47"/>
  <c r="S82" i="47"/>
  <c r="O111" i="47"/>
  <c r="O110" i="47"/>
  <c r="S160" i="47"/>
  <c r="S131" i="47"/>
  <c r="S83" i="47"/>
  <c r="S114" i="47"/>
  <c r="Q136" i="47"/>
  <c r="U96" i="47"/>
  <c r="U110" i="47"/>
  <c r="U113" i="47"/>
  <c r="U107" i="47"/>
  <c r="U98" i="47"/>
  <c r="S100" i="47"/>
  <c r="S78" i="47"/>
  <c r="S101" i="47"/>
  <c r="S153" i="47"/>
  <c r="Q129" i="47"/>
  <c r="Q122" i="47"/>
  <c r="AM388" i="79"/>
  <c r="AM390" i="79" s="1"/>
  <c r="O100" i="47"/>
  <c r="O109" i="47"/>
  <c r="O112" i="47"/>
  <c r="O137" i="47"/>
  <c r="S122" i="47"/>
  <c r="S125" i="47"/>
  <c r="O135" i="47"/>
  <c r="O120" i="47"/>
  <c r="O96" i="47"/>
  <c r="O124" i="47"/>
  <c r="O126" i="47"/>
  <c r="U77" i="47"/>
  <c r="U81" i="47"/>
  <c r="U79" i="47"/>
  <c r="S109" i="47"/>
  <c r="S108" i="47"/>
  <c r="S116" i="47"/>
  <c r="S161" i="47"/>
  <c r="E34" i="43"/>
  <c r="R68" i="43"/>
  <c r="P160" i="47"/>
  <c r="U125" i="47"/>
  <c r="N141" i="47"/>
  <c r="S79" i="47"/>
  <c r="O105" i="47"/>
  <c r="O115" i="47"/>
  <c r="O106" i="47"/>
  <c r="S85" i="47"/>
  <c r="S86" i="47"/>
  <c r="Q126" i="47"/>
  <c r="O95" i="47"/>
  <c r="O90" i="47"/>
  <c r="O122" i="47"/>
  <c r="O127" i="47"/>
  <c r="U76" i="47"/>
  <c r="U116" i="47"/>
  <c r="S113" i="47"/>
  <c r="S80" i="47"/>
  <c r="S81" i="47"/>
  <c r="Q128" i="47"/>
  <c r="M86" i="47"/>
  <c r="M93" i="47"/>
  <c r="M112" i="47"/>
  <c r="M78" i="47"/>
  <c r="U146" i="47"/>
  <c r="Q152" i="47"/>
  <c r="N116" i="47"/>
  <c r="M75" i="47"/>
  <c r="M80" i="47"/>
  <c r="M113" i="47"/>
  <c r="M100" i="47"/>
  <c r="P42" i="47"/>
  <c r="P44" i="47" s="1"/>
  <c r="P57" i="47" s="1"/>
  <c r="P59" i="47" s="1"/>
  <c r="P72" i="47" s="1"/>
  <c r="P74" i="47" s="1"/>
  <c r="M122" i="47"/>
  <c r="Q141" i="47"/>
  <c r="Q145" i="47"/>
  <c r="Q139" i="47"/>
  <c r="Q142" i="47"/>
  <c r="Q143" i="47"/>
  <c r="M95" i="47"/>
  <c r="M110" i="47"/>
  <c r="M107" i="47"/>
  <c r="M96" i="47"/>
  <c r="M114" i="47"/>
  <c r="M76" i="47"/>
  <c r="M97" i="47"/>
  <c r="M85" i="47"/>
  <c r="Q144" i="47"/>
  <c r="M79" i="47"/>
  <c r="M84" i="47"/>
  <c r="M94" i="47"/>
  <c r="M90" i="47"/>
  <c r="N110" i="47"/>
  <c r="M108" i="47"/>
  <c r="U158" i="47"/>
  <c r="U122" i="47"/>
  <c r="Q161" i="47"/>
  <c r="S126" i="47"/>
  <c r="N114" i="47"/>
  <c r="M105" i="47"/>
  <c r="M91" i="47"/>
  <c r="M109" i="47"/>
  <c r="M99" i="47"/>
  <c r="M81" i="47"/>
  <c r="Q150" i="47"/>
  <c r="M154" i="47"/>
  <c r="L136" i="47"/>
  <c r="M83" i="47"/>
  <c r="M115" i="47"/>
  <c r="M101" i="47"/>
  <c r="M77" i="47"/>
  <c r="M106" i="47"/>
  <c r="U156" i="47"/>
  <c r="Q151" i="47"/>
  <c r="M150" i="47"/>
  <c r="U121" i="47"/>
  <c r="U151" i="47"/>
  <c r="J107" i="47"/>
  <c r="L127" i="47"/>
  <c r="N122" i="47"/>
  <c r="N91" i="47"/>
  <c r="N99" i="47"/>
  <c r="N106" i="47"/>
  <c r="U142" i="47"/>
  <c r="U144" i="47"/>
  <c r="U153" i="47"/>
  <c r="S111" i="47"/>
  <c r="S94" i="47"/>
  <c r="S135" i="47"/>
  <c r="S97" i="47"/>
  <c r="Q138" i="47"/>
  <c r="P125" i="47"/>
  <c r="Q146" i="47"/>
  <c r="U123" i="47"/>
  <c r="U150" i="47"/>
  <c r="U140" i="47"/>
  <c r="L123" i="47"/>
  <c r="N98" i="47"/>
  <c r="N100" i="47"/>
  <c r="N109" i="47"/>
  <c r="N112" i="47"/>
  <c r="M124" i="47"/>
  <c r="E40" i="43"/>
  <c r="U124" i="47"/>
  <c r="S91" i="47"/>
  <c r="S156" i="47"/>
  <c r="S120" i="47"/>
  <c r="S96" i="47"/>
  <c r="E38" i="43"/>
  <c r="V155" i="47"/>
  <c r="O160" i="47"/>
  <c r="U120" i="47"/>
  <c r="U131" i="47"/>
  <c r="N135" i="47"/>
  <c r="O150" i="47"/>
  <c r="L128" i="47"/>
  <c r="N115" i="47"/>
  <c r="N105" i="47"/>
  <c r="N136" i="47"/>
  <c r="M135" i="47"/>
  <c r="N94" i="47"/>
  <c r="N137" i="47"/>
  <c r="N96" i="47"/>
  <c r="U138" i="47"/>
  <c r="U130" i="47"/>
  <c r="S110" i="47"/>
  <c r="S154" i="47"/>
  <c r="S106" i="47"/>
  <c r="S139" i="47"/>
  <c r="S99" i="47"/>
  <c r="S112" i="47"/>
  <c r="Q137" i="47"/>
  <c r="Q140" i="47"/>
  <c r="L142" i="47"/>
  <c r="R77" i="43"/>
  <c r="R74" i="43"/>
  <c r="Q153" i="47"/>
  <c r="R80" i="43"/>
  <c r="O155" i="47"/>
  <c r="U154" i="47"/>
  <c r="U126" i="47"/>
  <c r="AM940" i="79"/>
  <c r="AM942" i="79" s="1"/>
  <c r="P155" i="47"/>
  <c r="AM572" i="79"/>
  <c r="AM574" i="79" s="1"/>
  <c r="O157" i="47"/>
  <c r="L121" i="47"/>
  <c r="L125" i="47"/>
  <c r="L151" i="47"/>
  <c r="N108" i="47"/>
  <c r="N144" i="47"/>
  <c r="U128" i="47"/>
  <c r="U127" i="47"/>
  <c r="U129" i="47"/>
  <c r="U159" i="47"/>
  <c r="S115" i="47"/>
  <c r="S90" i="47"/>
  <c r="S105" i="47"/>
  <c r="E35" i="43"/>
  <c r="P150" i="47"/>
  <c r="S155" i="47"/>
  <c r="S151" i="47"/>
  <c r="AM756" i="79"/>
  <c r="AM758" i="79" s="1"/>
  <c r="L161" i="47"/>
  <c r="R64" i="47"/>
  <c r="P144" i="47"/>
  <c r="P153" i="47"/>
  <c r="R53" i="47"/>
  <c r="O123" i="47"/>
  <c r="L140" i="47"/>
  <c r="N157" i="47"/>
  <c r="M136" i="47"/>
  <c r="N156" i="47"/>
  <c r="S142" i="47"/>
  <c r="R52" i="47"/>
  <c r="R51" i="47"/>
  <c r="P146" i="47"/>
  <c r="P129" i="47"/>
  <c r="P161" i="47"/>
  <c r="R62" i="47"/>
  <c r="O145" i="47"/>
  <c r="O131" i="47"/>
  <c r="O161" i="47"/>
  <c r="O151" i="47"/>
  <c r="O121" i="47"/>
  <c r="O139" i="47"/>
  <c r="L155" i="47"/>
  <c r="L160" i="47"/>
  <c r="L158" i="47"/>
  <c r="L135" i="47"/>
  <c r="N151" i="47"/>
  <c r="N140" i="47"/>
  <c r="N121" i="47"/>
  <c r="E33" i="43"/>
  <c r="M126" i="47"/>
  <c r="M156" i="47"/>
  <c r="M155" i="47"/>
  <c r="M151" i="47"/>
  <c r="M127" i="47"/>
  <c r="N131" i="47"/>
  <c r="U145" i="47"/>
  <c r="S128" i="47"/>
  <c r="S123" i="47"/>
  <c r="S141" i="47"/>
  <c r="R71" i="47"/>
  <c r="R67" i="47"/>
  <c r="R48" i="47"/>
  <c r="R61" i="47"/>
  <c r="P135" i="47"/>
  <c r="P142" i="47"/>
  <c r="E36" i="43"/>
  <c r="R60" i="47"/>
  <c r="P152" i="47"/>
  <c r="R45" i="47"/>
  <c r="L137" i="47"/>
  <c r="L154" i="47"/>
  <c r="M143" i="47"/>
  <c r="O140" i="47"/>
  <c r="L144" i="47"/>
  <c r="E31" i="43"/>
  <c r="L157" i="47"/>
  <c r="L145" i="47"/>
  <c r="N138" i="47"/>
  <c r="M130" i="47"/>
  <c r="M131" i="47"/>
  <c r="S144" i="47"/>
  <c r="R54" i="47"/>
  <c r="R46" i="47"/>
  <c r="P156" i="47"/>
  <c r="R66" i="47"/>
  <c r="P128" i="47"/>
  <c r="O159" i="47"/>
  <c r="O138" i="47"/>
  <c r="O143" i="47"/>
  <c r="O142" i="47"/>
  <c r="O146" i="47"/>
  <c r="L146" i="47"/>
  <c r="L159" i="47"/>
  <c r="N143" i="47"/>
  <c r="N139" i="47"/>
  <c r="N129" i="47"/>
  <c r="N158" i="47"/>
  <c r="N159" i="47"/>
  <c r="M120" i="47"/>
  <c r="M121" i="47"/>
  <c r="M123" i="47"/>
  <c r="M159" i="47"/>
  <c r="M146" i="47"/>
  <c r="M145" i="47"/>
  <c r="N130" i="47"/>
  <c r="N142" i="47"/>
  <c r="N128" i="47"/>
  <c r="U136" i="47"/>
  <c r="U160" i="47"/>
  <c r="U141" i="47"/>
  <c r="S146" i="47"/>
  <c r="S145" i="47"/>
  <c r="S130" i="47"/>
  <c r="S138" i="47"/>
  <c r="S127" i="47"/>
  <c r="S121" i="47"/>
  <c r="R56" i="47"/>
  <c r="R47" i="47"/>
  <c r="R122" i="47"/>
  <c r="P137" i="47"/>
  <c r="P139" i="47"/>
  <c r="P154" i="47"/>
  <c r="Q154" i="47"/>
  <c r="Q158" i="47"/>
  <c r="R59" i="43"/>
  <c r="M139" i="47"/>
  <c r="O144" i="47"/>
  <c r="O152" i="47"/>
  <c r="L150" i="47"/>
  <c r="N160" i="47"/>
  <c r="M144" i="47"/>
  <c r="M138" i="47"/>
  <c r="M141" i="47"/>
  <c r="M129" i="47"/>
  <c r="N127" i="47"/>
  <c r="M160" i="47"/>
  <c r="S143" i="47"/>
  <c r="S136" i="47"/>
  <c r="R50" i="47"/>
  <c r="P143" i="47"/>
  <c r="P124" i="47"/>
  <c r="P151" i="47"/>
  <c r="R65" i="47"/>
  <c r="O154" i="47"/>
  <c r="O130" i="47"/>
  <c r="O153" i="47"/>
  <c r="O129" i="47"/>
  <c r="L141" i="47"/>
  <c r="L153" i="47"/>
  <c r="L138" i="47"/>
  <c r="L143" i="47"/>
  <c r="N124" i="47"/>
  <c r="N120" i="47"/>
  <c r="M142" i="47"/>
  <c r="M137" i="47"/>
  <c r="M158" i="47"/>
  <c r="N123" i="47"/>
  <c r="M152" i="47"/>
  <c r="N125" i="47"/>
  <c r="U143" i="47"/>
  <c r="U157" i="47"/>
  <c r="U155" i="47"/>
  <c r="U152" i="47"/>
  <c r="U135" i="47"/>
  <c r="U137" i="47"/>
  <c r="U139" i="47"/>
  <c r="S150" i="47"/>
  <c r="S140" i="47"/>
  <c r="S124" i="47"/>
  <c r="S157" i="47"/>
  <c r="S129" i="47"/>
  <c r="R63" i="47"/>
  <c r="Q155" i="47"/>
  <c r="P145" i="47"/>
  <c r="Q159" i="47"/>
  <c r="P136" i="47"/>
  <c r="P158" i="47"/>
  <c r="P157" i="47"/>
  <c r="Q156" i="47"/>
  <c r="L139" i="47"/>
  <c r="P159" i="47"/>
  <c r="P131" i="47"/>
  <c r="O125" i="47"/>
  <c r="O136" i="47"/>
  <c r="N145" i="47"/>
  <c r="N150" i="47"/>
  <c r="M161" i="47"/>
  <c r="M125" i="47"/>
  <c r="E32" i="43"/>
  <c r="M128" i="47"/>
  <c r="M157" i="47"/>
  <c r="P126" i="47"/>
  <c r="P121" i="47"/>
  <c r="O158" i="47"/>
  <c r="O156" i="47"/>
  <c r="L152" i="47"/>
  <c r="N126" i="47"/>
  <c r="N161" i="47"/>
  <c r="N154" i="47"/>
  <c r="N146" i="47"/>
  <c r="M153" i="47"/>
  <c r="M140" i="47"/>
  <c r="S159" i="47"/>
  <c r="S158" i="47"/>
  <c r="S137" i="47"/>
  <c r="R69" i="47"/>
  <c r="Q160" i="47"/>
  <c r="P123" i="47"/>
  <c r="P122" i="47"/>
  <c r="P141" i="47"/>
  <c r="P127" i="47"/>
  <c r="P138" i="47"/>
  <c r="AM1124" i="79"/>
  <c r="AM1126" i="79" s="1"/>
  <c r="AM204" i="79"/>
  <c r="AM206" i="79" s="1"/>
  <c r="T95" i="47"/>
  <c r="V137" i="47"/>
  <c r="V97" i="47"/>
  <c r="V138" i="47"/>
  <c r="V161" i="47"/>
  <c r="V96" i="47"/>
  <c r="V140" i="47"/>
  <c r="T135" i="47"/>
  <c r="V106" i="47"/>
  <c r="V135" i="47"/>
  <c r="V127" i="47"/>
  <c r="V160" i="47"/>
  <c r="V120" i="47"/>
  <c r="V124" i="47"/>
  <c r="T110" i="47"/>
  <c r="T106" i="47"/>
  <c r="T92" i="47"/>
  <c r="V128" i="47"/>
  <c r="V129" i="47"/>
  <c r="V84" i="47"/>
  <c r="V154" i="47"/>
  <c r="T137" i="47"/>
  <c r="T128" i="47"/>
  <c r="T96" i="47"/>
  <c r="T154" i="47"/>
  <c r="T130" i="47"/>
  <c r="T80" i="47"/>
  <c r="T140" i="47"/>
  <c r="T125" i="47"/>
  <c r="T82" i="47"/>
  <c r="V92" i="47"/>
  <c r="V130" i="47"/>
  <c r="V75" i="47"/>
  <c r="V78" i="47"/>
  <c r="T159" i="47"/>
  <c r="T146" i="47"/>
  <c r="T120" i="47"/>
  <c r="T115" i="47"/>
  <c r="T86" i="47"/>
  <c r="T123" i="47"/>
  <c r="T112" i="47"/>
  <c r="T105" i="47"/>
  <c r="V108" i="47"/>
  <c r="V121" i="47"/>
  <c r="V159" i="47"/>
  <c r="V93" i="47"/>
  <c r="T127" i="47"/>
  <c r="T109" i="47"/>
  <c r="T121" i="47"/>
  <c r="T139" i="47"/>
  <c r="T116" i="47"/>
  <c r="T122" i="47"/>
  <c r="T101" i="47"/>
  <c r="V125" i="47"/>
  <c r="V158" i="47"/>
  <c r="V94" i="47"/>
  <c r="T144" i="47"/>
  <c r="T150" i="47"/>
  <c r="T141" i="47"/>
  <c r="T114" i="47"/>
  <c r="R84" i="47"/>
  <c r="V82" i="47"/>
  <c r="V152" i="47"/>
  <c r="V116" i="47"/>
  <c r="V99" i="47"/>
  <c r="V142" i="47"/>
  <c r="V146" i="47"/>
  <c r="V101" i="47"/>
  <c r="V143" i="47"/>
  <c r="V85" i="47"/>
  <c r="T153" i="47"/>
  <c r="T145" i="47"/>
  <c r="T152" i="47"/>
  <c r="T158" i="47"/>
  <c r="T126" i="47"/>
  <c r="T129" i="47"/>
  <c r="T90" i="47"/>
  <c r="T77" i="47"/>
  <c r="R127" i="47"/>
  <c r="V141" i="47"/>
  <c r="V98" i="47"/>
  <c r="E41" i="43"/>
  <c r="V150" i="47"/>
  <c r="V105" i="47"/>
  <c r="V126" i="47"/>
  <c r="V90" i="47"/>
  <c r="V156" i="47"/>
  <c r="V111" i="47"/>
  <c r="V76" i="47"/>
  <c r="V100" i="47"/>
  <c r="T161" i="47"/>
  <c r="T143" i="47"/>
  <c r="T94" i="47"/>
  <c r="T108" i="47"/>
  <c r="T138" i="47"/>
  <c r="T142" i="47"/>
  <c r="T99" i="47"/>
  <c r="T76" i="47"/>
  <c r="T79" i="47"/>
  <c r="T81" i="47"/>
  <c r="R157" i="47"/>
  <c r="V122" i="47"/>
  <c r="V151" i="47"/>
  <c r="V109" i="47"/>
  <c r="V123" i="47"/>
  <c r="V157" i="47"/>
  <c r="V81" i="47"/>
  <c r="V110" i="47"/>
  <c r="V145" i="47"/>
  <c r="V131" i="47"/>
  <c r="V77" i="47"/>
  <c r="V144" i="47"/>
  <c r="V95" i="47"/>
  <c r="V112" i="47"/>
  <c r="T98" i="47"/>
  <c r="T91" i="47"/>
  <c r="T156" i="47"/>
  <c r="T107" i="47"/>
  <c r="T113" i="47"/>
  <c r="E39" i="43"/>
  <c r="T111" i="47"/>
  <c r="T160" i="47"/>
  <c r="T78" i="47"/>
  <c r="T100" i="47"/>
  <c r="T83" i="47"/>
  <c r="R158" i="47"/>
  <c r="R42" i="47"/>
  <c r="R44" i="47" s="1"/>
  <c r="R140" i="47"/>
  <c r="V113" i="47"/>
  <c r="V107" i="47"/>
  <c r="V79" i="47"/>
  <c r="V136" i="47"/>
  <c r="V80" i="47"/>
  <c r="V86" i="47"/>
  <c r="V115" i="47"/>
  <c r="V83" i="47"/>
  <c r="V91" i="47"/>
  <c r="V114" i="47"/>
  <c r="V139" i="47"/>
  <c r="V153" i="47"/>
  <c r="T136" i="47"/>
  <c r="T93" i="47"/>
  <c r="T155" i="47"/>
  <c r="T131" i="47"/>
  <c r="T97" i="47"/>
  <c r="T157" i="47"/>
  <c r="T151" i="47"/>
  <c r="T85" i="47"/>
  <c r="T84" i="47"/>
  <c r="T124" i="47"/>
  <c r="R81" i="47"/>
  <c r="R112" i="47"/>
  <c r="R123" i="47"/>
  <c r="R78" i="47"/>
  <c r="R109" i="47"/>
  <c r="R150" i="47"/>
  <c r="R94" i="47"/>
  <c r="R106" i="47"/>
  <c r="R128" i="47"/>
  <c r="R99" i="47"/>
  <c r="R125" i="47"/>
  <c r="R75" i="47"/>
  <c r="R154" i="47"/>
  <c r="R107" i="47"/>
  <c r="R80" i="47"/>
  <c r="R86" i="47"/>
  <c r="R113" i="47"/>
  <c r="R83" i="47"/>
  <c r="R138" i="47"/>
  <c r="R110" i="47"/>
  <c r="R136" i="47"/>
  <c r="R95" i="47"/>
  <c r="R121" i="47"/>
  <c r="AM391" i="46"/>
  <c r="AM393" i="46" s="1"/>
  <c r="R152" i="47"/>
  <c r="R142" i="47"/>
  <c r="R111" i="47"/>
  <c r="E37" i="43"/>
  <c r="R65" i="43"/>
  <c r="R153" i="47"/>
  <c r="R141" i="47"/>
  <c r="R120" i="47"/>
  <c r="R100" i="47"/>
  <c r="R115" i="47"/>
  <c r="R155" i="47"/>
  <c r="R90" i="47"/>
  <c r="R108" i="47"/>
  <c r="R93" i="47"/>
  <c r="R101" i="47"/>
  <c r="R82" i="47"/>
  <c r="R146" i="47"/>
  <c r="R144" i="47"/>
  <c r="R91" i="47"/>
  <c r="R85" i="47"/>
  <c r="R97" i="47"/>
  <c r="R139" i="47"/>
  <c r="R135" i="47"/>
  <c r="Q57" i="47"/>
  <c r="Q59" i="47" s="1"/>
  <c r="Q72" i="47" s="1"/>
  <c r="Q74" i="47" s="1"/>
  <c r="R129" i="47"/>
  <c r="R92" i="47"/>
  <c r="R156" i="47"/>
  <c r="R124" i="47"/>
  <c r="R98" i="47"/>
  <c r="R145" i="47"/>
  <c r="R159" i="47"/>
  <c r="R137" i="47"/>
  <c r="R116" i="47"/>
  <c r="R161" i="47"/>
  <c r="R160" i="47"/>
  <c r="R151" i="47"/>
  <c r="R126" i="47"/>
  <c r="R130" i="47"/>
  <c r="R143" i="47"/>
  <c r="R96" i="47"/>
  <c r="R79" i="47"/>
  <c r="R131" i="47"/>
  <c r="R105" i="47"/>
  <c r="R76" i="47"/>
  <c r="R114" i="47"/>
  <c r="R77" i="47"/>
  <c r="W17" i="47"/>
  <c r="S57" i="47"/>
  <c r="S59" i="47" s="1"/>
  <c r="S72" i="47" s="1"/>
  <c r="S74" i="47" s="1"/>
  <c r="T57" i="47"/>
  <c r="T59" i="47" s="1"/>
  <c r="T72" i="47" s="1"/>
  <c r="T74" i="47" s="1"/>
  <c r="W25" i="47"/>
  <c r="AM521" i="46"/>
  <c r="AM523" i="46" s="1"/>
  <c r="V42" i="47"/>
  <c r="V44" i="47" s="1"/>
  <c r="V57" i="47" s="1"/>
  <c r="V59" i="47" s="1"/>
  <c r="V72" i="47" s="1"/>
  <c r="V74" i="47" s="1"/>
  <c r="U42" i="47"/>
  <c r="U44" i="47" s="1"/>
  <c r="U57" i="47" s="1"/>
  <c r="U59" i="47" s="1"/>
  <c r="U72" i="47" s="1"/>
  <c r="U74" i="47" s="1"/>
  <c r="W20" i="47"/>
  <c r="W22" i="47"/>
  <c r="W24" i="47"/>
  <c r="R56" i="43"/>
  <c r="W19" i="47"/>
  <c r="W21" i="47"/>
  <c r="W16" i="47"/>
  <c r="W23" i="47"/>
  <c r="I137" i="47"/>
  <c r="K92" i="47"/>
  <c r="K158" i="47"/>
  <c r="K153" i="47"/>
  <c r="K154" i="47"/>
  <c r="K63" i="47"/>
  <c r="K112" i="47"/>
  <c r="K128" i="47"/>
  <c r="K130" i="47"/>
  <c r="K116" i="47"/>
  <c r="K151" i="47"/>
  <c r="K95" i="47"/>
  <c r="K105" i="47"/>
  <c r="K131" i="47"/>
  <c r="K115" i="47"/>
  <c r="K101" i="47"/>
  <c r="K96" i="47"/>
  <c r="K155" i="47"/>
  <c r="K143" i="47"/>
  <c r="K142" i="47"/>
  <c r="K94" i="47"/>
  <c r="K65" i="47"/>
  <c r="K81" i="47"/>
  <c r="K76" i="47"/>
  <c r="K85" i="47"/>
  <c r="E30" i="43"/>
  <c r="K77" i="47"/>
  <c r="K114" i="47"/>
  <c r="K64" i="47"/>
  <c r="K109" i="47"/>
  <c r="K100" i="47"/>
  <c r="K129" i="47"/>
  <c r="K84" i="47"/>
  <c r="K107" i="47"/>
  <c r="K137" i="47"/>
  <c r="K121" i="47"/>
  <c r="K156" i="47"/>
  <c r="K124" i="47"/>
  <c r="K111" i="47"/>
  <c r="K122" i="47"/>
  <c r="K69" i="47"/>
  <c r="K78" i="47"/>
  <c r="K86" i="47"/>
  <c r="K83" i="47"/>
  <c r="K68" i="47"/>
  <c r="K79" i="47"/>
  <c r="K120" i="47"/>
  <c r="K93" i="47"/>
  <c r="K99" i="47"/>
  <c r="K106" i="47"/>
  <c r="K90" i="47"/>
  <c r="K136" i="47"/>
  <c r="K139" i="47"/>
  <c r="K113" i="47"/>
  <c r="K97" i="47"/>
  <c r="K159" i="47"/>
  <c r="K125" i="47"/>
  <c r="K140" i="47"/>
  <c r="K62" i="47"/>
  <c r="K98" i="47"/>
  <c r="K91" i="47"/>
  <c r="K145" i="47"/>
  <c r="K60" i="47"/>
  <c r="K141" i="47"/>
  <c r="K108" i="47"/>
  <c r="K126" i="47"/>
  <c r="K110" i="47"/>
  <c r="K80" i="47"/>
  <c r="K71" i="47"/>
  <c r="K138" i="47"/>
  <c r="K157" i="47"/>
  <c r="K123" i="47"/>
  <c r="K160" i="47"/>
  <c r="K135" i="47"/>
  <c r="K146" i="47"/>
  <c r="K75" i="47"/>
  <c r="K70" i="47"/>
  <c r="K67" i="47"/>
  <c r="K61" i="47"/>
  <c r="K82" i="47"/>
  <c r="K161" i="47"/>
  <c r="K152" i="47"/>
  <c r="K150" i="47"/>
  <c r="K127" i="47"/>
  <c r="K144" i="47"/>
  <c r="K66" i="47"/>
  <c r="I154" i="47"/>
  <c r="I71" i="47"/>
  <c r="I125" i="47"/>
  <c r="I126" i="47"/>
  <c r="I155" i="47"/>
  <c r="I68" i="47"/>
  <c r="I60" i="47"/>
  <c r="I70" i="47"/>
  <c r="I109" i="47"/>
  <c r="I131" i="47"/>
  <c r="I75" i="47"/>
  <c r="I83" i="47"/>
  <c r="I66" i="47"/>
  <c r="I54" i="47"/>
  <c r="I63" i="47"/>
  <c r="I95" i="47"/>
  <c r="I115" i="47"/>
  <c r="I158" i="47"/>
  <c r="I157" i="47"/>
  <c r="I141" i="47"/>
  <c r="I61" i="47"/>
  <c r="I47" i="47"/>
  <c r="I107" i="47"/>
  <c r="I105" i="47"/>
  <c r="I135" i="47"/>
  <c r="I152" i="47"/>
  <c r="I85" i="47"/>
  <c r="I82" i="47"/>
  <c r="I77" i="47"/>
  <c r="I65" i="47"/>
  <c r="I80" i="47"/>
  <c r="I48" i="47"/>
  <c r="I79" i="47"/>
  <c r="I62" i="47"/>
  <c r="I94" i="47"/>
  <c r="I146" i="47"/>
  <c r="I99" i="47"/>
  <c r="I97" i="47"/>
  <c r="I138" i="47"/>
  <c r="I129" i="47"/>
  <c r="I112" i="47"/>
  <c r="I160" i="47"/>
  <c r="I76" i="47"/>
  <c r="I56" i="47"/>
  <c r="I69" i="47"/>
  <c r="I53" i="47"/>
  <c r="I55" i="47"/>
  <c r="I46" i="47"/>
  <c r="I51" i="47"/>
  <c r="I90" i="47"/>
  <c r="I151" i="47"/>
  <c r="I121" i="47"/>
  <c r="I128" i="47"/>
  <c r="I106" i="47"/>
  <c r="I96" i="47"/>
  <c r="I136" i="47"/>
  <c r="I123" i="47"/>
  <c r="I86" i="47"/>
  <c r="I113" i="47"/>
  <c r="I91" i="47"/>
  <c r="I98" i="47"/>
  <c r="I144" i="47"/>
  <c r="I159" i="47"/>
  <c r="I140" i="47"/>
  <c r="I93" i="47"/>
  <c r="I130" i="47"/>
  <c r="I150" i="47"/>
  <c r="I92" i="47"/>
  <c r="I124" i="47"/>
  <c r="I161" i="47"/>
  <c r="I108" i="47"/>
  <c r="I145" i="47"/>
  <c r="I156" i="47"/>
  <c r="I84" i="47"/>
  <c r="I49" i="47"/>
  <c r="I67" i="47"/>
  <c r="I50" i="47"/>
  <c r="I81" i="47"/>
  <c r="I64" i="47"/>
  <c r="I52" i="47"/>
  <c r="I45" i="47"/>
  <c r="I78" i="47"/>
  <c r="I139" i="47"/>
  <c r="I122" i="47"/>
  <c r="I153" i="47"/>
  <c r="I114" i="47"/>
  <c r="I101" i="47"/>
  <c r="I111" i="47"/>
  <c r="I143" i="47"/>
  <c r="I100" i="47"/>
  <c r="I110" i="47"/>
  <c r="I142" i="47"/>
  <c r="I116" i="47"/>
  <c r="I127" i="47"/>
  <c r="E29" i="43"/>
  <c r="J121" i="47"/>
  <c r="J145" i="47"/>
  <c r="J143" i="47"/>
  <c r="J144" i="47"/>
  <c r="J93" i="47"/>
  <c r="J97" i="47"/>
  <c r="J110" i="47"/>
  <c r="J92" i="47"/>
  <c r="J140" i="47"/>
  <c r="J95" i="47"/>
  <c r="J123" i="47"/>
  <c r="J99" i="47"/>
  <c r="J142" i="47"/>
  <c r="J113" i="47"/>
  <c r="J96" i="47"/>
  <c r="J124" i="47"/>
  <c r="J154" i="47"/>
  <c r="J122" i="47"/>
  <c r="J158" i="47"/>
  <c r="J136" i="47"/>
  <c r="J112" i="47"/>
  <c r="J156" i="47"/>
  <c r="J116" i="47"/>
  <c r="J111" i="47"/>
  <c r="J126" i="47"/>
  <c r="J114" i="47"/>
  <c r="J76" i="47"/>
  <c r="J115" i="47"/>
  <c r="J125" i="47"/>
  <c r="J131" i="47"/>
  <c r="J157" i="47"/>
  <c r="J94" i="47"/>
  <c r="J106" i="47"/>
  <c r="J137" i="47"/>
  <c r="J108" i="47"/>
  <c r="J146" i="47"/>
  <c r="J129" i="47"/>
  <c r="J130" i="47"/>
  <c r="J109" i="47"/>
  <c r="J150" i="47"/>
  <c r="J91" i="47"/>
  <c r="J90" i="47"/>
  <c r="J100" i="47"/>
  <c r="J151" i="47"/>
  <c r="J138" i="47"/>
  <c r="J159" i="47"/>
  <c r="J105" i="47"/>
  <c r="J141" i="47"/>
  <c r="J135" i="47"/>
  <c r="J160" i="47"/>
  <c r="J101" i="47"/>
  <c r="J153" i="47"/>
  <c r="J161" i="47"/>
  <c r="J155" i="47"/>
  <c r="J139" i="47"/>
  <c r="J98" i="47"/>
  <c r="J120" i="47"/>
  <c r="J127" i="47"/>
  <c r="J128" i="47"/>
  <c r="J152" i="47"/>
  <c r="H19" i="43"/>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M102" i="43" l="1"/>
  <c r="W27" i="47"/>
  <c r="C104" i="43" s="1"/>
  <c r="Q87" i="47"/>
  <c r="Q89" i="47" s="1"/>
  <c r="Q102" i="47" s="1"/>
  <c r="P87" i="47"/>
  <c r="P89" i="47" s="1"/>
  <c r="P102" i="47" s="1"/>
  <c r="U87" i="47"/>
  <c r="U89" i="47" s="1"/>
  <c r="U102" i="47" s="1"/>
  <c r="S87" i="47"/>
  <c r="S89" i="47" s="1"/>
  <c r="S102" i="47" s="1"/>
  <c r="R57" i="47"/>
  <c r="R59" i="47" s="1"/>
  <c r="R72" i="47" s="1"/>
  <c r="R74" i="47" s="1"/>
  <c r="R87" i="47" s="1"/>
  <c r="R89" i="47" s="1"/>
  <c r="R102" i="47" s="1"/>
  <c r="V87" i="47"/>
  <c r="V89" i="47" s="1"/>
  <c r="V102" i="47" s="1"/>
  <c r="T87" i="47"/>
  <c r="T89" i="47" s="1"/>
  <c r="T102" i="47" s="1"/>
  <c r="W161" i="47"/>
  <c r="H18" i="43"/>
  <c r="E42" i="43"/>
  <c r="W64" i="47"/>
  <c r="W55" i="47"/>
  <c r="W46" i="47"/>
  <c r="W48" i="47"/>
  <c r="W66" i="47"/>
  <c r="W126" i="47"/>
  <c r="W94" i="47"/>
  <c r="W129" i="47"/>
  <c r="W138" i="47"/>
  <c r="W110" i="47"/>
  <c r="W122" i="47"/>
  <c r="W91" i="47"/>
  <c r="W121" i="47"/>
  <c r="W146" i="47"/>
  <c r="W82" i="47"/>
  <c r="W145" i="47"/>
  <c r="W140" i="47"/>
  <c r="W136" i="47"/>
  <c r="W135" i="47"/>
  <c r="W115" i="47"/>
  <c r="W107" i="47"/>
  <c r="W150" i="47"/>
  <c r="W151" i="47"/>
  <c r="W155" i="47"/>
  <c r="W154" i="47"/>
  <c r="W92" i="47"/>
  <c r="W56" i="47"/>
  <c r="W61" i="47"/>
  <c r="W127" i="47"/>
  <c r="W114" i="47"/>
  <c r="W108" i="47"/>
  <c r="W159" i="47"/>
  <c r="W76" i="47"/>
  <c r="W85" i="47"/>
  <c r="W141" i="47"/>
  <c r="W83" i="47"/>
  <c r="W142" i="47"/>
  <c r="W111" i="47"/>
  <c r="W120" i="47"/>
  <c r="W45" i="47"/>
  <c r="W50" i="47"/>
  <c r="W156" i="47"/>
  <c r="W124" i="47"/>
  <c r="W93" i="47"/>
  <c r="W98" i="47"/>
  <c r="W123" i="47"/>
  <c r="W128" i="47"/>
  <c r="W51" i="47"/>
  <c r="W69" i="47"/>
  <c r="W112" i="47"/>
  <c r="W99" i="47"/>
  <c r="W79" i="47"/>
  <c r="W77" i="47"/>
  <c r="W152" i="47"/>
  <c r="W47" i="47"/>
  <c r="W158" i="47"/>
  <c r="W54" i="47"/>
  <c r="W131" i="47"/>
  <c r="W68" i="47"/>
  <c r="W71" i="47"/>
  <c r="W137" i="47"/>
  <c r="W101" i="47"/>
  <c r="W52" i="47"/>
  <c r="W67" i="47"/>
  <c r="W109" i="47"/>
  <c r="W100" i="47"/>
  <c r="W139" i="47"/>
  <c r="W49" i="47"/>
  <c r="W113" i="47"/>
  <c r="W96" i="47"/>
  <c r="W80" i="47"/>
  <c r="W105" i="47"/>
  <c r="W95" i="47"/>
  <c r="W70" i="47"/>
  <c r="W116" i="47"/>
  <c r="W143" i="47"/>
  <c r="W153" i="47"/>
  <c r="W78" i="47"/>
  <c r="W81" i="47"/>
  <c r="W84" i="47"/>
  <c r="W130" i="47"/>
  <c r="W144" i="47"/>
  <c r="W86" i="47"/>
  <c r="W106" i="47"/>
  <c r="W90" i="47"/>
  <c r="W53" i="47"/>
  <c r="W160" i="47"/>
  <c r="W97" i="47"/>
  <c r="W62" i="47"/>
  <c r="W65" i="47"/>
  <c r="W157"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V117" i="47" s="1"/>
  <c r="V119" i="47" s="1"/>
  <c r="V132" i="47" s="1"/>
  <c r="V134" i="47" s="1"/>
  <c r="V147" i="47" s="1"/>
  <c r="V149" i="47" s="1"/>
  <c r="V162" i="47" s="1"/>
  <c r="P104" i="47"/>
  <c r="P117" i="47" s="1"/>
  <c r="P119" i="47" s="1"/>
  <c r="P132" i="47" s="1"/>
  <c r="P134" i="47" s="1"/>
  <c r="P147" i="47" s="1"/>
  <c r="P149" i="47" s="1"/>
  <c r="P162" i="47" s="1"/>
  <c r="R104" i="47"/>
  <c r="R117" i="47" s="1"/>
  <c r="R119" i="47" s="1"/>
  <c r="R132" i="47" s="1"/>
  <c r="R134" i="47" s="1"/>
  <c r="R147" i="47" s="1"/>
  <c r="R149" i="47" s="1"/>
  <c r="R162" i="47" s="1"/>
  <c r="Q104" i="47"/>
  <c r="Q117" i="47" s="1"/>
  <c r="Q119" i="47" s="1"/>
  <c r="Q132" i="47" s="1"/>
  <c r="Q134" i="47" s="1"/>
  <c r="Q147" i="47" s="1"/>
  <c r="Q149" i="47" s="1"/>
  <c r="Q162" i="47" s="1"/>
  <c r="L84" i="43"/>
  <c r="S104" i="47"/>
  <c r="S117" i="47" s="1"/>
  <c r="S119" i="47" s="1"/>
  <c r="S132" i="47" s="1"/>
  <c r="S134" i="47" s="1"/>
  <c r="S147" i="47" s="1"/>
  <c r="S149" i="47" s="1"/>
  <c r="S162" i="47" s="1"/>
  <c r="N84" i="43"/>
  <c r="T104" i="47"/>
  <c r="T117" i="47" s="1"/>
  <c r="T119" i="47" s="1"/>
  <c r="T132" i="47" s="1"/>
  <c r="T134" i="47" s="1"/>
  <c r="T147" i="47" s="1"/>
  <c r="T149" i="47" s="1"/>
  <c r="T162" i="47" s="1"/>
  <c r="O84" i="43"/>
  <c r="U104" i="47"/>
  <c r="U117" i="47" s="1"/>
  <c r="U119" i="47" s="1"/>
  <c r="U132" i="47" s="1"/>
  <c r="U134" i="47" s="1"/>
  <c r="U147" i="47" s="1"/>
  <c r="U149" i="47" s="1"/>
  <c r="U162" i="47" s="1"/>
  <c r="P84" i="43"/>
  <c r="W29" i="47"/>
  <c r="C105" i="43"/>
  <c r="M72" i="47"/>
  <c r="M74" i="47" s="1"/>
  <c r="M87" i="47" s="1"/>
  <c r="M89" i="47" s="1"/>
  <c r="M102" i="47" s="1"/>
  <c r="I72" i="47"/>
  <c r="I74" i="47" s="1"/>
  <c r="I87" i="47" s="1"/>
  <c r="I89" i="47" s="1"/>
  <c r="J72" i="47"/>
  <c r="J74" i="47" s="1"/>
  <c r="J87" i="47" s="1"/>
  <c r="J89" i="47" s="1"/>
  <c r="J102" i="47" s="1"/>
  <c r="N72" i="47"/>
  <c r="N74" i="47" s="1"/>
  <c r="N87" i="47" s="1"/>
  <c r="N89" i="47" s="1"/>
  <c r="N102" i="47" s="1"/>
  <c r="O72" i="47"/>
  <c r="O74" i="47" s="1"/>
  <c r="O87" i="47" s="1"/>
  <c r="O89" i="47" s="1"/>
  <c r="O102" i="47" s="1"/>
  <c r="L44" i="47"/>
  <c r="L57" i="47" s="1"/>
  <c r="L59" i="47" s="1"/>
  <c r="F37" i="43" l="1"/>
  <c r="G37" i="43" s="1"/>
  <c r="M84" i="43"/>
  <c r="F35" i="43"/>
  <c r="G35" i="43" s="1"/>
  <c r="K84" i="43"/>
  <c r="F41" i="43"/>
  <c r="G41" i="43" s="1"/>
  <c r="Q84" i="43"/>
  <c r="F40" i="43"/>
  <c r="G40" i="43" s="1"/>
  <c r="F38" i="43"/>
  <c r="G38" i="43" s="1"/>
  <c r="O104" i="47"/>
  <c r="O117" i="47" s="1"/>
  <c r="O119" i="47" s="1"/>
  <c r="O132" i="47" s="1"/>
  <c r="O134" i="47" s="1"/>
  <c r="O147" i="47" s="1"/>
  <c r="O149" i="47" s="1"/>
  <c r="O162" i="47" s="1"/>
  <c r="J84" i="43"/>
  <c r="J104" i="47"/>
  <c r="J117" i="47" s="1"/>
  <c r="F39" i="43"/>
  <c r="G39" i="43" s="1"/>
  <c r="F36" i="43"/>
  <c r="G36" i="43" s="1"/>
  <c r="M104" i="47"/>
  <c r="M117" i="47" s="1"/>
  <c r="N104" i="47"/>
  <c r="N117" i="47" s="1"/>
  <c r="L72" i="47"/>
  <c r="L74" i="47" s="1"/>
  <c r="L87" i="47" s="1"/>
  <c r="L89" i="47" s="1"/>
  <c r="L102" i="47" s="1"/>
  <c r="I102" i="47"/>
  <c r="N119" i="47" l="1"/>
  <c r="N132" i="47" s="1"/>
  <c r="N134" i="47" s="1"/>
  <c r="N147" i="47" s="1"/>
  <c r="N149" i="47" s="1"/>
  <c r="N162" i="47" s="1"/>
  <c r="M119" i="47"/>
  <c r="M132" i="47" s="1"/>
  <c r="M134" i="47" s="1"/>
  <c r="M147" i="47" s="1"/>
  <c r="M149" i="47" s="1"/>
  <c r="M162" i="47" s="1"/>
  <c r="F32" i="43"/>
  <c r="G32" i="43" s="1"/>
  <c r="J119" i="47"/>
  <c r="J132" i="47" s="1"/>
  <c r="J134" i="47" s="1"/>
  <c r="J147" i="47" s="1"/>
  <c r="J149" i="47" s="1"/>
  <c r="J162" i="47" s="1"/>
  <c r="F29" i="43"/>
  <c r="G29" i="43" s="1"/>
  <c r="L104" i="47"/>
  <c r="L117" i="47" s="1"/>
  <c r="I104" i="47"/>
  <c r="F34" i="43"/>
  <c r="G34" i="43" s="1"/>
  <c r="I84" i="43" l="1"/>
  <c r="F33" i="43"/>
  <c r="G33" i="43" s="1"/>
  <c r="H84" i="43"/>
  <c r="E84" i="43"/>
  <c r="I117" i="47"/>
  <c r="D84" i="43" s="1"/>
  <c r="L119" i="47"/>
  <c r="L132" i="47" s="1"/>
  <c r="L134" i="47" s="1"/>
  <c r="L147" i="47" s="1"/>
  <c r="L149" i="47" s="1"/>
  <c r="L162" i="47" s="1"/>
  <c r="G84" i="43"/>
  <c r="W42" i="47"/>
  <c r="D104" i="43" s="1"/>
  <c r="K42" i="47"/>
  <c r="F31" i="43" l="1"/>
  <c r="G31" i="43" s="1"/>
  <c r="F28" i="43"/>
  <c r="G28" i="43" s="1"/>
  <c r="I119" i="47"/>
  <c r="I132" i="47" s="1"/>
  <c r="I134" i="47" s="1"/>
  <c r="I147" i="47" s="1"/>
  <c r="I149" i="47" s="1"/>
  <c r="I162" i="47" s="1"/>
  <c r="D105" i="43"/>
  <c r="K44" i="47"/>
  <c r="K57" i="47" s="1"/>
  <c r="K59" i="47" s="1"/>
  <c r="W44" i="47"/>
  <c r="W57" i="47" s="1"/>
  <c r="W59" i="47" l="1"/>
  <c r="W72" i="47" s="1"/>
  <c r="E104" i="43"/>
  <c r="K72" i="47"/>
  <c r="K74" i="47" s="1"/>
  <c r="K87" i="47" s="1"/>
  <c r="K89" i="47" s="1"/>
  <c r="K102" i="47" s="1"/>
  <c r="K104" i="47" l="1"/>
  <c r="K117" i="47" s="1"/>
  <c r="W74" i="47"/>
  <c r="W87" i="47" s="1"/>
  <c r="F104" i="43"/>
  <c r="F105" i="43" s="1"/>
  <c r="E105" i="43"/>
  <c r="K119" i="47" l="1"/>
  <c r="K132" i="47" s="1"/>
  <c r="K134" i="47" s="1"/>
  <c r="K147" i="47" s="1"/>
  <c r="K149" i="47" s="1"/>
  <c r="K162" i="47" s="1"/>
  <c r="R83" i="43"/>
  <c r="R84" i="43" s="1"/>
  <c r="W89" i="47"/>
  <c r="W102" i="47" s="1"/>
  <c r="G104" i="43"/>
  <c r="F30" i="43" l="1"/>
  <c r="F42" i="43" s="1"/>
  <c r="F84" i="43"/>
  <c r="H20" i="43"/>
  <c r="H21" i="43" s="1"/>
  <c r="G105" i="43"/>
  <c r="W104" i="47"/>
  <c r="W117" i="47" s="1"/>
  <c r="H104" i="43"/>
  <c r="H105" i="43" s="1"/>
  <c r="G30" i="43" l="1"/>
  <c r="G42" i="43" s="1"/>
  <c r="W119" i="47"/>
  <c r="W132" i="47" s="1"/>
  <c r="I104" i="43"/>
  <c r="I105" i="43" s="1"/>
  <c r="W134" i="47" l="1"/>
  <c r="W147" i="47" s="1"/>
  <c r="J104" i="43"/>
  <c r="J105" i="43" l="1"/>
  <c r="K104" i="43"/>
  <c r="K105" i="43" s="1"/>
  <c r="W149" i="47"/>
  <c r="W162" i="47" s="1"/>
  <c r="L104" i="43" s="1"/>
  <c r="L105" i="43" s="1"/>
  <c r="M104" i="43" l="1"/>
  <c r="M105" i="43" s="1"/>
</calcChain>
</file>

<file path=xl/comments1.xml><?xml version="1.0" encoding="utf-8"?>
<comments xmlns="http://schemas.openxmlformats.org/spreadsheetml/2006/main">
  <authors>
    <author>Keith Ritchie</author>
  </authors>
  <commentList>
    <comment ref="H105" author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<sst xmlns="http://schemas.openxmlformats.org/spreadsheetml/2006/main" count="4888" uniqueCount="773">
  <si>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</si>
  <si>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</si>
  <si>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</si>
  <si>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</si>
  <si>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</si>
  <si>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</si>
  <si>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</si>
  <si>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</si>
  <si>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</si>
  <si>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</si>
  <si>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</si>
  <si>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</si>
  <si>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</si>
  <si>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</si>
  <si>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</si>
  <si>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</si>
  <si>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</si>
  <si>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</si>
  <si>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</si>
  <si>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</si>
  <si>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</si>
  <si>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</si>
  <si>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</si>
  <si>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</si>
  <si>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</si>
  <si>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</si>
  <si>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</si>
  <si>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</si>
  <si>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</si>
  <si>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</si>
  <si>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</si>
  <si>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</si>
  <si>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</si>
  <si>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</si>
  <si>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</si>
  <si>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</si>
  <si>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</si>
  <si>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</si>
  <si>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</si>
  <si>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</si>
  <si>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</si>
  <si>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</si>
  <si>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</si>
  <si>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</si>
  <si>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</si>
  <si>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</si>
  <si>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</si>
  <si>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</si>
  <si>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</si>
  <si>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</si>
  <si>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</si>
  <si>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</si>
  <si>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</si>
  <si>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</si>
  <si>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</si>
  <si>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</si>
  <si>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</si>
  <si>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</si>
  <si>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</si>
  <si>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</si>
  <si>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</si>
  <si>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</si>
  <si>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</si>
  <si>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</si>
  <si>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</si>
  <si>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</si>
  <si>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</si>
  <si>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</si>
  <si>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</si>
  <si>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</si>
  <si>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</si>
  <si>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</si>
  <si>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</si>
  <si>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</si>
  <si>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</si>
  <si>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</si>
  <si>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</si>
  <si>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</si>
  <si>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</si>
  <si>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</si>
  <si>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</si>
  <si>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</si>
  <si>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</si>
  <si>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</si>
  <si>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</si>
  <si>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</si>
  <si>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</si>
  <si>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</si>
  <si>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</si>
  <si>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</si>
  <si>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</si>
  <si>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</si>
  <si>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</si>
  <si>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</si>
  <si>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</si>
  <si>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</si>
  <si>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</si>
  <si>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</si>
  <si>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HVAC Incentives Initaitive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</si>
  <si>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</si>
  <si>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</si>
  <si>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</si>
  <si>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</si>
  <si>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</si>
  <si>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</si>
  <si>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</si>
  <si>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</si>
  <si>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</si>
  <si>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</si>
  <si>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</si>
  <si>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</si>
  <si>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</si>
  <si>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</si>
  <si>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</si>
  <si>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</si>
  <si>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</si>
  <si>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</si>
  <si>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</si>
  <si>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</si>
  <si>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</si>
  <si>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</si>
  <si>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</si>
  <si>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</si>
  <si>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</si>
  <si>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</si>
  <si>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</si>
  <si>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</si>
  <si>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</si>
  <si>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</si>
  <si>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</si>
  <si>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</si>
  <si>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</si>
  <si>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</si>
  <si>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</si>
  <si>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</si>
  <si>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</si>
  <si>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</si>
  <si>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</si>
  <si>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</si>
  <si>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</si>
  <si>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</si>
  <si>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</si>
  <si>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</si>
  <si>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</si>
  <si>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</si>
  <si>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</si>
  <si>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</si>
  <si>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</si>
  <si>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</si>
  <si>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</si>
  <si>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</si>
  <si>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</si>
  <si>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</si>
  <si>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</si>
  <si>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</si>
  <si>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</si>
  <si>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</si>
  <si>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</si>
  <si>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</si>
  <si>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</si>
  <si>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</si>
  <si>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</si>
  <si>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</si>
  <si>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</si>
  <si>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</si>
  <si>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</si>
  <si>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</si>
  <si>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</si>
  <si>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</si>
  <si>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</si>
  <si>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</si>
  <si>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</si>
  <si>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</si>
  <si>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</si>
  <si>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</si>
  <si>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</si>
  <si>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</si>
  <si>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</si>
  <si>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</si>
  <si>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</si>
  <si>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</si>
  <si>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</si>
  <si>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</si>
  <si>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</si>
  <si>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</si>
  <si>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</si>
  <si>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</si>
  <si>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</si>
  <si>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</si>
  <si>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</si>
  <si>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</si>
  <si>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</si>
  <si>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</si>
  <si>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</si>
  <si>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</si>
  <si>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</si>
  <si>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</si>
  <si>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</si>
  <si>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</si>
  <si>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</si>
  <si>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</si>
  <si>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</si>
  <si>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</si>
  <si>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</si>
  <si>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</si>
  <si>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</si>
  <si>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</si>
  <si>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</si>
  <si>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update</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</si>
  <si>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</si>
  <si>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</si>
  <si>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</si>
  <si>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</si>
  <si>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</si>
  <si>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</si>
  <si>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</si>
  <si>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</si>
  <si>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</si>
  <si>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</si>
  <si>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</si>
  <si>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</si>
  <si>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</si>
  <si>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</si>
  <si>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</si>
  <si>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</si>
  <si>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</si>
  <si>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Note:  LDC to make note of assumptions included above</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</si>
  <si>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</si>
  <si>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</si>
  <si>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</si>
  <si>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</si>
  <si>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</si>
  <si>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</si>
  <si>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</si>
  <si>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</si>
  <si>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</si>
  <si>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</si>
  <si>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</si>
  <si>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</si>
  <si>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</si>
  <si>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</si>
  <si>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</si>
  <si>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</si>
  <si>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</si>
  <si>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</si>
  <si>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</si>
  <si>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</si>
  <si>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</si>
  <si>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</si>
  <si>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</si>
  <si>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</si>
  <si>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</si>
  <si>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</si>
  <si>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</si>
  <si>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</si>
  <si>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</si>
  <si>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</si>
  <si>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</si>
  <si>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</si>
  <si>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</si>
  <si>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</si>
  <si>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</si>
  <si>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</si>
  <si>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</si>
  <si>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</si>
  <si>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</si>
  <si>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</si>
  <si>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</si>
  <si>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</si>
  <si>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</si>
  <si>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</si>
  <si>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</si>
  <si>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</si>
  <si>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</si>
  <si>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</si>
  <si>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</si>
  <si>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</si>
  <si>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</si>
  <si>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</si>
  <si>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</si>
  <si>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</si>
  <si>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</si>
  <si>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</si>
  <si>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</si>
  <si>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</si>
  <si>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</si>
  <si>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</si>
  <si>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</si>
  <si>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</si>
  <si>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</si>
  <si>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</si>
  <si>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</si>
  <si>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</si>
  <si>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</si>
  <si>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</si>
  <si>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</si>
  <si>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</si>
  <si>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</si>
  <si>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</si>
  <si>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</si>
  <si>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</si>
  <si>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</si>
  <si>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</si>
  <si>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</si>
  <si>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</si>
  <si>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</si>
  <si>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</si>
  <si>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</si>
  <si>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</si>
  <si>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</si>
  <si>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</si>
  <si>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</si>
  <si>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</si>
  <si>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</si>
  <si>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</si>
  <si>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</si>
  <si>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</si>
  <si>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</si>
  <si>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</si>
  <si>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</si>
  <si>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</si>
  <si>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</si>
  <si>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</si>
  <si>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</si>
  <si>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</si>
  <si>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</si>
  <si>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</si>
  <si>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</si>
  <si>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</si>
  <si>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</si>
  <si>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</si>
  <si>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</si>
  <si>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</si>
  <si>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</si>
  <si>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</si>
  <si>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</si>
  <si>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</si>
  <si>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</si>
  <si>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</si>
  <si>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</si>
  <si>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</si>
  <si>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</si>
  <si>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</si>
  <si>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</si>
  <si>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</si>
  <si>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</si>
  <si>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</si>
  <si>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</si>
  <si>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</si>
  <si>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</si>
  <si>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</si>
  <si>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</si>
  <si>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</si>
  <si>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</si>
  <si>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</si>
  <si>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</si>
  <si>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</si>
  <si>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</si>
  <si>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</si>
  <si>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</si>
  <si>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</si>
  <si>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</si>
  <si>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</si>
  <si>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</si>
  <si>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</si>
  <si>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</si>
  <si>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</si>
  <si>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</si>
  <si>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</si>
  <si>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Basis of Threshold</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</si>
  <si>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</si>
  <si>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</si>
  <si>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</si>
  <si>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</si>
  <si>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</si>
  <si>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</si>
  <si>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</si>
  <si>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</si>
  <si>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</si>
  <si>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</si>
  <si>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</si>
  <si>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</si>
  <si>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</si>
  <si>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</si>
  <si>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</si>
  <si>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</si>
  <si>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</si>
  <si>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</si>
  <si>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</si>
  <si>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</si>
  <si>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</si>
  <si>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</si>
  <si>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</si>
  <si>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</si>
  <si>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</si>
  <si>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</si>
  <si>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</si>
  <si>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</si>
  <si>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</si>
  <si>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</si>
  <si>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</si>
  <si>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</si>
  <si>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</si>
  <si>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</si>
  <si>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</si>
  <si>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</si>
  <si>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</si>
  <si>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</si>
  <si>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</si>
  <si>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</si>
  <si>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</si>
  <si>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</si>
  <si>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Principle ($)</t>
  </si>
  <si>
    <t>Carrying Charges ($)</t>
  </si>
  <si>
    <t>Total LRAMVA ($)</t>
  </si>
  <si>
    <t>Service Classifications</t>
  </si>
  <si>
    <t>Table 2-a.  LRAMVA Threshold</t>
  </si>
  <si>
    <t>Table 2-b.  LRAMVA Threshold</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</si>
  <si>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</si>
  <si>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</si>
  <si>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</si>
  <si>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</si>
  <si>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</si>
  <si>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</si>
  <si>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</si>
  <si>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</si>
  <si>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</si>
  <si>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</si>
  <si>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</si>
  <si>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</si>
  <si>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</si>
  <si>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</si>
  <si>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</si>
  <si>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</si>
  <si>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</si>
  <si>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</si>
  <si>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</si>
  <si>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</si>
  <si>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</si>
  <si>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</si>
  <si>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</si>
  <si>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</si>
  <si>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</si>
  <si>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</si>
  <si>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</si>
  <si>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</si>
  <si>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</si>
  <si>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</si>
  <si>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</si>
  <si>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IESO Verified Persistence Results Reports</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</si>
  <si>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</si>
  <si>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</si>
  <si>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</si>
  <si>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</si>
  <si>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</si>
  <si>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</si>
  <si>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</si>
  <si>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</si>
  <si>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</si>
  <si>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</si>
  <si>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</si>
  <si>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</si>
  <si>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</si>
  <si>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</si>
  <si>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</si>
  <si>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</si>
  <si>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</si>
  <si>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</si>
  <si>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</si>
  <si>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</si>
  <si>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</si>
  <si>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</si>
  <si>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</si>
  <si>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</si>
  <si>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</si>
  <si>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</si>
  <si>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</si>
  <si>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</si>
  <si>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t>
  </si>
  <si>
    <t>Portfolio</t>
  </si>
  <si>
    <t>Initiative</t>
  </si>
  <si>
    <t>Sector</t>
  </si>
  <si>
    <t xml:space="preserve">Conservation Resource Type </t>
  </si>
  <si>
    <t>(Implementation) Year</t>
  </si>
  <si>
    <t>Tx (Transmission) or Dx (Distribution) Connected</t>
  </si>
  <si>
    <t>Status</t>
  </si>
  <si>
    <t>Notes</t>
  </si>
  <si>
    <t>Activity Unit Name</t>
  </si>
  <si>
    <t>Activity / Participation
(i.e. # of appliances)</t>
  </si>
  <si>
    <t>Gross Summer Peak Demand Savings (kW)</t>
  </si>
  <si>
    <t>Gross Energy Savings (kWh)</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</si>
  <si>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</si>
  <si>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</si>
  <si>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</si>
  <si>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</si>
  <si>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</si>
  <si>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</si>
  <si>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</si>
  <si>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</si>
  <si>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</si>
  <si>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</si>
  <si>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</si>
  <si>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</si>
  <si>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</si>
  <si>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</si>
  <si>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</si>
  <si>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</si>
  <si>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</si>
  <si>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</si>
  <si>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</si>
  <si>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</si>
  <si>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</si>
  <si>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</si>
  <si>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</si>
  <si>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</si>
  <si>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</si>
  <si>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</si>
  <si>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</si>
  <si>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0.5* 201X + 20XX + 0.5 * 20XX (if available)</t>
  </si>
  <si>
    <t>Instructions</t>
  </si>
  <si>
    <t>C.  Documentation of Changes</t>
  </si>
  <si>
    <r>
      <rPr>
        <b/>
        <sz val="12"/>
        <color theme="1"/>
        <rFont val="Arial"/>
        <family val="2"/>
      </rPr>
      <t xml:space="preserve">2.  </t>
    </r>
    <r>
      <rPr>
        <sz val="12"/>
        <color theme="1"/>
        <rFont val="Arial"/>
        <family val="2"/>
      </rPr>
      <t>Please ensure that verified adjustments to 2011 programs that become available in future evaluation audits are included in the 2011 form below.</t>
    </r>
  </si>
  <si>
    <r>
      <rPr>
        <b/>
        <sz val="12"/>
        <color theme="1"/>
        <rFont val="Arial"/>
        <family val="2"/>
      </rPr>
      <t xml:space="preserve">2.  </t>
    </r>
    <r>
      <rPr>
        <sz val="12"/>
        <color theme="1"/>
        <rFont val="Arial"/>
        <family val="2"/>
      </rPr>
      <t>Please ensure that verified adjustments to 2012 programs that become available in future evaluation audits are included in the 2012 form below.</t>
    </r>
  </si>
  <si>
    <r>
      <rPr>
        <b/>
        <sz val="12"/>
        <color theme="1"/>
        <rFont val="Arial"/>
        <family val="2"/>
      </rPr>
      <t>1.</t>
    </r>
    <r>
      <rPr>
        <sz val="12"/>
        <color theme="1"/>
        <rFont val="Arial"/>
        <family val="2"/>
      </rPr>
      <t xml:space="preserve">  LDCs are requested to paste a copy of the 2011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</si>
  <si>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2012 "LDC CDM Program Results Persistence Report
" in the space below as it relates to the calculation of LRAMVA.</t>
    </r>
  </si>
  <si>
    <r>
      <rPr>
        <b/>
        <sz val="12"/>
        <color theme="1"/>
        <rFont val="Arial"/>
        <family val="2"/>
      </rPr>
      <t>1.</t>
    </r>
    <r>
      <rPr>
        <sz val="12"/>
        <color theme="1"/>
        <rFont val="Arial"/>
        <family val="2"/>
      </rPr>
      <t xml:space="preserve">  LDCs are requested to paste a copy of the 2013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</si>
  <si>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2013 programs that become available in future evaluation audits are included in the 2013 form below.</t>
    </r>
  </si>
  <si>
    <r>
      <rPr>
        <b/>
        <sz val="12"/>
        <color theme="1"/>
        <rFont val="Arial"/>
        <family val="2"/>
      </rPr>
      <t>1.</t>
    </r>
    <r>
      <rPr>
        <sz val="12"/>
        <color theme="1"/>
        <rFont val="Arial"/>
        <family val="2"/>
      </rPr>
      <t xml:space="preserve">  LDCs are requested to paste a copy of the 2014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</si>
  <si>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2014 programs that become available in future evaluation audits are included in the 2014 form below.</t>
    </r>
  </si>
  <si>
    <r>
      <rPr>
        <b/>
        <sz val="12"/>
        <color theme="1"/>
        <rFont val="Arial"/>
        <family val="2"/>
      </rPr>
      <t>1.</t>
    </r>
    <r>
      <rPr>
        <sz val="12"/>
        <color theme="1"/>
        <rFont val="Arial"/>
        <family val="2"/>
      </rPr>
      <t xml:space="preserve">  LDCs are requested to paste a copy of the 2015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</si>
  <si>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2015 programs that become available in future evaluation audits are included in the 2015 form below.</t>
    </r>
  </si>
  <si>
    <r>
      <rPr>
        <b/>
        <sz val="12"/>
        <color theme="1"/>
        <rFont val="Arial"/>
        <family val="2"/>
      </rPr>
      <t>1.</t>
    </r>
    <r>
      <rPr>
        <sz val="12"/>
        <color theme="1"/>
        <rFont val="Arial"/>
        <family val="2"/>
      </rPr>
      <t xml:space="preserve">  LDCs are requested to paste a copy of the 2016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</si>
  <si>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2016 programs that become available in future evaluation audits are included in the 2016 form below.</t>
    </r>
  </si>
  <si>
    <r>
      <rPr>
        <b/>
        <sz val="12"/>
        <color theme="1"/>
        <rFont val="Arial"/>
        <family val="2"/>
      </rPr>
      <t>1.</t>
    </r>
    <r>
      <rPr>
        <sz val="12"/>
        <color theme="1"/>
        <rFont val="Arial"/>
        <family val="2"/>
      </rPr>
      <t xml:space="preserve">  LDCs are requested to paste a copy of the 2017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</si>
  <si>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2017 programs that become available in future evaluation audits are included in the 2017 form below.</t>
    </r>
  </si>
  <si>
    <r>
      <rPr>
        <b/>
        <sz val="12"/>
        <color theme="1"/>
        <rFont val="Arial"/>
        <family val="2"/>
      </rPr>
      <t>1.</t>
    </r>
    <r>
      <rPr>
        <sz val="12"/>
        <color theme="1"/>
        <rFont val="Arial"/>
        <family val="2"/>
      </rPr>
      <t xml:space="preserve">  LDCs are requested to paste a copy of the 2018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</si>
  <si>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2018 programs that become available in future evaluation audits are included in the 2018 form below.</t>
    </r>
  </si>
  <si>
    <r>
      <rPr>
        <b/>
        <sz val="12"/>
        <color theme="1"/>
        <rFont val="Arial"/>
        <family val="2"/>
      </rPr>
      <t>1.</t>
    </r>
    <r>
      <rPr>
        <sz val="12"/>
        <color theme="1"/>
        <rFont val="Arial"/>
        <family val="2"/>
      </rPr>
      <t xml:space="preserve">  LDCs are requested to paste a copy of the 2019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</si>
  <si>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2019 programs that become available in future evaluation audits are included in the 2019 form below.</t>
    </r>
  </si>
  <si>
    <r>
      <rPr>
        <b/>
        <sz val="12"/>
        <color theme="1"/>
        <rFont val="Arial"/>
        <family val="2"/>
      </rPr>
      <t>1.</t>
    </r>
    <r>
      <rPr>
        <sz val="12"/>
        <color theme="1"/>
        <rFont val="Arial"/>
        <family val="2"/>
      </rPr>
      <t xml:space="preserve">  LDCs are requested to paste a copy of the 2020 "LDC CDM Program Results Persistence Report
" in the space below as it relates to the calculation of LRAMVA.</t>
    </r>
  </si>
  <si>
    <r>
      <rPr>
        <b/>
        <sz val="12"/>
        <color theme="1"/>
        <rFont val="Arial"/>
        <family val="2"/>
      </rPr>
      <t xml:space="preserve">2.  </t>
    </r>
    <r>
      <rPr>
        <sz val="12"/>
        <color theme="1"/>
        <rFont val="Arial"/>
        <family val="2"/>
      </rPr>
      <t>Please ensure that verified adjustments to 2020 programs that become available in future evaluation audits are included in the 2020 form below.</t>
    </r>
  </si>
  <si>
    <r>
      <rPr>
        <b/>
        <sz val="12"/>
        <rFont val="Arial"/>
        <family val="2"/>
      </rPr>
      <t>Table 6-b</t>
    </r>
    <r>
      <rPr>
        <sz val="12"/>
        <rFont val="Arial"/>
        <family val="2"/>
      </rPr>
      <t xml:space="preserve"> includes the variance on carrying charges related to the LRAMVA disposition.</t>
    </r>
  </si>
  <si>
    <t>Customer Class</t>
  </si>
  <si>
    <t xml:space="preserve">A.  Previous LRAMVA Application </t>
  </si>
  <si>
    <t>B.  Current LRAMVA Application</t>
  </si>
  <si>
    <t>LRAMVA Threshold
(select year)</t>
  </si>
  <si>
    <t>LRAMVA ($) for Account 1568</t>
  </si>
  <si>
    <t>EB-20XX-XXXX</t>
  </si>
  <si>
    <t>Rate rider for tax sharing</t>
  </si>
  <si>
    <t>Rate rider for foregone revenue</t>
  </si>
  <si>
    <t>Changes in Transformer Allowance</t>
  </si>
  <si>
    <t>Adjusted rate</t>
  </si>
  <si>
    <t>Calendar year equivalent</t>
  </si>
  <si>
    <t>7.  Persistence Data</t>
  </si>
  <si>
    <t>Original Amount</t>
  </si>
  <si>
    <t>Amount for Final Disposition</t>
  </si>
  <si>
    <t>LRAMVA Previously Claimed</t>
  </si>
  <si>
    <t>Forecast Lost Revenues</t>
  </si>
  <si>
    <t xml:space="preserve">Actual Lost Revenues </t>
  </si>
  <si>
    <t>Table 7-a.  2011 Persisting Savings</t>
  </si>
  <si>
    <t>Application Details</t>
  </si>
  <si>
    <r>
      <rPr>
        <b/>
        <sz val="12"/>
        <rFont val="Arial"/>
        <family val="2"/>
      </rPr>
      <t>Tables 1-a and 1-b</t>
    </r>
    <r>
      <rPr>
        <sz val="12"/>
        <rFont val="Arial"/>
        <family val="2"/>
      </rPr>
      <t xml:space="preserve"> provide a summary of the LRAMVA balances and carrying charges associated with the LRAMVA disposition. The balances are populated from entries into other tabs throughout this work form.</t>
    </r>
  </si>
  <si>
    <r>
      <rPr>
        <b/>
        <sz val="12"/>
        <rFont val="Arial"/>
        <family val="2"/>
      </rPr>
      <t>Tables 2-a,  2-b and 2-c</t>
    </r>
    <r>
      <rPr>
        <sz val="12"/>
        <rFont val="Arial"/>
        <family val="2"/>
      </rPr>
      <t xml:space="preserve"> include the LRAMVA thresholds and allocations by rate class.</t>
    </r>
  </si>
  <si>
    <r>
      <rPr>
        <b/>
        <sz val="12"/>
        <rFont val="Arial"/>
        <family val="2"/>
      </rPr>
      <t>Tables 3-a and 3-b</t>
    </r>
    <r>
      <rPr>
        <sz val="12"/>
        <rFont val="Arial"/>
        <family val="2"/>
      </rPr>
      <t xml:space="preserve"> include the distribution rates that are used to calculate lost revenues.</t>
    </r>
  </si>
  <si>
    <r>
      <rPr>
        <b/>
        <sz val="12"/>
        <rFont val="Arial"/>
        <family val="2"/>
      </rPr>
      <t>Tables 4-a, 4-b, 4-c and 4-d</t>
    </r>
    <r>
      <rPr>
        <sz val="12"/>
        <rFont val="Arial"/>
        <family val="2"/>
      </rPr>
      <t xml:space="preserve"> include the template 2011-2014 LRAMVA work forms.  </t>
    </r>
  </si>
  <si>
    <r>
      <rPr>
        <b/>
        <sz val="12"/>
        <rFont val="Arial"/>
        <family val="2"/>
      </rPr>
      <t>Tables 5-a, 5-b, 5-c and 5-d</t>
    </r>
    <r>
      <rPr>
        <sz val="12"/>
        <rFont val="Arial"/>
        <family val="2"/>
      </rPr>
      <t xml:space="preserve"> include the template 2015-2020 LRAMVA work forms.</t>
    </r>
  </si>
  <si>
    <t>Tab 7-a.  2011</t>
  </si>
  <si>
    <t>Tab 7-b. 2012</t>
  </si>
  <si>
    <t>Tab 7-c. 2013</t>
  </si>
  <si>
    <t>Tab 7-d. 2014</t>
  </si>
  <si>
    <t>Tab 7-e. 2015</t>
  </si>
  <si>
    <t>Tab 7-f. 2016</t>
  </si>
  <si>
    <t>Tab 7-g. 2017</t>
  </si>
  <si>
    <t>Tab 7-h. 2018</t>
  </si>
  <si>
    <t>Tab 7-j. 2020</t>
  </si>
  <si>
    <t>Tab 7-i. 2019</t>
  </si>
  <si>
    <t>Table 7-b.  2012 Persisting Savings</t>
  </si>
  <si>
    <t>Table 7-c.  2013 Persisting Savings</t>
  </si>
  <si>
    <t>Table 7-d.  2014 Persisting Savings</t>
  </si>
  <si>
    <t>Table 7-e.  2015 Persisting Savings</t>
  </si>
  <si>
    <t>Table 7-f.  2016 Persisting Savings</t>
  </si>
  <si>
    <t>Table 7-g.  2017 Persisting Savings</t>
  </si>
  <si>
    <t>Table 7-h.  2018 Persisting Savings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</si>
  <si>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</si>
  <si>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</si>
  <si>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</si>
  <si>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</si>
  <si>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</si>
  <si>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</si>
  <si>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</si>
  <si>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</si>
  <si>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</si>
  <si>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</si>
  <si>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</si>
  <si>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</si>
  <si>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</si>
  <si>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</si>
  <si>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</si>
  <si>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Go to Tab 4.</t>
  </si>
  <si>
    <t>Go to Persistence Report</t>
  </si>
  <si>
    <t xml:space="preserve">Go to Persistence Report </t>
  </si>
  <si>
    <t>Go to Tab 5.</t>
  </si>
  <si>
    <t>Table 7-i.  2019 Persisting Savings</t>
  </si>
  <si>
    <t>Table 7-j.  2020 Persisting Savings</t>
  </si>
  <si>
    <t>The persistence data tabs have been structured in a way to match the formatting of the persistence report provided by the IESO.</t>
  </si>
  <si>
    <t>Note: LDC to make note of assumptions included above, if any</t>
  </si>
  <si>
    <t>Note:  LDC to make note of assumptions affecting the distribution rates above, if any</t>
  </si>
  <si>
    <t>Table 1-c.  Breakdown of Incremental and Persisting Lost Revenues Amounts (Dollars)</t>
  </si>
  <si>
    <t>Important Checklist Items</t>
  </si>
  <si>
    <r>
      <rPr>
        <b/>
        <sz val="12"/>
        <rFont val="Arial"/>
        <family val="2"/>
      </rPr>
      <t xml:space="preserve">Tables 7-a to 7-j </t>
    </r>
    <r>
      <rPr>
        <sz val="12"/>
        <rFont val="Arial"/>
        <family val="2"/>
      </rPr>
      <t>should be populated with CDM savings persistence data provided to LDCs from the IESO.</t>
    </r>
  </si>
  <si>
    <t>Tab "2. LRAMVA Threshold" Tables 2-a, 2-b and 2-c</t>
  </si>
  <si>
    <t>Total LRAMVA ($) by Rate Class</t>
  </si>
  <si>
    <t>Work Form Calculations</t>
  </si>
  <si>
    <t>Supporting Documentation</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</si>
  <si>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</si>
  <si>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</si>
  <si>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</si>
  <si>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</si>
  <si>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</si>
  <si>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</si>
  <si>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</si>
  <si>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</si>
  <si>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</si>
  <si>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</si>
  <si>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</si>
  <si>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</si>
  <si>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</si>
  <si>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</si>
  <si>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</si>
  <si>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Included documentation or analysis of how rate class allocations were determined each year in a new tab in this work form</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</si>
  <si>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</si>
  <si>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</si>
  <si>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</si>
  <si>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</si>
  <si>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</si>
  <si>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 xml:space="preserve">The following tabs 7-a to 7-j must be populated with the verified savings results from the IESO's (or former OPA's) persistence reports. </t>
  </si>
  <si>
    <r>
      <t xml:space="preserve">Included </t>
    </r>
    <r>
      <rPr>
        <sz val="12"/>
        <rFont val="Arial"/>
        <family val="2"/>
      </rPr>
      <t>any necessary</t>
    </r>
    <r>
      <rPr>
        <sz val="12"/>
        <color theme="1"/>
        <rFont val="Arial"/>
        <family val="2"/>
      </rPr>
      <t xml:space="preserve"> assumptions in the "Notes" section of the work form tables and summarized important assumptions in Tab 1-a</t>
    </r>
  </si>
  <si>
    <t>Included initiative-level persistence savings information as provided by the IESO directly in this work form (pasted in Tabs 7-a, 7-b, etc.)</t>
  </si>
  <si>
    <t>Applied IESO verified savings adjustments back to year of program implementation in Tabs 4 and 5</t>
  </si>
  <si>
    <t>Depending on the period of LRAMVA to be claimed in the current application, LDCs are expected to adjust the applicable totals for carrying charges in row 83 of this table and the years included in the Total LRAMVA balance in row 84, as appropriate.</t>
  </si>
  <si>
    <t>LDCs are requested to document any changes related to interrogatories or questions during the application process that affect the LRAMVA amount.</t>
  </si>
  <si>
    <t>Please document any changes in assumptions made to the work form that affect the calculation of LRAMVA.  This may include, but are not limited to, the use of different monthly multipliers to claim demand savings from energy efficiency programs; use of different rate allocations between savings and adjustments; claiming historical savings persistence beyond a re-basing year; inclusion of additional adjustments affecting distribution rates; use of a different LRAMVA threshold; etc.  All important changes should be highlighted in the work form as well.</t>
  </si>
  <si>
    <t>Table X-2.  Updates to LRAMVA Disposition</t>
  </si>
  <si>
    <t>Tab</t>
  </si>
  <si>
    <t xml:space="preserve">Please provide the LRAMVA threshold approved in the last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</si>
  <si>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 xml:space="preserve">Please provide the LRAMVA threshold approved in the cost of service (COS)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</si>
  <si>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although it is generally expected that 2 COS applications would have been approved during the 2011 to 2020 period.  The LRAMVA threshold values in Table 2-c will be auto-populated in Tabs 4 and 5 of this work form.</t>
  </si>
  <si>
    <t>Table 3-a below pulls the average distribution rates from Table 3 above. Please ensure that the distribution rates relevant to the years of the LRAMVA disposition are used by clearing the rates for year(s) that are not part of the LRAMVA claim.  The distribution rates that remain in Table 3-a will be carried over to Tabs 4 and 5 of the work form to calculate lost revenues.</t>
  </si>
  <si>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</si>
  <si>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can be claimed as past approved LRAMVA amounts are considered to be final.</t>
    </r>
  </si>
  <si>
    <r>
      <t xml:space="preserve">In column C of Table 1-b below, please indicate with a 'check mark' the years in which LRAMVA has been claimed.  This is to ensure that there are no amounts claimed retroactively.  If you have inserted a check-mark for a particular year, please delete the amounts associated with actual and forecast lost revenues for all rate classes for that year, up to and including the total.  Any prior years that a distributor has claimed lost revenues should not be included in the current LRAMVA disposition, with the exception of the case noted below.  </t>
    </r>
    <r>
      <rPr>
        <b/>
        <sz val="12"/>
        <rFont val="Arial"/>
        <family val="2"/>
      </rPr>
      <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</si>
  <si>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2015-2020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</si>
  <si>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3.  </t>
    </r>
    <r>
      <rPr>
        <sz val="12"/>
        <rFont val="Arial"/>
        <family val="2"/>
      </rPr>
      <t xml:space="preserve">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change. </t>
    </r>
  </si>
  <si>
    <r>
      <rPr>
        <b/>
        <sz val="12"/>
        <rFont val="Arial"/>
        <family val="2"/>
      </rPr>
      <t xml:space="preserve">4.  </t>
    </r>
    <r>
      <rPr>
        <sz val="12"/>
        <rFont val="Arial"/>
        <family val="2"/>
      </rPr>
      <t>LDC are requested to input the applicable rate class allocation percentages indicating the customer's share of consumption to allocate actual savings to the rate classes.  The generic template currently includes the same allocation percentage for programs and its savings adjustments.  If a different allocation is proposed for savings adjustments, please highlight the change and provide rationale in Tab 1-a.  Please also be advised that the same rate classes (of up to 14) are carried over from the Summary Tab 1.  LDCs would need to manually update the tables and formulas below if more rate classes are needed.</t>
    </r>
  </si>
  <si>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in these tables from the LDC's Persistence Reports provided by the IESO (which are pasted following Tab 7. Persistence Data, tabs "7-a.  2011, 7-b.  2012, ... 7-j.  2020") to complete the tables below.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</si>
  <si>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</si>
  <si>
    <r>
      <rPr>
        <b/>
        <sz val="12"/>
        <rFont val="Arial"/>
        <family val="2"/>
      </rPr>
      <t>Tables X-1 and X-2</t>
    </r>
    <r>
      <rPr>
        <sz val="12"/>
        <rFont val="Arial"/>
        <family val="2"/>
      </rPr>
      <t xml:space="preserve"> include a template for LDCs to summarize changes to the LRAMVA work form.</t>
    </r>
  </si>
  <si>
    <t>Highlighted changes to this work form, if any, and provided rationale for the change in Tab 1-a</t>
  </si>
  <si>
    <r>
      <rPr>
        <b/>
        <sz val="14"/>
        <rFont val="Arial"/>
        <family val="2"/>
      </rPr>
      <t>General Note on the LRAMVA Model</t>
    </r>
    <r>
      <rPr>
        <sz val="12"/>
        <rFont val="Arial"/>
        <family val="2"/>
      </rPr>
      <t xml:space="preserve">
The LRAMVA work form has been created in a generic manner that should allow for use by all LDCs.  There are some elements that are not applicable at this time (i.e., 2017, 2018, 2019 and 2020 related components).  These have been included (but hidden in the work form) in an effort to avoid major updates in the future.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each year.    Please contact the IESO for any reports that may be required to complete this LRAMVA work form.
The LRAMVA work form is unlocked to enable LDCs to tailor it to their own unique circumstances. 
</t>
    </r>
  </si>
  <si>
    <t>Included the basis and source of the LRAMVA threshold to determine forecast CDM savings in Tab 2</t>
  </si>
  <si>
    <t>Included documentation or data substantiating program savings that are included in the claim, but not provided in the IESO's verified results reports, in a new tab in this work form (streetlighting projects, etc.)</t>
  </si>
  <si>
    <t xml:space="preserve">Table X-1.  Changes in Assumptions from Generic Inputs in Work Form </t>
  </si>
  <si>
    <t>Please update the customer rate classes applicable to the LDC in Table 1-a below.  This will update all tables throughout the workform.  The LRAMVA total by rate class in Table 1-a should be used to inform the determination of rate riders in the Deferral and Variance Account Work Form or IRM Rate Generator Model.  If the LDC has more than 14 customer classes, LDCs are required to add rows to Table 1-a and update all tables and formulas in the work form accordingly.  Please also ensure that the principle amounts in column E of Table 1-a capture the appropriate years and amounts for the LRAMVA claim.</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</si>
  <si>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</si>
  <si>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The rate classes in column B of Table 3 below are auto-populated from the customer class inputs in Table 1-a of the Summary Tab.  Please provide the distribution rates by rate year and applicable adjustments per rate class starting from column D of Table 3 below.  Any adjustments that affect distribution rates can be incorporated in the calculation by expanding the "plus" button at the left hand bar.  Table 3 will convert the distribution rates to a calendar year rate (January to December) based on the number of months from January to the start of the LDC's rate year, entered in row 16 of Table 3 (referred to as period 1).  If rates are already on a January 1 to December 31 timeline, please enter 0 in row 16.</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</si>
  <si>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LDCs are requested to provide assumptions about the years that persistence is captured in the load forecast calculation in the "Notes" section below each table.  If this is not the case, the LDC is requested to clearly articulate the rationale for including the persistence of future savings beyond the re-basing year in Tab 1-a.</t>
    </r>
  </si>
  <si>
    <r>
      <rPr>
        <b/>
        <sz val="12"/>
        <rFont val="Arial"/>
        <family val="2"/>
      </rPr>
      <t xml:space="preserve">1.  </t>
    </r>
    <r>
      <rPr>
        <sz val="12"/>
        <rFont val="Arial"/>
        <family val="2"/>
      </rPr>
      <t>Please update Table 6 as new approved prescribed interest rates for deferral and variance accounts become available. The quarterly interest rates are used to calculate the carrying charges for LRAMVA.  Starting from column I, the principle will auto-populate as monthly variances in Table 6-a, and are multiplied by the interest rates from column H to determine the monthly variances on carrying charges for each rate class by year.</t>
    </r>
  </si>
  <si>
    <t>2013 Streetlight Project</t>
  </si>
  <si>
    <t>Tier 1</t>
  </si>
  <si>
    <t>Consumer</t>
  </si>
  <si>
    <t>Enersource Hydro Mississauga Inc.</t>
  </si>
  <si>
    <t>Business</t>
  </si>
  <si>
    <t>Demand Response 3 (part of the Industrial program schedule)</t>
  </si>
  <si>
    <t>Commercial &amp; Institutional</t>
  </si>
  <si>
    <t>Industrial</t>
  </si>
  <si>
    <t>Pre-2011 Programs Completed in 2011</t>
  </si>
  <si>
    <t>EE</t>
  </si>
  <si>
    <t>DR</t>
  </si>
  <si>
    <t>Final; Released August 31, 2012</t>
  </si>
  <si>
    <t>Appliances</t>
  </si>
  <si>
    <t>New participants during the peaksaver extension period + Continuing participants that have signed a peaksaver PLUS agreement</t>
  </si>
  <si>
    <t>Custom retailer initiative; Not evaluated</t>
  </si>
  <si>
    <t>Gross reflects contracted MW and Net reflects Ex ante MW</t>
  </si>
  <si>
    <t>Not evaluated; 2010 Evaluation findings used</t>
  </si>
  <si>
    <t>Products</t>
  </si>
  <si>
    <t>Installations</t>
  </si>
  <si>
    <t>Devices</t>
  </si>
  <si>
    <t>Facilities</t>
  </si>
  <si>
    <t>Projects</t>
  </si>
  <si>
    <t xml:space="preserve">                -  </t>
  </si>
  <si>
    <t xml:space="preserve">                      -  </t>
  </si>
  <si>
    <t xml:space="preserve">          -  </t>
  </si>
  <si>
    <t xml:space="preserve">                                  -  </t>
  </si>
  <si>
    <t xml:space="preserve">                  -  </t>
  </si>
  <si>
    <t>C&amp;I</t>
  </si>
  <si>
    <t>Home Assistance</t>
  </si>
  <si>
    <t>Non-Tier 1</t>
  </si>
  <si>
    <t>Residential and Small Commercial Demand Response</t>
  </si>
  <si>
    <t>Tier 1 - 2011 Adjustment</t>
  </si>
  <si>
    <t>Final; Released August 31, 2013</t>
  </si>
  <si>
    <t>Audits</t>
  </si>
  <si>
    <t>Buildings</t>
  </si>
  <si>
    <t>Energy Audit Funding</t>
  </si>
  <si>
    <t>DR-3</t>
  </si>
  <si>
    <t>Small Business Lighting</t>
  </si>
  <si>
    <t>Annual Coupons</t>
  </si>
  <si>
    <t>Bi-Annual Retailer Events</t>
  </si>
  <si>
    <t>HVAC</t>
  </si>
  <si>
    <t>peaksaverPLUS</t>
  </si>
  <si>
    <t>peaksaverPLUS (IHD)</t>
  </si>
  <si>
    <t>Non-LDC</t>
  </si>
  <si>
    <t>Dx</t>
  </si>
  <si>
    <t>N/A</t>
  </si>
  <si>
    <t>Audit</t>
  </si>
  <si>
    <t>Custom loadshapes for some clotheslines, outdoor timers and power bars based on survey results.</t>
  </si>
  <si>
    <t>measures</t>
  </si>
  <si>
    <t>Dehumidifier Load Shape</t>
  </si>
  <si>
    <t>Projects Completed</t>
  </si>
  <si>
    <t>Blended Load Shape used for furnaces</t>
  </si>
  <si>
    <t>Equipment</t>
  </si>
  <si>
    <t>Commercial</t>
  </si>
  <si>
    <t>Time-of-Use Savings</t>
  </si>
  <si>
    <t>non-Tier 1</t>
  </si>
  <si>
    <t>Commercial Demand Response</t>
  </si>
  <si>
    <t xml:space="preserve">Demand Response 3 </t>
  </si>
  <si>
    <t>Energy Managers</t>
  </si>
  <si>
    <t>n/a</t>
  </si>
  <si>
    <t>Custom loadshapes for clotheslines, outdoor timers and power bars based on survey results.</t>
  </si>
  <si>
    <t>Homes</t>
  </si>
  <si>
    <t>Information not relevant for this application</t>
  </si>
  <si>
    <t>Billed kW</t>
  </si>
  <si>
    <t>Net kW reduction</t>
  </si>
  <si>
    <t>Total difference in convential calculation vs. using actual billing data:</t>
  </si>
  <si>
    <t>2013 total</t>
  </si>
  <si>
    <t>2014 total</t>
  </si>
  <si>
    <t>2015 total</t>
  </si>
  <si>
    <t>2016 total</t>
  </si>
  <si>
    <t xml:space="preserve">Note: The CDM impact from 2011-2013 would have been embedded in the 2015 COS load forecast data and only the impact after 2013 would persist in 2015 and beyond. </t>
  </si>
  <si>
    <r>
      <t xml:space="preserve">Note: </t>
    </r>
    <r>
      <rPr>
        <sz val="10"/>
        <rFont val="Verdana"/>
        <family val="2"/>
      </rPr>
      <t>In the absence of 2015 NTG ratios, we've used the 2014 number for the 2015 estimate.</t>
    </r>
  </si>
  <si>
    <t>SL billed kW prior LED SL Project</t>
  </si>
  <si>
    <t>Peak Demand Savings attributed to LED Street Lighting Project</t>
  </si>
  <si>
    <t>EB-2012-0033, P53</t>
  </si>
  <si>
    <t>I59,I62,I65</t>
  </si>
  <si>
    <t>2013-2015 Actual Street Lighting (SL) Amount</t>
  </si>
  <si>
    <t>HVAC Incentives Initiative</t>
  </si>
  <si>
    <t xml:space="preserve">The SL amount is calculated using the net Peak Demand kW reduction on tab "8. Street Lighting" and multiply the corresponding Distribution Rates for the year. The IESO report did not include net kW Peak Demand Savings related to the SL project. The load reduction information is downloaded from the Enersource billing system which shows Peak Demand reduction after the SL project was launched. </t>
  </si>
  <si>
    <t>2018 COS/IRM Application</t>
  </si>
  <si>
    <t>Alectra Utilities - Legacy Enersource Corporation</t>
  </si>
  <si>
    <t>EB-2013-0024</t>
  </si>
  <si>
    <t>2005-2010</t>
  </si>
  <si>
    <t>2013 LRAM Application</t>
  </si>
  <si>
    <t>Save on Energy Heating &amp; Cooling Program</t>
  </si>
  <si>
    <t>Save on Energy Retrofit Program - P4P</t>
  </si>
  <si>
    <t>Save on Energy Process &amp; Systems Upgrades Program - P4P</t>
  </si>
  <si>
    <t>Truckload Event Pilot Program</t>
  </si>
  <si>
    <t>Home Depot Home Appliance Market Uplift Conservation Fund Pilot Program</t>
  </si>
  <si>
    <t>2015 Adjustment</t>
  </si>
  <si>
    <t>EB-2014-0068; January 1, 2015 to December 31, 2015</t>
  </si>
  <si>
    <t>EB-2013-0124; January 1, 2014 to December 31, 2014</t>
  </si>
  <si>
    <t>EB-2012-0033; February 1, 2013 to December 31, 2013</t>
  </si>
  <si>
    <t>EB-2011-0100; May 1, 2012 to January 31, 2013</t>
  </si>
  <si>
    <t>EB-2010-0078; May 1, 2011 to April 30, 2012</t>
  </si>
  <si>
    <t>EB-2009-0193; May 1, 2010 to April 30, 2011</t>
  </si>
  <si>
    <t xml:space="preserve">Retrofit (Streetlight project) </t>
  </si>
  <si>
    <t>Energy savings attributed to street lighting project in IESO results</t>
  </si>
  <si>
    <t>Gross</t>
  </si>
  <si>
    <t>NTG</t>
  </si>
  <si>
    <t>Net</t>
  </si>
  <si>
    <t>Gross kW Reduction</t>
  </si>
  <si>
    <t>NTG Ratio</t>
  </si>
  <si>
    <t>2014 using 2016 SL Savings</t>
  </si>
  <si>
    <t>2015 using 2016 SL Savings</t>
  </si>
  <si>
    <t>2013 SL Savings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</si>
</sst>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143">
    <numFmt numFmtId="5" formatCode="&quot;$&quot;#,##0_);\(&quot;$&quot;#,##0\)"/>
    <numFmt numFmtId="6" formatCode="&quot;$&quot;#,##0_);[Red]\(&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0.00;[Red]\(#,##0.00\)"/>
    <numFmt numFmtId="290" formatCode="#,##0_%_);\(#,##0\)_%;#,##0_%_);@_%_)"/>
    <numFmt numFmtId="291" formatCode="#,##0.0"/>
    <numFmt numFmtId="292" formatCode="mm/dd/yyyy"/>
    <numFmt numFmtId="293" formatCode="0\-0"/>
    <numFmt numFmtId="294" formatCode="_(* #,##0.0000_);_(* \(#,##0.0000\);_(* &quot;-&quot;??_);_(@_)"/>
    <numFmt numFmtId="295" formatCode="&quot;$&quot;#,##0\ ;\(&quot;$&quot;#,##0\)"/>
    <numFmt numFmtId="296" formatCode="yyyy/mm/dd"/>
    <numFmt numFmtId="297" formatCode="##\-#"/>
    <numFmt numFmtId="298" formatCode="&quot;£ &quot;#,##0.00;[Red]\-&quot;£ &quot;#,##0.00"/>
    <numFmt numFmtId="299" formatCode="_-&quot;$&quot;* #,##0.0_-;\-&quot;$&quot;* #,##0.0_-;_-&quot;$&quot;* &quot;-&quot;??_-;_-@_-"/>
  </numFmts>
  <fonts count="252">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sz val="10"/>
      <name val="Verdana"/>
      <family val="2"/>
    </font>
    <font>
      <sz val="10"/>
      <name val="Frutiger 45 Light"/>
      <family val="2"/>
    </font>
    <font>
      <sz val="11"/>
      <color indexed="8"/>
      <name val="宋体"/>
      <charset val="134"/>
    </font>
    <font>
      <sz val="12"/>
      <name val="Goudy Old Style"/>
      <family val="1"/>
    </font>
    <font>
      <sz val="10"/>
      <name val="Helv"/>
    </font>
    <font>
      <sz val="9"/>
      <name val="Frutiger 45 Light"/>
    </font>
    <font>
      <b/>
      <sz val="10"/>
      <color indexed="52"/>
      <name val="Arial"/>
      <family val="2"/>
    </font>
    <font>
      <b/>
      <sz val="10"/>
      <color indexed="52"/>
      <name val="Tahoma"/>
      <family val="2"/>
    </font>
    <font>
      <sz val="10"/>
      <name val="Tahoma"/>
      <family val="2"/>
    </font>
    <font>
      <u/>
      <sz val="10"/>
      <color theme="10"/>
      <name val="Arial"/>
      <family val="2"/>
    </font>
    <font>
      <sz val="10"/>
      <color indexed="62"/>
      <name val="Arial"/>
      <family val="2"/>
    </font>
    <font>
      <sz val="11"/>
      <color theme="1"/>
      <name val="Calibri"/>
      <family val="2"/>
      <charset val="204"/>
      <scheme val="minor"/>
    </font>
    <font>
      <sz val="11"/>
      <color indexed="8"/>
      <name val="Calibri"/>
      <family val="2"/>
      <charset val="204"/>
    </font>
    <font>
      <sz val="10"/>
      <name val="Arial"/>
      <family val="2"/>
    </font>
    <font>
      <sz val="11"/>
      <name val="돋움"/>
      <family val="3"/>
      <charset val="129"/>
    </font>
  </fonts>
  <fills count="9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8" tint="0.79998168889431442"/>
        <bgColor indexed="64"/>
      </patternFill>
    </fill>
    <fill>
      <patternFill patternType="solid">
        <fgColor rgb="FFC1FCC1"/>
        <bgColor indexed="64"/>
      </patternFill>
    </fill>
    <fill>
      <patternFill patternType="solid">
        <fgColor rgb="FFE1F4E1"/>
        <bgColor indexed="64"/>
      </patternFill>
    </fill>
    <fill>
      <patternFill patternType="solid">
        <fgColor rgb="FFC0C0C0"/>
        <bgColor indexed="64"/>
      </patternFill>
    </fill>
    <fill>
      <patternFill patternType="solid">
        <fgColor theme="6" tint="0.59999389629810485"/>
        <bgColor indexed="64"/>
      </patternFill>
    </fill>
    <fill>
      <patternFill patternType="solid">
        <fgColor rgb="FFFFFF66"/>
        <bgColor indexed="64"/>
      </patternFill>
    </fill>
  </fills>
  <borders count="178">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indexed="64"/>
      </left>
      <right style="hair">
        <color indexed="64"/>
      </right>
      <top/>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right/>
      <top style="thin">
        <color indexed="8"/>
      </top>
      <bottom/>
      <diagonal/>
    </border>
    <border>
      <left/>
      <right style="thin">
        <color indexed="8"/>
      </right>
      <top style="thin">
        <color indexed="8"/>
      </top>
      <bottom/>
      <diagonal/>
    </border>
    <border>
      <left/>
      <right/>
      <top style="medium">
        <color indexed="64"/>
      </top>
      <bottom style="medium">
        <color indexed="64"/>
      </bottom>
      <diagonal/>
    </border>
    <border>
      <left/>
      <right/>
      <top/>
      <bottom style="thick">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top style="thin">
        <color auto="1"/>
      </top>
      <bottom/>
      <diagonal/>
    </border>
    <border>
      <left style="thin">
        <color indexed="23"/>
      </left>
      <right style="thin">
        <color indexed="23"/>
      </right>
      <top style="thin">
        <color indexed="23"/>
      </top>
      <bottom style="thin">
        <color indexed="23"/>
      </bottom>
      <diagonal/>
    </border>
    <border>
      <left/>
      <right/>
      <top style="thin">
        <color indexed="8"/>
      </top>
      <bottom/>
      <diagonal/>
    </border>
    <border>
      <left/>
      <right/>
      <top/>
      <bottom style="medium">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23"/>
      </top>
      <bottom style="thin">
        <color indexed="2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64559">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5"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6">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8"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70">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1"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2" applyNumberFormat="0" applyFill="0">
      <alignment horizontal="right"/>
    </xf>
    <xf numFmtId="227" fontId="78" fillId="0" borderId="72"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3" applyNumberFormat="0" applyFont="0" applyFill="0" applyAlignment="0" applyProtection="0"/>
    <xf numFmtId="171" fontId="12" fillId="0" borderId="73" applyNumberFormat="0" applyFont="0" applyFill="0" applyAlignment="0" applyProtection="0"/>
    <xf numFmtId="171" fontId="12" fillId="0" borderId="73"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5" applyNumberFormat="0" applyFill="0" applyBorder="0" applyAlignment="0" applyProtection="0">
      <alignment horizontal="left"/>
    </xf>
    <xf numFmtId="238"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8"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6"/>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3" applyNumberFormat="0" applyAlignment="0">
      <alignment vertical="center"/>
    </xf>
    <xf numFmtId="241" fontId="194" fillId="86" borderId="84" applyNumberFormat="0" applyBorder="0" applyAlignment="0" applyProtection="0">
      <alignment vertical="center"/>
    </xf>
    <xf numFmtId="241" fontId="12" fillId="25" borderId="83"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165" fontId="193" fillId="0" borderId="65" applyFill="0" applyAlignment="0" applyProtection="0"/>
    <xf numFmtId="171" fontId="85" fillId="0" borderId="85"/>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8">
      <alignment horizontal="right"/>
    </xf>
    <xf numFmtId="204" fontId="88" fillId="0" borderId="88">
      <alignment horizontal="right"/>
    </xf>
    <xf numFmtId="204" fontId="88" fillId="0" borderId="88" applyFill="0">
      <alignment horizontal="right"/>
    </xf>
    <xf numFmtId="3" fontId="12" fillId="0" borderId="88" applyFill="0">
      <alignment horizontal="right"/>
    </xf>
    <xf numFmtId="205" fontId="88" fillId="0" borderId="88" applyFill="0">
      <alignment horizontal="right"/>
    </xf>
    <xf numFmtId="207" fontId="12" fillId="0" borderId="88">
      <alignment horizontal="right"/>
      <protection locked="0"/>
    </xf>
    <xf numFmtId="165"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9" fontId="81" fillId="65" borderId="87" applyFont="0" applyFill="0" applyBorder="0" applyAlignment="0" applyProtection="0"/>
    <xf numFmtId="231" fontId="85" fillId="0" borderId="86" applyFont="0" applyFill="0" applyBorder="0" applyAlignment="0" applyProtection="0"/>
    <xf numFmtId="235"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6" applyBorder="0" applyProtection="0">
      <alignment horizontal="right" vertical="center"/>
    </xf>
    <xf numFmtId="43"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8" fontId="173" fillId="70" borderId="89" applyBorder="0">
      <alignment horizontal="right" vertical="center"/>
      <protection locked="0"/>
    </xf>
    <xf numFmtId="283"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166" fontId="113" fillId="0" borderId="91">
      <protection locked="0"/>
    </xf>
    <xf numFmtId="208"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3" applyNumberFormat="0" applyBorder="0" applyAlignment="0" applyProtection="0">
      <alignment vertical="center"/>
    </xf>
    <xf numFmtId="171"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4" borderId="143" applyNumberFormat="0" applyFont="0" applyAlignment="0" applyProtection="0"/>
    <xf numFmtId="0" fontId="17" fillId="21" borderId="142" applyNumberFormat="0" applyAlignment="0" applyProtection="0"/>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12" fillId="25" borderId="146" applyNumberFormat="0" applyProtection="0">
      <alignment horizontal="left" vertical="center"/>
    </xf>
    <xf numFmtId="0" fontId="12" fillId="25" borderId="146" applyNumberFormat="0" applyProtection="0">
      <alignment horizontal="left" vertical="center"/>
    </xf>
    <xf numFmtId="0" fontId="30" fillId="0" borderId="145" applyNumberFormat="0" applyFill="0" applyAlignment="0" applyProtection="0"/>
    <xf numFmtId="0" fontId="28" fillId="21" borderId="144" applyNumberFormat="0" applyAlignment="0" applyProtection="0"/>
    <xf numFmtId="0" fontId="12" fillId="24" borderId="143" applyNumberFormat="0" applyFont="0" applyAlignment="0" applyProtection="0"/>
    <xf numFmtId="0" fontId="12" fillId="24" borderId="143" applyNumberFormat="0" applyFont="0" applyAlignment="0" applyProtection="0"/>
    <xf numFmtId="0" fontId="25" fillId="8" borderId="142" applyNumberFormat="0" applyAlignment="0" applyProtection="0"/>
    <xf numFmtId="0" fontId="28" fillId="21" borderId="144" applyNumberFormat="0" applyAlignment="0" applyProtection="0"/>
    <xf numFmtId="0" fontId="12" fillId="24" borderId="143" applyNumberFormat="0" applyFont="0" applyAlignment="0" applyProtection="0"/>
    <xf numFmtId="0" fontId="25" fillId="8" borderId="142" applyNumberFormat="0" applyAlignment="0" applyProtection="0"/>
    <xf numFmtId="0" fontId="17" fillId="21" borderId="142" applyNumberFormat="0" applyAlignment="0" applyProtection="0"/>
    <xf numFmtId="0" fontId="30" fillId="0" borderId="145" applyNumberFormat="0" applyFill="0" applyAlignment="0" applyProtection="0"/>
    <xf numFmtId="289" fontId="12" fillId="0" borderId="88">
      <alignment horizontal="right"/>
    </xf>
    <xf numFmtId="3" fontId="98" fillId="0" borderId="88" applyFill="0">
      <alignment horizontal="right"/>
    </xf>
    <xf numFmtId="290" fontId="106" fillId="0" borderId="0" applyFont="0" applyFill="0" applyBorder="0" applyAlignment="0" applyProtection="0">
      <alignment horizontal="right"/>
    </xf>
    <xf numFmtId="0" fontId="106" fillId="0" borderId="0" applyFont="0" applyFill="0" applyBorder="0" applyAlignment="0" applyProtection="0"/>
    <xf numFmtId="0" fontId="12" fillId="60" borderId="149" applyNumberFormat="0">
      <alignment horizontal="centerContinuous" vertical="center" wrapText="1"/>
    </xf>
    <xf numFmtId="0" fontId="12" fillId="61" borderId="149" applyNumberFormat="0">
      <alignment horizontal="left" vertical="center"/>
    </xf>
    <xf numFmtId="0" fontId="238" fillId="0" borderId="0" applyNumberFormat="0" applyFill="0">
      <alignment horizontal="left" vertical="center" wrapText="1"/>
    </xf>
    <xf numFmtId="200" fontId="238" fillId="0" borderId="0" applyNumberFormat="0" applyFill="0">
      <alignment horizontal="left" vertical="center" wrapText="1"/>
    </xf>
    <xf numFmtId="0" fontId="238" fillId="25" borderId="0" applyFont="0" applyFill="0" applyProtection="0"/>
    <xf numFmtId="0" fontId="11" fillId="60" borderId="160" applyNumberFormat="0" applyProtection="0">
      <alignment horizontal="left" vertical="center" wrapText="1"/>
    </xf>
    <xf numFmtId="0" fontId="12" fillId="25" borderId="160" applyNumberFormat="0" applyProtection="0">
      <alignment horizontal="left" vertical="center" wrapText="1"/>
    </xf>
    <xf numFmtId="257" fontId="11" fillId="82" borderId="160" applyNumberFormat="0" applyProtection="0">
      <alignment horizontal="center" vertical="center" wrapText="1"/>
    </xf>
    <xf numFmtId="0" fontId="11" fillId="60" borderId="160" applyNumberFormat="0" applyProtection="0">
      <alignment horizontal="left" vertical="center" wrapText="1"/>
    </xf>
    <xf numFmtId="0" fontId="12" fillId="25" borderId="160" applyNumberFormat="0" applyProtection="0">
      <alignment horizontal="left" vertical="center"/>
    </xf>
    <xf numFmtId="0" fontId="12" fillId="25" borderId="160" applyNumberFormat="0" applyProtection="0">
      <alignment horizontal="left" vertical="center"/>
    </xf>
    <xf numFmtId="0" fontId="11" fillId="81" borderId="160" applyNumberFormat="0" applyProtection="0">
      <alignment horizontal="center" vertical="center" wrapText="1"/>
    </xf>
    <xf numFmtId="0" fontId="11" fillId="81" borderId="160" applyNumberFormat="0" applyProtection="0">
      <alignment horizontal="center" vertical="center"/>
    </xf>
    <xf numFmtId="0" fontId="11" fillId="81" borderId="160" applyNumberFormat="0" applyProtection="0">
      <alignment horizontal="center" vertical="center" wrapText="1"/>
    </xf>
    <xf numFmtId="0" fontId="183" fillId="81" borderId="160" applyNumberFormat="0" applyProtection="0">
      <alignment horizontal="center" vertical="center"/>
    </xf>
    <xf numFmtId="0" fontId="177" fillId="67" borderId="160">
      <alignment horizontal="center" vertical="center" wrapText="1"/>
      <protection hidden="1"/>
    </xf>
    <xf numFmtId="0" fontId="147" fillId="0" borderId="165">
      <alignment horizontal="center"/>
    </xf>
    <xf numFmtId="264" fontId="172" fillId="65" borderId="160" applyFill="0" applyBorder="0" applyAlignment="0" applyProtection="0">
      <alignment horizontal="right"/>
      <protection locked="0"/>
    </xf>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261" fontId="242" fillId="0" borderId="0" applyBorder="0" applyProtection="0">
      <alignment horizontal="right"/>
    </xf>
    <xf numFmtId="260" fontId="164" fillId="0" borderId="161" applyBorder="0"/>
    <xf numFmtId="0" fontId="14" fillId="24" borderId="167" applyNumberFormat="0" applyFont="0" applyAlignment="0" applyProtection="0"/>
    <xf numFmtId="0" fontId="14" fillId="24" borderId="167" applyNumberFormat="0" applyFont="0" applyAlignment="0" applyProtection="0"/>
    <xf numFmtId="167" fontId="87" fillId="0" borderId="150" applyFont="0"/>
    <xf numFmtId="208" fontId="90" fillId="63" borderId="151"/>
    <xf numFmtId="0" fontId="83" fillId="0" borderId="103" applyNumberFormat="0" applyFont="0" applyFill="0" applyAlignment="0" applyProtection="0"/>
    <xf numFmtId="0" fontId="17" fillId="21" borderId="125" applyNumberFormat="0" applyAlignment="0" applyProtection="0"/>
    <xf numFmtId="0" fontId="100" fillId="33" borderId="59" applyNumberFormat="0" applyAlignment="0" applyProtection="0"/>
    <xf numFmtId="170" fontId="239" fillId="0" borderId="0" applyFont="0" applyFill="0" applyBorder="0" applyAlignment="0" applyProtection="0"/>
    <xf numFmtId="43" fontId="240" fillId="0" borderId="0" applyFont="0" applyFill="0" applyBorder="0" applyAlignment="0" applyProtection="0"/>
    <xf numFmtId="257" fontId="6" fillId="0" borderId="0"/>
    <xf numFmtId="170" fontId="239" fillId="0" borderId="0" applyFont="0" applyFill="0" applyBorder="0" applyAlignment="0" applyProtection="0"/>
    <xf numFmtId="170" fontId="48" fillId="0" borderId="0" applyFont="0" applyFill="0" applyBorder="0" applyAlignment="0" applyProtection="0"/>
    <xf numFmtId="0" fontId="12" fillId="24" borderId="127" applyNumberFormat="0" applyFont="0" applyAlignment="0" applyProtection="0"/>
    <xf numFmtId="166" fontId="113" fillId="0" borderId="152">
      <protection locked="0"/>
    </xf>
    <xf numFmtId="0" fontId="12" fillId="0" borderId="0"/>
    <xf numFmtId="257" fontId="6" fillId="0" borderId="0"/>
    <xf numFmtId="227" fontId="241" fillId="0" borderId="72" applyNumberFormat="0" applyFill="0">
      <alignment horizontal="right"/>
    </xf>
    <xf numFmtId="227" fontId="241" fillId="0" borderId="72" applyNumberFormat="0" applyFill="0">
      <alignment horizontal="right"/>
    </xf>
    <xf numFmtId="0" fontId="25" fillId="8" borderId="125" applyNumberFormat="0" applyAlignment="0" applyProtection="0"/>
    <xf numFmtId="1" fontId="121" fillId="69" borderId="118" applyNumberFormat="0" applyBorder="0" applyAlignment="0">
      <alignment horizontal="centerContinuous" vertical="center"/>
      <protection locked="0"/>
    </xf>
    <xf numFmtId="237" fontId="12" fillId="71" borderId="146" applyNumberFormat="0" applyFont="0" applyBorder="0" applyAlignment="0" applyProtection="0"/>
    <xf numFmtId="0" fontId="47" fillId="0" borderId="153" applyNumberFormat="0" applyAlignment="0" applyProtection="0">
      <alignment horizontal="left" vertical="center"/>
    </xf>
    <xf numFmtId="0" fontId="47" fillId="0" borderId="147">
      <alignment horizontal="left" vertical="center"/>
    </xf>
    <xf numFmtId="0" fontId="134" fillId="0" borderId="154" applyNumberFormat="0" applyFill="0" applyBorder="0" applyAlignment="0" applyProtection="0">
      <alignment horizontal="left"/>
    </xf>
    <xf numFmtId="10" fontId="108" fillId="65" borderId="146" applyNumberFormat="0" applyBorder="0" applyAlignment="0" applyProtection="0"/>
    <xf numFmtId="0" fontId="142" fillId="32" borderId="59" applyNumberFormat="0" applyAlignment="0" applyProtection="0"/>
    <xf numFmtId="241" fontId="12" fillId="65" borderId="148" applyNumberFormat="0" applyFont="0" applyBorder="0" applyAlignment="0">
      <alignment horizontal="right" vertical="center"/>
      <protection locked="0"/>
    </xf>
    <xf numFmtId="0" fontId="147" fillId="73" borderId="155">
      <alignment horizontal="left" vertical="center" wrapText="1"/>
    </xf>
    <xf numFmtId="0" fontId="12" fillId="0" borderId="146"/>
    <xf numFmtId="257" fontId="12" fillId="0" borderId="0"/>
    <xf numFmtId="257" fontId="12" fillId="0" borderId="0"/>
    <xf numFmtId="0" fontId="12" fillId="0" borderId="0"/>
    <xf numFmtId="257" fontId="6" fillId="0" borderId="0"/>
    <xf numFmtId="257" fontId="6" fillId="0" borderId="0"/>
    <xf numFmtId="257" fontId="6" fillId="0" borderId="0"/>
    <xf numFmtId="257" fontId="12" fillId="0" borderId="0"/>
    <xf numFmtId="0" fontId="12" fillId="0" borderId="160"/>
    <xf numFmtId="0" fontId="147" fillId="73" borderId="169">
      <alignment horizontal="left" vertical="center" wrapText="1"/>
    </xf>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10" fontId="108" fillId="65" borderId="160" applyNumberFormat="0" applyBorder="0" applyAlignment="0" applyProtection="0"/>
    <xf numFmtId="0" fontId="47" fillId="0" borderId="161">
      <alignment horizontal="left" vertical="center"/>
    </xf>
    <xf numFmtId="237" fontId="12" fillId="71" borderId="160" applyNumberFormat="0" applyFont="0" applyBorder="0" applyAlignment="0" applyProtection="0"/>
    <xf numFmtId="1" fontId="121" fillId="69" borderId="162" applyNumberFormat="0" applyBorder="0" applyAlignment="0">
      <alignment horizontal="centerContinuous" vertical="center"/>
      <protection locked="0"/>
    </xf>
    <xf numFmtId="0" fontId="25" fillId="8" borderId="163" applyNumberFormat="0" applyAlignment="0" applyProtection="0"/>
    <xf numFmtId="257" fontId="6" fillId="0" borderId="0"/>
    <xf numFmtId="0" fontId="12" fillId="0" borderId="0"/>
    <xf numFmtId="166" fontId="113" fillId="0" borderId="168">
      <protection locked="0"/>
    </xf>
    <xf numFmtId="0" fontId="12" fillId="24" borderId="167" applyNumberFormat="0" applyFont="0" applyAlignment="0" applyProtection="0"/>
    <xf numFmtId="257" fontId="6" fillId="0" borderId="0"/>
    <xf numFmtId="171" fontId="85" fillId="0" borderId="165" applyAlignment="0">
      <alignment horizontal="right"/>
    </xf>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83" fillId="0" borderId="166" applyNumberFormat="0" applyFont="0" applyFill="0" applyAlignment="0" applyProtection="0"/>
    <xf numFmtId="0" fontId="98" fillId="0" borderId="165" applyNumberFormat="0" applyFont="0" applyFill="0" applyAlignment="0" applyProtection="0"/>
    <xf numFmtId="208" fontId="90" fillId="63" borderId="164"/>
    <xf numFmtId="0" fontId="14" fillId="24" borderId="127" applyNumberFormat="0" applyFont="0" applyAlignment="0" applyProtection="0"/>
    <xf numFmtId="0" fontId="161" fillId="35" borderId="63" applyNumberFormat="0" applyFont="0" applyAlignment="0" applyProtection="0"/>
    <xf numFmtId="0" fontId="14" fillId="24" borderId="127"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4" fillId="0" borderId="147" applyBorder="0"/>
    <xf numFmtId="261" fontId="242" fillId="0" borderId="0" applyBorder="0" applyProtection="0">
      <alignment horizontal="right"/>
    </xf>
    <xf numFmtId="37" fontId="238" fillId="0" borderId="0" applyFill="0" applyBorder="0" applyProtection="0">
      <alignment horizontal="right"/>
    </xf>
    <xf numFmtId="0" fontId="28" fillId="21" borderId="156" applyNumberFormat="0" applyAlignment="0" applyProtection="0"/>
    <xf numFmtId="0" fontId="28" fillId="21" borderId="156" applyNumberFormat="0" applyAlignment="0" applyProtection="0"/>
    <xf numFmtId="0" fontId="166" fillId="33" borderId="60" applyNumberFormat="0" applyAlignment="0" applyProtection="0"/>
    <xf numFmtId="0" fontId="28" fillId="21" borderId="156" applyNumberFormat="0" applyAlignment="0" applyProtection="0"/>
    <xf numFmtId="264" fontId="172" fillId="65" borderId="146" applyFill="0" applyBorder="0" applyAlignment="0" applyProtection="0">
      <alignment horizontal="right"/>
      <protection locked="0"/>
    </xf>
    <xf numFmtId="9" fontId="12" fillId="0" borderId="0" applyFont="0" applyFill="0" applyBorder="0" applyAlignment="0" applyProtection="0"/>
    <xf numFmtId="0" fontId="177" fillId="67" borderId="146">
      <alignment horizontal="center" vertical="center" wrapText="1"/>
      <protection hidden="1"/>
    </xf>
    <xf numFmtId="0" fontId="183" fillId="81" borderId="146" applyNumberFormat="0" applyProtection="0">
      <alignment horizontal="center" vertical="center"/>
    </xf>
    <xf numFmtId="0" fontId="11" fillId="81" borderId="146" applyNumberFormat="0" applyProtection="0">
      <alignment horizontal="center" vertical="center" wrapText="1"/>
    </xf>
    <xf numFmtId="0" fontId="11" fillId="81" borderId="146" applyNumberFormat="0" applyProtection="0">
      <alignment horizontal="center" vertical="center"/>
    </xf>
    <xf numFmtId="0" fontId="11" fillId="81" borderId="146" applyNumberFormat="0" applyProtection="0">
      <alignment horizontal="center" vertical="center" wrapText="1"/>
    </xf>
    <xf numFmtId="0" fontId="80" fillId="0" borderId="0">
      <alignment vertical="top"/>
    </xf>
    <xf numFmtId="0" fontId="11" fillId="60" borderId="146" applyNumberFormat="0" applyProtection="0">
      <alignment horizontal="left" vertical="center" wrapText="1"/>
    </xf>
    <xf numFmtId="257" fontId="11" fillId="82" borderId="146" applyNumberFormat="0" applyProtection="0">
      <alignment horizontal="center" vertical="center" wrapText="1"/>
    </xf>
    <xf numFmtId="0" fontId="12" fillId="25" borderId="146" applyNumberFormat="0" applyProtection="0">
      <alignment horizontal="left" vertical="center" wrapText="1"/>
    </xf>
    <xf numFmtId="0" fontId="11" fillId="60" borderId="146" applyNumberFormat="0" applyProtection="0">
      <alignment horizontal="left" vertical="center" wrapText="1"/>
    </xf>
    <xf numFmtId="241" fontId="194" fillId="86" borderId="157" applyNumberFormat="0" applyBorder="0" applyAlignment="0" applyProtection="0">
      <alignment vertical="center"/>
    </xf>
    <xf numFmtId="49" fontId="238" fillId="0" borderId="5">
      <alignment vertical="center"/>
    </xf>
    <xf numFmtId="0" fontId="30" fillId="0" borderId="158" applyNumberFormat="0" applyFill="0" applyAlignment="0" applyProtection="0"/>
    <xf numFmtId="0" fontId="30" fillId="0" borderId="158" applyNumberFormat="0" applyFill="0" applyAlignment="0" applyProtection="0"/>
    <xf numFmtId="0" fontId="42" fillId="0" borderId="64" applyNumberFormat="0" applyFill="0" applyAlignment="0" applyProtection="0"/>
    <xf numFmtId="0" fontId="30" fillId="0" borderId="158" applyNumberFormat="0" applyFill="0" applyAlignment="0" applyProtection="0"/>
    <xf numFmtId="39" fontId="12" fillId="0" borderId="150">
      <protection locked="0"/>
    </xf>
    <xf numFmtId="165" fontId="193" fillId="0" borderId="150" applyFill="0" applyAlignment="0" applyProtection="0"/>
    <xf numFmtId="171" fontId="85" fillId="0" borderId="159"/>
    <xf numFmtId="0" fontId="12" fillId="61" borderId="163" applyNumberFormat="0">
      <alignment horizontal="left" vertical="center"/>
    </xf>
    <xf numFmtId="0" fontId="12" fillId="60" borderId="163" applyNumberFormat="0">
      <alignment horizontal="centerContinuous" vertical="center" wrapText="1"/>
    </xf>
    <xf numFmtId="283" fontId="238" fillId="0" borderId="5">
      <alignment horizontal="right"/>
    </xf>
    <xf numFmtId="241" fontId="194" fillId="86" borderId="171" applyNumberFormat="0" applyBorder="0" applyAlignment="0" applyProtection="0">
      <alignment vertical="center"/>
    </xf>
    <xf numFmtId="0" fontId="30" fillId="0" borderId="172" applyNumberFormat="0" applyFill="0" applyAlignment="0" applyProtection="0"/>
    <xf numFmtId="0" fontId="30" fillId="0" borderId="172" applyNumberFormat="0" applyFill="0" applyAlignment="0" applyProtection="0"/>
    <xf numFmtId="0" fontId="30" fillId="0" borderId="172" applyNumberFormat="0" applyFill="0" applyAlignment="0" applyProtection="0"/>
    <xf numFmtId="8" fontId="83" fillId="0" borderId="0" applyFont="0" applyFill="0" applyBorder="0" applyAlignment="0" applyProtection="0"/>
    <xf numFmtId="5" fontId="83" fillId="0" borderId="0" applyFont="0" applyFill="0" applyBorder="0" applyAlignment="0" applyProtection="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64" fontId="83" fillId="0" borderId="0" applyFont="0" applyFill="0" applyBorder="0" applyAlignment="0" applyProtection="0"/>
    <xf numFmtId="179" fontId="12" fillId="0" borderId="0"/>
    <xf numFmtId="179" fontId="12" fillId="0" borderId="0"/>
    <xf numFmtId="179" fontId="12" fillId="0" borderId="0"/>
    <xf numFmtId="291" fontId="12" fillId="0" borderId="0"/>
    <xf numFmtId="291" fontId="12" fillId="0" borderId="0"/>
    <xf numFmtId="291" fontId="12" fillId="0" borderId="0"/>
    <xf numFmtId="291" fontId="12" fillId="0" borderId="0"/>
    <xf numFmtId="291" fontId="12" fillId="0" borderId="0"/>
    <xf numFmtId="291" fontId="12" fillId="0" borderId="0"/>
    <xf numFmtId="291" fontId="12" fillId="0" borderId="0"/>
    <xf numFmtId="291" fontId="12" fillId="0" borderId="0"/>
    <xf numFmtId="291" fontId="12" fillId="0" borderId="0"/>
    <xf numFmtId="291" fontId="12" fillId="0" borderId="0"/>
    <xf numFmtId="291" fontId="12" fillId="0" borderId="0"/>
    <xf numFmtId="291"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179" fontId="12" fillId="0" borderId="0"/>
    <xf numFmtId="292" fontId="12" fillId="0" borderId="0"/>
    <xf numFmtId="292" fontId="12" fillId="0" borderId="0"/>
    <xf numFmtId="292" fontId="12" fillId="0" borderId="0"/>
    <xf numFmtId="292" fontId="12" fillId="0" borderId="0"/>
    <xf numFmtId="292" fontId="12" fillId="0" borderId="0"/>
    <xf numFmtId="292" fontId="12" fillId="0" borderId="0"/>
    <xf numFmtId="292" fontId="12" fillId="0" borderId="0"/>
    <xf numFmtId="292" fontId="12" fillId="0" borderId="0"/>
    <xf numFmtId="292" fontId="12" fillId="0" borderId="0"/>
    <xf numFmtId="292" fontId="12" fillId="0" borderId="0"/>
    <xf numFmtId="292" fontId="12" fillId="0" borderId="0"/>
    <xf numFmtId="292" fontId="12" fillId="0" borderId="0"/>
    <xf numFmtId="293" fontId="12" fillId="0" borderId="0"/>
    <xf numFmtId="293" fontId="12" fillId="0" borderId="0"/>
    <xf numFmtId="293" fontId="12" fillId="0" borderId="0"/>
    <xf numFmtId="293" fontId="12" fillId="0" borderId="0"/>
    <xf numFmtId="293" fontId="12" fillId="0" borderId="0"/>
    <xf numFmtId="293" fontId="12" fillId="0" borderId="0"/>
    <xf numFmtId="293" fontId="12" fillId="0" borderId="0"/>
    <xf numFmtId="293" fontId="12" fillId="0" borderId="0"/>
    <xf numFmtId="293" fontId="12" fillId="0" borderId="0"/>
    <xf numFmtId="293" fontId="12" fillId="0" borderId="0"/>
    <xf numFmtId="293" fontId="12" fillId="0" borderId="0"/>
    <xf numFmtId="293" fontId="12" fillId="0" borderId="0"/>
    <xf numFmtId="292" fontId="12" fillId="0" borderId="0"/>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0" borderId="163" applyNumberFormat="0">
      <alignment horizontal="centerContinuous" vertical="center" wrapText="1"/>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0" fontId="12" fillId="61" borderId="163" applyNumberFormat="0">
      <alignment horizontal="left" vertical="center"/>
    </xf>
    <xf numFmtId="43" fontId="82" fillId="0" borderId="0" applyFont="0" applyFill="0" applyBorder="0" applyAlignment="0" applyProtection="0"/>
    <xf numFmtId="0" fontId="6" fillId="37"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14" fillId="3"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6" fillId="37"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6" fillId="41"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6" fillId="45"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6" fillId="4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6" fillId="53"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6" fillId="5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6" fillId="3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6" fillId="42"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6" fillId="46"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6" fillId="50"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6" fillId="54"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6" fillId="58"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75" fillId="39"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75" fillId="43"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75" fillId="47"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75" fillId="51"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75" fillId="5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75" fillId="59"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75" fillId="36"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75" fillId="40"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75" fillId="4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75" fillId="48"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75" fillId="52"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75" fillId="56" borderId="0" applyNumberFormat="0" applyBorder="0" applyAlignment="0" applyProtection="0"/>
    <xf numFmtId="42" fontId="87" fillId="0" borderId="0" applyFont="0"/>
    <xf numFmtId="41" fontId="87" fillId="0" borderId="0" applyFont="0"/>
    <xf numFmtId="6" fontId="88" fillId="0" borderId="88" applyNumberFormat="0" applyFont="0" applyBorder="0" applyProtection="0">
      <alignment horizontal="right"/>
    </xf>
    <xf numFmtId="208" fontId="90" fillId="63" borderId="164"/>
    <xf numFmtId="208" fontId="90" fillId="63" borderId="164"/>
    <xf numFmtId="208" fontId="90" fillId="63" borderId="164"/>
    <xf numFmtId="208" fontId="90" fillId="63" borderId="164"/>
    <xf numFmtId="208" fontId="90" fillId="63" borderId="164"/>
    <xf numFmtId="0" fontId="16" fillId="4" borderId="0" applyNumberFormat="0" applyBorder="0" applyAlignment="0" applyProtection="0"/>
    <xf numFmtId="0" fontId="16" fillId="4"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66" fillId="30" borderId="0" applyNumberFormat="0" applyBorder="0" applyAlignment="0" applyProtection="0"/>
    <xf numFmtId="0" fontId="97" fillId="0" borderId="5" applyNumberFormat="0" applyFill="0" applyAlignment="0" applyProtection="0"/>
    <xf numFmtId="0" fontId="97" fillId="0" borderId="5" applyNumberFormat="0" applyFill="0" applyAlignment="0" applyProtection="0"/>
    <xf numFmtId="0" fontId="97" fillId="0" borderId="5" applyNumberFormat="0" applyFill="0" applyAlignment="0" applyProtection="0"/>
    <xf numFmtId="0" fontId="97" fillId="0" borderId="5" applyNumberFormat="0" applyFill="0" applyAlignment="0" applyProtection="0"/>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5" applyNumberFormat="0" applyFont="0" applyFill="0" applyAlignment="0" applyProtection="0"/>
    <xf numFmtId="0" fontId="83" fillId="0" borderId="5" applyNumberFormat="0" applyFont="0" applyFill="0" applyAlignment="0" applyProtection="0"/>
    <xf numFmtId="0" fontId="83" fillId="0" borderId="5"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83" fillId="0" borderId="166" applyNumberFormat="0" applyFont="0" applyFill="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257"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243"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244"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17" fillId="21" borderId="163" applyNumberFormat="0" applyAlignment="0" applyProtection="0"/>
    <xf numFmtId="0" fontId="70" fillId="33" borderId="59" applyNumberFormat="0" applyAlignment="0" applyProtection="0"/>
    <xf numFmtId="0" fontId="18" fillId="22" borderId="16" applyNumberFormat="0" applyAlignment="0" applyProtection="0"/>
    <xf numFmtId="0" fontId="18" fillId="22" borderId="16" applyNumberFormat="0" applyAlignment="0" applyProtection="0"/>
    <xf numFmtId="0" fontId="52" fillId="34" borderId="62" applyNumberFormat="0" applyAlignment="0" applyProtection="0"/>
    <xf numFmtId="0" fontId="52" fillId="34" borderId="62" applyNumberFormat="0" applyAlignment="0" applyProtection="0"/>
    <xf numFmtId="0" fontId="18" fillId="22" borderId="16" applyNumberFormat="0" applyAlignment="0" applyProtection="0"/>
    <xf numFmtId="0" fontId="18" fillId="22" borderId="16" applyNumberFormat="0" applyAlignment="0" applyProtection="0"/>
    <xf numFmtId="0" fontId="72" fillId="34" borderId="62" applyNumberFormat="0" applyAlignment="0" applyProtection="0"/>
    <xf numFmtId="41" fontId="103" fillId="0" borderId="0" applyFont="0" applyBorder="0">
      <alignment horizontal="right"/>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18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294" fontId="12" fillId="0" borderId="0" applyFont="0" applyFill="0" applyBorder="0" applyAlignment="0" applyProtection="0"/>
    <xf numFmtId="294" fontId="12" fillId="0" borderId="0" applyFont="0" applyFill="0" applyBorder="0" applyAlignment="0" applyProtection="0"/>
    <xf numFmtId="170" fontId="6" fillId="0" borderId="0" applyFont="0" applyFill="0" applyBorder="0" applyAlignment="0" applyProtection="0"/>
    <xf numFmtId="294" fontId="80" fillId="0" borderId="0" applyFont="0" applyFill="0" applyBorder="0" applyAlignment="0" applyProtection="0"/>
    <xf numFmtId="291" fontId="80"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05" fillId="0" borderId="0" applyFont="0" applyFill="0" applyBorder="0" applyAlignment="0" applyProtection="0"/>
    <xf numFmtId="170" fontId="14" fillId="0" borderId="0" applyFont="0" applyFill="0" applyBorder="0" applyAlignment="0" applyProtection="0"/>
    <xf numFmtId="170" fontId="105"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05" fillId="0" borderId="0" applyFont="0" applyFill="0" applyBorder="0" applyAlignment="0" applyProtection="0"/>
    <xf numFmtId="43"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43" fontId="14" fillId="0" borderId="0" applyFont="0" applyFill="0" applyBorder="0" applyAlignment="0" applyProtection="0"/>
    <xf numFmtId="43" fontId="14"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4"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293" fontId="12" fillId="0" borderId="0" applyFont="0" applyFill="0" applyBorder="0" applyAlignment="0" applyProtection="0"/>
    <xf numFmtId="293" fontId="12" fillId="0" borderId="0" applyFont="0" applyFill="0" applyBorder="0" applyAlignment="0" applyProtection="0"/>
    <xf numFmtId="181" fontId="12" fillId="0" borderId="0" applyFont="0" applyFill="0" applyBorder="0" applyAlignment="0" applyProtection="0">
      <alignment horizontal="right"/>
    </xf>
    <xf numFmtId="293" fontId="12" fillId="0" borderId="0" applyFont="0" applyFill="0" applyBorder="0" applyAlignment="0" applyProtection="0"/>
    <xf numFmtId="43" fontId="12" fillId="0" borderId="0" applyFont="0" applyFill="0" applyBorder="0" applyAlignment="0" applyProtection="0"/>
    <xf numFmtId="43" fontId="105"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239"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70" fontId="14"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43" fontId="14" fillId="0" borderId="0" applyFont="0" applyFill="0" applyBorder="0" applyAlignment="0" applyProtection="0"/>
    <xf numFmtId="43" fontId="14"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43" fontId="12" fillId="0" borderId="0" applyFont="0" applyFill="0" applyBorder="0" applyAlignment="0" applyProtection="0"/>
    <xf numFmtId="181" fontId="12" fillId="0" borderId="0" applyFont="0" applyFill="0" applyBorder="0" applyAlignment="0" applyProtection="0">
      <alignment horizontal="right"/>
    </xf>
    <xf numFmtId="43" fontId="12" fillId="0" borderId="0" applyFont="0" applyFill="0" applyBorder="0" applyAlignment="0" applyProtection="0"/>
    <xf numFmtId="43" fontId="101" fillId="0" borderId="0" applyFont="0" applyFill="0" applyBorder="0" applyAlignment="0" applyProtection="0"/>
    <xf numFmtId="170" fontId="12" fillId="0" borderId="0" applyFont="0" applyFill="0" applyBorder="0" applyAlignment="0" applyProtection="0"/>
    <xf numFmtId="43" fontId="105" fillId="0" borderId="0" applyFont="0" applyFill="0" applyBorder="0" applyAlignment="0" applyProtection="0"/>
    <xf numFmtId="43" fontId="101" fillId="0" borderId="0" applyFont="0" applyFill="0" applyBorder="0" applyAlignment="0" applyProtection="0"/>
    <xf numFmtId="43" fontId="240"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01" fillId="0" borderId="0" applyFont="0" applyFill="0" applyBorder="0" applyAlignment="0" applyProtection="0"/>
    <xf numFmtId="43" fontId="101" fillId="0" borderId="0" applyFont="0" applyFill="0" applyBorder="0" applyAlignment="0" applyProtection="0"/>
    <xf numFmtId="170" fontId="14" fillId="0" borderId="0" applyFont="0" applyFill="0" applyBorder="0" applyAlignment="0" applyProtection="0"/>
    <xf numFmtId="43" fontId="14"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170" fontId="105"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01" fillId="0" borderId="0" applyFont="0" applyFill="0" applyBorder="0" applyAlignment="0" applyProtection="0"/>
    <xf numFmtId="43" fontId="101" fillId="0" borderId="0" applyFont="0" applyFill="0" applyBorder="0" applyAlignment="0" applyProtection="0"/>
    <xf numFmtId="0" fontId="12" fillId="0" borderId="0" applyFont="0" applyFill="0" applyBorder="0" applyAlignment="0" applyProtection="0"/>
    <xf numFmtId="170" fontId="101" fillId="0" borderId="0" applyFont="0" applyFill="0" applyBorder="0" applyAlignment="0" applyProtection="0"/>
    <xf numFmtId="0"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5"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14"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4" fontId="14"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12" fillId="0" borderId="0" applyFont="0" applyFill="0" applyBorder="0" applyAlignment="0" applyProtection="0"/>
    <xf numFmtId="5" fontId="14" fillId="0" borderId="0" applyFont="0" applyFill="0" applyBorder="0" applyAlignment="0" applyProtection="0"/>
    <xf numFmtId="164" fontId="14" fillId="0" borderId="0" applyFont="0" applyFill="0" applyBorder="0" applyAlignment="0" applyProtection="0"/>
    <xf numFmtId="5" fontId="14" fillId="0" borderId="0" applyFont="0" applyFill="0" applyBorder="0" applyAlignment="0" applyProtection="0"/>
    <xf numFmtId="170"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5" fontId="14" fillId="0" borderId="0" applyFont="0" applyFill="0" applyBorder="0" applyAlignment="0" applyProtection="0"/>
    <xf numFmtId="164" fontId="14"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4"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70" fontId="91" fillId="0" borderId="0" applyFont="0" applyFill="0" applyBorder="0" applyAlignment="0" applyProtection="0"/>
    <xf numFmtId="43" fontId="91" fillId="0" borderId="0" applyFont="0" applyFill="0" applyBorder="0" applyAlignment="0" applyProtection="0"/>
    <xf numFmtId="43" fontId="12" fillId="0" borderId="0" applyFont="0" applyFill="0" applyBorder="0" applyAlignment="0" applyProtection="0"/>
    <xf numFmtId="170" fontId="91"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77"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5"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95" fontId="12" fillId="0" borderId="0" applyFont="0" applyFill="0" applyBorder="0" applyAlignment="0" applyProtection="0"/>
    <xf numFmtId="43" fontId="6" fillId="0" borderId="0" applyFont="0" applyFill="0" applyBorder="0" applyAlignment="0" applyProtection="0"/>
    <xf numFmtId="170" fontId="107" fillId="0" borderId="0" applyFont="0" applyFill="0" applyBorder="0" applyAlignment="0" applyProtection="0"/>
    <xf numFmtId="43"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107" fillId="0" borderId="0" applyFont="0" applyFill="0" applyBorder="0" applyAlignment="0" applyProtection="0"/>
    <xf numFmtId="43" fontId="107" fillId="0" borderId="0" applyFont="0" applyFill="0" applyBorder="0" applyAlignment="0" applyProtection="0"/>
    <xf numFmtId="43" fontId="107" fillId="0" borderId="0" applyFont="0" applyFill="0" applyBorder="0" applyAlignment="0" applyProtection="0"/>
    <xf numFmtId="43"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0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0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237"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4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0"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70"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170"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6"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179" fontId="12"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0" fontId="86" fillId="0" borderId="0" applyFont="0" applyFill="0" applyBorder="0" applyAlignment="0" applyProtection="0"/>
    <xf numFmtId="43" fontId="86" fillId="0" borderId="0" applyFont="0" applyFill="0" applyBorder="0" applyAlignment="0" applyProtection="0"/>
    <xf numFmtId="4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09"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3" fontId="12" fillId="0" borderId="0" applyFont="0" applyFill="0" applyBorder="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8" fontId="113" fillId="0" borderId="168">
      <protection locked="0"/>
    </xf>
    <xf numFmtId="8" fontId="113" fillId="0" borderId="168">
      <protection locked="0"/>
    </xf>
    <xf numFmtId="166" fontId="113" fillId="0" borderId="168">
      <protection locked="0"/>
    </xf>
    <xf numFmtId="166" fontId="113" fillId="0" borderId="168">
      <protection locked="0"/>
    </xf>
    <xf numFmtId="166" fontId="113" fillId="0" borderId="168">
      <protection locked="0"/>
    </xf>
    <xf numFmtId="166" fontId="113" fillId="0" borderId="168">
      <protection locked="0"/>
    </xf>
    <xf numFmtId="166" fontId="113" fillId="0" borderId="168">
      <protection locked="0"/>
    </xf>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9"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4"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92"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44" fontId="77" fillId="0" borderId="0" applyFont="0" applyFill="0" applyBorder="0" applyAlignment="0" applyProtection="0"/>
    <xf numFmtId="169" fontId="107" fillId="0" borderId="0" applyFont="0" applyFill="0" applyBorder="0" applyAlignment="0" applyProtection="0"/>
    <xf numFmtId="14" fontId="12" fillId="0" borderId="0" applyFont="0" applyFill="0" applyBorder="0" applyAlignment="0" applyProtection="0"/>
    <xf numFmtId="296" fontId="12" fillId="0" borderId="0" applyFont="0" applyFill="0" applyBorder="0" applyAlignment="0" applyProtection="0"/>
    <xf numFmtId="44" fontId="107"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12" fillId="0" borderId="0" applyFont="0" applyFill="0" applyBorder="0" applyAlignment="0" applyProtection="0"/>
    <xf numFmtId="44" fontId="107" fillId="0" borderId="0" applyFont="0" applyFill="0" applyBorder="0" applyAlignment="0" applyProtection="0"/>
    <xf numFmtId="169" fontId="12" fillId="0" borderId="0" applyFont="0" applyFill="0" applyBorder="0" applyAlignment="0" applyProtection="0"/>
    <xf numFmtId="44" fontId="12" fillId="0" borderId="0" applyFont="0" applyFill="0" applyBorder="0" applyAlignment="0" applyProtection="0"/>
    <xf numFmtId="44" fontId="91" fillId="0" borderId="0" applyFont="0" applyFill="0" applyBorder="0" applyAlignment="0" applyProtection="0"/>
    <xf numFmtId="44" fontId="91" fillId="0" borderId="0" applyFont="0" applyFill="0" applyBorder="0" applyAlignment="0" applyProtection="0"/>
    <xf numFmtId="221" fontId="12" fillId="0" borderId="0" applyFont="0" applyFill="0" applyBorder="0" applyAlignment="0" applyProtection="0">
      <alignment horizontal="right"/>
    </xf>
    <xf numFmtId="169"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287" fontId="12" fillId="0" borderId="0" applyFont="0" applyFill="0" applyBorder="0" applyAlignment="0" applyProtection="0"/>
    <xf numFmtId="44" fontId="19" fillId="0" borderId="0" applyFont="0" applyFill="0" applyBorder="0" applyAlignment="0" applyProtection="0"/>
    <xf numFmtId="44" fontId="14" fillId="0" borderId="0" applyFont="0" applyFill="0" applyBorder="0" applyAlignment="0" applyProtection="0"/>
    <xf numFmtId="169" fontId="14" fillId="0" borderId="0" applyFont="0" applyFill="0" applyBorder="0" applyAlignment="0" applyProtection="0"/>
    <xf numFmtId="221" fontId="12" fillId="0" borderId="0" applyFont="0" applyFill="0" applyBorder="0" applyAlignment="0" applyProtection="0">
      <alignment horizontal="right"/>
    </xf>
    <xf numFmtId="44" fontId="91"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0" fontId="12" fillId="0" borderId="0" applyFont="0" applyFill="0" applyBorder="0" applyAlignment="0" applyProtection="0"/>
    <xf numFmtId="0" fontId="12" fillId="0" borderId="0" applyFont="0" applyFill="0" applyBorder="0" applyAlignment="0" applyProtection="0"/>
    <xf numFmtId="169" fontId="19" fillId="0" borderId="0" applyFont="0" applyFill="0" applyBorder="0" applyAlignment="0" applyProtection="0"/>
    <xf numFmtId="44" fontId="19"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44" fontId="19" fillId="0" borderId="0" applyFont="0" applyFill="0" applyBorder="0" applyAlignment="0" applyProtection="0"/>
    <xf numFmtId="169" fontId="91" fillId="0" borderId="0" applyFont="0" applyFill="0" applyBorder="0" applyAlignment="0" applyProtection="0"/>
    <xf numFmtId="44" fontId="14" fillId="0" borderId="0" applyFont="0" applyFill="0" applyBorder="0" applyAlignment="0" applyProtection="0"/>
    <xf numFmtId="169" fontId="14" fillId="0" borderId="0" applyFont="0" applyFill="0" applyBorder="0" applyAlignment="0" applyProtection="0"/>
    <xf numFmtId="44" fontId="14" fillId="0" borderId="0" applyFont="0" applyFill="0" applyBorder="0" applyAlignment="0" applyProtection="0"/>
    <xf numFmtId="169" fontId="19"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19" fillId="0" borderId="0" applyFont="0" applyFill="0" applyBorder="0" applyAlignment="0" applyProtection="0"/>
    <xf numFmtId="44" fontId="19" fillId="0" borderId="0" applyFont="0" applyFill="0" applyBorder="0" applyAlignment="0" applyProtection="0"/>
    <xf numFmtId="169" fontId="19" fillId="0" borderId="0" applyFont="0" applyFill="0" applyBorder="0" applyAlignment="0" applyProtection="0"/>
    <xf numFmtId="44"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44" fontId="6" fillId="0" borderId="0" applyFont="0" applyFill="0" applyBorder="0" applyAlignment="0" applyProtection="0"/>
    <xf numFmtId="169" fontId="77" fillId="0" borderId="0" applyFont="0" applyFill="0" applyBorder="0" applyAlignment="0" applyProtection="0"/>
    <xf numFmtId="44" fontId="77" fillId="0" borderId="0" applyFont="0" applyFill="0" applyBorder="0" applyAlignment="0" applyProtection="0"/>
    <xf numFmtId="169" fontId="12" fillId="0" borderId="0" applyFont="0" applyFill="0" applyBorder="0" applyAlignment="0" applyProtection="0"/>
    <xf numFmtId="44" fontId="12" fillId="0" borderId="0" applyFont="0" applyFill="0" applyBorder="0" applyAlignment="0" applyProtection="0"/>
    <xf numFmtId="185" fontId="12" fillId="0" borderId="0" applyFont="0" applyFill="0" applyBorder="0" applyAlignment="0" applyProtection="0"/>
    <xf numFmtId="185"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9" fillId="0" borderId="0" applyFont="0" applyFill="0" applyBorder="0" applyAlignment="0" applyProtection="0"/>
    <xf numFmtId="169"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77"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169" fontId="19" fillId="0" borderId="0" applyFont="0" applyFill="0" applyBorder="0" applyAlignment="0" applyProtection="0"/>
    <xf numFmtId="44" fontId="19"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169" fontId="12"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9" fontId="12" fillId="0" borderId="0" applyFont="0" applyFill="0" applyBorder="0" applyAlignment="0" applyProtection="0"/>
    <xf numFmtId="44" fontId="6" fillId="0" borderId="0" applyFont="0" applyFill="0" applyBorder="0" applyAlignment="0" applyProtection="0"/>
    <xf numFmtId="5" fontId="12" fillId="0" borderId="0" applyFont="0" applyFill="0" applyBorder="0" applyAlignment="0" applyProtection="0"/>
    <xf numFmtId="5" fontId="12" fillId="0" borderId="0" applyFont="0" applyFill="0" applyBorder="0" applyAlignment="0" applyProtection="0"/>
    <xf numFmtId="5" fontId="12" fillId="0" borderId="0" applyFont="0" applyFill="0" applyBorder="0" applyAlignment="0" applyProtection="0"/>
    <xf numFmtId="5" fontId="12" fillId="0" borderId="0" applyFont="0" applyFill="0" applyBorder="0" applyAlignment="0" applyProtection="0"/>
    <xf numFmtId="5" fontId="12" fillId="0" borderId="0" applyFont="0" applyFill="0" applyBorder="0" applyAlignment="0" applyProtection="0"/>
    <xf numFmtId="5" fontId="12" fillId="0" borderId="0" applyFont="0" applyFill="0" applyBorder="0" applyAlignment="0" applyProtection="0"/>
    <xf numFmtId="5" fontId="12" fillId="0" borderId="0" applyFont="0" applyFill="0" applyBorder="0" applyAlignment="0" applyProtection="0"/>
    <xf numFmtId="5" fontId="12" fillId="0" borderId="0" applyFont="0" applyFill="0" applyBorder="0" applyAlignment="0" applyProtection="0"/>
    <xf numFmtId="225" fontId="88" fillId="0" borderId="0" applyFont="0" applyFill="0" applyBorder="0" applyAlignment="0" applyProtection="0">
      <alignment vertical="center"/>
    </xf>
    <xf numFmtId="5" fontId="12" fillId="0" borderId="0" applyFont="0" applyFill="0" applyBorder="0" applyAlignment="0" applyProtection="0"/>
    <xf numFmtId="5" fontId="12" fillId="0" borderId="0" applyFont="0" applyFill="0" applyBorder="0" applyAlignment="0" applyProtection="0"/>
    <xf numFmtId="5" fontId="12" fillId="0" borderId="0" applyFont="0" applyFill="0" applyBorder="0" applyAlignment="0" applyProtection="0"/>
    <xf numFmtId="4" fontId="245" fillId="0" borderId="0"/>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7" fontId="241" fillId="0" borderId="72" applyNumberFormat="0" applyFill="0">
      <alignment horizontal="right"/>
    </xf>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29" fontId="81" fillId="65" borderId="9" applyFont="0" applyFill="0" applyBorder="0" applyAlignment="0" applyProtection="0"/>
    <xf numFmtId="231" fontId="85" fillId="0" borderId="5" applyFont="0" applyFill="0" applyBorder="0" applyAlignment="0" applyProtection="0"/>
    <xf numFmtId="231" fontId="85" fillId="0" borderId="5" applyFont="0" applyFill="0" applyBorder="0" applyAlignment="0" applyProtection="0"/>
    <xf numFmtId="231" fontId="85" fillId="0" borderId="5" applyFont="0" applyFill="0" applyBorder="0" applyAlignment="0" applyProtection="0"/>
    <xf numFmtId="231" fontId="85" fillId="0" borderId="5" applyFont="0" applyFill="0" applyBorder="0" applyAlignment="0" applyProtection="0"/>
    <xf numFmtId="231" fontId="85" fillId="0" borderId="5" applyFont="0" applyFill="0" applyBorder="0" applyAlignment="0" applyProtection="0"/>
    <xf numFmtId="231" fontId="85" fillId="0" borderId="5" applyFont="0" applyFill="0" applyBorder="0" applyAlignment="0" applyProtection="0"/>
    <xf numFmtId="231" fontId="85" fillId="0" borderId="5" applyFont="0" applyFill="0" applyBorder="0" applyAlignment="0" applyProtection="0"/>
    <xf numFmtId="231" fontId="85" fillId="0" borderId="5" applyFont="0" applyFill="0" applyBorder="0" applyAlignment="0" applyProtection="0"/>
    <xf numFmtId="231" fontId="85" fillId="0" borderId="5" applyFont="0" applyFill="0" applyBorder="0" applyAlignment="0" applyProtection="0"/>
    <xf numFmtId="231" fontId="85" fillId="0" borderId="5"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228" fontId="98" fillId="0" borderId="0" applyFont="0" applyFill="0" applyBorder="0" applyProtection="0">
      <alignment horizontal="right"/>
    </xf>
    <xf numFmtId="14" fontId="12" fillId="0" borderId="0" applyFont="0" applyFill="0" applyBorder="0" applyAlignment="0" applyProtection="0"/>
    <xf numFmtId="14" fontId="12" fillId="0" borderId="0" applyFont="0" applyFill="0" applyBorder="0" applyAlignment="0" applyProtection="0"/>
    <xf numFmtId="14" fontId="12" fillId="0" borderId="0" applyFont="0" applyFill="0" applyBorder="0" applyAlignment="0" applyProtection="0"/>
    <xf numFmtId="42" fontId="116" fillId="0" borderId="0"/>
    <xf numFmtId="42" fontId="80" fillId="0" borderId="0"/>
    <xf numFmtId="42" fontId="118" fillId="0" borderId="0" applyFill="0" applyBorder="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34" fontId="12" fillId="0" borderId="0" applyFont="0" applyFill="0" applyBorder="0" applyAlignment="0" applyProtection="0"/>
    <xf numFmtId="234" fontId="12" fillId="0" borderId="0" applyFont="0" applyFill="0" applyBorder="0" applyAlignment="0" applyProtection="0"/>
    <xf numFmtId="234" fontId="12" fillId="0" borderId="0" applyFont="0" applyFill="0" applyBorder="0" applyAlignment="0" applyProtection="0"/>
    <xf numFmtId="234" fontId="12" fillId="0" borderId="0" applyFont="0" applyFill="0" applyBorder="0" applyAlignment="0" applyProtection="0"/>
    <xf numFmtId="234" fontId="12" fillId="0" borderId="0" applyFont="0" applyFill="0" applyBorder="0" applyAlignment="0" applyProtection="0"/>
    <xf numFmtId="234" fontId="12" fillId="0" borderId="0" applyFont="0" applyFill="0" applyBorder="0" applyAlignment="0" applyProtection="0"/>
    <xf numFmtId="234" fontId="12" fillId="0" borderId="0" applyFont="0" applyFill="0" applyBorder="0" applyAlignment="0" applyProtection="0"/>
    <xf numFmtId="234" fontId="12" fillId="0" borderId="0" applyFont="0" applyFill="0" applyBorder="0" applyAlignment="0" applyProtection="0"/>
    <xf numFmtId="234" fontId="79" fillId="0" borderId="0" applyFont="0" applyFill="0" applyBorder="0" applyAlignment="0" applyProtection="0"/>
    <xf numFmtId="234" fontId="12" fillId="0" borderId="0" applyFont="0" applyFill="0" applyBorder="0" applyAlignment="0" applyProtection="0"/>
    <xf numFmtId="234" fontId="12" fillId="0" borderId="0" applyFont="0" applyFill="0" applyBorder="0" applyAlignment="0" applyProtection="0"/>
    <xf numFmtId="234" fontId="12"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74" fillId="0" borderId="0" applyNumberFormat="0" applyFill="0" applyBorder="0" applyAlignment="0" applyProtection="0"/>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1" fontId="121" fillId="69" borderId="43" applyNumberFormat="0" applyBorder="0" applyAlignment="0">
      <alignment horizontal="centerContinuous" vertical="center"/>
      <protection locked="0"/>
    </xf>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09"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2" fontId="12" fillId="0" borderId="0" applyFont="0" applyFill="0" applyBorder="0" applyAlignment="0" applyProtection="0"/>
    <xf numFmtId="0" fontId="21" fillId="5" borderId="0" applyNumberFormat="0" applyBorder="0" applyAlignment="0" applyProtection="0"/>
    <xf numFmtId="0" fontId="21" fillId="5"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21" fillId="5" borderId="0" applyNumberFormat="0" applyBorder="0" applyAlignment="0" applyProtection="0"/>
    <xf numFmtId="0" fontId="21" fillId="5"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237" fontId="12" fillId="71" borderId="160" applyNumberFormat="0" applyFont="0" applyBorder="0" applyAlignment="0" applyProtection="0"/>
    <xf numFmtId="0" fontId="127" fillId="0" borderId="0" applyProtection="0">
      <alignment horizontal="right"/>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47" fillId="0" borderId="161">
      <alignment horizontal="left" vertical="center"/>
    </xf>
    <xf numFmtId="0" fontId="129" fillId="0" borderId="0" applyNumberFormat="0" applyFill="0" applyBorder="0" applyAlignment="0" applyProtection="0"/>
    <xf numFmtId="0" fontId="129" fillId="0" borderId="0" applyNumberFormat="0" applyFill="0" applyBorder="0" applyAlignment="0" applyProtection="0"/>
    <xf numFmtId="0" fontId="22" fillId="0" borderId="173" applyNumberFormat="0" applyFill="0" applyAlignment="0" applyProtection="0"/>
    <xf numFmtId="0" fontId="22" fillId="0" borderId="173" applyNumberFormat="0" applyFill="0" applyAlignment="0" applyProtection="0"/>
    <xf numFmtId="0" fontId="129" fillId="0" borderId="0" applyNumberFormat="0" applyFill="0" applyBorder="0" applyAlignment="0" applyProtection="0"/>
    <xf numFmtId="0" fontId="22" fillId="0" borderId="173" applyNumberFormat="0" applyFill="0" applyAlignment="0" applyProtection="0"/>
    <xf numFmtId="0" fontId="22" fillId="0" borderId="173" applyNumberFormat="0" applyFill="0" applyAlignment="0" applyProtection="0"/>
    <xf numFmtId="0" fontId="62" fillId="0" borderId="56" applyNumberFormat="0" applyFill="0" applyAlignment="0" applyProtection="0"/>
    <xf numFmtId="0" fontId="130" fillId="0" borderId="0" applyProtection="0">
      <alignment horizontal="left"/>
    </xf>
    <xf numFmtId="0" fontId="130" fillId="0" borderId="0" applyProtection="0">
      <alignment horizontal="left"/>
    </xf>
    <xf numFmtId="0" fontId="23" fillId="0" borderId="174" applyNumberFormat="0" applyFill="0" applyAlignment="0" applyProtection="0"/>
    <xf numFmtId="0" fontId="23" fillId="0" borderId="174" applyNumberFormat="0" applyFill="0" applyAlignment="0" applyProtection="0"/>
    <xf numFmtId="0" fontId="130" fillId="0" borderId="0" applyProtection="0">
      <alignment horizontal="left"/>
    </xf>
    <xf numFmtId="0" fontId="23" fillId="0" borderId="174" applyNumberFormat="0" applyFill="0" applyAlignment="0" applyProtection="0"/>
    <xf numFmtId="0" fontId="23" fillId="0" borderId="174" applyNumberFormat="0" applyFill="0" applyAlignment="0" applyProtection="0"/>
    <xf numFmtId="0" fontId="63" fillId="0" borderId="57" applyNumberFormat="0" applyFill="0" applyAlignment="0" applyProtection="0"/>
    <xf numFmtId="0" fontId="131" fillId="0" borderId="0" applyProtection="0">
      <alignment horizontal="left"/>
    </xf>
    <xf numFmtId="0" fontId="131" fillId="0" borderId="0" applyProtection="0">
      <alignment horizontal="left"/>
    </xf>
    <xf numFmtId="0" fontId="24" fillId="0" borderId="175" applyNumberFormat="0" applyFill="0" applyAlignment="0" applyProtection="0"/>
    <xf numFmtId="0" fontId="131" fillId="0" borderId="0" applyProtection="0">
      <alignment horizontal="left"/>
    </xf>
    <xf numFmtId="0" fontId="24" fillId="0" borderId="175" applyNumberFormat="0" applyFill="0" applyAlignment="0" applyProtection="0"/>
    <xf numFmtId="0" fontId="24" fillId="0" borderId="175" applyNumberFormat="0" applyFill="0" applyAlignment="0" applyProtection="0"/>
    <xf numFmtId="0" fontId="64" fillId="0" borderId="58" applyNumberFormat="0" applyFill="0" applyAlignment="0" applyProtection="0"/>
    <xf numFmtId="0" fontId="6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64" fillId="0" borderId="0" applyNumberFormat="0" applyFill="0" applyBorder="0" applyAlignment="0" applyProtection="0"/>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238" fontId="87" fillId="0" borderId="76">
      <alignment horizontal="center"/>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246" fillId="0" borderId="0" applyNumberFormat="0" applyFill="0" applyBorder="0" applyAlignment="0" applyProtection="0"/>
    <xf numFmtId="0" fontId="38" fillId="0" borderId="0" applyNumberFormat="0" applyFill="0" applyBorder="0" applyAlignment="0" applyProtection="0"/>
    <xf numFmtId="0" fontId="137" fillId="0" borderId="0" applyNumberFormat="0" applyFill="0" applyBorder="0" applyAlignment="0" applyProtection="0"/>
    <xf numFmtId="0" fontId="137" fillId="0" borderId="0" applyNumberFormat="0" applyFill="0" applyBorder="0" applyAlignment="0" applyProtection="0">
      <alignment vertical="top"/>
      <protection locked="0"/>
    </xf>
    <xf numFmtId="0" fontId="139" fillId="0" borderId="0" applyNumberFormat="0" applyFill="0" applyBorder="0" applyAlignment="0" applyProtection="0"/>
    <xf numFmtId="0" fontId="140"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10" fontId="108" fillId="65" borderId="176" applyNumberFormat="0" applyBorder="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68" fillId="32" borderId="59"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257"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240" fontId="101" fillId="0" borderId="0" applyNumberFormat="0" applyFill="0" applyBorder="0" applyAlignment="0" applyProtection="0"/>
    <xf numFmtId="240" fontId="101" fillId="0" borderId="0" applyNumberFormat="0" applyFill="0" applyBorder="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47"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25" fillId="8" borderId="163" applyNumberFormat="0" applyAlignment="0" applyProtection="0"/>
    <xf numFmtId="0" fontId="68" fillId="32" borderId="59" applyNumberFormat="0" applyAlignment="0" applyProtection="0"/>
    <xf numFmtId="0" fontId="68" fillId="32" borderId="59" applyNumberFormat="0" applyAlignment="0" applyProtection="0"/>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0" fontId="147" fillId="73" borderId="169">
      <alignment horizontal="left" vertical="center" wrapText="1"/>
    </xf>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2" fontId="149" fillId="0" borderId="5"/>
    <xf numFmtId="0" fontId="26" fillId="0" borderId="20" applyNumberFormat="0" applyFill="0" applyAlignment="0" applyProtection="0"/>
    <xf numFmtId="0" fontId="26" fillId="0" borderId="20"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26" fillId="0" borderId="20" applyNumberFormat="0" applyFill="0" applyAlignment="0" applyProtection="0"/>
    <xf numFmtId="0" fontId="26" fillId="0" borderId="20" applyNumberFormat="0" applyFill="0" applyAlignment="0" applyProtection="0"/>
    <xf numFmtId="0" fontId="71" fillId="0" borderId="61" applyNumberFormat="0" applyFill="0" applyAlignment="0" applyProtection="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181" fontId="12" fillId="0" borderId="0"/>
    <xf numFmtId="181" fontId="12" fillId="0" borderId="0"/>
    <xf numFmtId="181" fontId="12" fillId="0" borderId="0"/>
    <xf numFmtId="181" fontId="12" fillId="0" borderId="0"/>
    <xf numFmtId="181" fontId="12" fillId="0" borderId="0"/>
    <xf numFmtId="181" fontId="12" fillId="0" borderId="0"/>
    <xf numFmtId="181" fontId="12" fillId="0" borderId="0"/>
    <xf numFmtId="181" fontId="12" fillId="0" borderId="0"/>
    <xf numFmtId="181" fontId="12" fillId="0" borderId="0"/>
    <xf numFmtId="181" fontId="12" fillId="0" borderId="0"/>
    <xf numFmtId="181" fontId="12" fillId="0" borderId="0"/>
    <xf numFmtId="181" fontId="12" fillId="0" borderId="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14" fontId="85" fillId="0" borderId="5" applyFont="0" applyFill="0" applyBorder="0" applyAlignment="0" applyProtection="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297" fontId="12" fillId="0" borderId="0"/>
    <xf numFmtId="0" fontId="27" fillId="23" borderId="0" applyNumberFormat="0" applyBorder="0" applyAlignment="0" applyProtection="0"/>
    <xf numFmtId="0" fontId="27" fillId="23"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27" fillId="23" borderId="0" applyNumberFormat="0" applyBorder="0" applyAlignment="0" applyProtection="0"/>
    <xf numFmtId="0" fontId="27" fillId="23" borderId="0" applyNumberFormat="0" applyBorder="0" applyAlignment="0" applyProtection="0"/>
    <xf numFmtId="0" fontId="67" fillId="31"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98" fontId="12" fillId="0" borderId="0"/>
    <xf numFmtId="298" fontId="12" fillId="0" borderId="0"/>
    <xf numFmtId="298" fontId="12" fillId="0" borderId="0"/>
    <xf numFmtId="298" fontId="12" fillId="0" borderId="0"/>
    <xf numFmtId="298" fontId="12" fillId="0" borderId="0"/>
    <xf numFmtId="298" fontId="12" fillId="0" borderId="0"/>
    <xf numFmtId="298" fontId="12" fillId="0" borderId="0"/>
    <xf numFmtId="298" fontId="12" fillId="0" borderId="0"/>
    <xf numFmtId="254" fontId="157" fillId="0" borderId="0"/>
    <xf numFmtId="298" fontId="12" fillId="0" borderId="0"/>
    <xf numFmtId="298" fontId="12" fillId="0" borderId="0"/>
    <xf numFmtId="298" fontId="12" fillId="0" borderId="0"/>
    <xf numFmtId="298" fontId="12" fillId="0" borderId="0"/>
    <xf numFmtId="0" fontId="14"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4"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0"/>
    <xf numFmtId="0" fontId="12" fillId="0" borderId="0"/>
    <xf numFmtId="0" fontId="12"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4" fillId="0" borderId="0"/>
    <xf numFmtId="0" fontId="12" fillId="0" borderId="176"/>
    <xf numFmtId="0" fontId="12" fillId="0" borderId="176"/>
    <xf numFmtId="0" fontId="14" fillId="0" borderId="0"/>
    <xf numFmtId="0" fontId="12" fillId="0" borderId="0"/>
    <xf numFmtId="0" fontId="12" fillId="0" borderId="0"/>
    <xf numFmtId="0" fontId="6" fillId="0" borderId="0"/>
    <xf numFmtId="0" fontId="6" fillId="0" borderId="0"/>
    <xf numFmtId="0" fontId="14" fillId="0" borderId="0"/>
    <xf numFmtId="0" fontId="12" fillId="0" borderId="0"/>
    <xf numFmtId="0" fontId="12" fillId="0" borderId="0"/>
    <xf numFmtId="0" fontId="12" fillId="0" borderId="0"/>
    <xf numFmtId="0" fontId="6" fillId="0" borderId="0"/>
    <xf numFmtId="299" fontId="12" fillId="0" borderId="0"/>
    <xf numFmtId="299" fontId="12" fillId="0" borderId="0"/>
    <xf numFmtId="299" fontId="12" fillId="0" borderId="0"/>
    <xf numFmtId="0" fontId="48" fillId="0" borderId="0"/>
    <xf numFmtId="0" fontId="48" fillId="0" borderId="0"/>
    <xf numFmtId="0" fontId="12" fillId="0" borderId="0"/>
    <xf numFmtId="0" fontId="12" fillId="0" borderId="0"/>
    <xf numFmtId="0" fontId="12" fillId="0" borderId="0"/>
    <xf numFmtId="0" fontId="12" fillId="0" borderId="0"/>
    <xf numFmtId="0" fontId="6" fillId="0" borderId="0"/>
    <xf numFmtId="0" fontId="14" fillId="0" borderId="0"/>
    <xf numFmtId="0" fontId="12" fillId="0" borderId="0"/>
    <xf numFmtId="0" fontId="12" fillId="0" borderId="0"/>
    <xf numFmtId="0" fontId="12" fillId="0" borderId="0"/>
    <xf numFmtId="0" fontId="12" fillId="0" borderId="0"/>
    <xf numFmtId="0" fontId="6" fillId="0" borderId="0"/>
    <xf numFmtId="0" fontId="14" fillId="0" borderId="0"/>
    <xf numFmtId="0" fontId="6" fillId="0" borderId="0"/>
    <xf numFmtId="0" fontId="12" fillId="0" borderId="0"/>
    <xf numFmtId="0" fontId="101" fillId="0" borderId="0"/>
    <xf numFmtId="0" fontId="101" fillId="0" borderId="0"/>
    <xf numFmtId="0" fontId="19" fillId="0" borderId="0"/>
    <xf numFmtId="0" fontId="14" fillId="0" borderId="0"/>
    <xf numFmtId="0" fontId="101" fillId="0" borderId="0"/>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2" fillId="0" borderId="176"/>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01" fillId="0" borderId="0"/>
    <xf numFmtId="0" fontId="6" fillId="0" borderId="0"/>
    <xf numFmtId="0" fontId="101" fillId="0" borderId="0"/>
    <xf numFmtId="0" fontId="14"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12" fillId="0" borderId="0"/>
    <xf numFmtId="0" fontId="12" fillId="0" borderId="0"/>
    <xf numFmtId="0" fontId="12" fillId="0" borderId="0"/>
    <xf numFmtId="298" fontId="12" fillId="0" borderId="0"/>
    <xf numFmtId="298" fontId="12" fillId="0" borderId="0"/>
    <xf numFmtId="0" fontId="12" fillId="0" borderId="0"/>
    <xf numFmtId="0" fontId="34" fillId="0" borderId="0"/>
    <xf numFmtId="0" fontId="12" fillId="0" borderId="0"/>
    <xf numFmtId="0" fontId="12" fillId="0" borderId="0"/>
    <xf numFmtId="0" fontId="14" fillId="0" borderId="0"/>
    <xf numFmtId="0" fontId="101" fillId="0" borderId="0"/>
    <xf numFmtId="0" fontId="19" fillId="0" borderId="0"/>
    <xf numFmtId="0" fontId="14" fillId="0" borderId="0"/>
    <xf numFmtId="239" fontId="12" fillId="0" borderId="0"/>
    <xf numFmtId="0" fontId="12" fillId="0" borderId="0"/>
    <xf numFmtId="0" fontId="12" fillId="0" borderId="0"/>
    <xf numFmtId="0" fontId="101" fillId="0" borderId="0"/>
    <xf numFmtId="0" fontId="6" fillId="0" borderId="0"/>
    <xf numFmtId="0" fontId="101" fillId="0" borderId="0"/>
    <xf numFmtId="0" fontId="14" fillId="0" borderId="0"/>
    <xf numFmtId="0" fontId="34" fillId="0" borderId="0"/>
    <xf numFmtId="0" fontId="6" fillId="0" borderId="0"/>
    <xf numFmtId="239" fontId="12" fillId="0" borderId="0"/>
    <xf numFmtId="298" fontId="12" fillId="0" borderId="0"/>
    <xf numFmtId="0" fontId="12" fillId="0" borderId="0"/>
    <xf numFmtId="0" fontId="12" fillId="0" borderId="0"/>
    <xf numFmtId="0" fontId="19" fillId="0" borderId="0"/>
    <xf numFmtId="0" fontId="6" fillId="0" borderId="0"/>
    <xf numFmtId="0" fontId="14" fillId="0" borderId="0"/>
    <xf numFmtId="257" fontId="12" fillId="0" borderId="0"/>
    <xf numFmtId="257" fontId="12" fillId="0" borderId="0"/>
    <xf numFmtId="257" fontId="12" fillId="0" borderId="0"/>
    <xf numFmtId="257" fontId="12" fillId="0" borderId="0"/>
    <xf numFmtId="239" fontId="12" fillId="0" borderId="0"/>
    <xf numFmtId="0" fontId="14" fillId="0" borderId="0"/>
    <xf numFmtId="0" fontId="91" fillId="0" borderId="0"/>
    <xf numFmtId="0" fontId="12" fillId="0" borderId="0"/>
    <xf numFmtId="0" fontId="6" fillId="0" borderId="0"/>
    <xf numFmtId="239" fontId="12" fillId="0" borderId="0"/>
    <xf numFmtId="0" fontId="12" fillId="0" borderId="0"/>
    <xf numFmtId="0" fontId="12" fillId="0" borderId="0"/>
    <xf numFmtId="0" fontId="12" fillId="0" borderId="0"/>
    <xf numFmtId="0" fontId="91" fillId="0" borderId="0"/>
    <xf numFmtId="257" fontId="12" fillId="0" borderId="0"/>
    <xf numFmtId="257" fontId="12" fillId="0" borderId="0"/>
    <xf numFmtId="0" fontId="91" fillId="0" borderId="0"/>
    <xf numFmtId="0" fontId="6" fillId="0" borderId="0"/>
    <xf numFmtId="0" fontId="14" fillId="0" borderId="0"/>
    <xf numFmtId="0" fontId="14" fillId="0" borderId="0"/>
    <xf numFmtId="0" fontId="125" fillId="0" borderId="0"/>
    <xf numFmtId="239" fontId="12" fillId="0" borderId="0"/>
    <xf numFmtId="239" fontId="12" fillId="0" borderId="0"/>
    <xf numFmtId="0" fontId="12" fillId="0" borderId="0"/>
    <xf numFmtId="239" fontId="12" fillId="0" borderId="0"/>
    <xf numFmtId="0" fontId="14" fillId="0" borderId="0"/>
    <xf numFmtId="0" fontId="12" fillId="0" borderId="0"/>
    <xf numFmtId="0" fontId="6" fillId="0" borderId="0"/>
    <xf numFmtId="0" fontId="14" fillId="0" borderId="0"/>
    <xf numFmtId="0" fontId="101" fillId="0" borderId="0"/>
    <xf numFmtId="0" fontId="12" fillId="0" borderId="0"/>
    <xf numFmtId="169" fontId="12" fillId="0" borderId="0"/>
    <xf numFmtId="0" fontId="6" fillId="0" borderId="0"/>
    <xf numFmtId="0" fontId="6" fillId="0" borderId="0"/>
    <xf numFmtId="0" fontId="12" fillId="0" borderId="0"/>
    <xf numFmtId="0" fontId="14" fillId="0" borderId="0"/>
    <xf numFmtId="257" fontId="12" fillId="0" borderId="0"/>
    <xf numFmtId="169" fontId="12" fillId="0" borderId="0"/>
    <xf numFmtId="169" fontId="12" fillId="0" borderId="0"/>
    <xf numFmtId="239" fontId="12" fillId="0" borderId="0"/>
    <xf numFmtId="0" fontId="12" fillId="0" borderId="0"/>
    <xf numFmtId="0" fontId="14" fillId="0" borderId="0"/>
    <xf numFmtId="0" fontId="125" fillId="0" borderId="0"/>
    <xf numFmtId="257" fontId="12" fillId="0" borderId="0"/>
    <xf numFmtId="0" fontId="12" fillId="0" borderId="0"/>
    <xf numFmtId="257" fontId="12" fillId="0" borderId="0"/>
    <xf numFmtId="0" fontId="12" fillId="0" borderId="0"/>
    <xf numFmtId="257" fontId="12" fillId="0" borderId="0"/>
    <xf numFmtId="0" fontId="12" fillId="0" borderId="0"/>
    <xf numFmtId="257" fontId="12" fillId="0" borderId="0"/>
    <xf numFmtId="0" fontId="12" fillId="0" borderId="0"/>
    <xf numFmtId="257" fontId="12" fillId="0" borderId="0"/>
    <xf numFmtId="0" fontId="12" fillId="0" borderId="0"/>
    <xf numFmtId="257" fontId="12" fillId="0" borderId="0"/>
    <xf numFmtId="0" fontId="12" fillId="0" borderId="0"/>
    <xf numFmtId="257" fontId="12" fillId="0" borderId="0"/>
    <xf numFmtId="0" fontId="12" fillId="0" borderId="0"/>
    <xf numFmtId="257" fontId="12" fillId="0" borderId="0"/>
    <xf numFmtId="0" fontId="12" fillId="0" borderId="0"/>
    <xf numFmtId="257" fontId="12" fillId="0" borderId="0"/>
    <xf numFmtId="0" fontId="12" fillId="0" borderId="0"/>
    <xf numFmtId="257" fontId="12" fillId="0" borderId="0"/>
    <xf numFmtId="0" fontId="12" fillId="0" borderId="0"/>
    <xf numFmtId="0" fontId="101" fillId="0" borderId="0"/>
    <xf numFmtId="0" fontId="12" fillId="0" borderId="0"/>
    <xf numFmtId="23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57" fontId="12" fillId="0" borderId="0"/>
    <xf numFmtId="257" fontId="12" fillId="0" borderId="0"/>
    <xf numFmtId="257" fontId="12" fillId="0" borderId="0"/>
    <xf numFmtId="0" fontId="12" fillId="0" borderId="0"/>
    <xf numFmtId="25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101" fillId="0" borderId="0"/>
    <xf numFmtId="0" fontId="6" fillId="0" borderId="0"/>
    <xf numFmtId="0" fontId="12" fillId="0" borderId="0"/>
    <xf numFmtId="0" fontId="12" fillId="0" borderId="0"/>
    <xf numFmtId="0" fontId="101" fillId="0" borderId="0"/>
    <xf numFmtId="0" fontId="6" fillId="0" borderId="0"/>
    <xf numFmtId="0" fontId="101" fillId="0" borderId="0"/>
    <xf numFmtId="0" fontId="6" fillId="0" borderId="0"/>
    <xf numFmtId="0" fontId="101" fillId="0" borderId="0"/>
    <xf numFmtId="0" fontId="12" fillId="0" borderId="0"/>
    <xf numFmtId="0" fontId="101" fillId="0" borderId="0"/>
    <xf numFmtId="257" fontId="12" fillId="0" borderId="0"/>
    <xf numFmtId="0" fontId="101" fillId="0" borderId="0"/>
    <xf numFmtId="0" fontId="101" fillId="0" borderId="0"/>
    <xf numFmtId="257" fontId="12" fillId="0" borderId="0"/>
    <xf numFmtId="257" fontId="12" fillId="0" borderId="0"/>
    <xf numFmtId="0" fontId="12" fillId="0" borderId="0">
      <alignment wrapText="1"/>
    </xf>
    <xf numFmtId="0" fontId="12" fillId="0" borderId="0">
      <alignment wrapText="1"/>
    </xf>
    <xf numFmtId="0" fontId="12" fillId="0" borderId="0"/>
    <xf numFmtId="0" fontId="12" fillId="0" borderId="0"/>
    <xf numFmtId="0" fontId="6" fillId="0" borderId="0"/>
    <xf numFmtId="0" fontId="14" fillId="0" borderId="0"/>
    <xf numFmtId="0" fontId="125" fillId="0" borderId="0"/>
    <xf numFmtId="0" fontId="6" fillId="0" borderId="0"/>
    <xf numFmtId="0" fontId="14" fillId="0" borderId="0"/>
    <xf numFmtId="0" fontId="14" fillId="0" borderId="0"/>
    <xf numFmtId="257" fontId="12" fillId="0" borderId="0"/>
    <xf numFmtId="257" fontId="12" fillId="0" borderId="0"/>
    <xf numFmtId="257" fontId="12" fillId="0" borderId="0"/>
    <xf numFmtId="257" fontId="12" fillId="0" borderId="0"/>
    <xf numFmtId="0" fontId="77" fillId="0" borderId="0"/>
    <xf numFmtId="0" fontId="12" fillId="0" borderId="0">
      <alignment wrapText="1"/>
    </xf>
    <xf numFmtId="0" fontId="12" fillId="0" borderId="0">
      <alignment wrapText="1"/>
    </xf>
    <xf numFmtId="0" fontId="101" fillId="0" borderId="0"/>
    <xf numFmtId="0" fontId="12" fillId="0" borderId="0"/>
    <xf numFmtId="0" fontId="12" fillId="0" borderId="0"/>
    <xf numFmtId="0" fontId="12" fillId="0" borderId="0"/>
    <xf numFmtId="0" fontId="77" fillId="0" borderId="0"/>
    <xf numFmtId="257" fontId="6" fillId="0" borderId="0"/>
    <xf numFmtId="257" fontId="12" fillId="0" borderId="0"/>
    <xf numFmtId="257" fontId="12" fillId="0" borderId="0"/>
    <xf numFmtId="0" fontId="101" fillId="0" borderId="0"/>
    <xf numFmtId="0" fontId="12" fillId="0" borderId="0">
      <alignment wrapText="1"/>
    </xf>
    <xf numFmtId="257" fontId="12" fillId="0" borderId="0"/>
    <xf numFmtId="257" fontId="12" fillId="0" borderId="0"/>
    <xf numFmtId="257" fontId="12" fillId="0" borderId="0"/>
    <xf numFmtId="257" fontId="12" fillId="0" borderId="0"/>
    <xf numFmtId="0" fontId="12" fillId="0" borderId="0">
      <alignment wrapText="1"/>
    </xf>
    <xf numFmtId="0" fontId="101" fillId="0" borderId="0"/>
    <xf numFmtId="0" fontId="12" fillId="0" borderId="0"/>
    <xf numFmtId="0" fontId="12" fillId="0" borderId="0"/>
    <xf numFmtId="0" fontId="12" fillId="0" borderId="0"/>
    <xf numFmtId="0" fontId="77" fillId="0" borderId="0"/>
    <xf numFmtId="0" fontId="12" fillId="0" borderId="0">
      <alignment wrapText="1"/>
    </xf>
    <xf numFmtId="0" fontId="12" fillId="0" borderId="0">
      <alignment wrapText="1"/>
    </xf>
    <xf numFmtId="0" fontId="77" fillId="0" borderId="0"/>
    <xf numFmtId="0" fontId="12" fillId="0" borderId="0">
      <alignment wrapText="1"/>
    </xf>
    <xf numFmtId="0" fontId="12" fillId="0" borderId="0"/>
    <xf numFmtId="0" fontId="12" fillId="0" borderId="0"/>
    <xf numFmtId="0" fontId="91" fillId="0" borderId="0"/>
    <xf numFmtId="0" fontId="14" fillId="0" borderId="0"/>
    <xf numFmtId="0" fontId="12" fillId="0" borderId="0">
      <alignment wrapText="1"/>
    </xf>
    <xf numFmtId="0" fontId="91" fillId="0" borderId="0"/>
    <xf numFmtId="0" fontId="12" fillId="0" borderId="0">
      <alignment wrapText="1"/>
    </xf>
    <xf numFmtId="0" fontId="101" fillId="0" borderId="0"/>
    <xf numFmtId="0" fontId="12" fillId="0" borderId="0"/>
    <xf numFmtId="0" fontId="12" fillId="0" borderId="0"/>
    <xf numFmtId="0" fontId="12" fillId="0" borderId="0"/>
    <xf numFmtId="0" fontId="12" fillId="0" borderId="0"/>
    <xf numFmtId="0" fontId="12" fillId="0" borderId="0">
      <alignment wrapText="1"/>
    </xf>
    <xf numFmtId="0" fontId="12" fillId="0" borderId="0">
      <alignment wrapText="1"/>
    </xf>
    <xf numFmtId="0" fontId="12" fillId="0" borderId="0">
      <alignment wrapText="1"/>
    </xf>
    <xf numFmtId="0" fontId="125" fillId="0" borderId="0"/>
    <xf numFmtId="0" fontId="12" fillId="0" borderId="0"/>
    <xf numFmtId="0" fontId="12" fillId="0" borderId="0">
      <alignment wrapText="1"/>
    </xf>
    <xf numFmtId="0" fontId="12" fillId="0" borderId="0">
      <alignment wrapText="1"/>
    </xf>
    <xf numFmtId="0" fontId="14" fillId="0" borderId="0"/>
    <xf numFmtId="0" fontId="12" fillId="0" borderId="0">
      <alignment wrapText="1"/>
    </xf>
    <xf numFmtId="0" fontId="101" fillId="0" borderId="0"/>
    <xf numFmtId="257" fontId="12" fillId="0" borderId="0"/>
    <xf numFmtId="257" fontId="12" fillId="0" borderId="0"/>
    <xf numFmtId="257" fontId="12" fillId="0" borderId="0"/>
    <xf numFmtId="0" fontId="125" fillId="0" borderId="0"/>
    <xf numFmtId="0" fontId="14" fillId="0" borderId="0"/>
    <xf numFmtId="0" fontId="12" fillId="0" borderId="0"/>
    <xf numFmtId="0" fontId="6" fillId="0" borderId="0"/>
    <xf numFmtId="0" fontId="6" fillId="0" borderId="0"/>
    <xf numFmtId="0" fontId="6" fillId="0" borderId="0"/>
    <xf numFmtId="0" fontId="6" fillId="0" borderId="0"/>
    <xf numFmtId="0" fontId="101" fillId="0" borderId="0"/>
    <xf numFmtId="257" fontId="12" fillId="0" borderId="0"/>
    <xf numFmtId="0" fontId="77"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12" fillId="0" borderId="0"/>
    <xf numFmtId="0" fontId="6" fillId="0" borderId="0"/>
    <xf numFmtId="0" fontId="6" fillId="0" borderId="0"/>
    <xf numFmtId="0" fontId="6" fillId="0" borderId="0"/>
    <xf numFmtId="0" fontId="6" fillId="0" borderId="0"/>
    <xf numFmtId="0" fontId="101" fillId="0" borderId="0"/>
    <xf numFmtId="25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25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257"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101"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239" fontId="12" fillId="0" borderId="0"/>
    <xf numFmtId="0" fontId="12" fillId="0" borderId="0"/>
    <xf numFmtId="0" fontId="6"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0" fontId="6" fillId="0" borderId="0"/>
    <xf numFmtId="0" fontId="12" fillId="0" borderId="0"/>
    <xf numFmtId="23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7" fillId="0" borderId="0"/>
    <xf numFmtId="0" fontId="107"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257" fontId="12" fillId="0" borderId="0"/>
    <xf numFmtId="0" fontId="107" fillId="0" borderId="0"/>
    <xf numFmtId="239" fontId="12" fillId="0" borderId="0"/>
    <xf numFmtId="0" fontId="14" fillId="0" borderId="0"/>
    <xf numFmtId="0" fontId="248" fillId="0" borderId="0"/>
    <xf numFmtId="0" fontId="12" fillId="0" borderId="0"/>
    <xf numFmtId="0" fontId="249" fillId="0" borderId="0"/>
    <xf numFmtId="239" fontId="12" fillId="0" borderId="0"/>
    <xf numFmtId="257" fontId="12" fillId="0" borderId="0"/>
    <xf numFmtId="0" fontId="12" fillId="0" borderId="0"/>
    <xf numFmtId="0" fontId="6" fillId="0" borderId="0"/>
    <xf numFmtId="257"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23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39" fontId="12" fillId="0" borderId="0"/>
    <xf numFmtId="257" fontId="12" fillId="0" borderId="0"/>
    <xf numFmtId="0" fontId="12" fillId="0" borderId="0"/>
    <xf numFmtId="0" fontId="6" fillId="0" borderId="0"/>
    <xf numFmtId="257" fontId="12" fillId="0" borderId="0"/>
    <xf numFmtId="239" fontId="12" fillId="0" borderId="0"/>
    <xf numFmtId="0" fontId="12" fillId="0" borderId="0"/>
    <xf numFmtId="0" fontId="12" fillId="0" borderId="0"/>
    <xf numFmtId="0" fontId="12" fillId="0" borderId="0"/>
    <xf numFmtId="239" fontId="12" fillId="0" borderId="0"/>
    <xf numFmtId="257" fontId="12" fillId="0" borderId="0"/>
    <xf numFmtId="257" fontId="12" fillId="0" borderId="0"/>
    <xf numFmtId="257" fontId="12" fillId="0" borderId="0"/>
    <xf numFmtId="0" fontId="101" fillId="0" borderId="0"/>
    <xf numFmtId="239" fontId="12" fillId="0" borderId="0"/>
    <xf numFmtId="0" fontId="12" fillId="0" borderId="0"/>
    <xf numFmtId="0" fontId="12" fillId="0" borderId="0"/>
    <xf numFmtId="0" fontId="101" fillId="0" borderId="0"/>
    <xf numFmtId="257" fontId="12" fillId="0" borderId="0"/>
    <xf numFmtId="0" fontId="101" fillId="0" borderId="0"/>
    <xf numFmtId="257" fontId="12" fillId="0" borderId="0"/>
    <xf numFmtId="0" fontId="101" fillId="0" borderId="0"/>
    <xf numFmtId="0" fontId="14" fillId="0" borderId="0"/>
    <xf numFmtId="0" fontId="14" fillId="0" borderId="0"/>
    <xf numFmtId="0" fontId="12" fillId="0" borderId="0"/>
    <xf numFmtId="0" fontId="12" fillId="0" borderId="0"/>
    <xf numFmtId="239" fontId="12" fillId="0" borderId="0"/>
    <xf numFmtId="257" fontId="6" fillId="0" borderId="0"/>
    <xf numFmtId="257" fontId="6" fillId="0" borderId="0"/>
    <xf numFmtId="0" fontId="12" fillId="0" borderId="0"/>
    <xf numFmtId="257" fontId="6" fillId="0" borderId="0"/>
    <xf numFmtId="0" fontId="12" fillId="0" borderId="0"/>
    <xf numFmtId="257" fontId="6" fillId="0" borderId="0"/>
    <xf numFmtId="0" fontId="12" fillId="0" borderId="0"/>
    <xf numFmtId="257" fontId="6" fillId="0" borderId="0"/>
    <xf numFmtId="0" fontId="12" fillId="0" borderId="0"/>
    <xf numFmtId="257" fontId="6" fillId="0" borderId="0"/>
    <xf numFmtId="0" fontId="12" fillId="0" borderId="0"/>
    <xf numFmtId="257" fontId="6" fillId="0" borderId="0"/>
    <xf numFmtId="0" fontId="12" fillId="0" borderId="0"/>
    <xf numFmtId="257" fontId="6" fillId="0" borderId="0"/>
    <xf numFmtId="0" fontId="12" fillId="0" borderId="0"/>
    <xf numFmtId="257" fontId="6" fillId="0" borderId="0"/>
    <xf numFmtId="0" fontId="12" fillId="0" borderId="0"/>
    <xf numFmtId="257" fontId="6" fillId="0" borderId="0"/>
    <xf numFmtId="0" fontId="12" fillId="0" borderId="0"/>
    <xf numFmtId="0" fontId="12" fillId="0" borderId="0"/>
    <xf numFmtId="239"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14" fillId="0" borderId="0"/>
    <xf numFmtId="239" fontId="12" fillId="0" borderId="0"/>
    <xf numFmtId="0" fontId="12" fillId="0" borderId="0"/>
    <xf numFmtId="0" fontId="12" fillId="0" borderId="0">
      <alignment wrapText="1"/>
    </xf>
    <xf numFmtId="0" fontId="12" fillId="0" borderId="0">
      <alignment wrapText="1"/>
    </xf>
    <xf numFmtId="0" fontId="6" fillId="0" borderId="0"/>
    <xf numFmtId="0" fontId="101" fillId="0" borderId="0"/>
    <xf numFmtId="0" fontId="6" fillId="0" borderId="0"/>
    <xf numFmtId="0" fontId="250" fillId="0" borderId="0"/>
    <xf numFmtId="0" fontId="12" fillId="0" borderId="0"/>
    <xf numFmtId="257" fontId="12" fillId="0" borderId="0"/>
    <xf numFmtId="0" fontId="34" fillId="0" borderId="0"/>
    <xf numFmtId="257" fontId="12" fillId="0" borderId="0"/>
    <xf numFmtId="0" fontId="6" fillId="0" borderId="0"/>
    <xf numFmtId="0" fontId="12" fillId="0" borderId="0"/>
    <xf numFmtId="0" fontId="14" fillId="0" borderId="0"/>
    <xf numFmtId="0" fontId="101" fillId="0" borderId="0"/>
    <xf numFmtId="25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6" fillId="0" borderId="0"/>
    <xf numFmtId="0" fontId="12" fillId="0" borderId="0"/>
    <xf numFmtId="0" fontId="6" fillId="0" borderId="0"/>
    <xf numFmtId="239" fontId="12" fillId="0" borderId="0"/>
    <xf numFmtId="239" fontId="12" fillId="0" borderId="0"/>
    <xf numFmtId="239" fontId="12" fillId="0" borderId="0"/>
    <xf numFmtId="0" fontId="6" fillId="0" borderId="0"/>
    <xf numFmtId="257" fontId="6" fillId="0" borderId="0"/>
    <xf numFmtId="0" fontId="6" fillId="0" borderId="0"/>
    <xf numFmtId="257" fontId="6" fillId="0" borderId="0"/>
    <xf numFmtId="0" fontId="6" fillId="0" borderId="0"/>
    <xf numFmtId="257"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25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257" fontId="12" fillId="0" borderId="0"/>
    <xf numFmtId="257" fontId="12" fillId="0" borderId="0"/>
    <xf numFmtId="257" fontId="12" fillId="0" borderId="0"/>
    <xf numFmtId="257" fontId="12" fillId="0" borderId="0"/>
    <xf numFmtId="0" fontId="6" fillId="0" borderId="0"/>
    <xf numFmtId="0" fontId="14" fillId="0" borderId="0"/>
    <xf numFmtId="0" fontId="14" fillId="0" borderId="0"/>
    <xf numFmtId="0" fontId="101" fillId="0" borderId="0"/>
    <xf numFmtId="0" fontId="12" fillId="0" borderId="0"/>
    <xf numFmtId="0" fontId="12" fillId="0" borderId="0"/>
    <xf numFmtId="257" fontId="12" fillId="0" borderId="0"/>
    <xf numFmtId="257" fontId="12" fillId="0" borderId="0"/>
    <xf numFmtId="257" fontId="12" fillId="0" borderId="0"/>
    <xf numFmtId="257" fontId="12" fillId="0" borderId="0"/>
    <xf numFmtId="0" fontId="101" fillId="0" borderId="0"/>
    <xf numFmtId="0" fontId="12" fillId="0" borderId="0"/>
    <xf numFmtId="0" fontId="12" fillId="0" borderId="0"/>
    <xf numFmtId="0" fontId="12" fillId="0" borderId="0"/>
    <xf numFmtId="0" fontId="12" fillId="0" borderId="0"/>
    <xf numFmtId="257" fontId="6" fillId="0" borderId="0"/>
    <xf numFmtId="0" fontId="12" fillId="0" borderId="0"/>
    <xf numFmtId="257" fontId="6" fillId="0" borderId="0"/>
    <xf numFmtId="0" fontId="12" fillId="0" borderId="0"/>
    <xf numFmtId="257" fontId="6" fillId="0" borderId="0"/>
    <xf numFmtId="0" fontId="12" fillId="0" borderId="0"/>
    <xf numFmtId="257"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25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1" fillId="0" borderId="0"/>
    <xf numFmtId="257" fontId="12" fillId="0" borderId="0"/>
    <xf numFmtId="0" fontId="12" fillId="0" borderId="0"/>
    <xf numFmtId="0" fontId="12" fillId="0" borderId="0"/>
    <xf numFmtId="0" fontId="12" fillId="0" borderId="0"/>
    <xf numFmtId="0" fontId="12" fillId="0" borderId="0"/>
    <xf numFmtId="0" fontId="12" fillId="0" borderId="0"/>
    <xf numFmtId="0" fontId="12" fillId="0" borderId="0"/>
    <xf numFmtId="298" fontId="6" fillId="0" borderId="0"/>
    <xf numFmtId="298" fontId="6" fillId="0" borderId="0"/>
    <xf numFmtId="298" fontId="14" fillId="0" borderId="0"/>
    <xf numFmtId="0" fontId="12" fillId="0" borderId="0"/>
    <xf numFmtId="0" fontId="6" fillId="0" borderId="0"/>
    <xf numFmtId="0" fontId="6" fillId="0" borderId="0"/>
    <xf numFmtId="0" fontId="19" fillId="0" borderId="0"/>
    <xf numFmtId="0" fontId="6" fillId="0" borderId="0"/>
    <xf numFmtId="0" fontId="14" fillId="0" borderId="0"/>
    <xf numFmtId="0" fontId="6" fillId="0" borderId="0"/>
    <xf numFmtId="0" fontId="108" fillId="0" borderId="0"/>
    <xf numFmtId="0" fontId="108" fillId="0" borderId="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4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6" fillId="35" borderId="63"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257"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61" fillId="35" borderId="63"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4"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86" fillId="35" borderId="63" applyNumberFormat="0" applyFont="0" applyAlignment="0" applyProtection="0"/>
    <xf numFmtId="0" fontId="12" fillId="24" borderId="167" applyNumberFormat="0" applyFont="0" applyAlignment="0" applyProtection="0"/>
    <xf numFmtId="0" fontId="12" fillId="24" borderId="167" applyNumberFormat="0" applyFont="0" applyAlignment="0" applyProtection="0"/>
    <xf numFmtId="0" fontId="86" fillId="35" borderId="63" applyNumberFormat="0" applyFont="0" applyAlignment="0" applyProtection="0"/>
    <xf numFmtId="0" fontId="12" fillId="24" borderId="167" applyNumberFormat="0" applyFont="0" applyAlignment="0" applyProtection="0"/>
    <xf numFmtId="0" fontId="86" fillId="35" borderId="63" applyNumberFormat="0" applyFont="0" applyAlignment="0" applyProtection="0"/>
    <xf numFmtId="0" fontId="86" fillId="35" borderId="63" applyNumberFormat="0" applyFont="0" applyAlignment="0" applyProtection="0"/>
    <xf numFmtId="0" fontId="86" fillId="35" borderId="63" applyNumberFormat="0" applyFont="0" applyAlignment="0" applyProtection="0"/>
    <xf numFmtId="0" fontId="86" fillId="35" borderId="63" applyNumberFormat="0" applyFont="0" applyAlignment="0" applyProtection="0"/>
    <xf numFmtId="260" fontId="164" fillId="0" borderId="161" applyBorder="0"/>
    <xf numFmtId="260" fontId="164" fillId="0" borderId="161" applyBorder="0"/>
    <xf numFmtId="260" fontId="164" fillId="0" borderId="161" applyBorder="0"/>
    <xf numFmtId="260" fontId="164" fillId="0" borderId="161" applyBorder="0"/>
    <xf numFmtId="260" fontId="164" fillId="0" borderId="161" applyBorder="0"/>
    <xf numFmtId="260" fontId="164" fillId="0" borderId="161" applyBorder="0"/>
    <xf numFmtId="260" fontId="164" fillId="0" borderId="161" applyBorder="0"/>
    <xf numFmtId="260" fontId="164" fillId="0" borderId="161" applyBorder="0"/>
    <xf numFmtId="260" fontId="164" fillId="0" borderId="161" applyBorder="0"/>
    <xf numFmtId="260" fontId="164" fillId="0" borderId="161" applyBorder="0"/>
    <xf numFmtId="260" fontId="164" fillId="0" borderId="161" applyBorder="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0" fontId="28" fillId="21" borderId="170" applyNumberFormat="0" applyAlignment="0" applyProtection="0"/>
    <xf numFmtId="264" fontId="172" fillId="65" borderId="176" applyFill="0" applyBorder="0" applyAlignment="0" applyProtection="0">
      <alignment horizontal="right"/>
      <protection locked="0"/>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77" fillId="67" borderId="176">
      <alignment horizontal="center" vertical="center" wrapText="1"/>
      <protection hidden="1"/>
    </xf>
    <xf numFmtId="42" fontId="178" fillId="0" borderId="0" applyFill="0" applyBorder="0" applyAlignment="0" applyProtection="0"/>
    <xf numFmtId="41" fontId="179" fillId="0" borderId="0"/>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237" fontId="181" fillId="0" borderId="76"/>
    <xf numFmtId="0" fontId="12" fillId="0" borderId="0"/>
    <xf numFmtId="0" fontId="12" fillId="0" borderId="0"/>
    <xf numFmtId="200" fontId="238" fillId="0" borderId="0" applyNumberFormat="0" applyFill="0">
      <alignment horizontal="left" vertical="center" wrapText="1"/>
    </xf>
    <xf numFmtId="0" fontId="251" fillId="0" borderId="0"/>
    <xf numFmtId="41" fontId="12" fillId="0" borderId="0" applyFont="0" applyFill="0" applyBorder="0" applyAlignment="0" applyProtection="0"/>
    <xf numFmtId="44" fontId="12" fillId="0" borderId="0" applyFont="0" applyFill="0" applyBorder="0" applyAlignment="0" applyProtection="0"/>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83"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1" fillId="81" borderId="176" applyNumberFormat="0" applyProtection="0">
      <alignment horizontal="center" vertical="center" wrapText="1"/>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xf numFmtId="0" fontId="12" fillId="25" borderId="176" applyNumberFormat="0" applyProtection="0">
      <alignment horizontal="left" vertical="center"/>
    </xf>
  </cellStyleXfs>
  <cellXfs count="812">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Border="1" applyAlignment="1">
      <alignment vertical="top"/>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178" fontId="51" fillId="2" borderId="0" xfId="40" applyNumberFormat="1" applyFont="1" applyFill="1" applyBorder="1" applyAlignment="1">
      <alignment vertical="center"/>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9"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8" xfId="6" applyNumberFormat="1" applyFont="1" applyFill="1" applyBorder="1" applyAlignment="1">
      <alignment horizontal="center" vertical="center" wrapText="1"/>
    </xf>
    <xf numFmtId="174" fontId="213" fillId="26" borderId="103" xfId="6" applyNumberFormat="1" applyFont="1" applyFill="1" applyBorder="1" applyAlignment="1">
      <alignment horizontal="center" vertical="center" wrapText="1"/>
    </xf>
    <xf numFmtId="174" fontId="213" fillId="26" borderId="110" xfId="6" applyNumberFormat="1" applyFont="1" applyFill="1" applyBorder="1" applyAlignment="1">
      <alignment horizontal="center" vertical="center" wrapText="1"/>
    </xf>
    <xf numFmtId="0" fontId="217" fillId="2" borderId="0" xfId="0" applyFont="1" applyFill="1"/>
    <xf numFmtId="173" fontId="91" fillId="2" borderId="13" xfId="0" applyNumberFormat="1" applyFont="1" applyFill="1" applyBorder="1" applyAlignment="1">
      <alignment horizontal="center"/>
    </xf>
    <xf numFmtId="173" fontId="91" fillId="2" borderId="34" xfId="0" applyNumberFormat="1" applyFont="1" applyFill="1" applyBorder="1" applyAlignment="1">
      <alignment horizontal="center"/>
    </xf>
    <xf numFmtId="0" fontId="217" fillId="2" borderId="9" xfId="0" applyFont="1" applyFill="1" applyBorder="1"/>
    <xf numFmtId="175" fontId="91" fillId="2" borderId="13" xfId="0" applyNumberFormat="1" applyFont="1" applyFill="1" applyBorder="1" applyAlignment="1">
      <alignment horizontal="center"/>
    </xf>
    <xf numFmtId="175" fontId="91" fillId="2" borderId="119"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5" xfId="0" applyNumberFormat="1" applyFont="1" applyFill="1" applyBorder="1" applyAlignment="1">
      <alignment horizontal="center"/>
    </xf>
    <xf numFmtId="175" fontId="91" fillId="2" borderId="103" xfId="0" applyNumberFormat="1" applyFont="1" applyFill="1" applyBorder="1" applyAlignment="1">
      <alignment horizontal="center"/>
    </xf>
    <xf numFmtId="8" fontId="91" fillId="2" borderId="96" xfId="0" applyNumberFormat="1" applyFont="1" applyFill="1" applyBorder="1" applyAlignment="1">
      <alignment horizontal="center"/>
    </xf>
    <xf numFmtId="8" fontId="91" fillId="2" borderId="97"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9"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2" xfId="0" applyNumberFormat="1" applyFont="1" applyFill="1" applyBorder="1" applyAlignment="1">
      <alignment horizontal="center"/>
    </xf>
    <xf numFmtId="8" fontId="217" fillId="2" borderId="0" xfId="0" applyNumberFormat="1" applyFont="1" applyFill="1" applyBorder="1" applyAlignment="1">
      <alignment horizontal="center"/>
    </xf>
    <xf numFmtId="8" fontId="91" fillId="28" borderId="35" xfId="0" applyNumberFormat="1" applyFont="1" applyFill="1" applyBorder="1" applyAlignment="1">
      <alignment horizontal="center"/>
    </xf>
    <xf numFmtId="8" fontId="91" fillId="28" borderId="120" xfId="0" applyNumberFormat="1" applyFont="1" applyFill="1" applyBorder="1" applyAlignment="1">
      <alignment horizontal="center"/>
    </xf>
    <xf numFmtId="8" fontId="91" fillId="28" borderId="45"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8" fontId="91" fillId="28" borderId="116" xfId="0" applyNumberFormat="1" applyFont="1" applyFill="1" applyBorder="1" applyAlignment="1">
      <alignment horizontal="center"/>
    </xf>
    <xf numFmtId="8" fontId="91" fillId="28" borderId="117"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13" fillId="28" borderId="0" xfId="0" applyFont="1" applyFill="1" applyBorder="1"/>
    <xf numFmtId="0" fontId="13" fillId="28" borderId="0" xfId="0" applyFont="1" applyFill="1"/>
    <xf numFmtId="0" fontId="48" fillId="2" borderId="133" xfId="0" applyFont="1" applyFill="1" applyBorder="1" applyAlignment="1">
      <alignment vertical="center"/>
    </xf>
    <xf numFmtId="0" fontId="13" fillId="2" borderId="0" xfId="0" applyFont="1" applyFill="1" applyAlignment="1">
      <alignment horizontal="left"/>
    </xf>
    <xf numFmtId="175" fontId="91" fillId="2" borderId="88" xfId="0" applyNumberFormat="1" applyFont="1" applyFill="1" applyBorder="1" applyAlignment="1">
      <alignment horizontal="left"/>
    </xf>
    <xf numFmtId="0" fontId="48" fillId="2" borderId="88" xfId="0" applyFont="1" applyFill="1" applyBorder="1" applyAlignment="1">
      <alignment horizontal="center"/>
    </xf>
    <xf numFmtId="175" fontId="91" fillId="2" borderId="88" xfId="0" applyNumberFormat="1" applyFont="1" applyFill="1" applyBorder="1" applyAlignment="1">
      <alignment horizontal="center"/>
    </xf>
    <xf numFmtId="0" fontId="48" fillId="2" borderId="0" xfId="0" applyFont="1" applyFill="1" applyBorder="1" applyAlignment="1">
      <alignment vertical="center" wrapText="1"/>
    </xf>
    <xf numFmtId="0" fontId="91" fillId="2" borderId="88" xfId="0" applyNumberFormat="1" applyFont="1" applyFill="1" applyBorder="1" applyAlignment="1">
      <alignment horizontal="left"/>
    </xf>
    <xf numFmtId="0" fontId="48" fillId="2" borderId="88" xfId="0" applyFont="1" applyFill="1" applyBorder="1" applyAlignment="1">
      <alignment horizontal="left"/>
    </xf>
    <xf numFmtId="0" fontId="13" fillId="2" borderId="0" xfId="0" applyFont="1" applyFill="1" applyAlignment="1">
      <alignment horizontal="left" vertical="center"/>
    </xf>
    <xf numFmtId="0" fontId="13" fillId="2" borderId="88" xfId="0" applyFont="1" applyFill="1" applyBorder="1"/>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3" xfId="70" applyNumberFormat="1" applyFont="1" applyFill="1" applyBorder="1" applyAlignment="1">
      <alignment horizontal="left" vertical="center"/>
    </xf>
    <xf numFmtId="178"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0" fontId="13" fillId="2" borderId="9" xfId="0" applyFont="1" applyFill="1" applyBorder="1" applyAlignment="1"/>
    <xf numFmtId="0" fontId="13" fillId="2" borderId="0" xfId="0" applyFont="1" applyFill="1" applyBorder="1" applyAlignment="1"/>
    <xf numFmtId="169" fontId="48" fillId="2" borderId="0" xfId="70" applyFont="1" applyFill="1"/>
    <xf numFmtId="0" fontId="44" fillId="2" borderId="0" xfId="0" applyFont="1" applyFill="1"/>
    <xf numFmtId="0" fontId="48" fillId="2" borderId="110"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48" fillId="2" borderId="9" xfId="0" applyFont="1" applyFill="1" applyBorder="1" applyAlignment="1">
      <alignment vertical="center"/>
    </xf>
    <xf numFmtId="0" fontId="222" fillId="2" borderId="0" xfId="0" applyFont="1" applyFill="1" applyAlignment="1">
      <alignment vertical="center"/>
    </xf>
    <xf numFmtId="0" fontId="91" fillId="2" borderId="10" xfId="0" applyFont="1" applyFill="1" applyBorder="1" applyAlignment="1">
      <alignment vertical="center"/>
    </xf>
    <xf numFmtId="0" fontId="91" fillId="2" borderId="10" xfId="0" applyFont="1" applyFill="1" applyBorder="1" applyAlignment="1">
      <alignment vertical="center" wrapText="1"/>
    </xf>
    <xf numFmtId="287" fontId="216" fillId="2" borderId="124" xfId="70" applyNumberFormat="1" applyFont="1" applyFill="1" applyBorder="1" applyAlignment="1">
      <alignment horizontal="left" vertical="center"/>
    </xf>
    <xf numFmtId="174" fontId="213" fillId="27" borderId="110" xfId="0" applyNumberFormat="1" applyFont="1" applyFill="1" applyBorder="1" applyAlignment="1">
      <alignment horizontal="center" vertical="center" wrapText="1"/>
    </xf>
    <xf numFmtId="174"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13" fillId="2" borderId="103" xfId="0" applyFont="1" applyFill="1" applyBorder="1" applyAlignment="1">
      <alignment vertical="top"/>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13" fillId="2" borderId="89" xfId="0" applyFont="1" applyFill="1" applyBorder="1"/>
    <xf numFmtId="0" fontId="13" fillId="2" borderId="109" xfId="0" applyFont="1" applyFill="1" applyBorder="1" applyAlignment="1">
      <alignment horizontal="right"/>
    </xf>
    <xf numFmtId="0" fontId="13" fillId="28" borderId="12" xfId="0" applyFont="1" applyFill="1" applyBorder="1"/>
    <xf numFmtId="0" fontId="13" fillId="28" borderId="0" xfId="0" quotePrefix="1" applyFont="1" applyFill="1" applyBorder="1"/>
    <xf numFmtId="0" fontId="13" fillId="28" borderId="5" xfId="0" applyFont="1" applyFill="1" applyBorder="1"/>
    <xf numFmtId="0" fontId="13" fillId="28" borderId="112" xfId="0" applyFont="1" applyFill="1" applyBorder="1"/>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72" fontId="45" fillId="28" borderId="137" xfId="0" applyNumberFormat="1" applyFont="1" applyFill="1" applyBorder="1" applyAlignment="1" applyProtection="1">
      <alignment horizontal="center"/>
    </xf>
    <xf numFmtId="288" fontId="41" fillId="28" borderId="103" xfId="0" applyNumberFormat="1" applyFont="1" applyFill="1" applyBorder="1" applyAlignment="1" applyProtection="1">
      <alignment horizontal="center"/>
    </xf>
    <xf numFmtId="288" fontId="45" fillId="28" borderId="137" xfId="0" applyNumberFormat="1" applyFont="1" applyFill="1" applyBorder="1" applyAlignment="1" applyProtection="1">
      <alignment horizontal="center"/>
    </xf>
    <xf numFmtId="172" fontId="45" fillId="28" borderId="107" xfId="0" applyNumberFormat="1" applyFont="1" applyFill="1" applyBorder="1" applyAlignment="1" applyProtection="1">
      <alignment horizontal="center"/>
    </xf>
    <xf numFmtId="288" fontId="41" fillId="28" borderId="37" xfId="0" applyNumberFormat="1" applyFont="1" applyFill="1" applyBorder="1" applyAlignment="1" applyProtection="1">
      <alignment horizontal="center"/>
    </xf>
    <xf numFmtId="288" fontId="45" fillId="28" borderId="107" xfId="0" applyNumberFormat="1" applyFont="1" applyFill="1" applyBorder="1" applyAlignment="1" applyProtection="1">
      <alignment horizontal="center"/>
    </xf>
    <xf numFmtId="172" fontId="45" fillId="28" borderId="48" xfId="0" applyNumberFormat="1" applyFont="1" applyFill="1" applyBorder="1" applyAlignment="1" applyProtection="1">
      <alignment horizontal="center"/>
    </xf>
    <xf numFmtId="288" fontId="41" fillId="28" borderId="55" xfId="0" applyNumberFormat="1" applyFont="1" applyFill="1" applyBorder="1" applyAlignment="1" applyProtection="1">
      <alignment horizontal="center"/>
    </xf>
    <xf numFmtId="288" fontId="45" fillId="28" borderId="48" xfId="0" applyNumberFormat="1" applyFont="1" applyFill="1" applyBorder="1" applyAlignment="1" applyProtection="1">
      <alignment horizontal="center"/>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 borderId="88" xfId="0" applyFont="1" applyFill="1" applyBorder="1" applyAlignment="1">
      <alignment vertical="center"/>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169" fontId="41" fillId="2" borderId="110" xfId="0" applyNumberFormat="1" applyFont="1" applyFill="1" applyBorder="1"/>
    <xf numFmtId="169" fontId="41" fillId="2" borderId="134" xfId="70" applyFont="1" applyFill="1" applyBorder="1"/>
    <xf numFmtId="169" fontId="41" fillId="2" borderId="110" xfId="70" applyFont="1" applyFill="1" applyBorder="1"/>
    <xf numFmtId="169" fontId="41" fillId="2" borderId="122" xfId="70" applyFont="1" applyFill="1" applyBorder="1"/>
    <xf numFmtId="169" fontId="41" fillId="2" borderId="137" xfId="70" applyFont="1" applyFill="1" applyBorder="1"/>
    <xf numFmtId="169" fontId="41" fillId="2" borderId="0" xfId="70" applyFont="1" applyFill="1"/>
    <xf numFmtId="0" fontId="47" fillId="88" borderId="95" xfId="0" applyNumberFormat="1" applyFont="1" applyFill="1" applyBorder="1" applyAlignment="1">
      <alignment horizontal="center" vertical="center" wrapText="1"/>
    </xf>
    <xf numFmtId="174"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10" xfId="0" applyNumberFormat="1" applyFont="1" applyFill="1" applyBorder="1" applyAlignment="1">
      <alignment horizontal="left" vertical="center" wrapText="1"/>
    </xf>
    <xf numFmtId="174"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4" fontId="45" fillId="88" borderId="122" xfId="0" applyNumberFormat="1" applyFont="1" applyFill="1" applyBorder="1" applyAlignment="1">
      <alignment horizontal="center" vertical="center" wrapText="1"/>
    </xf>
    <xf numFmtId="174" fontId="45" fillId="88" borderId="138" xfId="0" applyNumberFormat="1" applyFont="1" applyFill="1" applyBorder="1" applyAlignment="1">
      <alignment horizontal="center" vertical="center" wrapText="1"/>
    </xf>
    <xf numFmtId="174" fontId="45" fillId="88" borderId="134" xfId="0" applyNumberFormat="1" applyFont="1" applyFill="1" applyBorder="1" applyAlignment="1">
      <alignment horizontal="center" vertical="center" wrapText="1"/>
    </xf>
    <xf numFmtId="174" fontId="91" fillId="88" borderId="122" xfId="0" applyNumberFormat="1" applyFont="1" applyFill="1" applyBorder="1" applyAlignment="1">
      <alignment horizontal="center" vertical="center" wrapText="1"/>
    </xf>
    <xf numFmtId="0" fontId="219" fillId="2" borderId="138" xfId="0" applyFont="1" applyFill="1" applyBorder="1"/>
    <xf numFmtId="174" fontId="91" fillId="88" borderId="138" xfId="0" applyNumberFormat="1" applyFont="1" applyFill="1" applyBorder="1" applyAlignment="1">
      <alignment horizontal="center" vertical="center" wrapText="1"/>
    </xf>
    <xf numFmtId="174"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91" fillId="2" borderId="12" xfId="0" applyNumberFormat="1" applyFont="1" applyFill="1" applyBorder="1" applyAlignment="1">
      <alignment horizontal="left"/>
    </xf>
    <xf numFmtId="175" fontId="91" fillId="2" borderId="12" xfId="0" applyNumberFormat="1" applyFont="1" applyFill="1" applyBorder="1" applyAlignment="1">
      <alignment horizontal="left"/>
    </xf>
    <xf numFmtId="0" fontId="91" fillId="2" borderId="112" xfId="0" applyNumberFormat="1" applyFont="1" applyFill="1" applyBorder="1" applyAlignment="1">
      <alignment horizontal="left"/>
    </xf>
    <xf numFmtId="175" fontId="91" fillId="2" borderId="88" xfId="0" quotePrefix="1" applyNumberFormat="1" applyFont="1" applyFill="1" applyBorder="1" applyAlignment="1">
      <alignment horizontal="left" vertical="center"/>
    </xf>
    <xf numFmtId="175" fontId="221" fillId="2" borderId="88" xfId="0" applyNumberFormat="1" applyFont="1" applyFill="1" applyBorder="1" applyAlignment="1">
      <alignment horizontal="left" vertical="center"/>
    </xf>
    <xf numFmtId="175" fontId="47" fillId="2" borderId="88" xfId="0" applyNumberFormat="1" applyFont="1" applyFill="1" applyBorder="1" applyAlignment="1">
      <alignment horizontal="left" vertical="center"/>
    </xf>
    <xf numFmtId="175" fontId="47" fillId="2" borderId="88" xfId="0" quotePrefix="1" applyNumberFormat="1" applyFont="1" applyFill="1" applyBorder="1" applyAlignment="1">
      <alignment horizontal="left" vertical="center"/>
    </xf>
    <xf numFmtId="175" fontId="47" fillId="2" borderId="9" xfId="0" quotePrefix="1" applyNumberFormat="1" applyFont="1" applyFill="1" applyBorder="1" applyAlignment="1">
      <alignment horizontal="left"/>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93" borderId="110" xfId="0" applyFill="1" applyBorder="1"/>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8"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44" fillId="92" borderId="0" xfId="0" applyFont="1" applyFill="1" applyAlignment="1">
      <alignment vertical="top"/>
    </xf>
    <xf numFmtId="0" fontId="38" fillId="92" borderId="0" xfId="73" applyFill="1"/>
    <xf numFmtId="0" fontId="91" fillId="2" borderId="0" xfId="0" applyFont="1" applyFill="1" applyBorder="1" applyAlignment="1">
      <alignment vertical="center" wrapText="1"/>
    </xf>
    <xf numFmtId="175" fontId="47" fillId="28" borderId="110" xfId="0" applyNumberFormat="1" applyFont="1" applyFill="1" applyBorder="1" applyAlignment="1">
      <alignment horizontal="center"/>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8" fontId="91" fillId="2" borderId="35" xfId="0" applyNumberFormat="1" applyFont="1" applyFill="1" applyBorder="1" applyAlignment="1">
      <alignment horizontal="center"/>
    </xf>
    <xf numFmtId="8" fontId="236" fillId="2" borderId="54" xfId="73" applyNumberFormat="1" applyFont="1" applyFill="1" applyBorder="1" applyAlignment="1">
      <alignment horizontal="center" vertical="center"/>
    </xf>
    <xf numFmtId="175" fontId="47" fillId="2" borderId="110" xfId="0" applyNumberFormat="1" applyFont="1" applyFill="1" applyBorder="1" applyAlignment="1">
      <alignment horizontal="center"/>
    </xf>
    <xf numFmtId="175" fontId="47" fillId="2" borderId="34" xfId="0" applyNumberFormat="1" applyFont="1" applyFill="1" applyBorder="1" applyAlignment="1">
      <alignment horizontal="center"/>
    </xf>
    <xf numFmtId="8"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91" fillId="2" borderId="49" xfId="0" applyFont="1" applyFill="1" applyBorder="1" applyAlignment="1">
      <alignment vertical="center" wrapText="1"/>
    </xf>
    <xf numFmtId="0" fontId="91" fillId="2" borderId="88" xfId="0" applyFont="1" applyFill="1" applyBorder="1" applyAlignment="1">
      <alignment vertical="center" wrapText="1"/>
    </xf>
    <xf numFmtId="0" fontId="236" fillId="0" borderId="88" xfId="73" applyFont="1" applyBorder="1" applyAlignment="1">
      <alignment vertical="center"/>
    </xf>
    <xf numFmtId="181" fontId="48" fillId="28" borderId="34" xfId="71" applyNumberFormat="1" applyFont="1" applyFill="1" applyBorder="1" applyAlignment="1" applyProtection="1">
      <alignment horizontal="center"/>
      <protection locked="0"/>
    </xf>
    <xf numFmtId="181" fontId="41" fillId="28" borderId="34" xfId="71" applyNumberFormat="1" applyFont="1" applyFill="1" applyBorder="1" applyAlignment="1" applyProtection="1">
      <alignment horizontal="center"/>
      <protection locked="0"/>
    </xf>
    <xf numFmtId="181" fontId="13" fillId="2" borderId="0" xfId="71" applyNumberFormat="1" applyFont="1" applyFill="1"/>
    <xf numFmtId="181" fontId="13" fillId="2" borderId="110" xfId="71" applyNumberFormat="1" applyFont="1" applyFill="1" applyBorder="1" applyAlignment="1">
      <alignment horizontal="center"/>
    </xf>
    <xf numFmtId="3" fontId="45" fillId="28" borderId="36"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5"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9" fontId="41" fillId="28" borderId="0" xfId="0" applyNumberFormat="1" applyFont="1" applyFill="1" applyBorder="1" applyAlignment="1">
      <alignment horizontal="center"/>
    </xf>
    <xf numFmtId="9" fontId="41" fillId="28" borderId="0" xfId="0" applyNumberFormat="1" applyFont="1" applyFill="1" applyBorder="1"/>
    <xf numFmtId="9" fontId="41" fillId="28" borderId="0" xfId="0" applyNumberFormat="1" applyFont="1" applyFill="1" applyBorder="1" applyAlignment="1">
      <alignment horizontal="center"/>
    </xf>
    <xf numFmtId="9" fontId="41" fillId="28" borderId="0" xfId="0" applyNumberFormat="1" applyFont="1" applyFill="1" applyBorder="1" applyAlignment="1">
      <alignment horizont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vertical="center"/>
    </xf>
    <xf numFmtId="3" fontId="45" fillId="28" borderId="36" xfId="0" applyNumberFormat="1" applyFont="1" applyFill="1" applyBorder="1" applyAlignment="1">
      <alignment horizontal="center" vertical="center"/>
    </xf>
    <xf numFmtId="9" fontId="41" fillId="28" borderId="0" xfId="0" applyNumberFormat="1" applyFont="1" applyFill="1" applyBorder="1" applyAlignment="1">
      <alignment horizontal="center" vertical="center"/>
    </xf>
    <xf numFmtId="3" fontId="13" fillId="28" borderId="0" xfId="0" applyNumberFormat="1" applyFont="1" applyFill="1" applyBorder="1"/>
    <xf numFmtId="43" fontId="13" fillId="28" borderId="12" xfId="71" applyFont="1" applyFill="1" applyBorder="1"/>
    <xf numFmtId="181" fontId="13" fillId="28" borderId="0" xfId="71" applyNumberFormat="1" applyFont="1" applyFill="1" applyBorder="1"/>
    <xf numFmtId="181" fontId="13" fillId="28" borderId="12" xfId="71" applyNumberFormat="1" applyFont="1" applyFill="1" applyBorder="1"/>
    <xf numFmtId="175" fontId="0" fillId="2" borderId="0" xfId="0" applyNumberFormat="1" applyFont="1" applyFill="1"/>
    <xf numFmtId="3" fontId="59" fillId="2" borderId="0" xfId="0" applyNumberFormat="1" applyFont="1" applyFill="1" applyBorder="1" applyAlignment="1" applyProtection="1">
      <alignment horizontal="center"/>
      <protection locked="0"/>
    </xf>
    <xf numFmtId="166" fontId="0" fillId="28" borderId="0" xfId="0" applyNumberFormat="1" applyFont="1" applyFill="1"/>
    <xf numFmtId="166" fontId="0" fillId="2" borderId="0" xfId="0" applyNumberFormat="1" applyFont="1" applyFill="1"/>
    <xf numFmtId="0" fontId="77" fillId="0" borderId="0" xfId="613"/>
    <xf numFmtId="0" fontId="237" fillId="94" borderId="0" xfId="613" applyFont="1" applyFill="1"/>
    <xf numFmtId="0" fontId="77" fillId="95" borderId="0" xfId="613" applyFill="1"/>
    <xf numFmtId="0" fontId="77" fillId="0" borderId="0" xfId="613" applyFill="1" applyProtection="1">
      <protection locked="0"/>
    </xf>
    <xf numFmtId="17" fontId="77" fillId="95" borderId="0" xfId="613" applyNumberFormat="1" applyFill="1"/>
    <xf numFmtId="0" fontId="77" fillId="0" borderId="0" xfId="613" applyFill="1"/>
    <xf numFmtId="17" fontId="237" fillId="96" borderId="147" xfId="613" applyNumberFormat="1" applyFont="1" applyFill="1" applyBorder="1"/>
    <xf numFmtId="0" fontId="237" fillId="96" borderId="147" xfId="613" applyFont="1" applyFill="1" applyBorder="1" applyProtection="1">
      <protection locked="0"/>
    </xf>
    <xf numFmtId="0" fontId="237" fillId="96" borderId="147" xfId="613" applyFont="1" applyFill="1" applyBorder="1"/>
    <xf numFmtId="173" fontId="77" fillId="0" borderId="0" xfId="613" applyNumberFormat="1"/>
    <xf numFmtId="4" fontId="237" fillId="94" borderId="0" xfId="613" applyNumberFormat="1" applyFont="1" applyFill="1"/>
    <xf numFmtId="43" fontId="77" fillId="0" borderId="0" xfId="71" applyFont="1" applyFill="1" applyProtection="1">
      <protection locked="0"/>
    </xf>
    <xf numFmtId="43" fontId="237" fillId="96" borderId="147" xfId="71" applyFont="1" applyFill="1" applyBorder="1" applyProtection="1">
      <protection locked="0"/>
    </xf>
    <xf numFmtId="43" fontId="77" fillId="0" borderId="0" xfId="71" applyNumberFormat="1" applyFont="1" applyFill="1" applyProtection="1">
      <protection locked="0"/>
    </xf>
    <xf numFmtId="43" fontId="237" fillId="96" borderId="147" xfId="71" applyNumberFormat="1" applyFont="1" applyFill="1" applyBorder="1" applyProtection="1">
      <protection locked="0"/>
    </xf>
    <xf numFmtId="3" fontId="237" fillId="96" borderId="147" xfId="613" applyNumberFormat="1" applyFont="1" applyFill="1" applyBorder="1"/>
    <xf numFmtId="0" fontId="237" fillId="97" borderId="0" xfId="613" applyFont="1" applyFill="1" applyAlignment="1">
      <alignment wrapText="1"/>
    </xf>
    <xf numFmtId="17" fontId="77" fillId="0" borderId="0" xfId="613" applyNumberFormat="1" applyFill="1"/>
    <xf numFmtId="0" fontId="13" fillId="28" borderId="0" xfId="0" applyFont="1" applyFill="1" applyBorder="1" applyAlignment="1">
      <alignment horizontal="center"/>
    </xf>
    <xf numFmtId="165" fontId="0" fillId="28" borderId="0" xfId="0" applyNumberFormat="1" applyFont="1" applyFill="1"/>
    <xf numFmtId="173" fontId="0" fillId="2" borderId="0" xfId="0" applyNumberFormat="1" applyFont="1" applyFill="1"/>
    <xf numFmtId="172" fontId="7" fillId="2" borderId="0" xfId="0" applyNumberFormat="1" applyFont="1" applyFill="1" applyAlignment="1">
      <alignment vertical="center"/>
    </xf>
    <xf numFmtId="43" fontId="13" fillId="2" borderId="0" xfId="71" applyFont="1" applyFill="1"/>
    <xf numFmtId="43" fontId="217" fillId="2" borderId="0" xfId="71" applyFont="1" applyFill="1"/>
    <xf numFmtId="43" fontId="13" fillId="2" borderId="0" xfId="71" applyFont="1" applyFill="1" applyBorder="1"/>
    <xf numFmtId="0" fontId="237" fillId="97" borderId="0" xfId="613" applyFont="1" applyFill="1" applyAlignment="1">
      <alignment horizontal="left" wrapText="1"/>
    </xf>
    <xf numFmtId="3" fontId="237" fillId="96" borderId="177" xfId="613" applyNumberFormat="1" applyFont="1" applyFill="1" applyBorder="1"/>
    <xf numFmtId="0" fontId="237" fillId="96" borderId="177" xfId="613" applyFont="1" applyFill="1" applyBorder="1"/>
    <xf numFmtId="9" fontId="77" fillId="0" borderId="0" xfId="72" applyFont="1" applyFill="1"/>
    <xf numFmtId="181" fontId="77" fillId="0" borderId="0" xfId="71" applyNumberFormat="1" applyFont="1" applyFill="1"/>
    <xf numFmtId="9" fontId="237" fillId="96" borderId="147" xfId="72" applyFont="1" applyFill="1" applyBorder="1"/>
    <xf numFmtId="237" fontId="237" fillId="97" borderId="0" xfId="72" applyNumberFormat="1" applyFont="1" applyFill="1" applyAlignment="1">
      <alignment horizontal="left" wrapText="1"/>
    </xf>
    <xf numFmtId="10" fontId="42" fillId="98" borderId="7" xfId="0" applyNumberFormat="1" applyFont="1" applyFill="1" applyBorder="1" applyAlignment="1" applyProtection="1">
      <alignment horizontal="center"/>
      <protection locked="0"/>
    </xf>
    <xf numFmtId="0" fontId="46" fillId="2" borderId="0" xfId="0" applyFont="1" applyFill="1" applyBorder="1" applyAlignment="1">
      <alignment horizontal="center" vertical="center"/>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175" fontId="91" fillId="90" borderId="122" xfId="0" applyNumberFormat="1" applyFont="1" applyFill="1" applyBorder="1" applyAlignment="1">
      <alignment horizontal="left"/>
    </xf>
    <xf numFmtId="175" fontId="91" fillId="90"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4" fontId="213" fillId="26" borderId="122" xfId="6" applyNumberFormat="1" applyFont="1" applyFill="1" applyBorder="1" applyAlignment="1">
      <alignment horizontal="center" vertical="center" wrapText="1"/>
    </xf>
    <xf numFmtId="174" fontId="213" fillId="26" borderId="134" xfId="6" applyNumberFormat="1" applyFont="1" applyFill="1" applyBorder="1" applyAlignment="1">
      <alignment horizontal="center" vertical="center" wrapText="1"/>
    </xf>
    <xf numFmtId="175" fontId="47" fillId="2" borderId="122" xfId="0" applyNumberFormat="1" applyFont="1" applyFill="1" applyBorder="1" applyAlignment="1">
      <alignment horizontal="left"/>
    </xf>
    <xf numFmtId="175" fontId="47" fillId="2" borderId="134" xfId="0" applyNumberFormat="1" applyFont="1" applyFill="1" applyBorder="1" applyAlignment="1">
      <alignment horizontal="left"/>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8" fontId="212" fillId="92" borderId="140" xfId="40" applyNumberFormat="1" applyFont="1" applyFill="1" applyBorder="1" applyAlignment="1">
      <alignment horizontal="left" vertical="center"/>
    </xf>
    <xf numFmtId="178"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17" fillId="2" borderId="110" xfId="0" applyFont="1" applyFill="1" applyBorder="1" applyAlignment="1">
      <alignment horizontal="left" vertical="top" wrapText="1"/>
    </xf>
    <xf numFmtId="0" fontId="237" fillId="97" borderId="0" xfId="613" applyFont="1" applyFill="1" applyAlignment="1">
      <alignment horizontal="left" wrapText="1"/>
    </xf>
    <xf numFmtId="0" fontId="77" fillId="94" borderId="0" xfId="613" applyFont="1" applyFill="1" applyAlignment="1">
      <alignment horizontal="left" vertical="top" wrapText="1"/>
    </xf>
    <xf numFmtId="4" fontId="237" fillId="92" borderId="0" xfId="613" applyNumberFormat="1" applyFont="1" applyFill="1" applyAlignment="1">
      <alignment horizontal="left" wrapText="1"/>
    </xf>
  </cellXfs>
  <cellStyles count="64559">
    <cellStyle name="-" xfId="702"/>
    <cellStyle name=" 3]_x000d__x000a_Zoomed=1_x000d__x000a_Row=0_x000d__x000a_Column=0_x000d__x000a_Height=300_x000d__x000a_Width=300_x000d__x000a_FontName=細明體_x000d__x000a_FontStyle=0_x000d__x000a_FontSize=9_x000d__x000a_PrtFontName=Co" xfId="670"/>
    <cellStyle name="$" xfId="713"/>
    <cellStyle name="$ &amp; ¢" xfId="714"/>
    <cellStyle name="$ &amp; ¢ 2" xfId="9925"/>
    <cellStyle name="$ 2" xfId="9926"/>
    <cellStyle name="$ 2 2" xfId="9927"/>
    <cellStyle name="$ 2 2 2" xfId="9928"/>
    <cellStyle name="$ 2 2 2 2" xfId="9929"/>
    <cellStyle name="$ 2 2 3" xfId="9930"/>
    <cellStyle name="$ 2 3" xfId="9931"/>
    <cellStyle name="$ 2 3 2" xfId="9932"/>
    <cellStyle name="$ 2 4" xfId="9933"/>
    <cellStyle name="$ 3" xfId="9934"/>
    <cellStyle name="$ 3 2" xfId="9935"/>
    <cellStyle name="$ 3 3" xfId="9936"/>
    <cellStyle name="$ 4" xfId="9937"/>
    <cellStyle name="$.00" xfId="9938"/>
    <cellStyle name="$.00 2" xfId="9939"/>
    <cellStyle name="$.00 2 2" xfId="9940"/>
    <cellStyle name="$.00 2 2 2" xfId="9941"/>
    <cellStyle name="$.00 2 2 2 2" xfId="9942"/>
    <cellStyle name="$.00 2 2 3" xfId="9943"/>
    <cellStyle name="$.00 2 3" xfId="9944"/>
    <cellStyle name="$.00 2 3 2" xfId="9945"/>
    <cellStyle name="$.00 2 4" xfId="9946"/>
    <cellStyle name="$.00 3" xfId="9947"/>
    <cellStyle name="$.00 3 2" xfId="9948"/>
    <cellStyle name="$.00 4" xfId="9949"/>
    <cellStyle name="$_2. 2011-2014  Rev_ FCast_IRM 2012_COS2013_Ongoing Operations_with CDM" xfId="9950"/>
    <cellStyle name="$_2. 2011-2014  Rev_ FCast_IRM 2012_COS2013_Ongoing Operations_with CDM 2" xfId="9951"/>
    <cellStyle name="$_2. 2011-2014  Rev_ FCast_IRM 2012_COS2013_Ongoing Operations_with CDM 2 2" xfId="9952"/>
    <cellStyle name="$_2. 2011-2014  Rev_ FCast_IRM 2012_COS2013_Ongoing Operations_with CDM 3" xfId="9953"/>
    <cellStyle name="$_2. 2011-2014  Rev_ FCast_IRM 2012_COS2013_Ongoing Operations_with CDM_1. Creation and Assumptions Budget_Revised with CDM" xfId="9954"/>
    <cellStyle name="$_2. 2011-2014  Rev_ FCast_IRM 2012_COS2013_Ongoing Operations_with CDM_1. Creation and Assumptions Budget_Revised with CDM 2" xfId="9955"/>
    <cellStyle name="$_2. 2011-2014  Rev_ FCast_IRM 2012_COS2013_Ongoing Operations_with CDM_1. Creation and Assumptions Budget_Revised with CDM 2 2" xfId="9956"/>
    <cellStyle name="$_2. 2011-2014  Rev_ FCast_IRM 2012_COS2013_Ongoing Operations_with CDM_1. Creation and Assumptions Budget_Revised with CDM 3" xfId="9957"/>
    <cellStyle name="$_Oct 2010 SM PILs Recognition" xfId="9958"/>
    <cellStyle name="$_Oct 2010 SM PILs Recognition 2" xfId="9959"/>
    <cellStyle name="$_Oct 2010 SM PILs Recognition 2 2" xfId="9960"/>
    <cellStyle name="$_Oct 2010 SM PILs Recognition 3" xfId="9961"/>
    <cellStyle name="$_Regulatory Assets and Liabilities IFRS Opening Adj" xfId="9962"/>
    <cellStyle name="$_Regulatory Assets and Liabilities IFRS Opening Adj 2" xfId="9963"/>
    <cellStyle name="$_Regulatory Assets and Liabilities IFRS Opening Adj 2 2" xfId="9964"/>
    <cellStyle name="$_Regulatory Assets and Liabilities IFRS Opening Adj 3" xfId="9965"/>
    <cellStyle name="$_Xl0000180" xfId="9966"/>
    <cellStyle name="$_Xl0000180 2" xfId="9967"/>
    <cellStyle name="$_Xl0000180 2 2" xfId="9968"/>
    <cellStyle name="$_Xl0000180 3" xfId="9969"/>
    <cellStyle name="$M" xfId="9970"/>
    <cellStyle name="$M 2" xfId="9971"/>
    <cellStyle name="$M 2 2" xfId="9972"/>
    <cellStyle name="$M 2 2 2" xfId="9973"/>
    <cellStyle name="$M 2 2 2 2" xfId="9974"/>
    <cellStyle name="$M 2 2 3" xfId="9975"/>
    <cellStyle name="$M 2 3" xfId="9976"/>
    <cellStyle name="$M 2 3 2" xfId="9977"/>
    <cellStyle name="$M 2 4" xfId="9978"/>
    <cellStyle name="$M 3" xfId="9979"/>
    <cellStyle name="$M 3 2" xfId="9980"/>
    <cellStyle name="$M 4" xfId="9981"/>
    <cellStyle name="$M.00" xfId="9982"/>
    <cellStyle name="$M.00 2" xfId="9983"/>
    <cellStyle name="$M.00 2 2" xfId="9984"/>
    <cellStyle name="$M.00 2 2 2" xfId="9985"/>
    <cellStyle name="$M.00 2 2 2 2" xfId="9986"/>
    <cellStyle name="$M.00 2 2 3" xfId="9987"/>
    <cellStyle name="$M.00 2 3" xfId="9988"/>
    <cellStyle name="$M.00 2 3 2" xfId="9989"/>
    <cellStyle name="$M.00 2 4" xfId="9990"/>
    <cellStyle name="$M.00 3" xfId="9991"/>
    <cellStyle name="$M.00 3 2" xfId="9992"/>
    <cellStyle name="$M.00 4" xfId="9993"/>
    <cellStyle name="$M_2. 2011-2014  Rev_ FCast_IRM 2012_COS2013_Ongoing Operations_with CDM" xfId="9994"/>
    <cellStyle name="%" xfId="708"/>
    <cellStyle name="%.00" xfId="709"/>
    <cellStyle name="(Heading)" xfId="704"/>
    <cellStyle name="(Heading) 2" xfId="9802"/>
    <cellStyle name="(Heading) 2 2" xfId="9995"/>
    <cellStyle name="(Heading) 2 3" xfId="9996"/>
    <cellStyle name="(Heading) 3" xfId="9919"/>
    <cellStyle name="(Heading) 4" xfId="9997"/>
    <cellStyle name="(Heading) 5" xfId="9998"/>
    <cellStyle name="(Heading) 6" xfId="9999"/>
    <cellStyle name="(Heading) 7" xfId="10000"/>
    <cellStyle name="(Heading) 8" xfId="10001"/>
    <cellStyle name="(Heading) 9" xfId="10002"/>
    <cellStyle name="(Lefting)" xfId="705"/>
    <cellStyle name="(Lefting) 2" xfId="9803"/>
    <cellStyle name="(Lefting) 2 2" xfId="10003"/>
    <cellStyle name="(Lefting) 2 3" xfId="10004"/>
    <cellStyle name="(Lefting) 3" xfId="9918"/>
    <cellStyle name="(Lefting) 4" xfId="10005"/>
    <cellStyle name="(Lefting) 5" xfId="10006"/>
    <cellStyle name="(Lefting) 6" xfId="10007"/>
    <cellStyle name="(Lefting) 7" xfId="10008"/>
    <cellStyle name="(Lefting) 8" xfId="10009"/>
    <cellStyle name="(Lefting) 9" xfId="10010"/>
    <cellStyle name="(z*¯_x000f_°(”,¯?À(¢,¯?Ð(°,¯?à(Â,¯?ð(Ô,¯?" xfId="706"/>
    <cellStyle name="(z*¯_x000f_°(”,¯?À(¢,¯?Ð(°,¯?à(Â,¯?ð(Ô,¯? 2" xfId="10011"/>
    <cellStyle name="******************************************" xfId="707"/>
    <cellStyle name="_CNMD_Valuation Model_20081212_v2" xfId="671"/>
    <cellStyle name="_Comma" xfId="672"/>
    <cellStyle name="_Comps 4" xfId="673"/>
    <cellStyle name="_Cont Analysis" xfId="674"/>
    <cellStyle name="_Currency" xfId="675"/>
    <cellStyle name="_Currency_Analysis" xfId="676"/>
    <cellStyle name="_Currency_Smartportfolio model" xfId="677"/>
    <cellStyle name="_Currency_Smartportfolio model_DB-merged files" xfId="678"/>
    <cellStyle name="_CurrencySpace" xfId="679"/>
    <cellStyle name="_Gamma Valuation - 8" xfId="680"/>
    <cellStyle name="_ITRN" xfId="681"/>
    <cellStyle name="-_Merger Model 17 Nov 04" xfId="703"/>
    <cellStyle name="_Merger Model_KN&amp;Fzio_v2.30 - Street" xfId="682"/>
    <cellStyle name="_Merger Model_KN&amp;Fzio_v2.30 - Street 2" xfId="9804"/>
    <cellStyle name="_Multiple" xfId="683"/>
    <cellStyle name="_Multiple_Analysis" xfId="684"/>
    <cellStyle name="_Multiple_Analysis_DB-merged files" xfId="685"/>
    <cellStyle name="_Multiple_Smartportfolio model" xfId="686"/>
    <cellStyle name="_Multiple_Smartportfolio model_DB-merged files" xfId="687"/>
    <cellStyle name="_MultipleSpace" xfId="688"/>
    <cellStyle name="_MultipleSpace_Analysis" xfId="689"/>
    <cellStyle name="_MultipleSpace_csc" xfId="690"/>
    <cellStyle name="_MultipleSpace_Smartportfolio model" xfId="691"/>
    <cellStyle name="_MultipleSpace_Smartportfolio model_DB-merged files" xfId="692"/>
    <cellStyle name="_Percent" xfId="693"/>
    <cellStyle name="_Percent_Analysis" xfId="694"/>
    <cellStyle name="_Percent_Smartportfolio model" xfId="695"/>
    <cellStyle name="_Percent_Smartportfolio model_DB-merged files" xfId="696"/>
    <cellStyle name="_PercentSpace" xfId="697"/>
    <cellStyle name="_PercentSpace_Analysis" xfId="698"/>
    <cellStyle name="_PercentSpace_Smartportfolio model" xfId="699"/>
    <cellStyle name="_Sepracor Riders_Clean" xfId="700"/>
    <cellStyle name="_SIAL_Model_5.22.09 v71" xfId="701"/>
    <cellStyle name="£ BP" xfId="715"/>
    <cellStyle name="¥ JY" xfId="716"/>
    <cellStyle name="&lt;9#_x000f_¾Èƒé1ƒÃ_x0002_;M_x0014_}$‹E_x0010_‹_x0004_ˆ…Àt_x001b_Pÿ_x0015_ x¦" xfId="710"/>
    <cellStyle name="=C:\WINNT\SYSTEM32\COMMAND.COM" xfId="711"/>
    <cellStyle name="=C:\WINNT35\SYSTEM32\COMMAND.COM" xfId="712"/>
    <cellStyle name="=C:\WINNT35\SYSTEM32\COMMAND.COM 2" xfId="9805"/>
    <cellStyle name="0752-93035" xfId="717"/>
    <cellStyle name="0752-93035 2" xfId="9806"/>
    <cellStyle name="1,comma" xfId="718"/>
    <cellStyle name="10Q" xfId="719"/>
    <cellStyle name="20 % - Accent1" xfId="720"/>
    <cellStyle name="20 % - Accent2" xfId="721"/>
    <cellStyle name="20 % - Accent3" xfId="722"/>
    <cellStyle name="20 % - Accent4" xfId="723"/>
    <cellStyle name="20 % - Accent5" xfId="724"/>
    <cellStyle name="20 % - Accent6" xfId="725"/>
    <cellStyle name="20% - Accent1 10" xfId="10012"/>
    <cellStyle name="20% - Accent1 11" xfId="10013"/>
    <cellStyle name="20% - Accent1 2" xfId="11"/>
    <cellStyle name="20% - Accent1 2 10" xfId="726"/>
    <cellStyle name="20% - Accent1 2 11" xfId="10014"/>
    <cellStyle name="20% - Accent1 2 12" xfId="10015"/>
    <cellStyle name="20% - Accent1 2 2" xfId="727"/>
    <cellStyle name="20% - Accent1 2 2 2" xfId="728"/>
    <cellStyle name="20% - Accent1 2 2 2 2" xfId="10016"/>
    <cellStyle name="20% - Accent1 2 2 3" xfId="729"/>
    <cellStyle name="20% - Accent1 2 2 3 2" xfId="10017"/>
    <cellStyle name="20% - Accent1 2 2 4" xfId="10018"/>
    <cellStyle name="20% - Accent1 2 2 5" xfId="10019"/>
    <cellStyle name="20% - Accent1 2 3" xfId="730"/>
    <cellStyle name="20% - Accent1 2 3 2" xfId="731"/>
    <cellStyle name="20% - Accent1 2 3 2 10" xfId="10020"/>
    <cellStyle name="20% - Accent1 2 3 2 10 2" xfId="10021"/>
    <cellStyle name="20% - Accent1 2 3 2 11" xfId="10022"/>
    <cellStyle name="20% - Accent1 2 3 2 11 2" xfId="10023"/>
    <cellStyle name="20% - Accent1 2 3 2 12" xfId="10024"/>
    <cellStyle name="20% - Accent1 2 3 2 13" xfId="10025"/>
    <cellStyle name="20% - Accent1 2 3 2 14" xfId="10026"/>
    <cellStyle name="20% - Accent1 2 3 2 15" xfId="10027"/>
    <cellStyle name="20% - Accent1 2 3 2 16" xfId="10028"/>
    <cellStyle name="20% - Accent1 2 3 3" xfId="10029"/>
    <cellStyle name="20% - Accent1 2 3 3 2" xfId="10030"/>
    <cellStyle name="20% - Accent1 2 3 4" xfId="10031"/>
    <cellStyle name="20% - Accent1 2 4" xfId="732"/>
    <cellStyle name="20% - Accent1 2 4 2" xfId="10032"/>
    <cellStyle name="20% - Accent1 2 5" xfId="733"/>
    <cellStyle name="20% - Accent1 2 6" xfId="734"/>
    <cellStyle name="20% - Accent1 2 7" xfId="735"/>
    <cellStyle name="20% - Accent1 2 8" xfId="736"/>
    <cellStyle name="20% - Accent1 2 9" xfId="737"/>
    <cellStyle name="20% - Accent1 3" xfId="738"/>
    <cellStyle name="20% - Accent1 3 2" xfId="739"/>
    <cellStyle name="20% - Accent1 3 2 2" xfId="740"/>
    <cellStyle name="20% - Accent1 3 2 2 2" xfId="741"/>
    <cellStyle name="20% - Accent1 3 2 2 2 2" xfId="742"/>
    <cellStyle name="20% - Accent1 3 2 2 3" xfId="743"/>
    <cellStyle name="20% - Accent1 3 2 2 4" xfId="10033"/>
    <cellStyle name="20% - Accent1 3 2 3" xfId="744"/>
    <cellStyle name="20% - Accent1 3 2 3 2" xfId="745"/>
    <cellStyle name="20% - Accent1 3 2 4" xfId="746"/>
    <cellStyle name="20% - Accent1 3 2 5" xfId="10034"/>
    <cellStyle name="20% - Accent1 3 3" xfId="747"/>
    <cellStyle name="20% - Accent1 3 3 2" xfId="748"/>
    <cellStyle name="20% - Accent1 3 3 2 2" xfId="749"/>
    <cellStyle name="20% - Accent1 3 3 2 2 2" xfId="750"/>
    <cellStyle name="20% - Accent1 3 3 2 3" xfId="751"/>
    <cellStyle name="20% - Accent1 3 3 3" xfId="752"/>
    <cellStyle name="20% - Accent1 3 3 3 2" xfId="753"/>
    <cellStyle name="20% - Accent1 3 3 4" xfId="754"/>
    <cellStyle name="20% - Accent1 3 4" xfId="755"/>
    <cellStyle name="20% - Accent1 3 4 2" xfId="756"/>
    <cellStyle name="20% - Accent1 3 4 2 2" xfId="757"/>
    <cellStyle name="20% - Accent1 3 4 3" xfId="758"/>
    <cellStyle name="20% - Accent1 3 5" xfId="759"/>
    <cellStyle name="20% - Accent1 3 5 2" xfId="760"/>
    <cellStyle name="20% - Accent1 3 6" xfId="761"/>
    <cellStyle name="20% - Accent1 3_17,18,19 2013 CDM Savings to Sep 2013 accrual" xfId="10035"/>
    <cellStyle name="20% - Accent1 4" xfId="762"/>
    <cellStyle name="20% - Accent1 4 2" xfId="10036"/>
    <cellStyle name="20% - Accent1 4 2 2" xfId="10037"/>
    <cellStyle name="20% - Accent1 5" xfId="763"/>
    <cellStyle name="20% - Accent1 5 2" xfId="10038"/>
    <cellStyle name="20% - Accent1 5 2 2" xfId="10039"/>
    <cellStyle name="20% - Accent1 6" xfId="764"/>
    <cellStyle name="20% - Accent1 7" xfId="765"/>
    <cellStyle name="20% - Accent1 8" xfId="766"/>
    <cellStyle name="20% - Accent1 9" xfId="767"/>
    <cellStyle name="20% - Accent2 2" xfId="12"/>
    <cellStyle name="20% - Accent2 2 10" xfId="768"/>
    <cellStyle name="20% - Accent2 2 11" xfId="10040"/>
    <cellStyle name="20% - Accent2 2 12" xfId="10041"/>
    <cellStyle name="20% - Accent2 2 2" xfId="769"/>
    <cellStyle name="20% - Accent2 2 2 2" xfId="770"/>
    <cellStyle name="20% - Accent2 2 2 2 2" xfId="10042"/>
    <cellStyle name="20% - Accent2 2 2 3" xfId="771"/>
    <cellStyle name="20% - Accent2 2 2 3 2" xfId="10043"/>
    <cellStyle name="20% - Accent2 2 2 4" xfId="10044"/>
    <cellStyle name="20% - Accent2 2 2 5" xfId="10045"/>
    <cellStyle name="20% - Accent2 2 3" xfId="772"/>
    <cellStyle name="20% - Accent2 2 3 2" xfId="773"/>
    <cellStyle name="20% - Accent2 2 3 3" xfId="10046"/>
    <cellStyle name="20% - Accent2 2 3 3 2" xfId="10047"/>
    <cellStyle name="20% - Accent2 2 3 4" xfId="10048"/>
    <cellStyle name="20% - Accent2 2 4" xfId="774"/>
    <cellStyle name="20% - Accent2 2 4 2" xfId="10049"/>
    <cellStyle name="20% - Accent2 2 5" xfId="775"/>
    <cellStyle name="20% - Accent2 2 6" xfId="776"/>
    <cellStyle name="20% - Accent2 2 7" xfId="777"/>
    <cellStyle name="20% - Accent2 2 8" xfId="778"/>
    <cellStyle name="20% - Accent2 2 9" xfId="779"/>
    <cellStyle name="20% - Accent2 3" xfId="780"/>
    <cellStyle name="20% - Accent2 3 2" xfId="781"/>
    <cellStyle name="20% - Accent2 3 2 2" xfId="782"/>
    <cellStyle name="20% - Accent2 3 2 2 2" xfId="783"/>
    <cellStyle name="20% - Accent2 3 2 2 2 2" xfId="784"/>
    <cellStyle name="20% - Accent2 3 2 2 3" xfId="785"/>
    <cellStyle name="20% - Accent2 3 2 2 4" xfId="10050"/>
    <cellStyle name="20% - Accent2 3 2 3" xfId="786"/>
    <cellStyle name="20% - Accent2 3 2 3 2" xfId="787"/>
    <cellStyle name="20% - Accent2 3 2 4" xfId="788"/>
    <cellStyle name="20% - Accent2 3 2 5" xfId="10051"/>
    <cellStyle name="20% - Accent2 3 3" xfId="789"/>
    <cellStyle name="20% - Accent2 3 3 2" xfId="790"/>
    <cellStyle name="20% - Accent2 3 3 2 2" xfId="791"/>
    <cellStyle name="20% - Accent2 3 3 2 2 2" xfId="792"/>
    <cellStyle name="20% - Accent2 3 3 2 3" xfId="793"/>
    <cellStyle name="20% - Accent2 3 3 3" xfId="794"/>
    <cellStyle name="20% - Accent2 3 3 3 2" xfId="795"/>
    <cellStyle name="20% - Accent2 3 3 4" xfId="796"/>
    <cellStyle name="20% - Accent2 3 4" xfId="797"/>
    <cellStyle name="20% - Accent2 3 4 2" xfId="798"/>
    <cellStyle name="20% - Accent2 3 4 2 2" xfId="799"/>
    <cellStyle name="20% - Accent2 3 4 3" xfId="800"/>
    <cellStyle name="20% - Accent2 3 5" xfId="801"/>
    <cellStyle name="20% - Accent2 3 5 2" xfId="802"/>
    <cellStyle name="20% - Accent2 3 6" xfId="803"/>
    <cellStyle name="20% - Accent2 3_17,18,19 2013 CDM Savings to Sep 2013 accrual" xfId="10052"/>
    <cellStyle name="20% - Accent2 4" xfId="804"/>
    <cellStyle name="20% - Accent2 4 2" xfId="10053"/>
    <cellStyle name="20% - Accent2 4 2 2" xfId="10054"/>
    <cellStyle name="20% - Accent2 5" xfId="805"/>
    <cellStyle name="20% - Accent2 5 2" xfId="10055"/>
    <cellStyle name="20% - Accent2 5 2 2" xfId="10056"/>
    <cellStyle name="20% - Accent2 6" xfId="806"/>
    <cellStyle name="20% - Accent2 7" xfId="807"/>
    <cellStyle name="20% - Accent2 8" xfId="808"/>
    <cellStyle name="20% - Accent2 9" xfId="809"/>
    <cellStyle name="20% - Accent3 2" xfId="13"/>
    <cellStyle name="20% - Accent3 2 10" xfId="810"/>
    <cellStyle name="20% - Accent3 2 11" xfId="10057"/>
    <cellStyle name="20% - Accent3 2 12" xfId="10058"/>
    <cellStyle name="20% - Accent3 2 2" xfId="811"/>
    <cellStyle name="20% - Accent3 2 2 2" xfId="812"/>
    <cellStyle name="20% - Accent3 2 2 2 2" xfId="10059"/>
    <cellStyle name="20% - Accent3 2 2 3" xfId="813"/>
    <cellStyle name="20% - Accent3 2 2 3 2" xfId="10060"/>
    <cellStyle name="20% - Accent3 2 2 4" xfId="10061"/>
    <cellStyle name="20% - Accent3 2 2 5" xfId="10062"/>
    <cellStyle name="20% - Accent3 2 3" xfId="814"/>
    <cellStyle name="20% - Accent3 2 3 2" xfId="815"/>
    <cellStyle name="20% - Accent3 2 3 3" xfId="10063"/>
    <cellStyle name="20% - Accent3 2 3 3 2" xfId="10064"/>
    <cellStyle name="20% - Accent3 2 3 4" xfId="10065"/>
    <cellStyle name="20% - Accent3 2 4" xfId="816"/>
    <cellStyle name="20% - Accent3 2 4 2" xfId="10066"/>
    <cellStyle name="20% - Accent3 2 5" xfId="817"/>
    <cellStyle name="20% - Accent3 2 6" xfId="818"/>
    <cellStyle name="20% - Accent3 2 7" xfId="819"/>
    <cellStyle name="20% - Accent3 2 8" xfId="820"/>
    <cellStyle name="20% - Accent3 2 9" xfId="821"/>
    <cellStyle name="20% - Accent3 3" xfId="822"/>
    <cellStyle name="20% - Accent3 3 2" xfId="823"/>
    <cellStyle name="20% - Accent3 3 2 2" xfId="824"/>
    <cellStyle name="20% - Accent3 3 2 2 2" xfId="825"/>
    <cellStyle name="20% - Accent3 3 2 2 2 2" xfId="826"/>
    <cellStyle name="20% - Accent3 3 2 2 3" xfId="827"/>
    <cellStyle name="20% - Accent3 3 2 2 4" xfId="10067"/>
    <cellStyle name="20% - Accent3 3 2 3" xfId="828"/>
    <cellStyle name="20% - Accent3 3 2 3 2" xfId="829"/>
    <cellStyle name="20% - Accent3 3 2 4" xfId="830"/>
    <cellStyle name="20% - Accent3 3 2 5" xfId="10068"/>
    <cellStyle name="20% - Accent3 3 3" xfId="831"/>
    <cellStyle name="20% - Accent3 3 3 2" xfId="832"/>
    <cellStyle name="20% - Accent3 3 3 2 2" xfId="833"/>
    <cellStyle name="20% - Accent3 3 3 2 2 2" xfId="834"/>
    <cellStyle name="20% - Accent3 3 3 2 3" xfId="835"/>
    <cellStyle name="20% - Accent3 3 3 3" xfId="836"/>
    <cellStyle name="20% - Accent3 3 3 3 2" xfId="837"/>
    <cellStyle name="20% - Accent3 3 3 4" xfId="838"/>
    <cellStyle name="20% - Accent3 3 4" xfId="839"/>
    <cellStyle name="20% - Accent3 3 4 2" xfId="840"/>
    <cellStyle name="20% - Accent3 3 4 2 2" xfId="841"/>
    <cellStyle name="20% - Accent3 3 4 3" xfId="842"/>
    <cellStyle name="20% - Accent3 3 5" xfId="843"/>
    <cellStyle name="20% - Accent3 3 5 2" xfId="844"/>
    <cellStyle name="20% - Accent3 3 6" xfId="845"/>
    <cellStyle name="20% - Accent3 3_17,18,19 2013 CDM Savings to Sep 2013 accrual" xfId="10069"/>
    <cellStyle name="20% - Accent3 4" xfId="846"/>
    <cellStyle name="20% - Accent3 4 2" xfId="10070"/>
    <cellStyle name="20% - Accent3 4 2 2" xfId="10071"/>
    <cellStyle name="20% - Accent3 5" xfId="847"/>
    <cellStyle name="20% - Accent3 5 2" xfId="10072"/>
    <cellStyle name="20% - Accent3 5 2 2" xfId="10073"/>
    <cellStyle name="20% - Accent3 6" xfId="848"/>
    <cellStyle name="20% - Accent3 7" xfId="849"/>
    <cellStyle name="20% - Accent3 8" xfId="850"/>
    <cellStyle name="20% - Accent3 9" xfId="851"/>
    <cellStyle name="20% - Accent4 2" xfId="14"/>
    <cellStyle name="20% - Accent4 2 10" xfId="852"/>
    <cellStyle name="20% - Accent4 2 11" xfId="10074"/>
    <cellStyle name="20% - Accent4 2 12" xfId="10075"/>
    <cellStyle name="20% - Accent4 2 2" xfId="853"/>
    <cellStyle name="20% - Accent4 2 2 2" xfId="854"/>
    <cellStyle name="20% - Accent4 2 2 2 2" xfId="10076"/>
    <cellStyle name="20% - Accent4 2 2 3" xfId="855"/>
    <cellStyle name="20% - Accent4 2 2 3 2" xfId="10077"/>
    <cellStyle name="20% - Accent4 2 2 4" xfId="10078"/>
    <cellStyle name="20% - Accent4 2 2 5" xfId="10079"/>
    <cellStyle name="20% - Accent4 2 3" xfId="856"/>
    <cellStyle name="20% - Accent4 2 3 2" xfId="857"/>
    <cellStyle name="20% - Accent4 2 3 3" xfId="10080"/>
    <cellStyle name="20% - Accent4 2 3 3 2" xfId="10081"/>
    <cellStyle name="20% - Accent4 2 3 4" xfId="10082"/>
    <cellStyle name="20% - Accent4 2 4" xfId="858"/>
    <cellStyle name="20% - Accent4 2 4 2" xfId="10083"/>
    <cellStyle name="20% - Accent4 2 5" xfId="859"/>
    <cellStyle name="20% - Accent4 2 6" xfId="860"/>
    <cellStyle name="20% - Accent4 2 7" xfId="861"/>
    <cellStyle name="20% - Accent4 2 8" xfId="862"/>
    <cellStyle name="20% - Accent4 2 9" xfId="863"/>
    <cellStyle name="20% - Accent4 3" xfId="864"/>
    <cellStyle name="20% - Accent4 3 2" xfId="865"/>
    <cellStyle name="20% - Accent4 3 2 2" xfId="866"/>
    <cellStyle name="20% - Accent4 3 2 2 2" xfId="867"/>
    <cellStyle name="20% - Accent4 3 2 2 2 2" xfId="868"/>
    <cellStyle name="20% - Accent4 3 2 2 3" xfId="869"/>
    <cellStyle name="20% - Accent4 3 2 2 4" xfId="10084"/>
    <cellStyle name="20% - Accent4 3 2 3" xfId="870"/>
    <cellStyle name="20% - Accent4 3 2 3 2" xfId="871"/>
    <cellStyle name="20% - Accent4 3 2 4" xfId="872"/>
    <cellStyle name="20% - Accent4 3 2 5" xfId="10085"/>
    <cellStyle name="20% - Accent4 3 3" xfId="873"/>
    <cellStyle name="20% - Accent4 3 3 2" xfId="874"/>
    <cellStyle name="20% - Accent4 3 3 2 2" xfId="875"/>
    <cellStyle name="20% - Accent4 3 3 2 2 2" xfId="876"/>
    <cellStyle name="20% - Accent4 3 3 2 3" xfId="877"/>
    <cellStyle name="20% - Accent4 3 3 3" xfId="878"/>
    <cellStyle name="20% - Accent4 3 3 3 2" xfId="879"/>
    <cellStyle name="20% - Accent4 3 3 4" xfId="880"/>
    <cellStyle name="20% - Accent4 3 4" xfId="881"/>
    <cellStyle name="20% - Accent4 3 4 2" xfId="882"/>
    <cellStyle name="20% - Accent4 3 4 2 2" xfId="883"/>
    <cellStyle name="20% - Accent4 3 4 3" xfId="884"/>
    <cellStyle name="20% - Accent4 3 5" xfId="885"/>
    <cellStyle name="20% - Accent4 3 5 2" xfId="886"/>
    <cellStyle name="20% - Accent4 3 6" xfId="887"/>
    <cellStyle name="20% - Accent4 3_17,18,19 2013 CDM Savings to Sep 2013 accrual" xfId="10086"/>
    <cellStyle name="20% - Accent4 4" xfId="888"/>
    <cellStyle name="20% - Accent4 4 2" xfId="10087"/>
    <cellStyle name="20% - Accent4 4 2 2" xfId="10088"/>
    <cellStyle name="20% - Accent4 5" xfId="889"/>
    <cellStyle name="20% - Accent4 5 2" xfId="10089"/>
    <cellStyle name="20% - Accent4 5 2 2" xfId="10090"/>
    <cellStyle name="20% - Accent4 6" xfId="890"/>
    <cellStyle name="20% - Accent4 7" xfId="891"/>
    <cellStyle name="20% - Accent4 8" xfId="892"/>
    <cellStyle name="20% - Accent4 9" xfId="893"/>
    <cellStyle name="20% - Accent5 2" xfId="15"/>
    <cellStyle name="20% - Accent5 2 10" xfId="894"/>
    <cellStyle name="20% - Accent5 2 11" xfId="10091"/>
    <cellStyle name="20% - Accent5 2 12" xfId="10092"/>
    <cellStyle name="20% - Accent5 2 2" xfId="895"/>
    <cellStyle name="20% - Accent5 2 2 2" xfId="896"/>
    <cellStyle name="20% - Accent5 2 2 2 2" xfId="10093"/>
    <cellStyle name="20% - Accent5 2 2 3" xfId="897"/>
    <cellStyle name="20% - Accent5 2 2 3 2" xfId="10094"/>
    <cellStyle name="20% - Accent5 2 2 4" xfId="10095"/>
    <cellStyle name="20% - Accent5 2 2 5" xfId="10096"/>
    <cellStyle name="20% - Accent5 2 3" xfId="898"/>
    <cellStyle name="20% - Accent5 2 3 2" xfId="899"/>
    <cellStyle name="20% - Accent5 2 3 3" xfId="10097"/>
    <cellStyle name="20% - Accent5 2 3 3 2" xfId="10098"/>
    <cellStyle name="20% - Accent5 2 3 4" xfId="10099"/>
    <cellStyle name="20% - Accent5 2 4" xfId="900"/>
    <cellStyle name="20% - Accent5 2 4 2" xfId="10100"/>
    <cellStyle name="20% - Accent5 2 5" xfId="901"/>
    <cellStyle name="20% - Accent5 2 6" xfId="902"/>
    <cellStyle name="20% - Accent5 2 7" xfId="903"/>
    <cellStyle name="20% - Accent5 2 8" xfId="904"/>
    <cellStyle name="20% - Accent5 2 9" xfId="905"/>
    <cellStyle name="20% - Accent5 3" xfId="906"/>
    <cellStyle name="20% - Accent5 3 2" xfId="907"/>
    <cellStyle name="20% - Accent5 3 2 2" xfId="908"/>
    <cellStyle name="20% - Accent5 3 2 2 2" xfId="909"/>
    <cellStyle name="20% - Accent5 3 2 2 2 2" xfId="910"/>
    <cellStyle name="20% - Accent5 3 2 2 3" xfId="911"/>
    <cellStyle name="20% - Accent5 3 2 2 4" xfId="10101"/>
    <cellStyle name="20% - Accent5 3 2 3" xfId="912"/>
    <cellStyle name="20% - Accent5 3 2 3 2" xfId="913"/>
    <cellStyle name="20% - Accent5 3 2 4" xfId="914"/>
    <cellStyle name="20% - Accent5 3 2 5" xfId="10102"/>
    <cellStyle name="20% - Accent5 3 3" xfId="915"/>
    <cellStyle name="20% - Accent5 3 3 2" xfId="916"/>
    <cellStyle name="20% - Accent5 3 3 2 2" xfId="917"/>
    <cellStyle name="20% - Accent5 3 3 2 2 2" xfId="918"/>
    <cellStyle name="20% - Accent5 3 3 2 3" xfId="919"/>
    <cellStyle name="20% - Accent5 3 3 3" xfId="920"/>
    <cellStyle name="20% - Accent5 3 3 3 2" xfId="921"/>
    <cellStyle name="20% - Accent5 3 3 4" xfId="922"/>
    <cellStyle name="20% - Accent5 3 4" xfId="923"/>
    <cellStyle name="20% - Accent5 3 4 2" xfId="924"/>
    <cellStyle name="20% - Accent5 3 4 2 2" xfId="925"/>
    <cellStyle name="20% - Accent5 3 4 3" xfId="926"/>
    <cellStyle name="20% - Accent5 3 5" xfId="927"/>
    <cellStyle name="20% - Accent5 3 5 2" xfId="928"/>
    <cellStyle name="20% - Accent5 3 6" xfId="929"/>
    <cellStyle name="20% - Accent5 3_17,18,19 2013 CDM Savings to Sep 2013 accrual" xfId="10103"/>
    <cellStyle name="20% - Accent5 4" xfId="930"/>
    <cellStyle name="20% - Accent5 4 2" xfId="10104"/>
    <cellStyle name="20% - Accent5 4 2 2" xfId="10105"/>
    <cellStyle name="20% - Accent5 5" xfId="931"/>
    <cellStyle name="20% - Accent5 5 2" xfId="10106"/>
    <cellStyle name="20% - Accent5 5 2 2" xfId="10107"/>
    <cellStyle name="20% - Accent5 6" xfId="932"/>
    <cellStyle name="20% - Accent5 7" xfId="933"/>
    <cellStyle name="20% - Accent5 8" xfId="934"/>
    <cellStyle name="20% - Accent5 9" xfId="935"/>
    <cellStyle name="20% - Accent6 2" xfId="16"/>
    <cellStyle name="20% - Accent6 2 10" xfId="936"/>
    <cellStyle name="20% - Accent6 2 11" xfId="10108"/>
    <cellStyle name="20% - Accent6 2 12" xfId="10109"/>
    <cellStyle name="20% - Accent6 2 2" xfId="937"/>
    <cellStyle name="20% - Accent6 2 2 2" xfId="938"/>
    <cellStyle name="20% - Accent6 2 2 2 2" xfId="10110"/>
    <cellStyle name="20% - Accent6 2 2 3" xfId="939"/>
    <cellStyle name="20% - Accent6 2 2 3 2" xfId="10111"/>
    <cellStyle name="20% - Accent6 2 2 4" xfId="10112"/>
    <cellStyle name="20% - Accent6 2 2 5" xfId="10113"/>
    <cellStyle name="20% - Accent6 2 3" xfId="940"/>
    <cellStyle name="20% - Accent6 2 3 2" xfId="941"/>
    <cellStyle name="20% - Accent6 2 3 3" xfId="10114"/>
    <cellStyle name="20% - Accent6 2 3 3 2" xfId="10115"/>
    <cellStyle name="20% - Accent6 2 3 4" xfId="10116"/>
    <cellStyle name="20% - Accent6 2 4" xfId="942"/>
    <cellStyle name="20% - Accent6 2 4 2" xfId="10117"/>
    <cellStyle name="20% - Accent6 2 5" xfId="943"/>
    <cellStyle name="20% - Accent6 2 6" xfId="944"/>
    <cellStyle name="20% - Accent6 2 7" xfId="945"/>
    <cellStyle name="20% - Accent6 2 8" xfId="946"/>
    <cellStyle name="20% - Accent6 2 9" xfId="947"/>
    <cellStyle name="20% - Accent6 3" xfId="948"/>
    <cellStyle name="20% - Accent6 3 2" xfId="949"/>
    <cellStyle name="20% - Accent6 3 2 2" xfId="950"/>
    <cellStyle name="20% - Accent6 3 2 2 2" xfId="951"/>
    <cellStyle name="20% - Accent6 3 2 2 2 2" xfId="952"/>
    <cellStyle name="20% - Accent6 3 2 2 3" xfId="953"/>
    <cellStyle name="20% - Accent6 3 2 2 4" xfId="10118"/>
    <cellStyle name="20% - Accent6 3 2 3" xfId="954"/>
    <cellStyle name="20% - Accent6 3 2 3 2" xfId="955"/>
    <cellStyle name="20% - Accent6 3 2 4" xfId="956"/>
    <cellStyle name="20% - Accent6 3 2 5" xfId="10119"/>
    <cellStyle name="20% - Accent6 3 3" xfId="957"/>
    <cellStyle name="20% - Accent6 3 3 2" xfId="958"/>
    <cellStyle name="20% - Accent6 3 3 2 2" xfId="959"/>
    <cellStyle name="20% - Accent6 3 3 2 2 2" xfId="960"/>
    <cellStyle name="20% - Accent6 3 3 2 3" xfId="961"/>
    <cellStyle name="20% - Accent6 3 3 3" xfId="962"/>
    <cellStyle name="20% - Accent6 3 3 3 2" xfId="963"/>
    <cellStyle name="20% - Accent6 3 3 4" xfId="964"/>
    <cellStyle name="20% - Accent6 3 4" xfId="965"/>
    <cellStyle name="20% - Accent6 3 4 2" xfId="966"/>
    <cellStyle name="20% - Accent6 3 4 2 2" xfId="967"/>
    <cellStyle name="20% - Accent6 3 4 3" xfId="968"/>
    <cellStyle name="20% - Accent6 3 5" xfId="969"/>
    <cellStyle name="20% - Accent6 3 5 2" xfId="970"/>
    <cellStyle name="20% - Accent6 3 6" xfId="971"/>
    <cellStyle name="20% - Accent6 3_17,18,19 2013 CDM Savings to Sep 2013 accrual" xfId="10120"/>
    <cellStyle name="20% - Accent6 4" xfId="972"/>
    <cellStyle name="20% - Accent6 4 2" xfId="10121"/>
    <cellStyle name="20% - Accent6 4 2 2" xfId="10122"/>
    <cellStyle name="20% - Accent6 5" xfId="973"/>
    <cellStyle name="20% - Accent6 5 2" xfId="10123"/>
    <cellStyle name="20% - Accent6 5 2 2" xfId="10124"/>
    <cellStyle name="20% - Accent6 6" xfId="974"/>
    <cellStyle name="20% - Accent6 7" xfId="975"/>
    <cellStyle name="20% - Accent6 8" xfId="976"/>
    <cellStyle name="20% - Accent6 9" xfId="977"/>
    <cellStyle name="40 % - Accent1" xfId="978"/>
    <cellStyle name="40 % - Accent2" xfId="979"/>
    <cellStyle name="40 % - Accent3" xfId="980"/>
    <cellStyle name="40 % - Accent4" xfId="981"/>
    <cellStyle name="40 % - Accent5" xfId="982"/>
    <cellStyle name="40 % - Accent6" xfId="983"/>
    <cellStyle name="40% - Accent1 2" xfId="17"/>
    <cellStyle name="40% - Accent1 2 10" xfId="984"/>
    <cellStyle name="40% - Accent1 2 11" xfId="10125"/>
    <cellStyle name="40% - Accent1 2 12" xfId="10126"/>
    <cellStyle name="40% - Accent1 2 2" xfId="985"/>
    <cellStyle name="40% - Accent1 2 2 2" xfId="986"/>
    <cellStyle name="40% - Accent1 2 2 2 2" xfId="10127"/>
    <cellStyle name="40% - Accent1 2 2 3" xfId="987"/>
    <cellStyle name="40% - Accent1 2 2 3 2" xfId="10128"/>
    <cellStyle name="40% - Accent1 2 2 4" xfId="10129"/>
    <cellStyle name="40% - Accent1 2 2 5" xfId="10130"/>
    <cellStyle name="40% - Accent1 2 3" xfId="988"/>
    <cellStyle name="40% - Accent1 2 3 2" xfId="989"/>
    <cellStyle name="40% - Accent1 2 3 3" xfId="10131"/>
    <cellStyle name="40% - Accent1 2 3 3 2" xfId="10132"/>
    <cellStyle name="40% - Accent1 2 3 4" xfId="10133"/>
    <cellStyle name="40% - Accent1 2 4" xfId="990"/>
    <cellStyle name="40% - Accent1 2 4 2" xfId="10134"/>
    <cellStyle name="40% - Accent1 2 5" xfId="991"/>
    <cellStyle name="40% - Accent1 2 6" xfId="992"/>
    <cellStyle name="40% - Accent1 2 7" xfId="993"/>
    <cellStyle name="40% - Accent1 2 8" xfId="994"/>
    <cellStyle name="40% - Accent1 2 9" xfId="995"/>
    <cellStyle name="40% - Accent1 3" xfId="996"/>
    <cellStyle name="40% - Accent1 3 2" xfId="997"/>
    <cellStyle name="40% - Accent1 3 2 2" xfId="998"/>
    <cellStyle name="40% - Accent1 3 2 2 2" xfId="999"/>
    <cellStyle name="40% - Accent1 3 2 2 2 2" xfId="1000"/>
    <cellStyle name="40% - Accent1 3 2 2 3" xfId="1001"/>
    <cellStyle name="40% - Accent1 3 2 2 4" xfId="10135"/>
    <cellStyle name="40% - Accent1 3 2 3" xfId="1002"/>
    <cellStyle name="40% - Accent1 3 2 3 2" xfId="1003"/>
    <cellStyle name="40% - Accent1 3 2 4" xfId="1004"/>
    <cellStyle name="40% - Accent1 3 2 5" xfId="10136"/>
    <cellStyle name="40% - Accent1 3 3" xfId="1005"/>
    <cellStyle name="40% - Accent1 3 3 2" xfId="1006"/>
    <cellStyle name="40% - Accent1 3 3 2 2" xfId="1007"/>
    <cellStyle name="40% - Accent1 3 3 2 2 2" xfId="1008"/>
    <cellStyle name="40% - Accent1 3 3 2 3" xfId="1009"/>
    <cellStyle name="40% - Accent1 3 3 3" xfId="1010"/>
    <cellStyle name="40% - Accent1 3 3 3 2" xfId="1011"/>
    <cellStyle name="40% - Accent1 3 3 4" xfId="1012"/>
    <cellStyle name="40% - Accent1 3 4" xfId="1013"/>
    <cellStyle name="40% - Accent1 3 4 2" xfId="1014"/>
    <cellStyle name="40% - Accent1 3 4 2 2" xfId="1015"/>
    <cellStyle name="40% - Accent1 3 4 3" xfId="1016"/>
    <cellStyle name="40% - Accent1 3 5" xfId="1017"/>
    <cellStyle name="40% - Accent1 3 5 2" xfId="1018"/>
    <cellStyle name="40% - Accent1 3 6" xfId="1019"/>
    <cellStyle name="40% - Accent1 3_17,18,19 2013 CDM Savings to Sep 2013 accrual" xfId="10137"/>
    <cellStyle name="40% - Accent1 4" xfId="1020"/>
    <cellStyle name="40% - Accent1 4 2" xfId="10138"/>
    <cellStyle name="40% - Accent1 4 2 2" xfId="10139"/>
    <cellStyle name="40% - Accent1 5" xfId="1021"/>
    <cellStyle name="40% - Accent1 5 2" xfId="10140"/>
    <cellStyle name="40% - Accent1 5 2 2" xfId="10141"/>
    <cellStyle name="40% - Accent1 6" xfId="1022"/>
    <cellStyle name="40% - Accent1 7" xfId="1023"/>
    <cellStyle name="40% - Accent1 8" xfId="1024"/>
    <cellStyle name="40% - Accent1 9" xfId="1025"/>
    <cellStyle name="40% - Accent2 2" xfId="18"/>
    <cellStyle name="40% - Accent2 2 10" xfId="1026"/>
    <cellStyle name="40% - Accent2 2 11" xfId="10142"/>
    <cellStyle name="40% - Accent2 2 12" xfId="10143"/>
    <cellStyle name="40% - Accent2 2 2" xfId="1027"/>
    <cellStyle name="40% - Accent2 2 2 2" xfId="1028"/>
    <cellStyle name="40% - Accent2 2 2 2 2" xfId="10144"/>
    <cellStyle name="40% - Accent2 2 2 3" xfId="1029"/>
    <cellStyle name="40% - Accent2 2 2 3 2" xfId="10145"/>
    <cellStyle name="40% - Accent2 2 2 4" xfId="10146"/>
    <cellStyle name="40% - Accent2 2 2 5" xfId="10147"/>
    <cellStyle name="40% - Accent2 2 3" xfId="1030"/>
    <cellStyle name="40% - Accent2 2 3 2" xfId="1031"/>
    <cellStyle name="40% - Accent2 2 3 3" xfId="10148"/>
    <cellStyle name="40% - Accent2 2 3 3 2" xfId="10149"/>
    <cellStyle name="40% - Accent2 2 3 4" xfId="10150"/>
    <cellStyle name="40% - Accent2 2 4" xfId="1032"/>
    <cellStyle name="40% - Accent2 2 4 2" xfId="10151"/>
    <cellStyle name="40% - Accent2 2 5" xfId="1033"/>
    <cellStyle name="40% - Accent2 2 6" xfId="1034"/>
    <cellStyle name="40% - Accent2 2 7" xfId="1035"/>
    <cellStyle name="40% - Accent2 2 8" xfId="1036"/>
    <cellStyle name="40% - Accent2 2 9" xfId="1037"/>
    <cellStyle name="40% - Accent2 3" xfId="1038"/>
    <cellStyle name="40% - Accent2 3 2" xfId="1039"/>
    <cellStyle name="40% - Accent2 3 2 2" xfId="1040"/>
    <cellStyle name="40% - Accent2 3 2 2 2" xfId="1041"/>
    <cellStyle name="40% - Accent2 3 2 2 2 2" xfId="1042"/>
    <cellStyle name="40% - Accent2 3 2 2 3" xfId="1043"/>
    <cellStyle name="40% - Accent2 3 2 2 4" xfId="10152"/>
    <cellStyle name="40% - Accent2 3 2 3" xfId="1044"/>
    <cellStyle name="40% - Accent2 3 2 3 2" xfId="1045"/>
    <cellStyle name="40% - Accent2 3 2 4" xfId="1046"/>
    <cellStyle name="40% - Accent2 3 2 5" xfId="10153"/>
    <cellStyle name="40% - Accent2 3 3" xfId="1047"/>
    <cellStyle name="40% - Accent2 3 3 2" xfId="1048"/>
    <cellStyle name="40% - Accent2 3 3 2 2" xfId="1049"/>
    <cellStyle name="40% - Accent2 3 3 2 2 2" xfId="1050"/>
    <cellStyle name="40% - Accent2 3 3 2 3" xfId="1051"/>
    <cellStyle name="40% - Accent2 3 3 3" xfId="1052"/>
    <cellStyle name="40% - Accent2 3 3 3 2" xfId="1053"/>
    <cellStyle name="40% - Accent2 3 3 4" xfId="1054"/>
    <cellStyle name="40% - Accent2 3 4" xfId="1055"/>
    <cellStyle name="40% - Accent2 3 4 2" xfId="1056"/>
    <cellStyle name="40% - Accent2 3 4 2 2" xfId="1057"/>
    <cellStyle name="40% - Accent2 3 4 3" xfId="1058"/>
    <cellStyle name="40% - Accent2 3 5" xfId="1059"/>
    <cellStyle name="40% - Accent2 3 5 2" xfId="1060"/>
    <cellStyle name="40% - Accent2 3 6" xfId="1061"/>
    <cellStyle name="40% - Accent2 3_17,18,19 2013 CDM Savings to Sep 2013 accrual" xfId="10154"/>
    <cellStyle name="40% - Accent2 4" xfId="1062"/>
    <cellStyle name="40% - Accent2 4 2" xfId="10155"/>
    <cellStyle name="40% - Accent2 4 2 2" xfId="10156"/>
    <cellStyle name="40% - Accent2 5" xfId="1063"/>
    <cellStyle name="40% - Accent2 5 2" xfId="10157"/>
    <cellStyle name="40% - Accent2 5 2 2" xfId="10158"/>
    <cellStyle name="40% - Accent2 6" xfId="1064"/>
    <cellStyle name="40% - Accent2 7" xfId="1065"/>
    <cellStyle name="40% - Accent2 8" xfId="1066"/>
    <cellStyle name="40% - Accent2 9" xfId="1067"/>
    <cellStyle name="40% - Accent3 2" xfId="19"/>
    <cellStyle name="40% - Accent3 2 10" xfId="1068"/>
    <cellStyle name="40% - Accent3 2 11" xfId="10159"/>
    <cellStyle name="40% - Accent3 2 12" xfId="10160"/>
    <cellStyle name="40% - Accent3 2 2" xfId="1069"/>
    <cellStyle name="40% - Accent3 2 2 2" xfId="1070"/>
    <cellStyle name="40% - Accent3 2 2 2 2" xfId="10161"/>
    <cellStyle name="40% - Accent3 2 2 3" xfId="1071"/>
    <cellStyle name="40% - Accent3 2 2 3 2" xfId="10162"/>
    <cellStyle name="40% - Accent3 2 2 4" xfId="10163"/>
    <cellStyle name="40% - Accent3 2 2 5" xfId="10164"/>
    <cellStyle name="40% - Accent3 2 3" xfId="1072"/>
    <cellStyle name="40% - Accent3 2 3 2" xfId="1073"/>
    <cellStyle name="40% - Accent3 2 3 3" xfId="10165"/>
    <cellStyle name="40% - Accent3 2 3 3 2" xfId="10166"/>
    <cellStyle name="40% - Accent3 2 3 4" xfId="10167"/>
    <cellStyle name="40% - Accent3 2 4" xfId="1074"/>
    <cellStyle name="40% - Accent3 2 4 2" xfId="10168"/>
    <cellStyle name="40% - Accent3 2 5" xfId="1075"/>
    <cellStyle name="40% - Accent3 2 6" xfId="1076"/>
    <cellStyle name="40% - Accent3 2 7" xfId="1077"/>
    <cellStyle name="40% - Accent3 2 8" xfId="1078"/>
    <cellStyle name="40% - Accent3 2 9" xfId="1079"/>
    <cellStyle name="40% - Accent3 3" xfId="1080"/>
    <cellStyle name="40% - Accent3 3 2" xfId="1081"/>
    <cellStyle name="40% - Accent3 3 2 2" xfId="1082"/>
    <cellStyle name="40% - Accent3 3 2 2 2" xfId="1083"/>
    <cellStyle name="40% - Accent3 3 2 2 2 2" xfId="1084"/>
    <cellStyle name="40% - Accent3 3 2 2 3" xfId="1085"/>
    <cellStyle name="40% - Accent3 3 2 2 4" xfId="10169"/>
    <cellStyle name="40% - Accent3 3 2 3" xfId="1086"/>
    <cellStyle name="40% - Accent3 3 2 3 2" xfId="1087"/>
    <cellStyle name="40% - Accent3 3 2 4" xfId="1088"/>
    <cellStyle name="40% - Accent3 3 2 5" xfId="10170"/>
    <cellStyle name="40% - Accent3 3 3" xfId="1089"/>
    <cellStyle name="40% - Accent3 3 3 2" xfId="1090"/>
    <cellStyle name="40% - Accent3 3 3 2 2" xfId="1091"/>
    <cellStyle name="40% - Accent3 3 3 2 2 2" xfId="1092"/>
    <cellStyle name="40% - Accent3 3 3 2 3" xfId="1093"/>
    <cellStyle name="40% - Accent3 3 3 3" xfId="1094"/>
    <cellStyle name="40% - Accent3 3 3 3 2" xfId="1095"/>
    <cellStyle name="40% - Accent3 3 3 4" xfId="1096"/>
    <cellStyle name="40% - Accent3 3 4" xfId="1097"/>
    <cellStyle name="40% - Accent3 3 4 2" xfId="1098"/>
    <cellStyle name="40% - Accent3 3 4 2 2" xfId="1099"/>
    <cellStyle name="40% - Accent3 3 4 3" xfId="1100"/>
    <cellStyle name="40% - Accent3 3 5" xfId="1101"/>
    <cellStyle name="40% - Accent3 3 5 2" xfId="1102"/>
    <cellStyle name="40% - Accent3 3 6" xfId="1103"/>
    <cellStyle name="40% - Accent3 3_17,18,19 2013 CDM Savings to Sep 2013 accrual" xfId="10171"/>
    <cellStyle name="40% - Accent3 4" xfId="1104"/>
    <cellStyle name="40% - Accent3 4 2" xfId="10172"/>
    <cellStyle name="40% - Accent3 4 2 2" xfId="10173"/>
    <cellStyle name="40% - Accent3 5" xfId="1105"/>
    <cellStyle name="40% - Accent3 5 2" xfId="10174"/>
    <cellStyle name="40% - Accent3 5 2 2" xfId="10175"/>
    <cellStyle name="40% - Accent3 6" xfId="1106"/>
    <cellStyle name="40% - Accent3 7" xfId="1107"/>
    <cellStyle name="40% - Accent3 8" xfId="1108"/>
    <cellStyle name="40% - Accent3 9" xfId="1109"/>
    <cellStyle name="40% - Accent4 2" xfId="20"/>
    <cellStyle name="40% - Accent4 2 10" xfId="1110"/>
    <cellStyle name="40% - Accent4 2 11" xfId="10176"/>
    <cellStyle name="40% - Accent4 2 12" xfId="10177"/>
    <cellStyle name="40% - Accent4 2 2" xfId="1111"/>
    <cellStyle name="40% - Accent4 2 2 2" xfId="1112"/>
    <cellStyle name="40% - Accent4 2 2 2 2" xfId="10178"/>
    <cellStyle name="40% - Accent4 2 2 3" xfId="1113"/>
    <cellStyle name="40% - Accent4 2 2 3 2" xfId="10179"/>
    <cellStyle name="40% - Accent4 2 2 4" xfId="10180"/>
    <cellStyle name="40% - Accent4 2 2 5" xfId="10181"/>
    <cellStyle name="40% - Accent4 2 3" xfId="1114"/>
    <cellStyle name="40% - Accent4 2 3 2" xfId="1115"/>
    <cellStyle name="40% - Accent4 2 3 3" xfId="10182"/>
    <cellStyle name="40% - Accent4 2 3 3 2" xfId="10183"/>
    <cellStyle name="40% - Accent4 2 3 4" xfId="10184"/>
    <cellStyle name="40% - Accent4 2 4" xfId="1116"/>
    <cellStyle name="40% - Accent4 2 4 2" xfId="10185"/>
    <cellStyle name="40% - Accent4 2 5" xfId="1117"/>
    <cellStyle name="40% - Accent4 2 6" xfId="1118"/>
    <cellStyle name="40% - Accent4 2 7" xfId="1119"/>
    <cellStyle name="40% - Accent4 2 8" xfId="1120"/>
    <cellStyle name="40% - Accent4 2 9" xfId="1121"/>
    <cellStyle name="40% - Accent4 3" xfId="1122"/>
    <cellStyle name="40% - Accent4 3 2" xfId="1123"/>
    <cellStyle name="40% - Accent4 3 2 2" xfId="1124"/>
    <cellStyle name="40% - Accent4 3 2 2 2" xfId="1125"/>
    <cellStyle name="40% - Accent4 3 2 2 2 2" xfId="1126"/>
    <cellStyle name="40% - Accent4 3 2 2 3" xfId="1127"/>
    <cellStyle name="40% - Accent4 3 2 2 4" xfId="10186"/>
    <cellStyle name="40% - Accent4 3 2 3" xfId="1128"/>
    <cellStyle name="40% - Accent4 3 2 3 2" xfId="1129"/>
    <cellStyle name="40% - Accent4 3 2 4" xfId="1130"/>
    <cellStyle name="40% - Accent4 3 2 5" xfId="10187"/>
    <cellStyle name="40% - Accent4 3 3" xfId="1131"/>
    <cellStyle name="40% - Accent4 3 3 2" xfId="1132"/>
    <cellStyle name="40% - Accent4 3 3 2 2" xfId="1133"/>
    <cellStyle name="40% - Accent4 3 3 2 2 2" xfId="1134"/>
    <cellStyle name="40% - Accent4 3 3 2 3" xfId="1135"/>
    <cellStyle name="40% - Accent4 3 3 3" xfId="1136"/>
    <cellStyle name="40% - Accent4 3 3 3 2" xfId="1137"/>
    <cellStyle name="40% - Accent4 3 3 4" xfId="1138"/>
    <cellStyle name="40% - Accent4 3 4" xfId="1139"/>
    <cellStyle name="40% - Accent4 3 4 2" xfId="1140"/>
    <cellStyle name="40% - Accent4 3 4 2 2" xfId="1141"/>
    <cellStyle name="40% - Accent4 3 4 3" xfId="1142"/>
    <cellStyle name="40% - Accent4 3 5" xfId="1143"/>
    <cellStyle name="40% - Accent4 3 5 2" xfId="1144"/>
    <cellStyle name="40% - Accent4 3 6" xfId="1145"/>
    <cellStyle name="40% - Accent4 3_17,18,19 2013 CDM Savings to Sep 2013 accrual" xfId="10188"/>
    <cellStyle name="40% - Accent4 4" xfId="1146"/>
    <cellStyle name="40% - Accent4 4 2" xfId="10189"/>
    <cellStyle name="40% - Accent4 4 2 2" xfId="10190"/>
    <cellStyle name="40% - Accent4 5" xfId="1147"/>
    <cellStyle name="40% - Accent4 5 2" xfId="10191"/>
    <cellStyle name="40% - Accent4 5 2 2" xfId="10192"/>
    <cellStyle name="40% - Accent4 6" xfId="1148"/>
    <cellStyle name="40% - Accent4 7" xfId="1149"/>
    <cellStyle name="40% - Accent4 8" xfId="1150"/>
    <cellStyle name="40% - Accent4 9" xfId="1151"/>
    <cellStyle name="40% - Accent5 2" xfId="21"/>
    <cellStyle name="40% - Accent5 2 10" xfId="1152"/>
    <cellStyle name="40% - Accent5 2 11" xfId="10193"/>
    <cellStyle name="40% - Accent5 2 12" xfId="10194"/>
    <cellStyle name="40% - Accent5 2 2" xfId="1153"/>
    <cellStyle name="40% - Accent5 2 2 2" xfId="1154"/>
    <cellStyle name="40% - Accent5 2 2 2 2" xfId="10195"/>
    <cellStyle name="40% - Accent5 2 2 3" xfId="1155"/>
    <cellStyle name="40% - Accent5 2 2 3 2" xfId="10196"/>
    <cellStyle name="40% - Accent5 2 2 4" xfId="10197"/>
    <cellStyle name="40% - Accent5 2 2 5" xfId="10198"/>
    <cellStyle name="40% - Accent5 2 3" xfId="1156"/>
    <cellStyle name="40% - Accent5 2 3 2" xfId="1157"/>
    <cellStyle name="40% - Accent5 2 3 3" xfId="10199"/>
    <cellStyle name="40% - Accent5 2 3 3 2" xfId="10200"/>
    <cellStyle name="40% - Accent5 2 3 4" xfId="10201"/>
    <cellStyle name="40% - Accent5 2 4" xfId="1158"/>
    <cellStyle name="40% - Accent5 2 4 2" xfId="10202"/>
    <cellStyle name="40% - Accent5 2 5" xfId="1159"/>
    <cellStyle name="40% - Accent5 2 6" xfId="1160"/>
    <cellStyle name="40% - Accent5 2 7" xfId="1161"/>
    <cellStyle name="40% - Accent5 2 8" xfId="1162"/>
    <cellStyle name="40% - Accent5 2 9" xfId="1163"/>
    <cellStyle name="40% - Accent5 3" xfId="1164"/>
    <cellStyle name="40% - Accent5 3 2" xfId="1165"/>
    <cellStyle name="40% - Accent5 3 2 2" xfId="1166"/>
    <cellStyle name="40% - Accent5 3 2 2 2" xfId="1167"/>
    <cellStyle name="40% - Accent5 3 2 2 2 2" xfId="1168"/>
    <cellStyle name="40% - Accent5 3 2 2 3" xfId="1169"/>
    <cellStyle name="40% - Accent5 3 2 2 4" xfId="10203"/>
    <cellStyle name="40% - Accent5 3 2 3" xfId="1170"/>
    <cellStyle name="40% - Accent5 3 2 3 2" xfId="1171"/>
    <cellStyle name="40% - Accent5 3 2 4" xfId="1172"/>
    <cellStyle name="40% - Accent5 3 2 5" xfId="10204"/>
    <cellStyle name="40% - Accent5 3 3" xfId="1173"/>
    <cellStyle name="40% - Accent5 3 3 2" xfId="1174"/>
    <cellStyle name="40% - Accent5 3 3 2 2" xfId="1175"/>
    <cellStyle name="40% - Accent5 3 3 2 2 2" xfId="1176"/>
    <cellStyle name="40% - Accent5 3 3 2 3" xfId="1177"/>
    <cellStyle name="40% - Accent5 3 3 3" xfId="1178"/>
    <cellStyle name="40% - Accent5 3 3 3 2" xfId="1179"/>
    <cellStyle name="40% - Accent5 3 3 4" xfId="1180"/>
    <cellStyle name="40% - Accent5 3 4" xfId="1181"/>
    <cellStyle name="40% - Accent5 3 4 2" xfId="1182"/>
    <cellStyle name="40% - Accent5 3 4 2 2" xfId="1183"/>
    <cellStyle name="40% - Accent5 3 4 3" xfId="1184"/>
    <cellStyle name="40% - Accent5 3 5" xfId="1185"/>
    <cellStyle name="40% - Accent5 3 5 2" xfId="1186"/>
    <cellStyle name="40% - Accent5 3 6" xfId="1187"/>
    <cellStyle name="40% - Accent5 3_17,18,19 2013 CDM Savings to Sep 2013 accrual" xfId="10205"/>
    <cellStyle name="40% - Accent5 4" xfId="1188"/>
    <cellStyle name="40% - Accent5 4 2" xfId="10206"/>
    <cellStyle name="40% - Accent5 4 2 2" xfId="10207"/>
    <cellStyle name="40% - Accent5 5" xfId="1189"/>
    <cellStyle name="40% - Accent5 5 2" xfId="10208"/>
    <cellStyle name="40% - Accent5 5 2 2" xfId="10209"/>
    <cellStyle name="40% - Accent5 6" xfId="1190"/>
    <cellStyle name="40% - Accent5 7" xfId="1191"/>
    <cellStyle name="40% - Accent5 8" xfId="1192"/>
    <cellStyle name="40% - Accent5 9" xfId="1193"/>
    <cellStyle name="40% - Accent6 2" xfId="22"/>
    <cellStyle name="40% - Accent6 2 10" xfId="1194"/>
    <cellStyle name="40% - Accent6 2 11" xfId="10210"/>
    <cellStyle name="40% - Accent6 2 12" xfId="10211"/>
    <cellStyle name="40% - Accent6 2 2" xfId="1195"/>
    <cellStyle name="40% - Accent6 2 2 2" xfId="1196"/>
    <cellStyle name="40% - Accent6 2 2 2 2" xfId="10212"/>
    <cellStyle name="40% - Accent6 2 2 3" xfId="1197"/>
    <cellStyle name="40% - Accent6 2 2 3 2" xfId="10213"/>
    <cellStyle name="40% - Accent6 2 2 4" xfId="10214"/>
    <cellStyle name="40% - Accent6 2 2 5" xfId="10215"/>
    <cellStyle name="40% - Accent6 2 3" xfId="1198"/>
    <cellStyle name="40% - Accent6 2 3 2" xfId="1199"/>
    <cellStyle name="40% - Accent6 2 3 3" xfId="10216"/>
    <cellStyle name="40% - Accent6 2 3 3 2" xfId="10217"/>
    <cellStyle name="40% - Accent6 2 3 4" xfId="10218"/>
    <cellStyle name="40% - Accent6 2 4" xfId="1200"/>
    <cellStyle name="40% - Accent6 2 4 2" xfId="10219"/>
    <cellStyle name="40% - Accent6 2 5" xfId="1201"/>
    <cellStyle name="40% - Accent6 2 6" xfId="1202"/>
    <cellStyle name="40% - Accent6 2 7" xfId="1203"/>
    <cellStyle name="40% - Accent6 2 8" xfId="1204"/>
    <cellStyle name="40% - Accent6 2 9" xfId="1205"/>
    <cellStyle name="40% - Accent6 3" xfId="1206"/>
    <cellStyle name="40% - Accent6 3 2" xfId="1207"/>
    <cellStyle name="40% - Accent6 3 2 2" xfId="1208"/>
    <cellStyle name="40% - Accent6 3 2 2 2" xfId="1209"/>
    <cellStyle name="40% - Accent6 3 2 2 2 2" xfId="1210"/>
    <cellStyle name="40% - Accent6 3 2 2 3" xfId="1211"/>
    <cellStyle name="40% - Accent6 3 2 2 4" xfId="10220"/>
    <cellStyle name="40% - Accent6 3 2 3" xfId="1212"/>
    <cellStyle name="40% - Accent6 3 2 3 2" xfId="1213"/>
    <cellStyle name="40% - Accent6 3 2 4" xfId="1214"/>
    <cellStyle name="40% - Accent6 3 2 5" xfId="10221"/>
    <cellStyle name="40% - Accent6 3 3" xfId="1215"/>
    <cellStyle name="40% - Accent6 3 3 2" xfId="1216"/>
    <cellStyle name="40% - Accent6 3 3 2 2" xfId="1217"/>
    <cellStyle name="40% - Accent6 3 3 2 2 2" xfId="1218"/>
    <cellStyle name="40% - Accent6 3 3 2 3" xfId="1219"/>
    <cellStyle name="40% - Accent6 3 3 3" xfId="1220"/>
    <cellStyle name="40% - Accent6 3 3 3 2" xfId="1221"/>
    <cellStyle name="40% - Accent6 3 3 4" xfId="1222"/>
    <cellStyle name="40% - Accent6 3 4" xfId="1223"/>
    <cellStyle name="40% - Accent6 3 4 2" xfId="1224"/>
    <cellStyle name="40% - Accent6 3 4 2 2" xfId="1225"/>
    <cellStyle name="40% - Accent6 3 4 3" xfId="1226"/>
    <cellStyle name="40% - Accent6 3 5" xfId="1227"/>
    <cellStyle name="40% - Accent6 3 5 2" xfId="1228"/>
    <cellStyle name="40% - Accent6 3 6" xfId="1229"/>
    <cellStyle name="40% - Accent6 3_17,18,19 2013 CDM Savings to Sep 2013 accrual" xfId="10222"/>
    <cellStyle name="40% - Accent6 4" xfId="1230"/>
    <cellStyle name="40% - Accent6 4 2" xfId="10223"/>
    <cellStyle name="40% - Accent6 4 2 2" xfId="10224"/>
    <cellStyle name="40% - Accent6 5" xfId="1231"/>
    <cellStyle name="40% - Accent6 5 2" xfId="10225"/>
    <cellStyle name="40% - Accent6 5 2 2" xfId="10226"/>
    <cellStyle name="40% - Accent6 6" xfId="1232"/>
    <cellStyle name="40% - Accent6 7" xfId="1233"/>
    <cellStyle name="40% - Accent6 8" xfId="1234"/>
    <cellStyle name="40% - Accent6 9" xfId="1235"/>
    <cellStyle name="60 % - Accent1" xfId="1236"/>
    <cellStyle name="60 % - Accent2" xfId="1237"/>
    <cellStyle name="60 % - Accent3" xfId="1238"/>
    <cellStyle name="60 % - Accent4" xfId="1239"/>
    <cellStyle name="60 % - Accent5" xfId="1240"/>
    <cellStyle name="60 % - Accent6" xfId="1241"/>
    <cellStyle name="60% - Accent1 2" xfId="23"/>
    <cellStyle name="60% - Accent1 2 10" xfId="10227"/>
    <cellStyle name="60% - Accent1 2 11" xfId="10228"/>
    <cellStyle name="60% - Accent1 2 2" xfId="1242"/>
    <cellStyle name="60% - Accent1 2 2 2" xfId="10229"/>
    <cellStyle name="60% - Accent1 2 3" xfId="1243"/>
    <cellStyle name="60% - Accent1 2 3 2" xfId="10230"/>
    <cellStyle name="60% - Accent1 2 4" xfId="1244"/>
    <cellStyle name="60% - Accent1 2 5" xfId="1245"/>
    <cellStyle name="60% - Accent1 2 6" xfId="1246"/>
    <cellStyle name="60% - Accent1 2 7" xfId="1247"/>
    <cellStyle name="60% - Accent1 2 8" xfId="1248"/>
    <cellStyle name="60% - Accent1 2 9" xfId="1249"/>
    <cellStyle name="60% - Accent1 3" xfId="1250"/>
    <cellStyle name="60% - Accent1 4" xfId="10231"/>
    <cellStyle name="60% - Accent1 5" xfId="10232"/>
    <cellStyle name="60% - Accent1 6" xfId="10233"/>
    <cellStyle name="60% - Accent2 2" xfId="24"/>
    <cellStyle name="60% - Accent2 2 10" xfId="10234"/>
    <cellStyle name="60% - Accent2 2 11" xfId="10235"/>
    <cellStyle name="60% - Accent2 2 2" xfId="1251"/>
    <cellStyle name="60% - Accent2 2 2 2" xfId="10236"/>
    <cellStyle name="60% - Accent2 2 3" xfId="1252"/>
    <cellStyle name="60% - Accent2 2 3 2" xfId="10237"/>
    <cellStyle name="60% - Accent2 2 4" xfId="1253"/>
    <cellStyle name="60% - Accent2 2 5" xfId="1254"/>
    <cellStyle name="60% - Accent2 2 6" xfId="1255"/>
    <cellStyle name="60% - Accent2 2 7" xfId="1256"/>
    <cellStyle name="60% - Accent2 2 8" xfId="1257"/>
    <cellStyle name="60% - Accent2 2 9" xfId="1258"/>
    <cellStyle name="60% - Accent2 3" xfId="1259"/>
    <cellStyle name="60% - Accent2 4" xfId="10238"/>
    <cellStyle name="60% - Accent2 5" xfId="10239"/>
    <cellStyle name="60% - Accent2 6" xfId="10240"/>
    <cellStyle name="60% - Accent3 2" xfId="25"/>
    <cellStyle name="60% - Accent3 2 10" xfId="10241"/>
    <cellStyle name="60% - Accent3 2 11" xfId="10242"/>
    <cellStyle name="60% - Accent3 2 2" xfId="1260"/>
    <cellStyle name="60% - Accent3 2 2 2" xfId="10243"/>
    <cellStyle name="60% - Accent3 2 3" xfId="1261"/>
    <cellStyle name="60% - Accent3 2 3 2" xfId="10244"/>
    <cellStyle name="60% - Accent3 2 4" xfId="1262"/>
    <cellStyle name="60% - Accent3 2 5" xfId="1263"/>
    <cellStyle name="60% - Accent3 2 6" xfId="1264"/>
    <cellStyle name="60% - Accent3 2 7" xfId="1265"/>
    <cellStyle name="60% - Accent3 2 8" xfId="1266"/>
    <cellStyle name="60% - Accent3 2 9" xfId="1267"/>
    <cellStyle name="60% - Accent3 3" xfId="1268"/>
    <cellStyle name="60% - Accent3 4" xfId="10245"/>
    <cellStyle name="60% - Accent3 5" xfId="10246"/>
    <cellStyle name="60% - Accent3 6" xfId="10247"/>
    <cellStyle name="60% - Accent4 2" xfId="26"/>
    <cellStyle name="60% - Accent4 2 10" xfId="10248"/>
    <cellStyle name="60% - Accent4 2 11" xfId="10249"/>
    <cellStyle name="60% - Accent4 2 2" xfId="1269"/>
    <cellStyle name="60% - Accent4 2 2 2" xfId="10250"/>
    <cellStyle name="60% - Accent4 2 3" xfId="1270"/>
    <cellStyle name="60% - Accent4 2 3 2" xfId="10251"/>
    <cellStyle name="60% - Accent4 2 4" xfId="1271"/>
    <cellStyle name="60% - Accent4 2 5" xfId="1272"/>
    <cellStyle name="60% - Accent4 2 6" xfId="1273"/>
    <cellStyle name="60% - Accent4 2 7" xfId="1274"/>
    <cellStyle name="60% - Accent4 2 8" xfId="1275"/>
    <cellStyle name="60% - Accent4 2 9" xfId="1276"/>
    <cellStyle name="60% - Accent4 3" xfId="1277"/>
    <cellStyle name="60% - Accent4 4" xfId="10252"/>
    <cellStyle name="60% - Accent4 5" xfId="10253"/>
    <cellStyle name="60% - Accent4 6" xfId="10254"/>
    <cellStyle name="60% - Accent5 2" xfId="27"/>
    <cellStyle name="60% - Accent5 2 10" xfId="10255"/>
    <cellStyle name="60% - Accent5 2 11" xfId="10256"/>
    <cellStyle name="60% - Accent5 2 2" xfId="1278"/>
    <cellStyle name="60% - Accent5 2 2 2" xfId="10257"/>
    <cellStyle name="60% - Accent5 2 3" xfId="1279"/>
    <cellStyle name="60% - Accent5 2 3 2" xfId="10258"/>
    <cellStyle name="60% - Accent5 2 4" xfId="1280"/>
    <cellStyle name="60% - Accent5 2 5" xfId="1281"/>
    <cellStyle name="60% - Accent5 2 6" xfId="1282"/>
    <cellStyle name="60% - Accent5 2 7" xfId="1283"/>
    <cellStyle name="60% - Accent5 2 8" xfId="1284"/>
    <cellStyle name="60% - Accent5 2 9" xfId="1285"/>
    <cellStyle name="60% - Accent5 3" xfId="1286"/>
    <cellStyle name="60% - Accent5 4" xfId="10259"/>
    <cellStyle name="60% - Accent5 5" xfId="10260"/>
    <cellStyle name="60% - Accent5 6" xfId="10261"/>
    <cellStyle name="60% - Accent6 2" xfId="28"/>
    <cellStyle name="60% - Accent6 2 10" xfId="10262"/>
    <cellStyle name="60% - Accent6 2 11" xfId="10263"/>
    <cellStyle name="60% - Accent6 2 2" xfId="1287"/>
    <cellStyle name="60% - Accent6 2 2 2" xfId="10264"/>
    <cellStyle name="60% - Accent6 2 3" xfId="1288"/>
    <cellStyle name="60% - Accent6 2 3 2" xfId="10265"/>
    <cellStyle name="60% - Accent6 2 4" xfId="1289"/>
    <cellStyle name="60% - Accent6 2 5" xfId="1290"/>
    <cellStyle name="60% - Accent6 2 6" xfId="1291"/>
    <cellStyle name="60% - Accent6 2 7" xfId="1292"/>
    <cellStyle name="60% - Accent6 2 8" xfId="1293"/>
    <cellStyle name="60% - Accent6 2 9" xfId="1294"/>
    <cellStyle name="60% - Accent6 3" xfId="1295"/>
    <cellStyle name="60% - Accent6 4" xfId="10266"/>
    <cellStyle name="60% - Accent6 5" xfId="10267"/>
    <cellStyle name="60% - Accent6 6" xfId="10268"/>
    <cellStyle name="A%" xfId="1296"/>
    <cellStyle name="A% 2" xfId="5685"/>
    <cellStyle name="Accent1 2" xfId="29"/>
    <cellStyle name="Accent1 2 10" xfId="10269"/>
    <cellStyle name="Accent1 2 11" xfId="10270"/>
    <cellStyle name="Accent1 2 2" xfId="1297"/>
    <cellStyle name="Accent1 2 2 2" xfId="10271"/>
    <cellStyle name="Accent1 2 3" xfId="1298"/>
    <cellStyle name="Accent1 2 3 2" xfId="10272"/>
    <cellStyle name="Accent1 2 4" xfId="1299"/>
    <cellStyle name="Accent1 2 5" xfId="1300"/>
    <cellStyle name="Accent1 2 6" xfId="1301"/>
    <cellStyle name="Accent1 2 7" xfId="1302"/>
    <cellStyle name="Accent1 2 8" xfId="1303"/>
    <cellStyle name="Accent1 2 9" xfId="1304"/>
    <cellStyle name="Accent1 3" xfId="1305"/>
    <cellStyle name="Accent1 4" xfId="10273"/>
    <cellStyle name="Accent1 5" xfId="10274"/>
    <cellStyle name="Accent1 6" xfId="10275"/>
    <cellStyle name="Accent2 2" xfId="30"/>
    <cellStyle name="Accent2 2 10" xfId="10276"/>
    <cellStyle name="Accent2 2 11" xfId="10277"/>
    <cellStyle name="Accent2 2 2" xfId="1306"/>
    <cellStyle name="Accent2 2 2 2" xfId="10278"/>
    <cellStyle name="Accent2 2 3" xfId="1307"/>
    <cellStyle name="Accent2 2 3 2" xfId="10279"/>
    <cellStyle name="Accent2 2 4" xfId="1308"/>
    <cellStyle name="Accent2 2 5" xfId="1309"/>
    <cellStyle name="Accent2 2 6" xfId="1310"/>
    <cellStyle name="Accent2 2 7" xfId="1311"/>
    <cellStyle name="Accent2 2 8" xfId="1312"/>
    <cellStyle name="Accent2 2 9" xfId="1313"/>
    <cellStyle name="Accent2 3" xfId="1314"/>
    <cellStyle name="Accent2 4" xfId="10280"/>
    <cellStyle name="Accent2 5" xfId="10281"/>
    <cellStyle name="Accent2 6" xfId="10282"/>
    <cellStyle name="Accent3 2" xfId="31"/>
    <cellStyle name="Accent3 2 10" xfId="10283"/>
    <cellStyle name="Accent3 2 11" xfId="10284"/>
    <cellStyle name="Accent3 2 2" xfId="1315"/>
    <cellStyle name="Accent3 2 2 2" xfId="10285"/>
    <cellStyle name="Accent3 2 3" xfId="1316"/>
    <cellStyle name="Accent3 2 3 2" xfId="10286"/>
    <cellStyle name="Accent3 2 4" xfId="1317"/>
    <cellStyle name="Accent3 2 5" xfId="1318"/>
    <cellStyle name="Accent3 2 6" xfId="1319"/>
    <cellStyle name="Accent3 2 7" xfId="1320"/>
    <cellStyle name="Accent3 2 8" xfId="1321"/>
    <cellStyle name="Accent3 2 9" xfId="1322"/>
    <cellStyle name="Accent3 3" xfId="1323"/>
    <cellStyle name="Accent3 4" xfId="10287"/>
    <cellStyle name="Accent3 5" xfId="10288"/>
    <cellStyle name="Accent3 6" xfId="10289"/>
    <cellStyle name="Accent4 2" xfId="32"/>
    <cellStyle name="Accent4 2 10" xfId="10290"/>
    <cellStyle name="Accent4 2 11" xfId="10291"/>
    <cellStyle name="Accent4 2 2" xfId="1324"/>
    <cellStyle name="Accent4 2 2 2" xfId="10292"/>
    <cellStyle name="Accent4 2 3" xfId="1325"/>
    <cellStyle name="Accent4 2 3 2" xfId="10293"/>
    <cellStyle name="Accent4 2 4" xfId="1326"/>
    <cellStyle name="Accent4 2 5" xfId="1327"/>
    <cellStyle name="Accent4 2 6" xfId="1328"/>
    <cellStyle name="Accent4 2 7" xfId="1329"/>
    <cellStyle name="Accent4 2 8" xfId="1330"/>
    <cellStyle name="Accent4 2 9" xfId="1331"/>
    <cellStyle name="Accent4 3" xfId="1332"/>
    <cellStyle name="Accent4 4" xfId="10294"/>
    <cellStyle name="Accent4 5" xfId="10295"/>
    <cellStyle name="Accent4 6" xfId="10296"/>
    <cellStyle name="Accent5 2" xfId="33"/>
    <cellStyle name="Accent5 2 10" xfId="10297"/>
    <cellStyle name="Accent5 2 11" xfId="10298"/>
    <cellStyle name="Accent5 2 2" xfId="1333"/>
    <cellStyle name="Accent5 2 2 2" xfId="10299"/>
    <cellStyle name="Accent5 2 3" xfId="1334"/>
    <cellStyle name="Accent5 2 3 2" xfId="10300"/>
    <cellStyle name="Accent5 2 4" xfId="1335"/>
    <cellStyle name="Accent5 2 5" xfId="1336"/>
    <cellStyle name="Accent5 2 6" xfId="1337"/>
    <cellStyle name="Accent5 2 7" xfId="1338"/>
    <cellStyle name="Accent5 2 8" xfId="1339"/>
    <cellStyle name="Accent5 2 9" xfId="1340"/>
    <cellStyle name="Accent5 3" xfId="1341"/>
    <cellStyle name="Accent5 4" xfId="10301"/>
    <cellStyle name="Accent5 5" xfId="10302"/>
    <cellStyle name="Accent5 6" xfId="10303"/>
    <cellStyle name="Accent6 2" xfId="34"/>
    <cellStyle name="Accent6 2 10" xfId="10304"/>
    <cellStyle name="Accent6 2 11" xfId="10305"/>
    <cellStyle name="Accent6 2 2" xfId="1342"/>
    <cellStyle name="Accent6 2 2 2" xfId="10306"/>
    <cellStyle name="Accent6 2 3" xfId="1343"/>
    <cellStyle name="Accent6 2 3 2" xfId="10307"/>
    <cellStyle name="Accent6 2 4" xfId="1344"/>
    <cellStyle name="Accent6 2 5" xfId="1345"/>
    <cellStyle name="Accent6 2 6" xfId="1346"/>
    <cellStyle name="Accent6 2 7" xfId="1347"/>
    <cellStyle name="Accent6 2 8" xfId="1348"/>
    <cellStyle name="Accent6 2 9" xfId="1349"/>
    <cellStyle name="Accent6 3" xfId="1350"/>
    <cellStyle name="Accent6 4" xfId="10308"/>
    <cellStyle name="Accent6 5" xfId="10309"/>
    <cellStyle name="Accent6 6" xfId="10310"/>
    <cellStyle name="Accounting w/$" xfId="1351"/>
    <cellStyle name="Accounting w/$ 2" xfId="10311"/>
    <cellStyle name="Accounting w/$ Total" xfId="1352"/>
    <cellStyle name="Accounting w/$ Total 2" xfId="9827"/>
    <cellStyle name="Accounting w/o $" xfId="1353"/>
    <cellStyle name="Accounting w/o $ 2" xfId="10312"/>
    <cellStyle name="Acinput" xfId="1354"/>
    <cellStyle name="Acinput 2" xfId="5686"/>
    <cellStyle name="Acinput,," xfId="1355"/>
    <cellStyle name="Acinput,, 2" xfId="5687"/>
    <cellStyle name="Acinput_Merger Model_KN&amp;Fzio_v2.30 - Street" xfId="9798"/>
    <cellStyle name="Acoutput" xfId="1356"/>
    <cellStyle name="Acoutput 2" xfId="5688"/>
    <cellStyle name="Acoutput,," xfId="1357"/>
    <cellStyle name="Acoutput,, 2" xfId="5689"/>
    <cellStyle name="Acoutput_CAScomps02" xfId="9799"/>
    <cellStyle name="Actual Date" xfId="1358"/>
    <cellStyle name="AFE" xfId="1359"/>
    <cellStyle name="al" xfId="1360"/>
    <cellStyle name="Amount_EQU_RIGH.XLS_Equity market_Preferred Securities " xfId="1361"/>
    <cellStyle name="Apershare" xfId="1362"/>
    <cellStyle name="Apershare 2" xfId="5690"/>
    <cellStyle name="Aprice" xfId="1363"/>
    <cellStyle name="Aprice 2" xfId="5691"/>
    <cellStyle name="Aprice 3" xfId="10313"/>
    <cellStyle name="ar" xfId="1364"/>
    <cellStyle name="ar 2" xfId="6863"/>
    <cellStyle name="ar 3" xfId="9828"/>
    <cellStyle name="ar 4" xfId="9883"/>
    <cellStyle name="ar 5" xfId="10314"/>
    <cellStyle name="ar 6" xfId="10315"/>
    <cellStyle name="ar 7" xfId="10316"/>
    <cellStyle name="ar 8" xfId="10317"/>
    <cellStyle name="ar 9" xfId="10318"/>
    <cellStyle name="Arial 10" xfId="1365"/>
    <cellStyle name="Arial 12" xfId="1366"/>
    <cellStyle name="Availability" xfId="1367"/>
    <cellStyle name="Avertissement" xfId="1368"/>
    <cellStyle name="Bad 2" xfId="35"/>
    <cellStyle name="Bad 2 10" xfId="10319"/>
    <cellStyle name="Bad 2 11" xfId="10320"/>
    <cellStyle name="Bad 2 2" xfId="1369"/>
    <cellStyle name="Bad 2 2 2" xfId="10321"/>
    <cellStyle name="Bad 2 3" xfId="1370"/>
    <cellStyle name="Bad 2 3 2" xfId="10322"/>
    <cellStyle name="Bad 2 4" xfId="1371"/>
    <cellStyle name="Bad 2 5" xfId="1372"/>
    <cellStyle name="Bad 2 6" xfId="1373"/>
    <cellStyle name="Bad 2 7" xfId="1374"/>
    <cellStyle name="Bad 2 8" xfId="1375"/>
    <cellStyle name="Bad 2 9" xfId="1376"/>
    <cellStyle name="Bad 3" xfId="1377"/>
    <cellStyle name="Bad 4" xfId="10323"/>
    <cellStyle name="Bad 5" xfId="10324"/>
    <cellStyle name="Bad 6" xfId="10325"/>
    <cellStyle name="Band 2" xfId="1378"/>
    <cellStyle name="Band 2 2" xfId="5692"/>
    <cellStyle name="Blank" xfId="1379"/>
    <cellStyle name="Blue" xfId="1380"/>
    <cellStyle name="Bold/Border" xfId="1381"/>
    <cellStyle name="Bold/Border 2" xfId="5693"/>
    <cellStyle name="Bold/Border 3" xfId="10326"/>
    <cellStyle name="Bold/Border 4" xfId="10327"/>
    <cellStyle name="Bold/Border 5" xfId="10328"/>
    <cellStyle name="Bold/Border 6" xfId="10329"/>
    <cellStyle name="Border Heavy" xfId="1382"/>
    <cellStyle name="Border Heavy 2" xfId="9882"/>
    <cellStyle name="Border Thin" xfId="1383"/>
    <cellStyle name="Border Thin 2" xfId="10330"/>
    <cellStyle name="Border Thin 2 2" xfId="10331"/>
    <cellStyle name="Border Thin 2 3" xfId="10332"/>
    <cellStyle name="Border Thin 2 4" xfId="10333"/>
    <cellStyle name="Border Thin 2 5" xfId="10334"/>
    <cellStyle name="Border Thin 3" xfId="10335"/>
    <cellStyle name="Border Thin 4" xfId="10336"/>
    <cellStyle name="Border Thin 5" xfId="10337"/>
    <cellStyle name="Border Thin 6" xfId="10338"/>
    <cellStyle name="Border Thin 7" xfId="10339"/>
    <cellStyle name="Border, Bottom" xfId="1384"/>
    <cellStyle name="Border, Bottom 2" xfId="5694"/>
    <cellStyle name="Border, Bottom 3" xfId="10340"/>
    <cellStyle name="Border, Bottom 4" xfId="10341"/>
    <cellStyle name="Border, Bottom 5" xfId="10342"/>
    <cellStyle name="Border, Bottom 6" xfId="10343"/>
    <cellStyle name="Border, Left" xfId="1385"/>
    <cellStyle name="Border, Left 2" xfId="5695"/>
    <cellStyle name="Border, Right" xfId="1386"/>
    <cellStyle name="Border, Top" xfId="1387"/>
    <cellStyle name="Border, Top 10" xfId="10344"/>
    <cellStyle name="Border, Top 11" xfId="10345"/>
    <cellStyle name="Border, Top 12" xfId="10346"/>
    <cellStyle name="Border, Top 2" xfId="9829"/>
    <cellStyle name="Border, Top 2 2" xfId="10347"/>
    <cellStyle name="Border, Top 2 3" xfId="10348"/>
    <cellStyle name="Border, Top 2 4" xfId="10349"/>
    <cellStyle name="Border, Top 3" xfId="9881"/>
    <cellStyle name="Border, Top 3 2" xfId="10350"/>
    <cellStyle name="Border, Top 4" xfId="10351"/>
    <cellStyle name="Border, Top 4 2" xfId="10352"/>
    <cellStyle name="Border, Top 5" xfId="10353"/>
    <cellStyle name="Border, Top 6" xfId="10354"/>
    <cellStyle name="Border, Top 7" xfId="10355"/>
    <cellStyle name="Border, Top 8" xfId="10356"/>
    <cellStyle name="Border, Top 9" xfId="10357"/>
    <cellStyle name="British Pound" xfId="1388"/>
    <cellStyle name="BritPound" xfId="1389"/>
    <cellStyle name="Bullet" xfId="1390"/>
    <cellStyle name="Calc Currency (0)" xfId="1391"/>
    <cellStyle name="Calc Currency (2)" xfId="1392"/>
    <cellStyle name="Calc Percent (0)" xfId="1393"/>
    <cellStyle name="Calc Percent (1)" xfId="1394"/>
    <cellStyle name="Calc Percent (2)" xfId="1395"/>
    <cellStyle name="Calc Units (0)" xfId="1396"/>
    <cellStyle name="Calc Units (1)" xfId="1397"/>
    <cellStyle name="Calc Units (2)" xfId="1398"/>
    <cellStyle name="Calcul" xfId="1399"/>
    <cellStyle name="Calcul 10" xfId="10358"/>
    <cellStyle name="Calcul 10 2" xfId="10359"/>
    <cellStyle name="Calcul 11" xfId="10360"/>
    <cellStyle name="Calcul 12" xfId="10361"/>
    <cellStyle name="Calcul 13" xfId="10362"/>
    <cellStyle name="Calcul 14" xfId="10363"/>
    <cellStyle name="Calcul 15" xfId="10364"/>
    <cellStyle name="Calcul 16" xfId="10365"/>
    <cellStyle name="Calcul 17" xfId="10366"/>
    <cellStyle name="Calcul 18" xfId="10367"/>
    <cellStyle name="Calcul 19" xfId="10368"/>
    <cellStyle name="Calcul 2" xfId="9830"/>
    <cellStyle name="Calcul 2 10" xfId="10369"/>
    <cellStyle name="Calcul 2 10 2" xfId="10370"/>
    <cellStyle name="Calcul 2 10 3" xfId="10371"/>
    <cellStyle name="Calcul 2 10 4" xfId="10372"/>
    <cellStyle name="Calcul 2 10 5" xfId="10373"/>
    <cellStyle name="Calcul 2 10 6" xfId="10374"/>
    <cellStyle name="Calcul 2 10 7" xfId="10375"/>
    <cellStyle name="Calcul 2 10 8" xfId="10376"/>
    <cellStyle name="Calcul 2 11" xfId="10377"/>
    <cellStyle name="Calcul 2 12" xfId="10378"/>
    <cellStyle name="Calcul 2 13" xfId="10379"/>
    <cellStyle name="Calcul 2 14" xfId="10380"/>
    <cellStyle name="Calcul 2 15" xfId="10381"/>
    <cellStyle name="Calcul 2 16" xfId="10382"/>
    <cellStyle name="Calcul 2 17" xfId="10383"/>
    <cellStyle name="Calcul 2 18" xfId="10384"/>
    <cellStyle name="Calcul 2 19" xfId="10385"/>
    <cellStyle name="Calcul 2 2" xfId="10386"/>
    <cellStyle name="Calcul 2 2 10" xfId="10387"/>
    <cellStyle name="Calcul 2 2 11" xfId="10388"/>
    <cellStyle name="Calcul 2 2 12" xfId="10389"/>
    <cellStyle name="Calcul 2 2 13" xfId="10390"/>
    <cellStyle name="Calcul 2 2 14" xfId="10391"/>
    <cellStyle name="Calcul 2 2 15" xfId="10392"/>
    <cellStyle name="Calcul 2 2 16" xfId="10393"/>
    <cellStyle name="Calcul 2 2 17" xfId="10394"/>
    <cellStyle name="Calcul 2 2 18" xfId="10395"/>
    <cellStyle name="Calcul 2 2 19" xfId="10396"/>
    <cellStyle name="Calcul 2 2 2" xfId="10397"/>
    <cellStyle name="Calcul 2 2 2 10" xfId="10398"/>
    <cellStyle name="Calcul 2 2 2 11" xfId="10399"/>
    <cellStyle name="Calcul 2 2 2 12" xfId="10400"/>
    <cellStyle name="Calcul 2 2 2 13" xfId="10401"/>
    <cellStyle name="Calcul 2 2 2 14" xfId="10402"/>
    <cellStyle name="Calcul 2 2 2 15" xfId="10403"/>
    <cellStyle name="Calcul 2 2 2 2" xfId="10404"/>
    <cellStyle name="Calcul 2 2 2 2 2" xfId="10405"/>
    <cellStyle name="Calcul 2 2 2 2 3" xfId="10406"/>
    <cellStyle name="Calcul 2 2 2 2 4" xfId="10407"/>
    <cellStyle name="Calcul 2 2 2 2 5" xfId="10408"/>
    <cellStyle name="Calcul 2 2 2 2 6" xfId="10409"/>
    <cellStyle name="Calcul 2 2 2 2 7" xfId="10410"/>
    <cellStyle name="Calcul 2 2 2 2 8" xfId="10411"/>
    <cellStyle name="Calcul 2 2 2 2 9" xfId="10412"/>
    <cellStyle name="Calcul 2 2 2 3" xfId="10413"/>
    <cellStyle name="Calcul 2 2 2 3 2" xfId="10414"/>
    <cellStyle name="Calcul 2 2 2 3 3" xfId="10415"/>
    <cellStyle name="Calcul 2 2 2 3 4" xfId="10416"/>
    <cellStyle name="Calcul 2 2 2 3 5" xfId="10417"/>
    <cellStyle name="Calcul 2 2 2 3 6" xfId="10418"/>
    <cellStyle name="Calcul 2 2 2 3 7" xfId="10419"/>
    <cellStyle name="Calcul 2 2 2 3 8" xfId="10420"/>
    <cellStyle name="Calcul 2 2 2 3 9" xfId="10421"/>
    <cellStyle name="Calcul 2 2 2 4" xfId="10422"/>
    <cellStyle name="Calcul 2 2 2 4 2" xfId="10423"/>
    <cellStyle name="Calcul 2 2 2 4 3" xfId="10424"/>
    <cellStyle name="Calcul 2 2 2 4 4" xfId="10425"/>
    <cellStyle name="Calcul 2 2 2 4 5" xfId="10426"/>
    <cellStyle name="Calcul 2 2 2 4 6" xfId="10427"/>
    <cellStyle name="Calcul 2 2 2 4 7" xfId="10428"/>
    <cellStyle name="Calcul 2 2 2 4 8" xfId="10429"/>
    <cellStyle name="Calcul 2 2 2 4 9" xfId="10430"/>
    <cellStyle name="Calcul 2 2 2 5" xfId="10431"/>
    <cellStyle name="Calcul 2 2 2 5 2" xfId="10432"/>
    <cellStyle name="Calcul 2 2 2 5 3" xfId="10433"/>
    <cellStyle name="Calcul 2 2 2 5 4" xfId="10434"/>
    <cellStyle name="Calcul 2 2 2 5 5" xfId="10435"/>
    <cellStyle name="Calcul 2 2 2 5 6" xfId="10436"/>
    <cellStyle name="Calcul 2 2 2 5 7" xfId="10437"/>
    <cellStyle name="Calcul 2 2 2 5 8" xfId="10438"/>
    <cellStyle name="Calcul 2 2 2 6" xfId="10439"/>
    <cellStyle name="Calcul 2 2 2 6 2" xfId="10440"/>
    <cellStyle name="Calcul 2 2 2 6 3" xfId="10441"/>
    <cellStyle name="Calcul 2 2 2 6 4" xfId="10442"/>
    <cellStyle name="Calcul 2 2 2 6 5" xfId="10443"/>
    <cellStyle name="Calcul 2 2 2 6 6" xfId="10444"/>
    <cellStyle name="Calcul 2 2 2 6 7" xfId="10445"/>
    <cellStyle name="Calcul 2 2 2 6 8" xfId="10446"/>
    <cellStyle name="Calcul 2 2 2 7" xfId="10447"/>
    <cellStyle name="Calcul 2 2 2 7 2" xfId="10448"/>
    <cellStyle name="Calcul 2 2 2 7 3" xfId="10449"/>
    <cellStyle name="Calcul 2 2 2 7 4" xfId="10450"/>
    <cellStyle name="Calcul 2 2 2 7 5" xfId="10451"/>
    <cellStyle name="Calcul 2 2 2 7 6" xfId="10452"/>
    <cellStyle name="Calcul 2 2 2 7 7" xfId="10453"/>
    <cellStyle name="Calcul 2 2 2 7 8" xfId="10454"/>
    <cellStyle name="Calcul 2 2 2 8" xfId="10455"/>
    <cellStyle name="Calcul 2 2 2 9" xfId="10456"/>
    <cellStyle name="Calcul 2 2 20" xfId="10457"/>
    <cellStyle name="Calcul 2 2 21" xfId="10458"/>
    <cellStyle name="Calcul 2 2 22" xfId="10459"/>
    <cellStyle name="Calcul 2 2 23" xfId="10460"/>
    <cellStyle name="Calcul 2 2 24" xfId="10461"/>
    <cellStyle name="Calcul 2 2 25" xfId="10462"/>
    <cellStyle name="Calcul 2 2 26" xfId="10463"/>
    <cellStyle name="Calcul 2 2 27" xfId="10464"/>
    <cellStyle name="Calcul 2 2 3" xfId="10465"/>
    <cellStyle name="Calcul 2 2 3 10" xfId="10466"/>
    <cellStyle name="Calcul 2 2 3 11" xfId="10467"/>
    <cellStyle name="Calcul 2 2 3 12" xfId="10468"/>
    <cellStyle name="Calcul 2 2 3 13" xfId="10469"/>
    <cellStyle name="Calcul 2 2 3 14" xfId="10470"/>
    <cellStyle name="Calcul 2 2 3 15" xfId="10471"/>
    <cellStyle name="Calcul 2 2 3 2" xfId="10472"/>
    <cellStyle name="Calcul 2 2 3 2 2" xfId="10473"/>
    <cellStyle name="Calcul 2 2 3 2 3" xfId="10474"/>
    <cellStyle name="Calcul 2 2 3 2 4" xfId="10475"/>
    <cellStyle name="Calcul 2 2 3 2 5" xfId="10476"/>
    <cellStyle name="Calcul 2 2 3 2 6" xfId="10477"/>
    <cellStyle name="Calcul 2 2 3 2 7" xfId="10478"/>
    <cellStyle name="Calcul 2 2 3 2 8" xfId="10479"/>
    <cellStyle name="Calcul 2 2 3 3" xfId="10480"/>
    <cellStyle name="Calcul 2 2 3 3 2" xfId="10481"/>
    <cellStyle name="Calcul 2 2 3 3 3" xfId="10482"/>
    <cellStyle name="Calcul 2 2 3 3 4" xfId="10483"/>
    <cellStyle name="Calcul 2 2 3 3 5" xfId="10484"/>
    <cellStyle name="Calcul 2 2 3 3 6" xfId="10485"/>
    <cellStyle name="Calcul 2 2 3 3 7" xfId="10486"/>
    <cellStyle name="Calcul 2 2 3 3 8" xfId="10487"/>
    <cellStyle name="Calcul 2 2 3 4" xfId="10488"/>
    <cellStyle name="Calcul 2 2 3 4 2" xfId="10489"/>
    <cellStyle name="Calcul 2 2 3 4 3" xfId="10490"/>
    <cellStyle name="Calcul 2 2 3 4 4" xfId="10491"/>
    <cellStyle name="Calcul 2 2 3 4 5" xfId="10492"/>
    <cellStyle name="Calcul 2 2 3 4 6" xfId="10493"/>
    <cellStyle name="Calcul 2 2 3 4 7" xfId="10494"/>
    <cellStyle name="Calcul 2 2 3 4 8" xfId="10495"/>
    <cellStyle name="Calcul 2 2 3 5" xfId="10496"/>
    <cellStyle name="Calcul 2 2 3 5 2" xfId="10497"/>
    <cellStyle name="Calcul 2 2 3 5 3" xfId="10498"/>
    <cellStyle name="Calcul 2 2 3 5 4" xfId="10499"/>
    <cellStyle name="Calcul 2 2 3 5 5" xfId="10500"/>
    <cellStyle name="Calcul 2 2 3 5 6" xfId="10501"/>
    <cellStyle name="Calcul 2 2 3 5 7" xfId="10502"/>
    <cellStyle name="Calcul 2 2 3 5 8" xfId="10503"/>
    <cellStyle name="Calcul 2 2 3 6" xfId="10504"/>
    <cellStyle name="Calcul 2 2 3 6 2" xfId="10505"/>
    <cellStyle name="Calcul 2 2 3 6 3" xfId="10506"/>
    <cellStyle name="Calcul 2 2 3 6 4" xfId="10507"/>
    <cellStyle name="Calcul 2 2 3 6 5" xfId="10508"/>
    <cellStyle name="Calcul 2 2 3 6 6" xfId="10509"/>
    <cellStyle name="Calcul 2 2 3 6 7" xfId="10510"/>
    <cellStyle name="Calcul 2 2 3 6 8" xfId="10511"/>
    <cellStyle name="Calcul 2 2 3 7" xfId="10512"/>
    <cellStyle name="Calcul 2 2 3 7 2" xfId="10513"/>
    <cellStyle name="Calcul 2 2 3 7 3" xfId="10514"/>
    <cellStyle name="Calcul 2 2 3 7 4" xfId="10515"/>
    <cellStyle name="Calcul 2 2 3 7 5" xfId="10516"/>
    <cellStyle name="Calcul 2 2 3 7 6" xfId="10517"/>
    <cellStyle name="Calcul 2 2 3 7 7" xfId="10518"/>
    <cellStyle name="Calcul 2 2 3 7 8" xfId="10519"/>
    <cellStyle name="Calcul 2 2 3 8" xfId="10520"/>
    <cellStyle name="Calcul 2 2 3 9" xfId="10521"/>
    <cellStyle name="Calcul 2 2 4" xfId="10522"/>
    <cellStyle name="Calcul 2 2 4 2" xfId="10523"/>
    <cellStyle name="Calcul 2 2 4 3" xfId="10524"/>
    <cellStyle name="Calcul 2 2 4 4" xfId="10525"/>
    <cellStyle name="Calcul 2 2 4 5" xfId="10526"/>
    <cellStyle name="Calcul 2 2 4 6" xfId="10527"/>
    <cellStyle name="Calcul 2 2 4 7" xfId="10528"/>
    <cellStyle name="Calcul 2 2 4 8" xfId="10529"/>
    <cellStyle name="Calcul 2 2 4 9" xfId="10530"/>
    <cellStyle name="Calcul 2 2 5" xfId="10531"/>
    <cellStyle name="Calcul 2 2 5 2" xfId="10532"/>
    <cellStyle name="Calcul 2 2 5 3" xfId="10533"/>
    <cellStyle name="Calcul 2 2 5 4" xfId="10534"/>
    <cellStyle name="Calcul 2 2 5 5" xfId="10535"/>
    <cellStyle name="Calcul 2 2 5 6" xfId="10536"/>
    <cellStyle name="Calcul 2 2 5 7" xfId="10537"/>
    <cellStyle name="Calcul 2 2 5 8" xfId="10538"/>
    <cellStyle name="Calcul 2 2 5 9" xfId="10539"/>
    <cellStyle name="Calcul 2 2 6" xfId="10540"/>
    <cellStyle name="Calcul 2 2 6 2" xfId="10541"/>
    <cellStyle name="Calcul 2 2 6 3" xfId="10542"/>
    <cellStyle name="Calcul 2 2 6 4" xfId="10543"/>
    <cellStyle name="Calcul 2 2 6 5" xfId="10544"/>
    <cellStyle name="Calcul 2 2 6 6" xfId="10545"/>
    <cellStyle name="Calcul 2 2 6 7" xfId="10546"/>
    <cellStyle name="Calcul 2 2 6 8" xfId="10547"/>
    <cellStyle name="Calcul 2 2 6 9" xfId="10548"/>
    <cellStyle name="Calcul 2 2 7" xfId="10549"/>
    <cellStyle name="Calcul 2 2 7 2" xfId="10550"/>
    <cellStyle name="Calcul 2 2 7 3" xfId="10551"/>
    <cellStyle name="Calcul 2 2 7 4" xfId="10552"/>
    <cellStyle name="Calcul 2 2 7 5" xfId="10553"/>
    <cellStyle name="Calcul 2 2 7 6" xfId="10554"/>
    <cellStyle name="Calcul 2 2 7 7" xfId="10555"/>
    <cellStyle name="Calcul 2 2 7 8" xfId="10556"/>
    <cellStyle name="Calcul 2 2 8" xfId="10557"/>
    <cellStyle name="Calcul 2 2 8 2" xfId="10558"/>
    <cellStyle name="Calcul 2 2 8 3" xfId="10559"/>
    <cellStyle name="Calcul 2 2 8 4" xfId="10560"/>
    <cellStyle name="Calcul 2 2 8 5" xfId="10561"/>
    <cellStyle name="Calcul 2 2 8 6" xfId="10562"/>
    <cellStyle name="Calcul 2 2 8 7" xfId="10563"/>
    <cellStyle name="Calcul 2 2 8 8" xfId="10564"/>
    <cellStyle name="Calcul 2 2 9" xfId="10565"/>
    <cellStyle name="Calcul 2 2 9 2" xfId="10566"/>
    <cellStyle name="Calcul 2 2 9 3" xfId="10567"/>
    <cellStyle name="Calcul 2 2 9 4" xfId="10568"/>
    <cellStyle name="Calcul 2 2 9 5" xfId="10569"/>
    <cellStyle name="Calcul 2 2 9 6" xfId="10570"/>
    <cellStyle name="Calcul 2 2 9 7" xfId="10571"/>
    <cellStyle name="Calcul 2 2 9 8" xfId="10572"/>
    <cellStyle name="Calcul 2 20" xfId="10573"/>
    <cellStyle name="Calcul 2 21" xfId="10574"/>
    <cellStyle name="Calcul 2 22" xfId="10575"/>
    <cellStyle name="Calcul 2 23" xfId="10576"/>
    <cellStyle name="Calcul 2 24" xfId="10577"/>
    <cellStyle name="Calcul 2 25" xfId="10578"/>
    <cellStyle name="Calcul 2 26" xfId="10579"/>
    <cellStyle name="Calcul 2 3" xfId="10580"/>
    <cellStyle name="Calcul 2 3 10" xfId="10581"/>
    <cellStyle name="Calcul 2 3 11" xfId="10582"/>
    <cellStyle name="Calcul 2 3 12" xfId="10583"/>
    <cellStyle name="Calcul 2 3 13" xfId="10584"/>
    <cellStyle name="Calcul 2 3 14" xfId="10585"/>
    <cellStyle name="Calcul 2 3 15" xfId="10586"/>
    <cellStyle name="Calcul 2 3 16" xfId="10587"/>
    <cellStyle name="Calcul 2 3 17" xfId="10588"/>
    <cellStyle name="Calcul 2 3 18" xfId="10589"/>
    <cellStyle name="Calcul 2 3 19" xfId="10590"/>
    <cellStyle name="Calcul 2 3 2" xfId="10591"/>
    <cellStyle name="Calcul 2 3 2 2" xfId="10592"/>
    <cellStyle name="Calcul 2 3 2 3" xfId="10593"/>
    <cellStyle name="Calcul 2 3 2 4" xfId="10594"/>
    <cellStyle name="Calcul 2 3 2 5" xfId="10595"/>
    <cellStyle name="Calcul 2 3 2 6" xfId="10596"/>
    <cellStyle name="Calcul 2 3 2 7" xfId="10597"/>
    <cellStyle name="Calcul 2 3 2 8" xfId="10598"/>
    <cellStyle name="Calcul 2 3 2 9" xfId="10599"/>
    <cellStyle name="Calcul 2 3 20" xfId="10600"/>
    <cellStyle name="Calcul 2 3 21" xfId="10601"/>
    <cellStyle name="Calcul 2 3 22" xfId="10602"/>
    <cellStyle name="Calcul 2 3 23" xfId="10603"/>
    <cellStyle name="Calcul 2 3 24" xfId="10604"/>
    <cellStyle name="Calcul 2 3 3" xfId="10605"/>
    <cellStyle name="Calcul 2 3 3 2" xfId="10606"/>
    <cellStyle name="Calcul 2 3 3 3" xfId="10607"/>
    <cellStyle name="Calcul 2 3 3 4" xfId="10608"/>
    <cellStyle name="Calcul 2 3 3 5" xfId="10609"/>
    <cellStyle name="Calcul 2 3 3 6" xfId="10610"/>
    <cellStyle name="Calcul 2 3 3 7" xfId="10611"/>
    <cellStyle name="Calcul 2 3 3 8" xfId="10612"/>
    <cellStyle name="Calcul 2 3 3 9" xfId="10613"/>
    <cellStyle name="Calcul 2 3 4" xfId="10614"/>
    <cellStyle name="Calcul 2 3 4 2" xfId="10615"/>
    <cellStyle name="Calcul 2 3 4 3" xfId="10616"/>
    <cellStyle name="Calcul 2 3 4 4" xfId="10617"/>
    <cellStyle name="Calcul 2 3 4 5" xfId="10618"/>
    <cellStyle name="Calcul 2 3 4 6" xfId="10619"/>
    <cellStyle name="Calcul 2 3 4 7" xfId="10620"/>
    <cellStyle name="Calcul 2 3 4 8" xfId="10621"/>
    <cellStyle name="Calcul 2 3 4 9" xfId="10622"/>
    <cellStyle name="Calcul 2 3 5" xfId="10623"/>
    <cellStyle name="Calcul 2 3 5 2" xfId="10624"/>
    <cellStyle name="Calcul 2 3 5 3" xfId="10625"/>
    <cellStyle name="Calcul 2 3 5 4" xfId="10626"/>
    <cellStyle name="Calcul 2 3 5 5" xfId="10627"/>
    <cellStyle name="Calcul 2 3 5 6" xfId="10628"/>
    <cellStyle name="Calcul 2 3 5 7" xfId="10629"/>
    <cellStyle name="Calcul 2 3 5 8" xfId="10630"/>
    <cellStyle name="Calcul 2 3 6" xfId="10631"/>
    <cellStyle name="Calcul 2 3 6 2" xfId="10632"/>
    <cellStyle name="Calcul 2 3 6 3" xfId="10633"/>
    <cellStyle name="Calcul 2 3 6 4" xfId="10634"/>
    <cellStyle name="Calcul 2 3 6 5" xfId="10635"/>
    <cellStyle name="Calcul 2 3 6 6" xfId="10636"/>
    <cellStyle name="Calcul 2 3 6 7" xfId="10637"/>
    <cellStyle name="Calcul 2 3 6 8" xfId="10638"/>
    <cellStyle name="Calcul 2 3 7" xfId="10639"/>
    <cellStyle name="Calcul 2 3 7 2" xfId="10640"/>
    <cellStyle name="Calcul 2 3 7 3" xfId="10641"/>
    <cellStyle name="Calcul 2 3 7 4" xfId="10642"/>
    <cellStyle name="Calcul 2 3 7 5" xfId="10643"/>
    <cellStyle name="Calcul 2 3 7 6" xfId="10644"/>
    <cellStyle name="Calcul 2 3 7 7" xfId="10645"/>
    <cellStyle name="Calcul 2 3 7 8" xfId="10646"/>
    <cellStyle name="Calcul 2 3 8" xfId="10647"/>
    <cellStyle name="Calcul 2 3 9" xfId="10648"/>
    <cellStyle name="Calcul 2 4" xfId="10649"/>
    <cellStyle name="Calcul 2 4 10" xfId="10650"/>
    <cellStyle name="Calcul 2 4 11" xfId="10651"/>
    <cellStyle name="Calcul 2 4 12" xfId="10652"/>
    <cellStyle name="Calcul 2 4 13" xfId="10653"/>
    <cellStyle name="Calcul 2 4 14" xfId="10654"/>
    <cellStyle name="Calcul 2 4 15" xfId="10655"/>
    <cellStyle name="Calcul 2 4 16" xfId="10656"/>
    <cellStyle name="Calcul 2 4 17" xfId="10657"/>
    <cellStyle name="Calcul 2 4 18" xfId="10658"/>
    <cellStyle name="Calcul 2 4 2" xfId="10659"/>
    <cellStyle name="Calcul 2 4 3" xfId="10660"/>
    <cellStyle name="Calcul 2 4 4" xfId="10661"/>
    <cellStyle name="Calcul 2 4 5" xfId="10662"/>
    <cellStyle name="Calcul 2 4 6" xfId="10663"/>
    <cellStyle name="Calcul 2 4 7" xfId="10664"/>
    <cellStyle name="Calcul 2 4 8" xfId="10665"/>
    <cellStyle name="Calcul 2 4 9" xfId="10666"/>
    <cellStyle name="Calcul 2 5" xfId="10667"/>
    <cellStyle name="Calcul 2 5 10" xfId="10668"/>
    <cellStyle name="Calcul 2 5 11" xfId="10669"/>
    <cellStyle name="Calcul 2 5 12" xfId="10670"/>
    <cellStyle name="Calcul 2 5 13" xfId="10671"/>
    <cellStyle name="Calcul 2 5 14" xfId="10672"/>
    <cellStyle name="Calcul 2 5 15" xfId="10673"/>
    <cellStyle name="Calcul 2 5 16" xfId="10674"/>
    <cellStyle name="Calcul 2 5 17" xfId="10675"/>
    <cellStyle name="Calcul 2 5 18" xfId="10676"/>
    <cellStyle name="Calcul 2 5 2" xfId="10677"/>
    <cellStyle name="Calcul 2 5 3" xfId="10678"/>
    <cellStyle name="Calcul 2 5 4" xfId="10679"/>
    <cellStyle name="Calcul 2 5 5" xfId="10680"/>
    <cellStyle name="Calcul 2 5 6" xfId="10681"/>
    <cellStyle name="Calcul 2 5 7" xfId="10682"/>
    <cellStyle name="Calcul 2 5 8" xfId="10683"/>
    <cellStyle name="Calcul 2 5 9" xfId="10684"/>
    <cellStyle name="Calcul 2 6" xfId="10685"/>
    <cellStyle name="Calcul 2 6 10" xfId="10686"/>
    <cellStyle name="Calcul 2 6 11" xfId="10687"/>
    <cellStyle name="Calcul 2 6 12" xfId="10688"/>
    <cellStyle name="Calcul 2 6 13" xfId="10689"/>
    <cellStyle name="Calcul 2 6 14" xfId="10690"/>
    <cellStyle name="Calcul 2 6 15" xfId="10691"/>
    <cellStyle name="Calcul 2 6 16" xfId="10692"/>
    <cellStyle name="Calcul 2 6 17" xfId="10693"/>
    <cellStyle name="Calcul 2 6 18" xfId="10694"/>
    <cellStyle name="Calcul 2 6 2" xfId="10695"/>
    <cellStyle name="Calcul 2 6 3" xfId="10696"/>
    <cellStyle name="Calcul 2 6 4" xfId="10697"/>
    <cellStyle name="Calcul 2 6 5" xfId="10698"/>
    <cellStyle name="Calcul 2 6 6" xfId="10699"/>
    <cellStyle name="Calcul 2 6 7" xfId="10700"/>
    <cellStyle name="Calcul 2 6 8" xfId="10701"/>
    <cellStyle name="Calcul 2 6 9" xfId="10702"/>
    <cellStyle name="Calcul 2 7" xfId="10703"/>
    <cellStyle name="Calcul 2 7 2" xfId="10704"/>
    <cellStyle name="Calcul 2 7 3" xfId="10705"/>
    <cellStyle name="Calcul 2 7 4" xfId="10706"/>
    <cellStyle name="Calcul 2 7 5" xfId="10707"/>
    <cellStyle name="Calcul 2 7 6" xfId="10708"/>
    <cellStyle name="Calcul 2 7 7" xfId="10709"/>
    <cellStyle name="Calcul 2 7 8" xfId="10710"/>
    <cellStyle name="Calcul 2 7 9" xfId="10711"/>
    <cellStyle name="Calcul 2 8" xfId="10712"/>
    <cellStyle name="Calcul 2 8 2" xfId="10713"/>
    <cellStyle name="Calcul 2 8 3" xfId="10714"/>
    <cellStyle name="Calcul 2 8 4" xfId="10715"/>
    <cellStyle name="Calcul 2 8 5" xfId="10716"/>
    <cellStyle name="Calcul 2 8 6" xfId="10717"/>
    <cellStyle name="Calcul 2 8 7" xfId="10718"/>
    <cellStyle name="Calcul 2 8 8" xfId="10719"/>
    <cellStyle name="Calcul 2 8 9" xfId="10720"/>
    <cellStyle name="Calcul 2 9" xfId="10721"/>
    <cellStyle name="Calcul 2 9 2" xfId="10722"/>
    <cellStyle name="Calcul 2 9 3" xfId="10723"/>
    <cellStyle name="Calcul 2 9 4" xfId="10724"/>
    <cellStyle name="Calcul 2 9 5" xfId="10725"/>
    <cellStyle name="Calcul 2 9 6" xfId="10726"/>
    <cellStyle name="Calcul 2 9 7" xfId="10727"/>
    <cellStyle name="Calcul 2 9 8" xfId="10728"/>
    <cellStyle name="Calcul 20" xfId="10729"/>
    <cellStyle name="Calcul 21" xfId="10730"/>
    <cellStyle name="Calcul 22" xfId="10731"/>
    <cellStyle name="Calcul 23" xfId="10732"/>
    <cellStyle name="Calcul 24" xfId="10733"/>
    <cellStyle name="Calcul 25" xfId="10734"/>
    <cellStyle name="Calcul 3" xfId="9880"/>
    <cellStyle name="Calcul 3 10" xfId="10735"/>
    <cellStyle name="Calcul 3 10 2" xfId="10736"/>
    <cellStyle name="Calcul 3 10 3" xfId="10737"/>
    <cellStyle name="Calcul 3 10 4" xfId="10738"/>
    <cellStyle name="Calcul 3 10 5" xfId="10739"/>
    <cellStyle name="Calcul 3 10 6" xfId="10740"/>
    <cellStyle name="Calcul 3 10 7" xfId="10741"/>
    <cellStyle name="Calcul 3 10 8" xfId="10742"/>
    <cellStyle name="Calcul 3 11" xfId="10743"/>
    <cellStyle name="Calcul 3 11 2" xfId="10744"/>
    <cellStyle name="Calcul 3 11 3" xfId="10745"/>
    <cellStyle name="Calcul 3 11 4" xfId="10746"/>
    <cellStyle name="Calcul 3 11 5" xfId="10747"/>
    <cellStyle name="Calcul 3 11 6" xfId="10748"/>
    <cellStyle name="Calcul 3 11 7" xfId="10749"/>
    <cellStyle name="Calcul 3 11 8" xfId="10750"/>
    <cellStyle name="Calcul 3 12" xfId="10751"/>
    <cellStyle name="Calcul 3 13" xfId="10752"/>
    <cellStyle name="Calcul 3 14" xfId="10753"/>
    <cellStyle name="Calcul 3 15" xfId="10754"/>
    <cellStyle name="Calcul 3 16" xfId="10755"/>
    <cellStyle name="Calcul 3 17" xfId="10756"/>
    <cellStyle name="Calcul 3 18" xfId="10757"/>
    <cellStyle name="Calcul 3 19" xfId="10758"/>
    <cellStyle name="Calcul 3 2" xfId="10759"/>
    <cellStyle name="Calcul 3 2 10" xfId="10760"/>
    <cellStyle name="Calcul 3 2 10 2" xfId="10761"/>
    <cellStyle name="Calcul 3 2 10 3" xfId="10762"/>
    <cellStyle name="Calcul 3 2 10 4" xfId="10763"/>
    <cellStyle name="Calcul 3 2 10 5" xfId="10764"/>
    <cellStyle name="Calcul 3 2 10 6" xfId="10765"/>
    <cellStyle name="Calcul 3 2 10 7" xfId="10766"/>
    <cellStyle name="Calcul 3 2 10 8" xfId="10767"/>
    <cellStyle name="Calcul 3 2 11" xfId="10768"/>
    <cellStyle name="Calcul 3 2 12" xfId="10769"/>
    <cellStyle name="Calcul 3 2 13" xfId="10770"/>
    <cellStyle name="Calcul 3 2 14" xfId="10771"/>
    <cellStyle name="Calcul 3 2 15" xfId="10772"/>
    <cellStyle name="Calcul 3 2 16" xfId="10773"/>
    <cellStyle name="Calcul 3 2 17" xfId="10774"/>
    <cellStyle name="Calcul 3 2 18" xfId="10775"/>
    <cellStyle name="Calcul 3 2 19" xfId="10776"/>
    <cellStyle name="Calcul 3 2 2" xfId="10777"/>
    <cellStyle name="Calcul 3 2 2 10" xfId="10778"/>
    <cellStyle name="Calcul 3 2 2 11" xfId="10779"/>
    <cellStyle name="Calcul 3 2 2 12" xfId="10780"/>
    <cellStyle name="Calcul 3 2 2 13" xfId="10781"/>
    <cellStyle name="Calcul 3 2 2 14" xfId="10782"/>
    <cellStyle name="Calcul 3 2 2 15" xfId="10783"/>
    <cellStyle name="Calcul 3 2 2 16" xfId="10784"/>
    <cellStyle name="Calcul 3 2 2 17" xfId="10785"/>
    <cellStyle name="Calcul 3 2 2 18" xfId="10786"/>
    <cellStyle name="Calcul 3 2 2 19" xfId="10787"/>
    <cellStyle name="Calcul 3 2 2 2" xfId="10788"/>
    <cellStyle name="Calcul 3 2 2 2 10" xfId="10789"/>
    <cellStyle name="Calcul 3 2 2 2 11" xfId="10790"/>
    <cellStyle name="Calcul 3 2 2 2 12" xfId="10791"/>
    <cellStyle name="Calcul 3 2 2 2 13" xfId="10792"/>
    <cellStyle name="Calcul 3 2 2 2 14" xfId="10793"/>
    <cellStyle name="Calcul 3 2 2 2 15" xfId="10794"/>
    <cellStyle name="Calcul 3 2 2 2 2" xfId="10795"/>
    <cellStyle name="Calcul 3 2 2 2 2 2" xfId="10796"/>
    <cellStyle name="Calcul 3 2 2 2 2 3" xfId="10797"/>
    <cellStyle name="Calcul 3 2 2 2 2 4" xfId="10798"/>
    <cellStyle name="Calcul 3 2 2 2 2 5" xfId="10799"/>
    <cellStyle name="Calcul 3 2 2 2 2 6" xfId="10800"/>
    <cellStyle name="Calcul 3 2 2 2 2 7" xfId="10801"/>
    <cellStyle name="Calcul 3 2 2 2 2 8" xfId="10802"/>
    <cellStyle name="Calcul 3 2 2 2 2 9" xfId="10803"/>
    <cellStyle name="Calcul 3 2 2 2 3" xfId="10804"/>
    <cellStyle name="Calcul 3 2 2 2 3 2" xfId="10805"/>
    <cellStyle name="Calcul 3 2 2 2 3 3" xfId="10806"/>
    <cellStyle name="Calcul 3 2 2 2 3 4" xfId="10807"/>
    <cellStyle name="Calcul 3 2 2 2 3 5" xfId="10808"/>
    <cellStyle name="Calcul 3 2 2 2 3 6" xfId="10809"/>
    <cellStyle name="Calcul 3 2 2 2 3 7" xfId="10810"/>
    <cellStyle name="Calcul 3 2 2 2 3 8" xfId="10811"/>
    <cellStyle name="Calcul 3 2 2 2 3 9" xfId="10812"/>
    <cellStyle name="Calcul 3 2 2 2 4" xfId="10813"/>
    <cellStyle name="Calcul 3 2 2 2 4 2" xfId="10814"/>
    <cellStyle name="Calcul 3 2 2 2 4 3" xfId="10815"/>
    <cellStyle name="Calcul 3 2 2 2 4 4" xfId="10816"/>
    <cellStyle name="Calcul 3 2 2 2 4 5" xfId="10817"/>
    <cellStyle name="Calcul 3 2 2 2 4 6" xfId="10818"/>
    <cellStyle name="Calcul 3 2 2 2 4 7" xfId="10819"/>
    <cellStyle name="Calcul 3 2 2 2 4 8" xfId="10820"/>
    <cellStyle name="Calcul 3 2 2 2 4 9" xfId="10821"/>
    <cellStyle name="Calcul 3 2 2 2 5" xfId="10822"/>
    <cellStyle name="Calcul 3 2 2 2 5 2" xfId="10823"/>
    <cellStyle name="Calcul 3 2 2 2 5 3" xfId="10824"/>
    <cellStyle name="Calcul 3 2 2 2 5 4" xfId="10825"/>
    <cellStyle name="Calcul 3 2 2 2 5 5" xfId="10826"/>
    <cellStyle name="Calcul 3 2 2 2 5 6" xfId="10827"/>
    <cellStyle name="Calcul 3 2 2 2 5 7" xfId="10828"/>
    <cellStyle name="Calcul 3 2 2 2 5 8" xfId="10829"/>
    <cellStyle name="Calcul 3 2 2 2 6" xfId="10830"/>
    <cellStyle name="Calcul 3 2 2 2 6 2" xfId="10831"/>
    <cellStyle name="Calcul 3 2 2 2 6 3" xfId="10832"/>
    <cellStyle name="Calcul 3 2 2 2 6 4" xfId="10833"/>
    <cellStyle name="Calcul 3 2 2 2 6 5" xfId="10834"/>
    <cellStyle name="Calcul 3 2 2 2 6 6" xfId="10835"/>
    <cellStyle name="Calcul 3 2 2 2 6 7" xfId="10836"/>
    <cellStyle name="Calcul 3 2 2 2 6 8" xfId="10837"/>
    <cellStyle name="Calcul 3 2 2 2 7" xfId="10838"/>
    <cellStyle name="Calcul 3 2 2 2 7 2" xfId="10839"/>
    <cellStyle name="Calcul 3 2 2 2 7 3" xfId="10840"/>
    <cellStyle name="Calcul 3 2 2 2 7 4" xfId="10841"/>
    <cellStyle name="Calcul 3 2 2 2 7 5" xfId="10842"/>
    <cellStyle name="Calcul 3 2 2 2 7 6" xfId="10843"/>
    <cellStyle name="Calcul 3 2 2 2 7 7" xfId="10844"/>
    <cellStyle name="Calcul 3 2 2 2 7 8" xfId="10845"/>
    <cellStyle name="Calcul 3 2 2 2 8" xfId="10846"/>
    <cellStyle name="Calcul 3 2 2 2 9" xfId="10847"/>
    <cellStyle name="Calcul 3 2 2 20" xfId="10848"/>
    <cellStyle name="Calcul 3 2 2 21" xfId="10849"/>
    <cellStyle name="Calcul 3 2 2 22" xfId="10850"/>
    <cellStyle name="Calcul 3 2 2 23" xfId="10851"/>
    <cellStyle name="Calcul 3 2 2 24" xfId="10852"/>
    <cellStyle name="Calcul 3 2 2 25" xfId="10853"/>
    <cellStyle name="Calcul 3 2 2 26" xfId="10854"/>
    <cellStyle name="Calcul 3 2 2 27" xfId="10855"/>
    <cellStyle name="Calcul 3 2 2 3" xfId="10856"/>
    <cellStyle name="Calcul 3 2 2 3 10" xfId="10857"/>
    <cellStyle name="Calcul 3 2 2 3 11" xfId="10858"/>
    <cellStyle name="Calcul 3 2 2 3 12" xfId="10859"/>
    <cellStyle name="Calcul 3 2 2 3 13" xfId="10860"/>
    <cellStyle name="Calcul 3 2 2 3 14" xfId="10861"/>
    <cellStyle name="Calcul 3 2 2 3 15" xfId="10862"/>
    <cellStyle name="Calcul 3 2 2 3 2" xfId="10863"/>
    <cellStyle name="Calcul 3 2 2 3 2 2" xfId="10864"/>
    <cellStyle name="Calcul 3 2 2 3 2 3" xfId="10865"/>
    <cellStyle name="Calcul 3 2 2 3 2 4" xfId="10866"/>
    <cellStyle name="Calcul 3 2 2 3 2 5" xfId="10867"/>
    <cellStyle name="Calcul 3 2 2 3 2 6" xfId="10868"/>
    <cellStyle name="Calcul 3 2 2 3 2 7" xfId="10869"/>
    <cellStyle name="Calcul 3 2 2 3 2 8" xfId="10870"/>
    <cellStyle name="Calcul 3 2 2 3 3" xfId="10871"/>
    <cellStyle name="Calcul 3 2 2 3 3 2" xfId="10872"/>
    <cellStyle name="Calcul 3 2 2 3 3 3" xfId="10873"/>
    <cellStyle name="Calcul 3 2 2 3 3 4" xfId="10874"/>
    <cellStyle name="Calcul 3 2 2 3 3 5" xfId="10875"/>
    <cellStyle name="Calcul 3 2 2 3 3 6" xfId="10876"/>
    <cellStyle name="Calcul 3 2 2 3 3 7" xfId="10877"/>
    <cellStyle name="Calcul 3 2 2 3 3 8" xfId="10878"/>
    <cellStyle name="Calcul 3 2 2 3 4" xfId="10879"/>
    <cellStyle name="Calcul 3 2 2 3 4 2" xfId="10880"/>
    <cellStyle name="Calcul 3 2 2 3 4 3" xfId="10881"/>
    <cellStyle name="Calcul 3 2 2 3 4 4" xfId="10882"/>
    <cellStyle name="Calcul 3 2 2 3 4 5" xfId="10883"/>
    <cellStyle name="Calcul 3 2 2 3 4 6" xfId="10884"/>
    <cellStyle name="Calcul 3 2 2 3 4 7" xfId="10885"/>
    <cellStyle name="Calcul 3 2 2 3 4 8" xfId="10886"/>
    <cellStyle name="Calcul 3 2 2 3 5" xfId="10887"/>
    <cellStyle name="Calcul 3 2 2 3 5 2" xfId="10888"/>
    <cellStyle name="Calcul 3 2 2 3 5 3" xfId="10889"/>
    <cellStyle name="Calcul 3 2 2 3 5 4" xfId="10890"/>
    <cellStyle name="Calcul 3 2 2 3 5 5" xfId="10891"/>
    <cellStyle name="Calcul 3 2 2 3 5 6" xfId="10892"/>
    <cellStyle name="Calcul 3 2 2 3 5 7" xfId="10893"/>
    <cellStyle name="Calcul 3 2 2 3 5 8" xfId="10894"/>
    <cellStyle name="Calcul 3 2 2 3 6" xfId="10895"/>
    <cellStyle name="Calcul 3 2 2 3 6 2" xfId="10896"/>
    <cellStyle name="Calcul 3 2 2 3 6 3" xfId="10897"/>
    <cellStyle name="Calcul 3 2 2 3 6 4" xfId="10898"/>
    <cellStyle name="Calcul 3 2 2 3 6 5" xfId="10899"/>
    <cellStyle name="Calcul 3 2 2 3 6 6" xfId="10900"/>
    <cellStyle name="Calcul 3 2 2 3 6 7" xfId="10901"/>
    <cellStyle name="Calcul 3 2 2 3 6 8" xfId="10902"/>
    <cellStyle name="Calcul 3 2 2 3 7" xfId="10903"/>
    <cellStyle name="Calcul 3 2 2 3 7 2" xfId="10904"/>
    <cellStyle name="Calcul 3 2 2 3 7 3" xfId="10905"/>
    <cellStyle name="Calcul 3 2 2 3 7 4" xfId="10906"/>
    <cellStyle name="Calcul 3 2 2 3 7 5" xfId="10907"/>
    <cellStyle name="Calcul 3 2 2 3 7 6" xfId="10908"/>
    <cellStyle name="Calcul 3 2 2 3 7 7" xfId="10909"/>
    <cellStyle name="Calcul 3 2 2 3 7 8" xfId="10910"/>
    <cellStyle name="Calcul 3 2 2 3 8" xfId="10911"/>
    <cellStyle name="Calcul 3 2 2 3 9" xfId="10912"/>
    <cellStyle name="Calcul 3 2 2 4" xfId="10913"/>
    <cellStyle name="Calcul 3 2 2 4 2" xfId="10914"/>
    <cellStyle name="Calcul 3 2 2 4 3" xfId="10915"/>
    <cellStyle name="Calcul 3 2 2 4 4" xfId="10916"/>
    <cellStyle name="Calcul 3 2 2 4 5" xfId="10917"/>
    <cellStyle name="Calcul 3 2 2 4 6" xfId="10918"/>
    <cellStyle name="Calcul 3 2 2 4 7" xfId="10919"/>
    <cellStyle name="Calcul 3 2 2 4 8" xfId="10920"/>
    <cellStyle name="Calcul 3 2 2 4 9" xfId="10921"/>
    <cellStyle name="Calcul 3 2 2 5" xfId="10922"/>
    <cellStyle name="Calcul 3 2 2 5 2" xfId="10923"/>
    <cellStyle name="Calcul 3 2 2 5 3" xfId="10924"/>
    <cellStyle name="Calcul 3 2 2 5 4" xfId="10925"/>
    <cellStyle name="Calcul 3 2 2 5 5" xfId="10926"/>
    <cellStyle name="Calcul 3 2 2 5 6" xfId="10927"/>
    <cellStyle name="Calcul 3 2 2 5 7" xfId="10928"/>
    <cellStyle name="Calcul 3 2 2 5 8" xfId="10929"/>
    <cellStyle name="Calcul 3 2 2 5 9" xfId="10930"/>
    <cellStyle name="Calcul 3 2 2 6" xfId="10931"/>
    <cellStyle name="Calcul 3 2 2 6 2" xfId="10932"/>
    <cellStyle name="Calcul 3 2 2 6 3" xfId="10933"/>
    <cellStyle name="Calcul 3 2 2 6 4" xfId="10934"/>
    <cellStyle name="Calcul 3 2 2 6 5" xfId="10935"/>
    <cellStyle name="Calcul 3 2 2 6 6" xfId="10936"/>
    <cellStyle name="Calcul 3 2 2 6 7" xfId="10937"/>
    <cellStyle name="Calcul 3 2 2 6 8" xfId="10938"/>
    <cellStyle name="Calcul 3 2 2 6 9" xfId="10939"/>
    <cellStyle name="Calcul 3 2 2 7" xfId="10940"/>
    <cellStyle name="Calcul 3 2 2 7 2" xfId="10941"/>
    <cellStyle name="Calcul 3 2 2 7 3" xfId="10942"/>
    <cellStyle name="Calcul 3 2 2 7 4" xfId="10943"/>
    <cellStyle name="Calcul 3 2 2 7 5" xfId="10944"/>
    <cellStyle name="Calcul 3 2 2 7 6" xfId="10945"/>
    <cellStyle name="Calcul 3 2 2 7 7" xfId="10946"/>
    <cellStyle name="Calcul 3 2 2 7 8" xfId="10947"/>
    <cellStyle name="Calcul 3 2 2 8" xfId="10948"/>
    <cellStyle name="Calcul 3 2 2 8 2" xfId="10949"/>
    <cellStyle name="Calcul 3 2 2 8 3" xfId="10950"/>
    <cellStyle name="Calcul 3 2 2 8 4" xfId="10951"/>
    <cellStyle name="Calcul 3 2 2 8 5" xfId="10952"/>
    <cellStyle name="Calcul 3 2 2 8 6" xfId="10953"/>
    <cellStyle name="Calcul 3 2 2 8 7" xfId="10954"/>
    <cellStyle name="Calcul 3 2 2 8 8" xfId="10955"/>
    <cellStyle name="Calcul 3 2 2 9" xfId="10956"/>
    <cellStyle name="Calcul 3 2 2 9 2" xfId="10957"/>
    <cellStyle name="Calcul 3 2 2 9 3" xfId="10958"/>
    <cellStyle name="Calcul 3 2 2 9 4" xfId="10959"/>
    <cellStyle name="Calcul 3 2 2 9 5" xfId="10960"/>
    <cellStyle name="Calcul 3 2 2 9 6" xfId="10961"/>
    <cellStyle name="Calcul 3 2 2 9 7" xfId="10962"/>
    <cellStyle name="Calcul 3 2 2 9 8" xfId="10963"/>
    <cellStyle name="Calcul 3 2 20" xfId="10964"/>
    <cellStyle name="Calcul 3 2 21" xfId="10965"/>
    <cellStyle name="Calcul 3 2 22" xfId="10966"/>
    <cellStyle name="Calcul 3 2 23" xfId="10967"/>
    <cellStyle name="Calcul 3 2 24" xfId="10968"/>
    <cellStyle name="Calcul 3 2 25" xfId="10969"/>
    <cellStyle name="Calcul 3 2 26" xfId="10970"/>
    <cellStyle name="Calcul 3 2 3" xfId="10971"/>
    <cellStyle name="Calcul 3 2 3 10" xfId="10972"/>
    <cellStyle name="Calcul 3 2 3 11" xfId="10973"/>
    <cellStyle name="Calcul 3 2 3 12" xfId="10974"/>
    <cellStyle name="Calcul 3 2 3 13" xfId="10975"/>
    <cellStyle name="Calcul 3 2 3 14" xfId="10976"/>
    <cellStyle name="Calcul 3 2 3 15" xfId="10977"/>
    <cellStyle name="Calcul 3 2 3 16" xfId="10978"/>
    <cellStyle name="Calcul 3 2 3 17" xfId="10979"/>
    <cellStyle name="Calcul 3 2 3 18" xfId="10980"/>
    <cellStyle name="Calcul 3 2 3 19" xfId="10981"/>
    <cellStyle name="Calcul 3 2 3 2" xfId="10982"/>
    <cellStyle name="Calcul 3 2 3 2 2" xfId="10983"/>
    <cellStyle name="Calcul 3 2 3 2 3" xfId="10984"/>
    <cellStyle name="Calcul 3 2 3 2 4" xfId="10985"/>
    <cellStyle name="Calcul 3 2 3 2 5" xfId="10986"/>
    <cellStyle name="Calcul 3 2 3 2 6" xfId="10987"/>
    <cellStyle name="Calcul 3 2 3 2 7" xfId="10988"/>
    <cellStyle name="Calcul 3 2 3 2 8" xfId="10989"/>
    <cellStyle name="Calcul 3 2 3 2 9" xfId="10990"/>
    <cellStyle name="Calcul 3 2 3 20" xfId="10991"/>
    <cellStyle name="Calcul 3 2 3 21" xfId="10992"/>
    <cellStyle name="Calcul 3 2 3 22" xfId="10993"/>
    <cellStyle name="Calcul 3 2 3 23" xfId="10994"/>
    <cellStyle name="Calcul 3 2 3 24" xfId="10995"/>
    <cellStyle name="Calcul 3 2 3 3" xfId="10996"/>
    <cellStyle name="Calcul 3 2 3 3 2" xfId="10997"/>
    <cellStyle name="Calcul 3 2 3 3 3" xfId="10998"/>
    <cellStyle name="Calcul 3 2 3 3 4" xfId="10999"/>
    <cellStyle name="Calcul 3 2 3 3 5" xfId="11000"/>
    <cellStyle name="Calcul 3 2 3 3 6" xfId="11001"/>
    <cellStyle name="Calcul 3 2 3 3 7" xfId="11002"/>
    <cellStyle name="Calcul 3 2 3 3 8" xfId="11003"/>
    <cellStyle name="Calcul 3 2 3 3 9" xfId="11004"/>
    <cellStyle name="Calcul 3 2 3 4" xfId="11005"/>
    <cellStyle name="Calcul 3 2 3 4 2" xfId="11006"/>
    <cellStyle name="Calcul 3 2 3 4 3" xfId="11007"/>
    <cellStyle name="Calcul 3 2 3 4 4" xfId="11008"/>
    <cellStyle name="Calcul 3 2 3 4 5" xfId="11009"/>
    <cellStyle name="Calcul 3 2 3 4 6" xfId="11010"/>
    <cellStyle name="Calcul 3 2 3 4 7" xfId="11011"/>
    <cellStyle name="Calcul 3 2 3 4 8" xfId="11012"/>
    <cellStyle name="Calcul 3 2 3 4 9" xfId="11013"/>
    <cellStyle name="Calcul 3 2 3 5" xfId="11014"/>
    <cellStyle name="Calcul 3 2 3 5 2" xfId="11015"/>
    <cellStyle name="Calcul 3 2 3 5 3" xfId="11016"/>
    <cellStyle name="Calcul 3 2 3 5 4" xfId="11017"/>
    <cellStyle name="Calcul 3 2 3 5 5" xfId="11018"/>
    <cellStyle name="Calcul 3 2 3 5 6" xfId="11019"/>
    <cellStyle name="Calcul 3 2 3 5 7" xfId="11020"/>
    <cellStyle name="Calcul 3 2 3 5 8" xfId="11021"/>
    <cellStyle name="Calcul 3 2 3 6" xfId="11022"/>
    <cellStyle name="Calcul 3 2 3 6 2" xfId="11023"/>
    <cellStyle name="Calcul 3 2 3 6 3" xfId="11024"/>
    <cellStyle name="Calcul 3 2 3 6 4" xfId="11025"/>
    <cellStyle name="Calcul 3 2 3 6 5" xfId="11026"/>
    <cellStyle name="Calcul 3 2 3 6 6" xfId="11027"/>
    <cellStyle name="Calcul 3 2 3 6 7" xfId="11028"/>
    <cellStyle name="Calcul 3 2 3 6 8" xfId="11029"/>
    <cellStyle name="Calcul 3 2 3 7" xfId="11030"/>
    <cellStyle name="Calcul 3 2 3 7 2" xfId="11031"/>
    <cellStyle name="Calcul 3 2 3 7 3" xfId="11032"/>
    <cellStyle name="Calcul 3 2 3 7 4" xfId="11033"/>
    <cellStyle name="Calcul 3 2 3 7 5" xfId="11034"/>
    <cellStyle name="Calcul 3 2 3 7 6" xfId="11035"/>
    <cellStyle name="Calcul 3 2 3 7 7" xfId="11036"/>
    <cellStyle name="Calcul 3 2 3 7 8" xfId="11037"/>
    <cellStyle name="Calcul 3 2 3 8" xfId="11038"/>
    <cellStyle name="Calcul 3 2 3 9" xfId="11039"/>
    <cellStyle name="Calcul 3 2 4" xfId="11040"/>
    <cellStyle name="Calcul 3 2 4 10" xfId="11041"/>
    <cellStyle name="Calcul 3 2 4 11" xfId="11042"/>
    <cellStyle name="Calcul 3 2 4 12" xfId="11043"/>
    <cellStyle name="Calcul 3 2 4 13" xfId="11044"/>
    <cellStyle name="Calcul 3 2 4 14" xfId="11045"/>
    <cellStyle name="Calcul 3 2 4 15" xfId="11046"/>
    <cellStyle name="Calcul 3 2 4 16" xfId="11047"/>
    <cellStyle name="Calcul 3 2 4 17" xfId="11048"/>
    <cellStyle name="Calcul 3 2 4 18" xfId="11049"/>
    <cellStyle name="Calcul 3 2 4 2" xfId="11050"/>
    <cellStyle name="Calcul 3 2 4 3" xfId="11051"/>
    <cellStyle name="Calcul 3 2 4 4" xfId="11052"/>
    <cellStyle name="Calcul 3 2 4 5" xfId="11053"/>
    <cellStyle name="Calcul 3 2 4 6" xfId="11054"/>
    <cellStyle name="Calcul 3 2 4 7" xfId="11055"/>
    <cellStyle name="Calcul 3 2 4 8" xfId="11056"/>
    <cellStyle name="Calcul 3 2 4 9" xfId="11057"/>
    <cellStyle name="Calcul 3 2 5" xfId="11058"/>
    <cellStyle name="Calcul 3 2 5 10" xfId="11059"/>
    <cellStyle name="Calcul 3 2 5 11" xfId="11060"/>
    <cellStyle name="Calcul 3 2 5 12" xfId="11061"/>
    <cellStyle name="Calcul 3 2 5 13" xfId="11062"/>
    <cellStyle name="Calcul 3 2 5 14" xfId="11063"/>
    <cellStyle name="Calcul 3 2 5 15" xfId="11064"/>
    <cellStyle name="Calcul 3 2 5 16" xfId="11065"/>
    <cellStyle name="Calcul 3 2 5 17" xfId="11066"/>
    <cellStyle name="Calcul 3 2 5 18" xfId="11067"/>
    <cellStyle name="Calcul 3 2 5 2" xfId="11068"/>
    <cellStyle name="Calcul 3 2 5 3" xfId="11069"/>
    <cellStyle name="Calcul 3 2 5 4" xfId="11070"/>
    <cellStyle name="Calcul 3 2 5 5" xfId="11071"/>
    <cellStyle name="Calcul 3 2 5 6" xfId="11072"/>
    <cellStyle name="Calcul 3 2 5 7" xfId="11073"/>
    <cellStyle name="Calcul 3 2 5 8" xfId="11074"/>
    <cellStyle name="Calcul 3 2 5 9" xfId="11075"/>
    <cellStyle name="Calcul 3 2 6" xfId="11076"/>
    <cellStyle name="Calcul 3 2 6 10" xfId="11077"/>
    <cellStyle name="Calcul 3 2 6 11" xfId="11078"/>
    <cellStyle name="Calcul 3 2 6 12" xfId="11079"/>
    <cellStyle name="Calcul 3 2 6 13" xfId="11080"/>
    <cellStyle name="Calcul 3 2 6 14" xfId="11081"/>
    <cellStyle name="Calcul 3 2 6 15" xfId="11082"/>
    <cellStyle name="Calcul 3 2 6 16" xfId="11083"/>
    <cellStyle name="Calcul 3 2 6 17" xfId="11084"/>
    <cellStyle name="Calcul 3 2 6 18" xfId="11085"/>
    <cellStyle name="Calcul 3 2 6 2" xfId="11086"/>
    <cellStyle name="Calcul 3 2 6 3" xfId="11087"/>
    <cellStyle name="Calcul 3 2 6 4" xfId="11088"/>
    <cellStyle name="Calcul 3 2 6 5" xfId="11089"/>
    <cellStyle name="Calcul 3 2 6 6" xfId="11090"/>
    <cellStyle name="Calcul 3 2 6 7" xfId="11091"/>
    <cellStyle name="Calcul 3 2 6 8" xfId="11092"/>
    <cellStyle name="Calcul 3 2 6 9" xfId="11093"/>
    <cellStyle name="Calcul 3 2 7" xfId="11094"/>
    <cellStyle name="Calcul 3 2 7 2" xfId="11095"/>
    <cellStyle name="Calcul 3 2 7 3" xfId="11096"/>
    <cellStyle name="Calcul 3 2 7 4" xfId="11097"/>
    <cellStyle name="Calcul 3 2 7 5" xfId="11098"/>
    <cellStyle name="Calcul 3 2 7 6" xfId="11099"/>
    <cellStyle name="Calcul 3 2 7 7" xfId="11100"/>
    <cellStyle name="Calcul 3 2 7 8" xfId="11101"/>
    <cellStyle name="Calcul 3 2 7 9" xfId="11102"/>
    <cellStyle name="Calcul 3 2 8" xfId="11103"/>
    <cellStyle name="Calcul 3 2 8 2" xfId="11104"/>
    <cellStyle name="Calcul 3 2 8 3" xfId="11105"/>
    <cellStyle name="Calcul 3 2 8 4" xfId="11106"/>
    <cellStyle name="Calcul 3 2 8 5" xfId="11107"/>
    <cellStyle name="Calcul 3 2 8 6" xfId="11108"/>
    <cellStyle name="Calcul 3 2 8 7" xfId="11109"/>
    <cellStyle name="Calcul 3 2 8 8" xfId="11110"/>
    <cellStyle name="Calcul 3 2 8 9" xfId="11111"/>
    <cellStyle name="Calcul 3 2 9" xfId="11112"/>
    <cellStyle name="Calcul 3 2 9 2" xfId="11113"/>
    <cellStyle name="Calcul 3 2 9 3" xfId="11114"/>
    <cellStyle name="Calcul 3 2 9 4" xfId="11115"/>
    <cellStyle name="Calcul 3 2 9 5" xfId="11116"/>
    <cellStyle name="Calcul 3 2 9 6" xfId="11117"/>
    <cellStyle name="Calcul 3 2 9 7" xfId="11118"/>
    <cellStyle name="Calcul 3 2 9 8" xfId="11119"/>
    <cellStyle name="Calcul 3 20" xfId="11120"/>
    <cellStyle name="Calcul 3 21" xfId="11121"/>
    <cellStyle name="Calcul 3 22" xfId="11122"/>
    <cellStyle name="Calcul 3 23" xfId="11123"/>
    <cellStyle name="Calcul 3 24" xfId="11124"/>
    <cellStyle name="Calcul 3 25" xfId="11125"/>
    <cellStyle name="Calcul 3 26" xfId="11126"/>
    <cellStyle name="Calcul 3 27" xfId="11127"/>
    <cellStyle name="Calcul 3 3" xfId="11128"/>
    <cellStyle name="Calcul 3 3 10" xfId="11129"/>
    <cellStyle name="Calcul 3 3 11" xfId="11130"/>
    <cellStyle name="Calcul 3 3 12" xfId="11131"/>
    <cellStyle name="Calcul 3 3 13" xfId="11132"/>
    <cellStyle name="Calcul 3 3 14" xfId="11133"/>
    <cellStyle name="Calcul 3 3 15" xfId="11134"/>
    <cellStyle name="Calcul 3 3 16" xfId="11135"/>
    <cellStyle name="Calcul 3 3 17" xfId="11136"/>
    <cellStyle name="Calcul 3 3 18" xfId="11137"/>
    <cellStyle name="Calcul 3 3 19" xfId="11138"/>
    <cellStyle name="Calcul 3 3 2" xfId="11139"/>
    <cellStyle name="Calcul 3 3 2 10" xfId="11140"/>
    <cellStyle name="Calcul 3 3 2 11" xfId="11141"/>
    <cellStyle name="Calcul 3 3 2 12" xfId="11142"/>
    <cellStyle name="Calcul 3 3 2 13" xfId="11143"/>
    <cellStyle name="Calcul 3 3 2 14" xfId="11144"/>
    <cellStyle name="Calcul 3 3 2 15" xfId="11145"/>
    <cellStyle name="Calcul 3 3 2 2" xfId="11146"/>
    <cellStyle name="Calcul 3 3 2 2 2" xfId="11147"/>
    <cellStyle name="Calcul 3 3 2 2 3" xfId="11148"/>
    <cellStyle name="Calcul 3 3 2 2 4" xfId="11149"/>
    <cellStyle name="Calcul 3 3 2 2 5" xfId="11150"/>
    <cellStyle name="Calcul 3 3 2 2 6" xfId="11151"/>
    <cellStyle name="Calcul 3 3 2 2 7" xfId="11152"/>
    <cellStyle name="Calcul 3 3 2 2 8" xfId="11153"/>
    <cellStyle name="Calcul 3 3 2 2 9" xfId="11154"/>
    <cellStyle name="Calcul 3 3 2 3" xfId="11155"/>
    <cellStyle name="Calcul 3 3 2 3 2" xfId="11156"/>
    <cellStyle name="Calcul 3 3 2 3 3" xfId="11157"/>
    <cellStyle name="Calcul 3 3 2 3 4" xfId="11158"/>
    <cellStyle name="Calcul 3 3 2 3 5" xfId="11159"/>
    <cellStyle name="Calcul 3 3 2 3 6" xfId="11160"/>
    <cellStyle name="Calcul 3 3 2 3 7" xfId="11161"/>
    <cellStyle name="Calcul 3 3 2 3 8" xfId="11162"/>
    <cellStyle name="Calcul 3 3 2 3 9" xfId="11163"/>
    <cellStyle name="Calcul 3 3 2 4" xfId="11164"/>
    <cellStyle name="Calcul 3 3 2 4 2" xfId="11165"/>
    <cellStyle name="Calcul 3 3 2 4 3" xfId="11166"/>
    <cellStyle name="Calcul 3 3 2 4 4" xfId="11167"/>
    <cellStyle name="Calcul 3 3 2 4 5" xfId="11168"/>
    <cellStyle name="Calcul 3 3 2 4 6" xfId="11169"/>
    <cellStyle name="Calcul 3 3 2 4 7" xfId="11170"/>
    <cellStyle name="Calcul 3 3 2 4 8" xfId="11171"/>
    <cellStyle name="Calcul 3 3 2 4 9" xfId="11172"/>
    <cellStyle name="Calcul 3 3 2 5" xfId="11173"/>
    <cellStyle name="Calcul 3 3 2 5 2" xfId="11174"/>
    <cellStyle name="Calcul 3 3 2 5 3" xfId="11175"/>
    <cellStyle name="Calcul 3 3 2 5 4" xfId="11176"/>
    <cellStyle name="Calcul 3 3 2 5 5" xfId="11177"/>
    <cellStyle name="Calcul 3 3 2 5 6" xfId="11178"/>
    <cellStyle name="Calcul 3 3 2 5 7" xfId="11179"/>
    <cellStyle name="Calcul 3 3 2 5 8" xfId="11180"/>
    <cellStyle name="Calcul 3 3 2 6" xfId="11181"/>
    <cellStyle name="Calcul 3 3 2 6 2" xfId="11182"/>
    <cellStyle name="Calcul 3 3 2 6 3" xfId="11183"/>
    <cellStyle name="Calcul 3 3 2 6 4" xfId="11184"/>
    <cellStyle name="Calcul 3 3 2 6 5" xfId="11185"/>
    <cellStyle name="Calcul 3 3 2 6 6" xfId="11186"/>
    <cellStyle name="Calcul 3 3 2 6 7" xfId="11187"/>
    <cellStyle name="Calcul 3 3 2 6 8" xfId="11188"/>
    <cellStyle name="Calcul 3 3 2 7" xfId="11189"/>
    <cellStyle name="Calcul 3 3 2 7 2" xfId="11190"/>
    <cellStyle name="Calcul 3 3 2 7 3" xfId="11191"/>
    <cellStyle name="Calcul 3 3 2 7 4" xfId="11192"/>
    <cellStyle name="Calcul 3 3 2 7 5" xfId="11193"/>
    <cellStyle name="Calcul 3 3 2 7 6" xfId="11194"/>
    <cellStyle name="Calcul 3 3 2 7 7" xfId="11195"/>
    <cellStyle name="Calcul 3 3 2 7 8" xfId="11196"/>
    <cellStyle name="Calcul 3 3 2 8" xfId="11197"/>
    <cellStyle name="Calcul 3 3 2 9" xfId="11198"/>
    <cellStyle name="Calcul 3 3 20" xfId="11199"/>
    <cellStyle name="Calcul 3 3 21" xfId="11200"/>
    <cellStyle name="Calcul 3 3 22" xfId="11201"/>
    <cellStyle name="Calcul 3 3 23" xfId="11202"/>
    <cellStyle name="Calcul 3 3 24" xfId="11203"/>
    <cellStyle name="Calcul 3 3 25" xfId="11204"/>
    <cellStyle name="Calcul 3 3 26" xfId="11205"/>
    <cellStyle name="Calcul 3 3 27" xfId="11206"/>
    <cellStyle name="Calcul 3 3 3" xfId="11207"/>
    <cellStyle name="Calcul 3 3 3 10" xfId="11208"/>
    <cellStyle name="Calcul 3 3 3 11" xfId="11209"/>
    <cellStyle name="Calcul 3 3 3 12" xfId="11210"/>
    <cellStyle name="Calcul 3 3 3 13" xfId="11211"/>
    <cellStyle name="Calcul 3 3 3 14" xfId="11212"/>
    <cellStyle name="Calcul 3 3 3 15" xfId="11213"/>
    <cellStyle name="Calcul 3 3 3 2" xfId="11214"/>
    <cellStyle name="Calcul 3 3 3 2 2" xfId="11215"/>
    <cellStyle name="Calcul 3 3 3 2 3" xfId="11216"/>
    <cellStyle name="Calcul 3 3 3 2 4" xfId="11217"/>
    <cellStyle name="Calcul 3 3 3 2 5" xfId="11218"/>
    <cellStyle name="Calcul 3 3 3 2 6" xfId="11219"/>
    <cellStyle name="Calcul 3 3 3 2 7" xfId="11220"/>
    <cellStyle name="Calcul 3 3 3 2 8" xfId="11221"/>
    <cellStyle name="Calcul 3 3 3 3" xfId="11222"/>
    <cellStyle name="Calcul 3 3 3 3 2" xfId="11223"/>
    <cellStyle name="Calcul 3 3 3 3 3" xfId="11224"/>
    <cellStyle name="Calcul 3 3 3 3 4" xfId="11225"/>
    <cellStyle name="Calcul 3 3 3 3 5" xfId="11226"/>
    <cellStyle name="Calcul 3 3 3 3 6" xfId="11227"/>
    <cellStyle name="Calcul 3 3 3 3 7" xfId="11228"/>
    <cellStyle name="Calcul 3 3 3 3 8" xfId="11229"/>
    <cellStyle name="Calcul 3 3 3 4" xfId="11230"/>
    <cellStyle name="Calcul 3 3 3 4 2" xfId="11231"/>
    <cellStyle name="Calcul 3 3 3 4 3" xfId="11232"/>
    <cellStyle name="Calcul 3 3 3 4 4" xfId="11233"/>
    <cellStyle name="Calcul 3 3 3 4 5" xfId="11234"/>
    <cellStyle name="Calcul 3 3 3 4 6" xfId="11235"/>
    <cellStyle name="Calcul 3 3 3 4 7" xfId="11236"/>
    <cellStyle name="Calcul 3 3 3 4 8" xfId="11237"/>
    <cellStyle name="Calcul 3 3 3 5" xfId="11238"/>
    <cellStyle name="Calcul 3 3 3 5 2" xfId="11239"/>
    <cellStyle name="Calcul 3 3 3 5 3" xfId="11240"/>
    <cellStyle name="Calcul 3 3 3 5 4" xfId="11241"/>
    <cellStyle name="Calcul 3 3 3 5 5" xfId="11242"/>
    <cellStyle name="Calcul 3 3 3 5 6" xfId="11243"/>
    <cellStyle name="Calcul 3 3 3 5 7" xfId="11244"/>
    <cellStyle name="Calcul 3 3 3 5 8" xfId="11245"/>
    <cellStyle name="Calcul 3 3 3 6" xfId="11246"/>
    <cellStyle name="Calcul 3 3 3 6 2" xfId="11247"/>
    <cellStyle name="Calcul 3 3 3 6 3" xfId="11248"/>
    <cellStyle name="Calcul 3 3 3 6 4" xfId="11249"/>
    <cellStyle name="Calcul 3 3 3 6 5" xfId="11250"/>
    <cellStyle name="Calcul 3 3 3 6 6" xfId="11251"/>
    <cellStyle name="Calcul 3 3 3 6 7" xfId="11252"/>
    <cellStyle name="Calcul 3 3 3 6 8" xfId="11253"/>
    <cellStyle name="Calcul 3 3 3 7" xfId="11254"/>
    <cellStyle name="Calcul 3 3 3 7 2" xfId="11255"/>
    <cellStyle name="Calcul 3 3 3 7 3" xfId="11256"/>
    <cellStyle name="Calcul 3 3 3 7 4" xfId="11257"/>
    <cellStyle name="Calcul 3 3 3 7 5" xfId="11258"/>
    <cellStyle name="Calcul 3 3 3 7 6" xfId="11259"/>
    <cellStyle name="Calcul 3 3 3 7 7" xfId="11260"/>
    <cellStyle name="Calcul 3 3 3 7 8" xfId="11261"/>
    <cellStyle name="Calcul 3 3 3 8" xfId="11262"/>
    <cellStyle name="Calcul 3 3 3 9" xfId="11263"/>
    <cellStyle name="Calcul 3 3 4" xfId="11264"/>
    <cellStyle name="Calcul 3 3 4 2" xfId="11265"/>
    <cellStyle name="Calcul 3 3 4 3" xfId="11266"/>
    <cellStyle name="Calcul 3 3 4 4" xfId="11267"/>
    <cellStyle name="Calcul 3 3 4 5" xfId="11268"/>
    <cellStyle name="Calcul 3 3 4 6" xfId="11269"/>
    <cellStyle name="Calcul 3 3 4 7" xfId="11270"/>
    <cellStyle name="Calcul 3 3 4 8" xfId="11271"/>
    <cellStyle name="Calcul 3 3 4 9" xfId="11272"/>
    <cellStyle name="Calcul 3 3 5" xfId="11273"/>
    <cellStyle name="Calcul 3 3 5 2" xfId="11274"/>
    <cellStyle name="Calcul 3 3 5 3" xfId="11275"/>
    <cellStyle name="Calcul 3 3 5 4" xfId="11276"/>
    <cellStyle name="Calcul 3 3 5 5" xfId="11277"/>
    <cellStyle name="Calcul 3 3 5 6" xfId="11278"/>
    <cellStyle name="Calcul 3 3 5 7" xfId="11279"/>
    <cellStyle name="Calcul 3 3 5 8" xfId="11280"/>
    <cellStyle name="Calcul 3 3 5 9" xfId="11281"/>
    <cellStyle name="Calcul 3 3 6" xfId="11282"/>
    <cellStyle name="Calcul 3 3 6 2" xfId="11283"/>
    <cellStyle name="Calcul 3 3 6 3" xfId="11284"/>
    <cellStyle name="Calcul 3 3 6 4" xfId="11285"/>
    <cellStyle name="Calcul 3 3 6 5" xfId="11286"/>
    <cellStyle name="Calcul 3 3 6 6" xfId="11287"/>
    <cellStyle name="Calcul 3 3 6 7" xfId="11288"/>
    <cellStyle name="Calcul 3 3 6 8" xfId="11289"/>
    <cellStyle name="Calcul 3 3 6 9" xfId="11290"/>
    <cellStyle name="Calcul 3 3 7" xfId="11291"/>
    <cellStyle name="Calcul 3 3 7 2" xfId="11292"/>
    <cellStyle name="Calcul 3 3 7 3" xfId="11293"/>
    <cellStyle name="Calcul 3 3 7 4" xfId="11294"/>
    <cellStyle name="Calcul 3 3 7 5" xfId="11295"/>
    <cellStyle name="Calcul 3 3 7 6" xfId="11296"/>
    <cellStyle name="Calcul 3 3 7 7" xfId="11297"/>
    <cellStyle name="Calcul 3 3 7 8" xfId="11298"/>
    <cellStyle name="Calcul 3 3 8" xfId="11299"/>
    <cellStyle name="Calcul 3 3 8 2" xfId="11300"/>
    <cellStyle name="Calcul 3 3 8 3" xfId="11301"/>
    <cellStyle name="Calcul 3 3 8 4" xfId="11302"/>
    <cellStyle name="Calcul 3 3 8 5" xfId="11303"/>
    <cellStyle name="Calcul 3 3 8 6" xfId="11304"/>
    <cellStyle name="Calcul 3 3 8 7" xfId="11305"/>
    <cellStyle name="Calcul 3 3 8 8" xfId="11306"/>
    <cellStyle name="Calcul 3 3 9" xfId="11307"/>
    <cellStyle name="Calcul 3 3 9 2" xfId="11308"/>
    <cellStyle name="Calcul 3 3 9 3" xfId="11309"/>
    <cellStyle name="Calcul 3 3 9 4" xfId="11310"/>
    <cellStyle name="Calcul 3 3 9 5" xfId="11311"/>
    <cellStyle name="Calcul 3 3 9 6" xfId="11312"/>
    <cellStyle name="Calcul 3 3 9 7" xfId="11313"/>
    <cellStyle name="Calcul 3 3 9 8" xfId="11314"/>
    <cellStyle name="Calcul 3 4" xfId="11315"/>
    <cellStyle name="Calcul 3 4 10" xfId="11316"/>
    <cellStyle name="Calcul 3 4 11" xfId="11317"/>
    <cellStyle name="Calcul 3 4 12" xfId="11318"/>
    <cellStyle name="Calcul 3 4 13" xfId="11319"/>
    <cellStyle name="Calcul 3 4 14" xfId="11320"/>
    <cellStyle name="Calcul 3 4 15" xfId="11321"/>
    <cellStyle name="Calcul 3 4 16" xfId="11322"/>
    <cellStyle name="Calcul 3 4 17" xfId="11323"/>
    <cellStyle name="Calcul 3 4 18" xfId="11324"/>
    <cellStyle name="Calcul 3 4 19" xfId="11325"/>
    <cellStyle name="Calcul 3 4 2" xfId="11326"/>
    <cellStyle name="Calcul 3 4 2 2" xfId="11327"/>
    <cellStyle name="Calcul 3 4 2 3" xfId="11328"/>
    <cellStyle name="Calcul 3 4 2 4" xfId="11329"/>
    <cellStyle name="Calcul 3 4 2 5" xfId="11330"/>
    <cellStyle name="Calcul 3 4 2 6" xfId="11331"/>
    <cellStyle name="Calcul 3 4 2 7" xfId="11332"/>
    <cellStyle name="Calcul 3 4 2 8" xfId="11333"/>
    <cellStyle name="Calcul 3 4 2 9" xfId="11334"/>
    <cellStyle name="Calcul 3 4 20" xfId="11335"/>
    <cellStyle name="Calcul 3 4 21" xfId="11336"/>
    <cellStyle name="Calcul 3 4 22" xfId="11337"/>
    <cellStyle name="Calcul 3 4 23" xfId="11338"/>
    <cellStyle name="Calcul 3 4 24" xfId="11339"/>
    <cellStyle name="Calcul 3 4 3" xfId="11340"/>
    <cellStyle name="Calcul 3 4 3 2" xfId="11341"/>
    <cellStyle name="Calcul 3 4 3 3" xfId="11342"/>
    <cellStyle name="Calcul 3 4 3 4" xfId="11343"/>
    <cellStyle name="Calcul 3 4 3 5" xfId="11344"/>
    <cellStyle name="Calcul 3 4 3 6" xfId="11345"/>
    <cellStyle name="Calcul 3 4 3 7" xfId="11346"/>
    <cellStyle name="Calcul 3 4 3 8" xfId="11347"/>
    <cellStyle name="Calcul 3 4 3 9" xfId="11348"/>
    <cellStyle name="Calcul 3 4 4" xfId="11349"/>
    <cellStyle name="Calcul 3 4 4 2" xfId="11350"/>
    <cellStyle name="Calcul 3 4 4 3" xfId="11351"/>
    <cellStyle name="Calcul 3 4 4 4" xfId="11352"/>
    <cellStyle name="Calcul 3 4 4 5" xfId="11353"/>
    <cellStyle name="Calcul 3 4 4 6" xfId="11354"/>
    <cellStyle name="Calcul 3 4 4 7" xfId="11355"/>
    <cellStyle name="Calcul 3 4 4 8" xfId="11356"/>
    <cellStyle name="Calcul 3 4 4 9" xfId="11357"/>
    <cellStyle name="Calcul 3 4 5" xfId="11358"/>
    <cellStyle name="Calcul 3 4 5 2" xfId="11359"/>
    <cellStyle name="Calcul 3 4 5 3" xfId="11360"/>
    <cellStyle name="Calcul 3 4 5 4" xfId="11361"/>
    <cellStyle name="Calcul 3 4 5 5" xfId="11362"/>
    <cellStyle name="Calcul 3 4 5 6" xfId="11363"/>
    <cellStyle name="Calcul 3 4 5 7" xfId="11364"/>
    <cellStyle name="Calcul 3 4 5 8" xfId="11365"/>
    <cellStyle name="Calcul 3 4 6" xfId="11366"/>
    <cellStyle name="Calcul 3 4 6 2" xfId="11367"/>
    <cellStyle name="Calcul 3 4 6 3" xfId="11368"/>
    <cellStyle name="Calcul 3 4 6 4" xfId="11369"/>
    <cellStyle name="Calcul 3 4 6 5" xfId="11370"/>
    <cellStyle name="Calcul 3 4 6 6" xfId="11371"/>
    <cellStyle name="Calcul 3 4 6 7" xfId="11372"/>
    <cellStyle name="Calcul 3 4 6 8" xfId="11373"/>
    <cellStyle name="Calcul 3 4 7" xfId="11374"/>
    <cellStyle name="Calcul 3 4 7 2" xfId="11375"/>
    <cellStyle name="Calcul 3 4 7 3" xfId="11376"/>
    <cellStyle name="Calcul 3 4 7 4" xfId="11377"/>
    <cellStyle name="Calcul 3 4 7 5" xfId="11378"/>
    <cellStyle name="Calcul 3 4 7 6" xfId="11379"/>
    <cellStyle name="Calcul 3 4 7 7" xfId="11380"/>
    <cellStyle name="Calcul 3 4 7 8" xfId="11381"/>
    <cellStyle name="Calcul 3 4 8" xfId="11382"/>
    <cellStyle name="Calcul 3 4 9" xfId="11383"/>
    <cellStyle name="Calcul 3 5" xfId="11384"/>
    <cellStyle name="Calcul 3 5 10" xfId="11385"/>
    <cellStyle name="Calcul 3 5 11" xfId="11386"/>
    <cellStyle name="Calcul 3 5 12" xfId="11387"/>
    <cellStyle name="Calcul 3 5 13" xfId="11388"/>
    <cellStyle name="Calcul 3 5 14" xfId="11389"/>
    <cellStyle name="Calcul 3 5 15" xfId="11390"/>
    <cellStyle name="Calcul 3 5 16" xfId="11391"/>
    <cellStyle name="Calcul 3 5 17" xfId="11392"/>
    <cellStyle name="Calcul 3 5 18" xfId="11393"/>
    <cellStyle name="Calcul 3 5 2" xfId="11394"/>
    <cellStyle name="Calcul 3 5 3" xfId="11395"/>
    <cellStyle name="Calcul 3 5 4" xfId="11396"/>
    <cellStyle name="Calcul 3 5 5" xfId="11397"/>
    <cellStyle name="Calcul 3 5 6" xfId="11398"/>
    <cellStyle name="Calcul 3 5 7" xfId="11399"/>
    <cellStyle name="Calcul 3 5 8" xfId="11400"/>
    <cellStyle name="Calcul 3 5 9" xfId="11401"/>
    <cellStyle name="Calcul 3 6" xfId="11402"/>
    <cellStyle name="Calcul 3 6 10" xfId="11403"/>
    <cellStyle name="Calcul 3 6 11" xfId="11404"/>
    <cellStyle name="Calcul 3 6 12" xfId="11405"/>
    <cellStyle name="Calcul 3 6 13" xfId="11406"/>
    <cellStyle name="Calcul 3 6 14" xfId="11407"/>
    <cellStyle name="Calcul 3 6 15" xfId="11408"/>
    <cellStyle name="Calcul 3 6 16" xfId="11409"/>
    <cellStyle name="Calcul 3 6 17" xfId="11410"/>
    <cellStyle name="Calcul 3 6 18" xfId="11411"/>
    <cellStyle name="Calcul 3 6 2" xfId="11412"/>
    <cellStyle name="Calcul 3 6 3" xfId="11413"/>
    <cellStyle name="Calcul 3 6 4" xfId="11414"/>
    <cellStyle name="Calcul 3 6 5" xfId="11415"/>
    <cellStyle name="Calcul 3 6 6" xfId="11416"/>
    <cellStyle name="Calcul 3 6 7" xfId="11417"/>
    <cellStyle name="Calcul 3 6 8" xfId="11418"/>
    <cellStyle name="Calcul 3 6 9" xfId="11419"/>
    <cellStyle name="Calcul 3 7" xfId="11420"/>
    <cellStyle name="Calcul 3 7 10" xfId="11421"/>
    <cellStyle name="Calcul 3 7 11" xfId="11422"/>
    <cellStyle name="Calcul 3 7 12" xfId="11423"/>
    <cellStyle name="Calcul 3 7 13" xfId="11424"/>
    <cellStyle name="Calcul 3 7 14" xfId="11425"/>
    <cellStyle name="Calcul 3 7 15" xfId="11426"/>
    <cellStyle name="Calcul 3 7 16" xfId="11427"/>
    <cellStyle name="Calcul 3 7 17" xfId="11428"/>
    <cellStyle name="Calcul 3 7 18" xfId="11429"/>
    <cellStyle name="Calcul 3 7 2" xfId="11430"/>
    <cellStyle name="Calcul 3 7 3" xfId="11431"/>
    <cellStyle name="Calcul 3 7 4" xfId="11432"/>
    <cellStyle name="Calcul 3 7 5" xfId="11433"/>
    <cellStyle name="Calcul 3 7 6" xfId="11434"/>
    <cellStyle name="Calcul 3 7 7" xfId="11435"/>
    <cellStyle name="Calcul 3 7 8" xfId="11436"/>
    <cellStyle name="Calcul 3 7 9" xfId="11437"/>
    <cellStyle name="Calcul 3 8" xfId="11438"/>
    <cellStyle name="Calcul 3 8 2" xfId="11439"/>
    <cellStyle name="Calcul 3 8 3" xfId="11440"/>
    <cellStyle name="Calcul 3 8 4" xfId="11441"/>
    <cellStyle name="Calcul 3 8 5" xfId="11442"/>
    <cellStyle name="Calcul 3 8 6" xfId="11443"/>
    <cellStyle name="Calcul 3 8 7" xfId="11444"/>
    <cellStyle name="Calcul 3 8 8" xfId="11445"/>
    <cellStyle name="Calcul 3 8 9" xfId="11446"/>
    <cellStyle name="Calcul 3 9" xfId="11447"/>
    <cellStyle name="Calcul 3 9 2" xfId="11448"/>
    <cellStyle name="Calcul 3 9 3" xfId="11449"/>
    <cellStyle name="Calcul 3 9 4" xfId="11450"/>
    <cellStyle name="Calcul 3 9 5" xfId="11451"/>
    <cellStyle name="Calcul 3 9 6" xfId="11452"/>
    <cellStyle name="Calcul 3 9 7" xfId="11453"/>
    <cellStyle name="Calcul 3 9 8" xfId="11454"/>
    <cellStyle name="Calcul 3 9 9" xfId="11455"/>
    <cellStyle name="Calcul 4" xfId="11456"/>
    <cellStyle name="Calcul 4 10" xfId="11457"/>
    <cellStyle name="Calcul 4 11" xfId="11458"/>
    <cellStyle name="Calcul 4 12" xfId="11459"/>
    <cellStyle name="Calcul 4 13" xfId="11460"/>
    <cellStyle name="Calcul 4 14" xfId="11461"/>
    <cellStyle name="Calcul 4 15" xfId="11462"/>
    <cellStyle name="Calcul 4 16" xfId="11463"/>
    <cellStyle name="Calcul 4 17" xfId="11464"/>
    <cellStyle name="Calcul 4 18" xfId="11465"/>
    <cellStyle name="Calcul 4 19" xfId="11466"/>
    <cellStyle name="Calcul 4 2" xfId="11467"/>
    <cellStyle name="Calcul 4 2 10" xfId="11468"/>
    <cellStyle name="Calcul 4 2 11" xfId="11469"/>
    <cellStyle name="Calcul 4 2 12" xfId="11470"/>
    <cellStyle name="Calcul 4 2 13" xfId="11471"/>
    <cellStyle name="Calcul 4 2 14" xfId="11472"/>
    <cellStyle name="Calcul 4 2 15" xfId="11473"/>
    <cellStyle name="Calcul 4 2 16" xfId="11474"/>
    <cellStyle name="Calcul 4 2 17" xfId="11475"/>
    <cellStyle name="Calcul 4 2 18" xfId="11476"/>
    <cellStyle name="Calcul 4 2 19" xfId="11477"/>
    <cellStyle name="Calcul 4 2 2" xfId="11478"/>
    <cellStyle name="Calcul 4 2 2 10" xfId="11479"/>
    <cellStyle name="Calcul 4 2 2 11" xfId="11480"/>
    <cellStyle name="Calcul 4 2 2 12" xfId="11481"/>
    <cellStyle name="Calcul 4 2 2 13" xfId="11482"/>
    <cellStyle name="Calcul 4 2 2 14" xfId="11483"/>
    <cellStyle name="Calcul 4 2 2 15" xfId="11484"/>
    <cellStyle name="Calcul 4 2 2 2" xfId="11485"/>
    <cellStyle name="Calcul 4 2 2 2 2" xfId="11486"/>
    <cellStyle name="Calcul 4 2 2 2 3" xfId="11487"/>
    <cellStyle name="Calcul 4 2 2 2 4" xfId="11488"/>
    <cellStyle name="Calcul 4 2 2 2 5" xfId="11489"/>
    <cellStyle name="Calcul 4 2 2 2 6" xfId="11490"/>
    <cellStyle name="Calcul 4 2 2 2 7" xfId="11491"/>
    <cellStyle name="Calcul 4 2 2 2 8" xfId="11492"/>
    <cellStyle name="Calcul 4 2 2 3" xfId="11493"/>
    <cellStyle name="Calcul 4 2 2 3 2" xfId="11494"/>
    <cellStyle name="Calcul 4 2 2 3 3" xfId="11495"/>
    <cellStyle name="Calcul 4 2 2 3 4" xfId="11496"/>
    <cellStyle name="Calcul 4 2 2 3 5" xfId="11497"/>
    <cellStyle name="Calcul 4 2 2 3 6" xfId="11498"/>
    <cellStyle name="Calcul 4 2 2 3 7" xfId="11499"/>
    <cellStyle name="Calcul 4 2 2 3 8" xfId="11500"/>
    <cellStyle name="Calcul 4 2 2 4" xfId="11501"/>
    <cellStyle name="Calcul 4 2 2 4 2" xfId="11502"/>
    <cellStyle name="Calcul 4 2 2 4 3" xfId="11503"/>
    <cellStyle name="Calcul 4 2 2 4 4" xfId="11504"/>
    <cellStyle name="Calcul 4 2 2 4 5" xfId="11505"/>
    <cellStyle name="Calcul 4 2 2 4 6" xfId="11506"/>
    <cellStyle name="Calcul 4 2 2 4 7" xfId="11507"/>
    <cellStyle name="Calcul 4 2 2 4 8" xfId="11508"/>
    <cellStyle name="Calcul 4 2 2 5" xfId="11509"/>
    <cellStyle name="Calcul 4 2 2 5 2" xfId="11510"/>
    <cellStyle name="Calcul 4 2 2 5 3" xfId="11511"/>
    <cellStyle name="Calcul 4 2 2 5 4" xfId="11512"/>
    <cellStyle name="Calcul 4 2 2 5 5" xfId="11513"/>
    <cellStyle name="Calcul 4 2 2 5 6" xfId="11514"/>
    <cellStyle name="Calcul 4 2 2 5 7" xfId="11515"/>
    <cellStyle name="Calcul 4 2 2 5 8" xfId="11516"/>
    <cellStyle name="Calcul 4 2 2 6" xfId="11517"/>
    <cellStyle name="Calcul 4 2 2 6 2" xfId="11518"/>
    <cellStyle name="Calcul 4 2 2 6 3" xfId="11519"/>
    <cellStyle name="Calcul 4 2 2 6 4" xfId="11520"/>
    <cellStyle name="Calcul 4 2 2 6 5" xfId="11521"/>
    <cellStyle name="Calcul 4 2 2 6 6" xfId="11522"/>
    <cellStyle name="Calcul 4 2 2 6 7" xfId="11523"/>
    <cellStyle name="Calcul 4 2 2 6 8" xfId="11524"/>
    <cellStyle name="Calcul 4 2 2 7" xfId="11525"/>
    <cellStyle name="Calcul 4 2 2 7 2" xfId="11526"/>
    <cellStyle name="Calcul 4 2 2 7 3" xfId="11527"/>
    <cellStyle name="Calcul 4 2 2 7 4" xfId="11528"/>
    <cellStyle name="Calcul 4 2 2 7 5" xfId="11529"/>
    <cellStyle name="Calcul 4 2 2 7 6" xfId="11530"/>
    <cellStyle name="Calcul 4 2 2 7 7" xfId="11531"/>
    <cellStyle name="Calcul 4 2 2 7 8" xfId="11532"/>
    <cellStyle name="Calcul 4 2 2 8" xfId="11533"/>
    <cellStyle name="Calcul 4 2 2 9" xfId="11534"/>
    <cellStyle name="Calcul 4 2 20" xfId="11535"/>
    <cellStyle name="Calcul 4 2 21" xfId="11536"/>
    <cellStyle name="Calcul 4 2 22" xfId="11537"/>
    <cellStyle name="Calcul 4 2 23" xfId="11538"/>
    <cellStyle name="Calcul 4 2 24" xfId="11539"/>
    <cellStyle name="Calcul 4 2 25" xfId="11540"/>
    <cellStyle name="Calcul 4 2 26" xfId="11541"/>
    <cellStyle name="Calcul 4 2 27" xfId="11542"/>
    <cellStyle name="Calcul 4 2 3" xfId="11543"/>
    <cellStyle name="Calcul 4 2 3 10" xfId="11544"/>
    <cellStyle name="Calcul 4 2 3 11" xfId="11545"/>
    <cellStyle name="Calcul 4 2 3 12" xfId="11546"/>
    <cellStyle name="Calcul 4 2 3 13" xfId="11547"/>
    <cellStyle name="Calcul 4 2 3 14" xfId="11548"/>
    <cellStyle name="Calcul 4 2 3 15" xfId="11549"/>
    <cellStyle name="Calcul 4 2 3 2" xfId="11550"/>
    <cellStyle name="Calcul 4 2 3 2 2" xfId="11551"/>
    <cellStyle name="Calcul 4 2 3 2 3" xfId="11552"/>
    <cellStyle name="Calcul 4 2 3 2 4" xfId="11553"/>
    <cellStyle name="Calcul 4 2 3 2 5" xfId="11554"/>
    <cellStyle name="Calcul 4 2 3 2 6" xfId="11555"/>
    <cellStyle name="Calcul 4 2 3 2 7" xfId="11556"/>
    <cellStyle name="Calcul 4 2 3 2 8" xfId="11557"/>
    <cellStyle name="Calcul 4 2 3 3" xfId="11558"/>
    <cellStyle name="Calcul 4 2 3 3 2" xfId="11559"/>
    <cellStyle name="Calcul 4 2 3 3 3" xfId="11560"/>
    <cellStyle name="Calcul 4 2 3 3 4" xfId="11561"/>
    <cellStyle name="Calcul 4 2 3 3 5" xfId="11562"/>
    <cellStyle name="Calcul 4 2 3 3 6" xfId="11563"/>
    <cellStyle name="Calcul 4 2 3 3 7" xfId="11564"/>
    <cellStyle name="Calcul 4 2 3 3 8" xfId="11565"/>
    <cellStyle name="Calcul 4 2 3 4" xfId="11566"/>
    <cellStyle name="Calcul 4 2 3 4 2" xfId="11567"/>
    <cellStyle name="Calcul 4 2 3 4 3" xfId="11568"/>
    <cellStyle name="Calcul 4 2 3 4 4" xfId="11569"/>
    <cellStyle name="Calcul 4 2 3 4 5" xfId="11570"/>
    <cellStyle name="Calcul 4 2 3 4 6" xfId="11571"/>
    <cellStyle name="Calcul 4 2 3 4 7" xfId="11572"/>
    <cellStyle name="Calcul 4 2 3 4 8" xfId="11573"/>
    <cellStyle name="Calcul 4 2 3 5" xfId="11574"/>
    <cellStyle name="Calcul 4 2 3 5 2" xfId="11575"/>
    <cellStyle name="Calcul 4 2 3 5 3" xfId="11576"/>
    <cellStyle name="Calcul 4 2 3 5 4" xfId="11577"/>
    <cellStyle name="Calcul 4 2 3 5 5" xfId="11578"/>
    <cellStyle name="Calcul 4 2 3 5 6" xfId="11579"/>
    <cellStyle name="Calcul 4 2 3 5 7" xfId="11580"/>
    <cellStyle name="Calcul 4 2 3 5 8" xfId="11581"/>
    <cellStyle name="Calcul 4 2 3 6" xfId="11582"/>
    <cellStyle name="Calcul 4 2 3 6 2" xfId="11583"/>
    <cellStyle name="Calcul 4 2 3 6 3" xfId="11584"/>
    <cellStyle name="Calcul 4 2 3 6 4" xfId="11585"/>
    <cellStyle name="Calcul 4 2 3 6 5" xfId="11586"/>
    <cellStyle name="Calcul 4 2 3 6 6" xfId="11587"/>
    <cellStyle name="Calcul 4 2 3 6 7" xfId="11588"/>
    <cellStyle name="Calcul 4 2 3 6 8" xfId="11589"/>
    <cellStyle name="Calcul 4 2 3 7" xfId="11590"/>
    <cellStyle name="Calcul 4 2 3 7 2" xfId="11591"/>
    <cellStyle name="Calcul 4 2 3 7 3" xfId="11592"/>
    <cellStyle name="Calcul 4 2 3 7 4" xfId="11593"/>
    <cellStyle name="Calcul 4 2 3 7 5" xfId="11594"/>
    <cellStyle name="Calcul 4 2 3 7 6" xfId="11595"/>
    <cellStyle name="Calcul 4 2 3 7 7" xfId="11596"/>
    <cellStyle name="Calcul 4 2 3 7 8" xfId="11597"/>
    <cellStyle name="Calcul 4 2 3 8" xfId="11598"/>
    <cellStyle name="Calcul 4 2 3 9" xfId="11599"/>
    <cellStyle name="Calcul 4 2 4" xfId="11600"/>
    <cellStyle name="Calcul 4 2 4 2" xfId="11601"/>
    <cellStyle name="Calcul 4 2 4 3" xfId="11602"/>
    <cellStyle name="Calcul 4 2 4 4" xfId="11603"/>
    <cellStyle name="Calcul 4 2 4 5" xfId="11604"/>
    <cellStyle name="Calcul 4 2 4 6" xfId="11605"/>
    <cellStyle name="Calcul 4 2 4 7" xfId="11606"/>
    <cellStyle name="Calcul 4 2 4 8" xfId="11607"/>
    <cellStyle name="Calcul 4 2 4 9" xfId="11608"/>
    <cellStyle name="Calcul 4 2 5" xfId="11609"/>
    <cellStyle name="Calcul 4 2 5 2" xfId="11610"/>
    <cellStyle name="Calcul 4 2 5 3" xfId="11611"/>
    <cellStyle name="Calcul 4 2 5 4" xfId="11612"/>
    <cellStyle name="Calcul 4 2 5 5" xfId="11613"/>
    <cellStyle name="Calcul 4 2 5 6" xfId="11614"/>
    <cellStyle name="Calcul 4 2 5 7" xfId="11615"/>
    <cellStyle name="Calcul 4 2 5 8" xfId="11616"/>
    <cellStyle name="Calcul 4 2 6" xfId="11617"/>
    <cellStyle name="Calcul 4 2 6 2" xfId="11618"/>
    <cellStyle name="Calcul 4 2 6 3" xfId="11619"/>
    <cellStyle name="Calcul 4 2 6 4" xfId="11620"/>
    <cellStyle name="Calcul 4 2 6 5" xfId="11621"/>
    <cellStyle name="Calcul 4 2 6 6" xfId="11622"/>
    <cellStyle name="Calcul 4 2 6 7" xfId="11623"/>
    <cellStyle name="Calcul 4 2 6 8" xfId="11624"/>
    <cellStyle name="Calcul 4 2 7" xfId="11625"/>
    <cellStyle name="Calcul 4 2 7 2" xfId="11626"/>
    <cellStyle name="Calcul 4 2 7 3" xfId="11627"/>
    <cellStyle name="Calcul 4 2 7 4" xfId="11628"/>
    <cellStyle name="Calcul 4 2 7 5" xfId="11629"/>
    <cellStyle name="Calcul 4 2 7 6" xfId="11630"/>
    <cellStyle name="Calcul 4 2 7 7" xfId="11631"/>
    <cellStyle name="Calcul 4 2 7 8" xfId="11632"/>
    <cellStyle name="Calcul 4 2 8" xfId="11633"/>
    <cellStyle name="Calcul 4 2 8 2" xfId="11634"/>
    <cellStyle name="Calcul 4 2 8 3" xfId="11635"/>
    <cellStyle name="Calcul 4 2 8 4" xfId="11636"/>
    <cellStyle name="Calcul 4 2 8 5" xfId="11637"/>
    <cellStyle name="Calcul 4 2 8 6" xfId="11638"/>
    <cellStyle name="Calcul 4 2 8 7" xfId="11639"/>
    <cellStyle name="Calcul 4 2 8 8" xfId="11640"/>
    <cellStyle name="Calcul 4 2 9" xfId="11641"/>
    <cellStyle name="Calcul 4 2 9 2" xfId="11642"/>
    <cellStyle name="Calcul 4 2 9 3" xfId="11643"/>
    <cellStyle name="Calcul 4 2 9 4" xfId="11644"/>
    <cellStyle name="Calcul 4 2 9 5" xfId="11645"/>
    <cellStyle name="Calcul 4 2 9 6" xfId="11646"/>
    <cellStyle name="Calcul 4 2 9 7" xfId="11647"/>
    <cellStyle name="Calcul 4 2 9 8" xfId="11648"/>
    <cellStyle name="Calcul 4 20" xfId="11649"/>
    <cellStyle name="Calcul 4 21" xfId="11650"/>
    <cellStyle name="Calcul 4 22" xfId="11651"/>
    <cellStyle name="Calcul 4 23" xfId="11652"/>
    <cellStyle name="Calcul 4 24" xfId="11653"/>
    <cellStyle name="Calcul 4 3" xfId="11654"/>
    <cellStyle name="Calcul 4 3 10" xfId="11655"/>
    <cellStyle name="Calcul 4 3 11" xfId="11656"/>
    <cellStyle name="Calcul 4 3 12" xfId="11657"/>
    <cellStyle name="Calcul 4 3 13" xfId="11658"/>
    <cellStyle name="Calcul 4 3 14" xfId="11659"/>
    <cellStyle name="Calcul 4 3 15" xfId="11660"/>
    <cellStyle name="Calcul 4 3 16" xfId="11661"/>
    <cellStyle name="Calcul 4 3 17" xfId="11662"/>
    <cellStyle name="Calcul 4 3 18" xfId="11663"/>
    <cellStyle name="Calcul 4 3 19" xfId="11664"/>
    <cellStyle name="Calcul 4 3 2" xfId="11665"/>
    <cellStyle name="Calcul 4 3 2 2" xfId="11666"/>
    <cellStyle name="Calcul 4 3 2 3" xfId="11667"/>
    <cellStyle name="Calcul 4 3 2 4" xfId="11668"/>
    <cellStyle name="Calcul 4 3 2 5" xfId="11669"/>
    <cellStyle name="Calcul 4 3 2 6" xfId="11670"/>
    <cellStyle name="Calcul 4 3 2 7" xfId="11671"/>
    <cellStyle name="Calcul 4 3 2 8" xfId="11672"/>
    <cellStyle name="Calcul 4 3 20" xfId="11673"/>
    <cellStyle name="Calcul 4 3 21" xfId="11674"/>
    <cellStyle name="Calcul 4 3 22" xfId="11675"/>
    <cellStyle name="Calcul 4 3 23" xfId="11676"/>
    <cellStyle name="Calcul 4 3 24" xfId="11677"/>
    <cellStyle name="Calcul 4 3 3" xfId="11678"/>
    <cellStyle name="Calcul 4 3 3 2" xfId="11679"/>
    <cellStyle name="Calcul 4 3 3 3" xfId="11680"/>
    <cellStyle name="Calcul 4 3 3 4" xfId="11681"/>
    <cellStyle name="Calcul 4 3 3 5" xfId="11682"/>
    <cellStyle name="Calcul 4 3 3 6" xfId="11683"/>
    <cellStyle name="Calcul 4 3 3 7" xfId="11684"/>
    <cellStyle name="Calcul 4 3 3 8" xfId="11685"/>
    <cellStyle name="Calcul 4 3 4" xfId="11686"/>
    <cellStyle name="Calcul 4 3 4 2" xfId="11687"/>
    <cellStyle name="Calcul 4 3 4 3" xfId="11688"/>
    <cellStyle name="Calcul 4 3 4 4" xfId="11689"/>
    <cellStyle name="Calcul 4 3 4 5" xfId="11690"/>
    <cellStyle name="Calcul 4 3 4 6" xfId="11691"/>
    <cellStyle name="Calcul 4 3 4 7" xfId="11692"/>
    <cellStyle name="Calcul 4 3 4 8" xfId="11693"/>
    <cellStyle name="Calcul 4 3 5" xfId="11694"/>
    <cellStyle name="Calcul 4 3 5 2" xfId="11695"/>
    <cellStyle name="Calcul 4 3 5 3" xfId="11696"/>
    <cellStyle name="Calcul 4 3 5 4" xfId="11697"/>
    <cellStyle name="Calcul 4 3 5 5" xfId="11698"/>
    <cellStyle name="Calcul 4 3 5 6" xfId="11699"/>
    <cellStyle name="Calcul 4 3 5 7" xfId="11700"/>
    <cellStyle name="Calcul 4 3 5 8" xfId="11701"/>
    <cellStyle name="Calcul 4 3 6" xfId="11702"/>
    <cellStyle name="Calcul 4 3 6 2" xfId="11703"/>
    <cellStyle name="Calcul 4 3 6 3" xfId="11704"/>
    <cellStyle name="Calcul 4 3 6 4" xfId="11705"/>
    <cellStyle name="Calcul 4 3 6 5" xfId="11706"/>
    <cellStyle name="Calcul 4 3 6 6" xfId="11707"/>
    <cellStyle name="Calcul 4 3 6 7" xfId="11708"/>
    <cellStyle name="Calcul 4 3 6 8" xfId="11709"/>
    <cellStyle name="Calcul 4 3 7" xfId="11710"/>
    <cellStyle name="Calcul 4 3 7 2" xfId="11711"/>
    <cellStyle name="Calcul 4 3 7 3" xfId="11712"/>
    <cellStyle name="Calcul 4 3 7 4" xfId="11713"/>
    <cellStyle name="Calcul 4 3 7 5" xfId="11714"/>
    <cellStyle name="Calcul 4 3 7 6" xfId="11715"/>
    <cellStyle name="Calcul 4 3 7 7" xfId="11716"/>
    <cellStyle name="Calcul 4 3 7 8" xfId="11717"/>
    <cellStyle name="Calcul 4 3 8" xfId="11718"/>
    <cellStyle name="Calcul 4 3 9" xfId="11719"/>
    <cellStyle name="Calcul 4 4" xfId="11720"/>
    <cellStyle name="Calcul 4 4 10" xfId="11721"/>
    <cellStyle name="Calcul 4 4 11" xfId="11722"/>
    <cellStyle name="Calcul 4 4 12" xfId="11723"/>
    <cellStyle name="Calcul 4 4 13" xfId="11724"/>
    <cellStyle name="Calcul 4 4 14" xfId="11725"/>
    <cellStyle name="Calcul 4 4 15" xfId="11726"/>
    <cellStyle name="Calcul 4 4 16" xfId="11727"/>
    <cellStyle name="Calcul 4 4 17" xfId="11728"/>
    <cellStyle name="Calcul 4 4 18" xfId="11729"/>
    <cellStyle name="Calcul 4 4 2" xfId="11730"/>
    <cellStyle name="Calcul 4 4 3" xfId="11731"/>
    <cellStyle name="Calcul 4 4 4" xfId="11732"/>
    <cellStyle name="Calcul 4 4 5" xfId="11733"/>
    <cellStyle name="Calcul 4 4 6" xfId="11734"/>
    <cellStyle name="Calcul 4 4 7" xfId="11735"/>
    <cellStyle name="Calcul 4 4 8" xfId="11736"/>
    <cellStyle name="Calcul 4 4 9" xfId="11737"/>
    <cellStyle name="Calcul 4 5" xfId="11738"/>
    <cellStyle name="Calcul 4 5 10" xfId="11739"/>
    <cellStyle name="Calcul 4 5 11" xfId="11740"/>
    <cellStyle name="Calcul 4 5 12" xfId="11741"/>
    <cellStyle name="Calcul 4 5 13" xfId="11742"/>
    <cellStyle name="Calcul 4 5 14" xfId="11743"/>
    <cellStyle name="Calcul 4 5 15" xfId="11744"/>
    <cellStyle name="Calcul 4 5 16" xfId="11745"/>
    <cellStyle name="Calcul 4 5 17" xfId="11746"/>
    <cellStyle name="Calcul 4 5 18" xfId="11747"/>
    <cellStyle name="Calcul 4 5 2" xfId="11748"/>
    <cellStyle name="Calcul 4 5 3" xfId="11749"/>
    <cellStyle name="Calcul 4 5 4" xfId="11750"/>
    <cellStyle name="Calcul 4 5 5" xfId="11751"/>
    <cellStyle name="Calcul 4 5 6" xfId="11752"/>
    <cellStyle name="Calcul 4 5 7" xfId="11753"/>
    <cellStyle name="Calcul 4 5 8" xfId="11754"/>
    <cellStyle name="Calcul 4 5 9" xfId="11755"/>
    <cellStyle name="Calcul 4 6" xfId="11756"/>
    <cellStyle name="Calcul 4 6 10" xfId="11757"/>
    <cellStyle name="Calcul 4 6 11" xfId="11758"/>
    <cellStyle name="Calcul 4 6 12" xfId="11759"/>
    <cellStyle name="Calcul 4 6 13" xfId="11760"/>
    <cellStyle name="Calcul 4 6 14" xfId="11761"/>
    <cellStyle name="Calcul 4 6 15" xfId="11762"/>
    <cellStyle name="Calcul 4 6 16" xfId="11763"/>
    <cellStyle name="Calcul 4 6 17" xfId="11764"/>
    <cellStyle name="Calcul 4 6 18" xfId="11765"/>
    <cellStyle name="Calcul 4 6 2" xfId="11766"/>
    <cellStyle name="Calcul 4 6 3" xfId="11767"/>
    <cellStyle name="Calcul 4 6 4" xfId="11768"/>
    <cellStyle name="Calcul 4 6 5" xfId="11769"/>
    <cellStyle name="Calcul 4 6 6" xfId="11770"/>
    <cellStyle name="Calcul 4 6 7" xfId="11771"/>
    <cellStyle name="Calcul 4 6 8" xfId="11772"/>
    <cellStyle name="Calcul 4 6 9" xfId="11773"/>
    <cellStyle name="Calcul 4 7" xfId="11774"/>
    <cellStyle name="Calcul 4 7 2" xfId="11775"/>
    <cellStyle name="Calcul 4 7 3" xfId="11776"/>
    <cellStyle name="Calcul 4 7 4" xfId="11777"/>
    <cellStyle name="Calcul 4 7 5" xfId="11778"/>
    <cellStyle name="Calcul 4 7 6" xfId="11779"/>
    <cellStyle name="Calcul 4 7 7" xfId="11780"/>
    <cellStyle name="Calcul 4 7 8" xfId="11781"/>
    <cellStyle name="Calcul 4 7 9" xfId="11782"/>
    <cellStyle name="Calcul 4 8" xfId="11783"/>
    <cellStyle name="Calcul 4 8 2" xfId="11784"/>
    <cellStyle name="Calcul 4 8 3" xfId="11785"/>
    <cellStyle name="Calcul 4 8 4" xfId="11786"/>
    <cellStyle name="Calcul 4 8 5" xfId="11787"/>
    <cellStyle name="Calcul 4 8 6" xfId="11788"/>
    <cellStyle name="Calcul 4 8 7" xfId="11789"/>
    <cellStyle name="Calcul 4 8 8" xfId="11790"/>
    <cellStyle name="Calcul 4 9" xfId="11791"/>
    <cellStyle name="Calcul 5" xfId="11792"/>
    <cellStyle name="Calcul 5 10" xfId="11793"/>
    <cellStyle name="Calcul 5 11" xfId="11794"/>
    <cellStyle name="Calcul 5 12" xfId="11795"/>
    <cellStyle name="Calcul 5 13" xfId="11796"/>
    <cellStyle name="Calcul 5 14" xfId="11797"/>
    <cellStyle name="Calcul 5 15" xfId="11798"/>
    <cellStyle name="Calcul 5 16" xfId="11799"/>
    <cellStyle name="Calcul 5 17" xfId="11800"/>
    <cellStyle name="Calcul 5 18" xfId="11801"/>
    <cellStyle name="Calcul 5 19" xfId="11802"/>
    <cellStyle name="Calcul 5 2" xfId="11803"/>
    <cellStyle name="Calcul 5 3" xfId="11804"/>
    <cellStyle name="Calcul 5 4" xfId="11805"/>
    <cellStyle name="Calcul 5 5" xfId="11806"/>
    <cellStyle name="Calcul 5 6" xfId="11807"/>
    <cellStyle name="Calcul 5 7" xfId="11808"/>
    <cellStyle name="Calcul 5 8" xfId="11809"/>
    <cellStyle name="Calcul 5 9" xfId="11810"/>
    <cellStyle name="Calcul 6" xfId="11811"/>
    <cellStyle name="Calcul 6 10" xfId="11812"/>
    <cellStyle name="Calcul 6 11" xfId="11813"/>
    <cellStyle name="Calcul 6 12" xfId="11814"/>
    <cellStyle name="Calcul 6 13" xfId="11815"/>
    <cellStyle name="Calcul 6 14" xfId="11816"/>
    <cellStyle name="Calcul 6 15" xfId="11817"/>
    <cellStyle name="Calcul 6 16" xfId="11818"/>
    <cellStyle name="Calcul 6 17" xfId="11819"/>
    <cellStyle name="Calcul 6 18" xfId="11820"/>
    <cellStyle name="Calcul 6 2" xfId="11821"/>
    <cellStyle name="Calcul 6 3" xfId="11822"/>
    <cellStyle name="Calcul 6 4" xfId="11823"/>
    <cellStyle name="Calcul 6 5" xfId="11824"/>
    <cellStyle name="Calcul 6 6" xfId="11825"/>
    <cellStyle name="Calcul 6 7" xfId="11826"/>
    <cellStyle name="Calcul 6 8" xfId="11827"/>
    <cellStyle name="Calcul 6 9" xfId="11828"/>
    <cellStyle name="Calcul 7" xfId="11829"/>
    <cellStyle name="Calcul 7 10" xfId="11830"/>
    <cellStyle name="Calcul 7 11" xfId="11831"/>
    <cellStyle name="Calcul 7 12" xfId="11832"/>
    <cellStyle name="Calcul 7 13" xfId="11833"/>
    <cellStyle name="Calcul 7 14" xfId="11834"/>
    <cellStyle name="Calcul 7 15" xfId="11835"/>
    <cellStyle name="Calcul 7 16" xfId="11836"/>
    <cellStyle name="Calcul 7 17" xfId="11837"/>
    <cellStyle name="Calcul 7 18" xfId="11838"/>
    <cellStyle name="Calcul 7 2" xfId="11839"/>
    <cellStyle name="Calcul 7 3" xfId="11840"/>
    <cellStyle name="Calcul 7 4" xfId="11841"/>
    <cellStyle name="Calcul 7 5" xfId="11842"/>
    <cellStyle name="Calcul 7 6" xfId="11843"/>
    <cellStyle name="Calcul 7 7" xfId="11844"/>
    <cellStyle name="Calcul 7 8" xfId="11845"/>
    <cellStyle name="Calcul 7 9" xfId="11846"/>
    <cellStyle name="Calcul 8" xfId="11847"/>
    <cellStyle name="Calcul 8 10" xfId="11848"/>
    <cellStyle name="Calcul 8 11" xfId="11849"/>
    <cellStyle name="Calcul 8 12" xfId="11850"/>
    <cellStyle name="Calcul 8 13" xfId="11851"/>
    <cellStyle name="Calcul 8 14" xfId="11852"/>
    <cellStyle name="Calcul 8 15" xfId="11853"/>
    <cellStyle name="Calcul 8 16" xfId="11854"/>
    <cellStyle name="Calcul 8 17" xfId="11855"/>
    <cellStyle name="Calcul 8 18" xfId="11856"/>
    <cellStyle name="Calcul 8 2" xfId="11857"/>
    <cellStyle name="Calcul 8 3" xfId="11858"/>
    <cellStyle name="Calcul 8 4" xfId="11859"/>
    <cellStyle name="Calcul 8 5" xfId="11860"/>
    <cellStyle name="Calcul 8 6" xfId="11861"/>
    <cellStyle name="Calcul 8 7" xfId="11862"/>
    <cellStyle name="Calcul 8 8" xfId="11863"/>
    <cellStyle name="Calcul 8 9" xfId="11864"/>
    <cellStyle name="Calcul 9" xfId="11865"/>
    <cellStyle name="Calcul 9 10" xfId="11866"/>
    <cellStyle name="Calcul 9 11" xfId="11867"/>
    <cellStyle name="Calcul 9 12" xfId="11868"/>
    <cellStyle name="Calcul 9 13" xfId="11869"/>
    <cellStyle name="Calcul 9 14" xfId="11870"/>
    <cellStyle name="Calcul 9 15" xfId="11871"/>
    <cellStyle name="Calcul 9 16" xfId="11872"/>
    <cellStyle name="Calcul 9 17" xfId="11873"/>
    <cellStyle name="Calcul 9 18" xfId="11874"/>
    <cellStyle name="Calcul 9 2" xfId="11875"/>
    <cellStyle name="Calcul 9 3" xfId="11876"/>
    <cellStyle name="Calcul 9 4" xfId="11877"/>
    <cellStyle name="Calcul 9 5" xfId="11878"/>
    <cellStyle name="Calcul 9 6" xfId="11879"/>
    <cellStyle name="Calcul 9 7" xfId="11880"/>
    <cellStyle name="Calcul 9 8" xfId="11881"/>
    <cellStyle name="Calcul 9 9" xfId="11882"/>
    <cellStyle name="Calculation 2" xfId="36"/>
    <cellStyle name="Calculation 2 10" xfId="9745"/>
    <cellStyle name="Calculation 2 10 10" xfId="11883"/>
    <cellStyle name="Calculation 2 10 11" xfId="11884"/>
    <cellStyle name="Calculation 2 10 12" xfId="11885"/>
    <cellStyle name="Calculation 2 10 13" xfId="11886"/>
    <cellStyle name="Calculation 2 10 14" xfId="11887"/>
    <cellStyle name="Calculation 2 10 15" xfId="11888"/>
    <cellStyle name="Calculation 2 10 16" xfId="11889"/>
    <cellStyle name="Calculation 2 10 17" xfId="11890"/>
    <cellStyle name="Calculation 2 10 18" xfId="11891"/>
    <cellStyle name="Calculation 2 10 2" xfId="11892"/>
    <cellStyle name="Calculation 2 10 3" xfId="11893"/>
    <cellStyle name="Calculation 2 10 4" xfId="11894"/>
    <cellStyle name="Calculation 2 10 5" xfId="11895"/>
    <cellStyle name="Calculation 2 10 6" xfId="11896"/>
    <cellStyle name="Calculation 2 10 7" xfId="11897"/>
    <cellStyle name="Calculation 2 10 8" xfId="11898"/>
    <cellStyle name="Calculation 2 10 9" xfId="11899"/>
    <cellStyle name="Calculation 2 11" xfId="9773"/>
    <cellStyle name="Calculation 2 11 10" xfId="11900"/>
    <cellStyle name="Calculation 2 11 11" xfId="11901"/>
    <cellStyle name="Calculation 2 11 12" xfId="11902"/>
    <cellStyle name="Calculation 2 11 13" xfId="11903"/>
    <cellStyle name="Calculation 2 11 14" xfId="11904"/>
    <cellStyle name="Calculation 2 11 15" xfId="11905"/>
    <cellStyle name="Calculation 2 11 16" xfId="11906"/>
    <cellStyle name="Calculation 2 11 17" xfId="11907"/>
    <cellStyle name="Calculation 2 11 18" xfId="11908"/>
    <cellStyle name="Calculation 2 11 2" xfId="11909"/>
    <cellStyle name="Calculation 2 11 3" xfId="11910"/>
    <cellStyle name="Calculation 2 11 4" xfId="11911"/>
    <cellStyle name="Calculation 2 11 5" xfId="11912"/>
    <cellStyle name="Calculation 2 11 6" xfId="11913"/>
    <cellStyle name="Calculation 2 11 7" xfId="11914"/>
    <cellStyle name="Calculation 2 11 8" xfId="11915"/>
    <cellStyle name="Calculation 2 11 9" xfId="11916"/>
    <cellStyle name="Calculation 2 12" xfId="9879"/>
    <cellStyle name="Calculation 2 12 2" xfId="11917"/>
    <cellStyle name="Calculation 2 13" xfId="11918"/>
    <cellStyle name="Calculation 2 14" xfId="11919"/>
    <cellStyle name="Calculation 2 15" xfId="11920"/>
    <cellStyle name="Calculation 2 16" xfId="11921"/>
    <cellStyle name="Calculation 2 17" xfId="11922"/>
    <cellStyle name="Calculation 2 18" xfId="11923"/>
    <cellStyle name="Calculation 2 19" xfId="11924"/>
    <cellStyle name="Calculation 2 2" xfId="64"/>
    <cellStyle name="Calculation 2 2 10" xfId="11925"/>
    <cellStyle name="Calculation 2 2 10 2" xfId="11926"/>
    <cellStyle name="Calculation 2 2 11" xfId="11927"/>
    <cellStyle name="Calculation 2 2 12" xfId="11928"/>
    <cellStyle name="Calculation 2 2 13" xfId="11929"/>
    <cellStyle name="Calculation 2 2 14" xfId="11930"/>
    <cellStyle name="Calculation 2 2 15" xfId="11931"/>
    <cellStyle name="Calculation 2 2 16" xfId="11932"/>
    <cellStyle name="Calculation 2 2 17" xfId="11933"/>
    <cellStyle name="Calculation 2 2 18" xfId="11934"/>
    <cellStyle name="Calculation 2 2 19" xfId="11935"/>
    <cellStyle name="Calculation 2 2 2" xfId="84"/>
    <cellStyle name="Calculation 2 2 2 10" xfId="11936"/>
    <cellStyle name="Calculation 2 2 2 10 2" xfId="11937"/>
    <cellStyle name="Calculation 2 2 2 10 3" xfId="11938"/>
    <cellStyle name="Calculation 2 2 2 10 4" xfId="11939"/>
    <cellStyle name="Calculation 2 2 2 10 5" xfId="11940"/>
    <cellStyle name="Calculation 2 2 2 10 6" xfId="11941"/>
    <cellStyle name="Calculation 2 2 2 10 7" xfId="11942"/>
    <cellStyle name="Calculation 2 2 2 10 8" xfId="11943"/>
    <cellStyle name="Calculation 2 2 2 11" xfId="11944"/>
    <cellStyle name="Calculation 2 2 2 12" xfId="11945"/>
    <cellStyle name="Calculation 2 2 2 13" xfId="11946"/>
    <cellStyle name="Calculation 2 2 2 14" xfId="11947"/>
    <cellStyle name="Calculation 2 2 2 15" xfId="11948"/>
    <cellStyle name="Calculation 2 2 2 16" xfId="11949"/>
    <cellStyle name="Calculation 2 2 2 17" xfId="11950"/>
    <cellStyle name="Calculation 2 2 2 18" xfId="11951"/>
    <cellStyle name="Calculation 2 2 2 19" xfId="11952"/>
    <cellStyle name="Calculation 2 2 2 2" xfId="9766"/>
    <cellStyle name="Calculation 2 2 2 2 10" xfId="11953"/>
    <cellStyle name="Calculation 2 2 2 2 11" xfId="11954"/>
    <cellStyle name="Calculation 2 2 2 2 12" xfId="11955"/>
    <cellStyle name="Calculation 2 2 2 2 13" xfId="11956"/>
    <cellStyle name="Calculation 2 2 2 2 14" xfId="11957"/>
    <cellStyle name="Calculation 2 2 2 2 15" xfId="11958"/>
    <cellStyle name="Calculation 2 2 2 2 16" xfId="11959"/>
    <cellStyle name="Calculation 2 2 2 2 17" xfId="11960"/>
    <cellStyle name="Calculation 2 2 2 2 18" xfId="11961"/>
    <cellStyle name="Calculation 2 2 2 2 19" xfId="11962"/>
    <cellStyle name="Calculation 2 2 2 2 2" xfId="11963"/>
    <cellStyle name="Calculation 2 2 2 2 2 10" xfId="11964"/>
    <cellStyle name="Calculation 2 2 2 2 2 11" xfId="11965"/>
    <cellStyle name="Calculation 2 2 2 2 2 12" xfId="11966"/>
    <cellStyle name="Calculation 2 2 2 2 2 13" xfId="11967"/>
    <cellStyle name="Calculation 2 2 2 2 2 14" xfId="11968"/>
    <cellStyle name="Calculation 2 2 2 2 2 15" xfId="11969"/>
    <cellStyle name="Calculation 2 2 2 2 2 2" xfId="11970"/>
    <cellStyle name="Calculation 2 2 2 2 2 2 10" xfId="11971"/>
    <cellStyle name="Calculation 2 2 2 2 2 2 2" xfId="11972"/>
    <cellStyle name="Calculation 2 2 2 2 2 2 2 2" xfId="11973"/>
    <cellStyle name="Calculation 2 2 2 2 2 2 2 3" xfId="11974"/>
    <cellStyle name="Calculation 2 2 2 2 2 2 2 4" xfId="11975"/>
    <cellStyle name="Calculation 2 2 2 2 2 2 2 5" xfId="11976"/>
    <cellStyle name="Calculation 2 2 2 2 2 2 2 6" xfId="11977"/>
    <cellStyle name="Calculation 2 2 2 2 2 2 2 7" xfId="11978"/>
    <cellStyle name="Calculation 2 2 2 2 2 2 2 8" xfId="11979"/>
    <cellStyle name="Calculation 2 2 2 2 2 2 2 9" xfId="11980"/>
    <cellStyle name="Calculation 2 2 2 2 2 2 3" xfId="11981"/>
    <cellStyle name="Calculation 2 2 2 2 2 2 4" xfId="11982"/>
    <cellStyle name="Calculation 2 2 2 2 2 2 5" xfId="11983"/>
    <cellStyle name="Calculation 2 2 2 2 2 2 6" xfId="11984"/>
    <cellStyle name="Calculation 2 2 2 2 2 2 7" xfId="11985"/>
    <cellStyle name="Calculation 2 2 2 2 2 2 8" xfId="11986"/>
    <cellStyle name="Calculation 2 2 2 2 2 2 9" xfId="11987"/>
    <cellStyle name="Calculation 2 2 2 2 2 3" xfId="11988"/>
    <cellStyle name="Calculation 2 2 2 2 2 3 2" xfId="11989"/>
    <cellStyle name="Calculation 2 2 2 2 2 3 3" xfId="11990"/>
    <cellStyle name="Calculation 2 2 2 2 2 3 4" xfId="11991"/>
    <cellStyle name="Calculation 2 2 2 2 2 3 5" xfId="11992"/>
    <cellStyle name="Calculation 2 2 2 2 2 3 6" xfId="11993"/>
    <cellStyle name="Calculation 2 2 2 2 2 3 7" xfId="11994"/>
    <cellStyle name="Calculation 2 2 2 2 2 3 8" xfId="11995"/>
    <cellStyle name="Calculation 2 2 2 2 2 3 9" xfId="11996"/>
    <cellStyle name="Calculation 2 2 2 2 2 4" xfId="11997"/>
    <cellStyle name="Calculation 2 2 2 2 2 4 2" xfId="11998"/>
    <cellStyle name="Calculation 2 2 2 2 2 4 3" xfId="11999"/>
    <cellStyle name="Calculation 2 2 2 2 2 4 4" xfId="12000"/>
    <cellStyle name="Calculation 2 2 2 2 2 4 5" xfId="12001"/>
    <cellStyle name="Calculation 2 2 2 2 2 4 6" xfId="12002"/>
    <cellStyle name="Calculation 2 2 2 2 2 4 7" xfId="12003"/>
    <cellStyle name="Calculation 2 2 2 2 2 4 8" xfId="12004"/>
    <cellStyle name="Calculation 2 2 2 2 2 4 9" xfId="12005"/>
    <cellStyle name="Calculation 2 2 2 2 2 5" xfId="12006"/>
    <cellStyle name="Calculation 2 2 2 2 2 5 2" xfId="12007"/>
    <cellStyle name="Calculation 2 2 2 2 2 5 3" xfId="12008"/>
    <cellStyle name="Calculation 2 2 2 2 2 5 4" xfId="12009"/>
    <cellStyle name="Calculation 2 2 2 2 2 5 5" xfId="12010"/>
    <cellStyle name="Calculation 2 2 2 2 2 5 6" xfId="12011"/>
    <cellStyle name="Calculation 2 2 2 2 2 5 7" xfId="12012"/>
    <cellStyle name="Calculation 2 2 2 2 2 5 8" xfId="12013"/>
    <cellStyle name="Calculation 2 2 2 2 2 6" xfId="12014"/>
    <cellStyle name="Calculation 2 2 2 2 2 6 2" xfId="12015"/>
    <cellStyle name="Calculation 2 2 2 2 2 6 3" xfId="12016"/>
    <cellStyle name="Calculation 2 2 2 2 2 6 4" xfId="12017"/>
    <cellStyle name="Calculation 2 2 2 2 2 6 5" xfId="12018"/>
    <cellStyle name="Calculation 2 2 2 2 2 6 6" xfId="12019"/>
    <cellStyle name="Calculation 2 2 2 2 2 6 7" xfId="12020"/>
    <cellStyle name="Calculation 2 2 2 2 2 6 8" xfId="12021"/>
    <cellStyle name="Calculation 2 2 2 2 2 7" xfId="12022"/>
    <cellStyle name="Calculation 2 2 2 2 2 7 2" xfId="12023"/>
    <cellStyle name="Calculation 2 2 2 2 2 7 3" xfId="12024"/>
    <cellStyle name="Calculation 2 2 2 2 2 7 4" xfId="12025"/>
    <cellStyle name="Calculation 2 2 2 2 2 7 5" xfId="12026"/>
    <cellStyle name="Calculation 2 2 2 2 2 7 6" xfId="12027"/>
    <cellStyle name="Calculation 2 2 2 2 2 7 7" xfId="12028"/>
    <cellStyle name="Calculation 2 2 2 2 2 7 8" xfId="12029"/>
    <cellStyle name="Calculation 2 2 2 2 2 8" xfId="12030"/>
    <cellStyle name="Calculation 2 2 2 2 2 9" xfId="12031"/>
    <cellStyle name="Calculation 2 2 2 2 20" xfId="12032"/>
    <cellStyle name="Calculation 2 2 2 2 21" xfId="12033"/>
    <cellStyle name="Calculation 2 2 2 2 22" xfId="12034"/>
    <cellStyle name="Calculation 2 2 2 2 23" xfId="12035"/>
    <cellStyle name="Calculation 2 2 2 2 24" xfId="12036"/>
    <cellStyle name="Calculation 2 2 2 2 25" xfId="12037"/>
    <cellStyle name="Calculation 2 2 2 2 26" xfId="12038"/>
    <cellStyle name="Calculation 2 2 2 2 27" xfId="12039"/>
    <cellStyle name="Calculation 2 2 2 2 3" xfId="12040"/>
    <cellStyle name="Calculation 2 2 2 2 3 10" xfId="12041"/>
    <cellStyle name="Calculation 2 2 2 2 3 11" xfId="12042"/>
    <cellStyle name="Calculation 2 2 2 2 3 12" xfId="12043"/>
    <cellStyle name="Calculation 2 2 2 2 3 13" xfId="12044"/>
    <cellStyle name="Calculation 2 2 2 2 3 14" xfId="12045"/>
    <cellStyle name="Calculation 2 2 2 2 3 15" xfId="12046"/>
    <cellStyle name="Calculation 2 2 2 2 3 2" xfId="12047"/>
    <cellStyle name="Calculation 2 2 2 2 3 2 10" xfId="12048"/>
    <cellStyle name="Calculation 2 2 2 2 3 2 2" xfId="12049"/>
    <cellStyle name="Calculation 2 2 2 2 3 2 2 2" xfId="12050"/>
    <cellStyle name="Calculation 2 2 2 2 3 2 2 3" xfId="12051"/>
    <cellStyle name="Calculation 2 2 2 2 3 2 2 4" xfId="12052"/>
    <cellStyle name="Calculation 2 2 2 2 3 2 2 5" xfId="12053"/>
    <cellStyle name="Calculation 2 2 2 2 3 2 2 6" xfId="12054"/>
    <cellStyle name="Calculation 2 2 2 2 3 2 2 7" xfId="12055"/>
    <cellStyle name="Calculation 2 2 2 2 3 2 2 8" xfId="12056"/>
    <cellStyle name="Calculation 2 2 2 2 3 2 2 9" xfId="12057"/>
    <cellStyle name="Calculation 2 2 2 2 3 2 3" xfId="12058"/>
    <cellStyle name="Calculation 2 2 2 2 3 2 4" xfId="12059"/>
    <cellStyle name="Calculation 2 2 2 2 3 2 5" xfId="12060"/>
    <cellStyle name="Calculation 2 2 2 2 3 2 6" xfId="12061"/>
    <cellStyle name="Calculation 2 2 2 2 3 2 7" xfId="12062"/>
    <cellStyle name="Calculation 2 2 2 2 3 2 8" xfId="12063"/>
    <cellStyle name="Calculation 2 2 2 2 3 2 9" xfId="12064"/>
    <cellStyle name="Calculation 2 2 2 2 3 3" xfId="12065"/>
    <cellStyle name="Calculation 2 2 2 2 3 3 2" xfId="12066"/>
    <cellStyle name="Calculation 2 2 2 2 3 3 3" xfId="12067"/>
    <cellStyle name="Calculation 2 2 2 2 3 3 4" xfId="12068"/>
    <cellStyle name="Calculation 2 2 2 2 3 3 5" xfId="12069"/>
    <cellStyle name="Calculation 2 2 2 2 3 3 6" xfId="12070"/>
    <cellStyle name="Calculation 2 2 2 2 3 3 7" xfId="12071"/>
    <cellStyle name="Calculation 2 2 2 2 3 3 8" xfId="12072"/>
    <cellStyle name="Calculation 2 2 2 2 3 4" xfId="12073"/>
    <cellStyle name="Calculation 2 2 2 2 3 4 2" xfId="12074"/>
    <cellStyle name="Calculation 2 2 2 2 3 4 3" xfId="12075"/>
    <cellStyle name="Calculation 2 2 2 2 3 4 4" xfId="12076"/>
    <cellStyle name="Calculation 2 2 2 2 3 4 5" xfId="12077"/>
    <cellStyle name="Calculation 2 2 2 2 3 4 6" xfId="12078"/>
    <cellStyle name="Calculation 2 2 2 2 3 4 7" xfId="12079"/>
    <cellStyle name="Calculation 2 2 2 2 3 4 8" xfId="12080"/>
    <cellStyle name="Calculation 2 2 2 2 3 4 9" xfId="12081"/>
    <cellStyle name="Calculation 2 2 2 2 3 5" xfId="12082"/>
    <cellStyle name="Calculation 2 2 2 2 3 5 2" xfId="12083"/>
    <cellStyle name="Calculation 2 2 2 2 3 5 3" xfId="12084"/>
    <cellStyle name="Calculation 2 2 2 2 3 5 4" xfId="12085"/>
    <cellStyle name="Calculation 2 2 2 2 3 5 5" xfId="12086"/>
    <cellStyle name="Calculation 2 2 2 2 3 5 6" xfId="12087"/>
    <cellStyle name="Calculation 2 2 2 2 3 5 7" xfId="12088"/>
    <cellStyle name="Calculation 2 2 2 2 3 5 8" xfId="12089"/>
    <cellStyle name="Calculation 2 2 2 2 3 6" xfId="12090"/>
    <cellStyle name="Calculation 2 2 2 2 3 6 2" xfId="12091"/>
    <cellStyle name="Calculation 2 2 2 2 3 6 3" xfId="12092"/>
    <cellStyle name="Calculation 2 2 2 2 3 6 4" xfId="12093"/>
    <cellStyle name="Calculation 2 2 2 2 3 6 5" xfId="12094"/>
    <cellStyle name="Calculation 2 2 2 2 3 6 6" xfId="12095"/>
    <cellStyle name="Calculation 2 2 2 2 3 6 7" xfId="12096"/>
    <cellStyle name="Calculation 2 2 2 2 3 6 8" xfId="12097"/>
    <cellStyle name="Calculation 2 2 2 2 3 7" xfId="12098"/>
    <cellStyle name="Calculation 2 2 2 2 3 7 2" xfId="12099"/>
    <cellStyle name="Calculation 2 2 2 2 3 7 3" xfId="12100"/>
    <cellStyle name="Calculation 2 2 2 2 3 7 4" xfId="12101"/>
    <cellStyle name="Calculation 2 2 2 2 3 7 5" xfId="12102"/>
    <cellStyle name="Calculation 2 2 2 2 3 7 6" xfId="12103"/>
    <cellStyle name="Calculation 2 2 2 2 3 7 7" xfId="12104"/>
    <cellStyle name="Calculation 2 2 2 2 3 7 8" xfId="12105"/>
    <cellStyle name="Calculation 2 2 2 2 3 8" xfId="12106"/>
    <cellStyle name="Calculation 2 2 2 2 3 9" xfId="12107"/>
    <cellStyle name="Calculation 2 2 2 2 4" xfId="12108"/>
    <cellStyle name="Calculation 2 2 2 2 4 10" xfId="12109"/>
    <cellStyle name="Calculation 2 2 2 2 4 11" xfId="12110"/>
    <cellStyle name="Calculation 2 2 2 2 4 12" xfId="12111"/>
    <cellStyle name="Calculation 2 2 2 2 4 13" xfId="12112"/>
    <cellStyle name="Calculation 2 2 2 2 4 2" xfId="12113"/>
    <cellStyle name="Calculation 2 2 2 2 4 2 10" xfId="12114"/>
    <cellStyle name="Calculation 2 2 2 2 4 2 2" xfId="12115"/>
    <cellStyle name="Calculation 2 2 2 2 4 2 2 2" xfId="12116"/>
    <cellStyle name="Calculation 2 2 2 2 4 2 2 3" xfId="12117"/>
    <cellStyle name="Calculation 2 2 2 2 4 2 2 4" xfId="12118"/>
    <cellStyle name="Calculation 2 2 2 2 4 2 2 5" xfId="12119"/>
    <cellStyle name="Calculation 2 2 2 2 4 2 2 6" xfId="12120"/>
    <cellStyle name="Calculation 2 2 2 2 4 2 2 7" xfId="12121"/>
    <cellStyle name="Calculation 2 2 2 2 4 2 2 8" xfId="12122"/>
    <cellStyle name="Calculation 2 2 2 2 4 2 2 9" xfId="12123"/>
    <cellStyle name="Calculation 2 2 2 2 4 2 3" xfId="12124"/>
    <cellStyle name="Calculation 2 2 2 2 4 2 4" xfId="12125"/>
    <cellStyle name="Calculation 2 2 2 2 4 2 5" xfId="12126"/>
    <cellStyle name="Calculation 2 2 2 2 4 2 6" xfId="12127"/>
    <cellStyle name="Calculation 2 2 2 2 4 2 7" xfId="12128"/>
    <cellStyle name="Calculation 2 2 2 2 4 2 8" xfId="12129"/>
    <cellStyle name="Calculation 2 2 2 2 4 2 9" xfId="12130"/>
    <cellStyle name="Calculation 2 2 2 2 4 3" xfId="12131"/>
    <cellStyle name="Calculation 2 2 2 2 4 3 2" xfId="12132"/>
    <cellStyle name="Calculation 2 2 2 2 4 3 3" xfId="12133"/>
    <cellStyle name="Calculation 2 2 2 2 4 3 4" xfId="12134"/>
    <cellStyle name="Calculation 2 2 2 2 4 3 5" xfId="12135"/>
    <cellStyle name="Calculation 2 2 2 2 4 3 6" xfId="12136"/>
    <cellStyle name="Calculation 2 2 2 2 4 3 7" xfId="12137"/>
    <cellStyle name="Calculation 2 2 2 2 4 3 8" xfId="12138"/>
    <cellStyle name="Calculation 2 2 2 2 4 4" xfId="12139"/>
    <cellStyle name="Calculation 2 2 2 2 4 4 2" xfId="12140"/>
    <cellStyle name="Calculation 2 2 2 2 4 4 3" xfId="12141"/>
    <cellStyle name="Calculation 2 2 2 2 4 4 4" xfId="12142"/>
    <cellStyle name="Calculation 2 2 2 2 4 4 5" xfId="12143"/>
    <cellStyle name="Calculation 2 2 2 2 4 4 6" xfId="12144"/>
    <cellStyle name="Calculation 2 2 2 2 4 4 7" xfId="12145"/>
    <cellStyle name="Calculation 2 2 2 2 4 4 8" xfId="12146"/>
    <cellStyle name="Calculation 2 2 2 2 4 4 9" xfId="12147"/>
    <cellStyle name="Calculation 2 2 2 2 4 5" xfId="12148"/>
    <cellStyle name="Calculation 2 2 2 2 4 6" xfId="12149"/>
    <cellStyle name="Calculation 2 2 2 2 4 7" xfId="12150"/>
    <cellStyle name="Calculation 2 2 2 2 4 8" xfId="12151"/>
    <cellStyle name="Calculation 2 2 2 2 4 9" xfId="12152"/>
    <cellStyle name="Calculation 2 2 2 2 5" xfId="12153"/>
    <cellStyle name="Calculation 2 2 2 2 5 10" xfId="12154"/>
    <cellStyle name="Calculation 2 2 2 2 5 11" xfId="12155"/>
    <cellStyle name="Calculation 2 2 2 2 5 12" xfId="12156"/>
    <cellStyle name="Calculation 2 2 2 2 5 13" xfId="12157"/>
    <cellStyle name="Calculation 2 2 2 2 5 2" xfId="12158"/>
    <cellStyle name="Calculation 2 2 2 2 5 2 10" xfId="12159"/>
    <cellStyle name="Calculation 2 2 2 2 5 2 2" xfId="12160"/>
    <cellStyle name="Calculation 2 2 2 2 5 2 2 2" xfId="12161"/>
    <cellStyle name="Calculation 2 2 2 2 5 2 2 3" xfId="12162"/>
    <cellStyle name="Calculation 2 2 2 2 5 2 2 4" xfId="12163"/>
    <cellStyle name="Calculation 2 2 2 2 5 2 2 5" xfId="12164"/>
    <cellStyle name="Calculation 2 2 2 2 5 2 2 6" xfId="12165"/>
    <cellStyle name="Calculation 2 2 2 2 5 2 2 7" xfId="12166"/>
    <cellStyle name="Calculation 2 2 2 2 5 2 2 8" xfId="12167"/>
    <cellStyle name="Calculation 2 2 2 2 5 2 2 9" xfId="12168"/>
    <cellStyle name="Calculation 2 2 2 2 5 2 3" xfId="12169"/>
    <cellStyle name="Calculation 2 2 2 2 5 2 4" xfId="12170"/>
    <cellStyle name="Calculation 2 2 2 2 5 2 5" xfId="12171"/>
    <cellStyle name="Calculation 2 2 2 2 5 2 6" xfId="12172"/>
    <cellStyle name="Calculation 2 2 2 2 5 2 7" xfId="12173"/>
    <cellStyle name="Calculation 2 2 2 2 5 2 8" xfId="12174"/>
    <cellStyle name="Calculation 2 2 2 2 5 2 9" xfId="12175"/>
    <cellStyle name="Calculation 2 2 2 2 5 3" xfId="12176"/>
    <cellStyle name="Calculation 2 2 2 2 5 3 2" xfId="12177"/>
    <cellStyle name="Calculation 2 2 2 2 5 3 3" xfId="12178"/>
    <cellStyle name="Calculation 2 2 2 2 5 3 4" xfId="12179"/>
    <cellStyle name="Calculation 2 2 2 2 5 3 5" xfId="12180"/>
    <cellStyle name="Calculation 2 2 2 2 5 3 6" xfId="12181"/>
    <cellStyle name="Calculation 2 2 2 2 5 3 7" xfId="12182"/>
    <cellStyle name="Calculation 2 2 2 2 5 3 8" xfId="12183"/>
    <cellStyle name="Calculation 2 2 2 2 5 4" xfId="12184"/>
    <cellStyle name="Calculation 2 2 2 2 5 4 2" xfId="12185"/>
    <cellStyle name="Calculation 2 2 2 2 5 4 3" xfId="12186"/>
    <cellStyle name="Calculation 2 2 2 2 5 4 4" xfId="12187"/>
    <cellStyle name="Calculation 2 2 2 2 5 4 5" xfId="12188"/>
    <cellStyle name="Calculation 2 2 2 2 5 4 6" xfId="12189"/>
    <cellStyle name="Calculation 2 2 2 2 5 4 7" xfId="12190"/>
    <cellStyle name="Calculation 2 2 2 2 5 4 8" xfId="12191"/>
    <cellStyle name="Calculation 2 2 2 2 5 4 9" xfId="12192"/>
    <cellStyle name="Calculation 2 2 2 2 5 5" xfId="12193"/>
    <cellStyle name="Calculation 2 2 2 2 5 6" xfId="12194"/>
    <cellStyle name="Calculation 2 2 2 2 5 7" xfId="12195"/>
    <cellStyle name="Calculation 2 2 2 2 5 8" xfId="12196"/>
    <cellStyle name="Calculation 2 2 2 2 5 9" xfId="12197"/>
    <cellStyle name="Calculation 2 2 2 2 6" xfId="12198"/>
    <cellStyle name="Calculation 2 2 2 2 6 10" xfId="12199"/>
    <cellStyle name="Calculation 2 2 2 2 6 2" xfId="12200"/>
    <cellStyle name="Calculation 2 2 2 2 6 2 2" xfId="12201"/>
    <cellStyle name="Calculation 2 2 2 2 6 2 3" xfId="12202"/>
    <cellStyle name="Calculation 2 2 2 2 6 2 4" xfId="12203"/>
    <cellStyle name="Calculation 2 2 2 2 6 2 5" xfId="12204"/>
    <cellStyle name="Calculation 2 2 2 2 6 2 6" xfId="12205"/>
    <cellStyle name="Calculation 2 2 2 2 6 2 7" xfId="12206"/>
    <cellStyle name="Calculation 2 2 2 2 6 2 8" xfId="12207"/>
    <cellStyle name="Calculation 2 2 2 2 6 2 9" xfId="12208"/>
    <cellStyle name="Calculation 2 2 2 2 6 3" xfId="12209"/>
    <cellStyle name="Calculation 2 2 2 2 6 4" xfId="12210"/>
    <cellStyle name="Calculation 2 2 2 2 6 5" xfId="12211"/>
    <cellStyle name="Calculation 2 2 2 2 6 6" xfId="12212"/>
    <cellStyle name="Calculation 2 2 2 2 6 7" xfId="12213"/>
    <cellStyle name="Calculation 2 2 2 2 6 8" xfId="12214"/>
    <cellStyle name="Calculation 2 2 2 2 6 9" xfId="12215"/>
    <cellStyle name="Calculation 2 2 2 2 7" xfId="12216"/>
    <cellStyle name="Calculation 2 2 2 2 7 2" xfId="12217"/>
    <cellStyle name="Calculation 2 2 2 2 7 3" xfId="12218"/>
    <cellStyle name="Calculation 2 2 2 2 7 4" xfId="12219"/>
    <cellStyle name="Calculation 2 2 2 2 7 5" xfId="12220"/>
    <cellStyle name="Calculation 2 2 2 2 7 6" xfId="12221"/>
    <cellStyle name="Calculation 2 2 2 2 7 7" xfId="12222"/>
    <cellStyle name="Calculation 2 2 2 2 7 8" xfId="12223"/>
    <cellStyle name="Calculation 2 2 2 2 8" xfId="12224"/>
    <cellStyle name="Calculation 2 2 2 2 8 2" xfId="12225"/>
    <cellStyle name="Calculation 2 2 2 2 8 3" xfId="12226"/>
    <cellStyle name="Calculation 2 2 2 2 8 4" xfId="12227"/>
    <cellStyle name="Calculation 2 2 2 2 8 5" xfId="12228"/>
    <cellStyle name="Calculation 2 2 2 2 8 6" xfId="12229"/>
    <cellStyle name="Calculation 2 2 2 2 8 7" xfId="12230"/>
    <cellStyle name="Calculation 2 2 2 2 8 8" xfId="12231"/>
    <cellStyle name="Calculation 2 2 2 2 8 9" xfId="12232"/>
    <cellStyle name="Calculation 2 2 2 2 9" xfId="12233"/>
    <cellStyle name="Calculation 2 2 2 2 9 2" xfId="12234"/>
    <cellStyle name="Calculation 2 2 2 2 9 3" xfId="12235"/>
    <cellStyle name="Calculation 2 2 2 2 9 4" xfId="12236"/>
    <cellStyle name="Calculation 2 2 2 2 9 5" xfId="12237"/>
    <cellStyle name="Calculation 2 2 2 2 9 6" xfId="12238"/>
    <cellStyle name="Calculation 2 2 2 2 9 7" xfId="12239"/>
    <cellStyle name="Calculation 2 2 2 2 9 8" xfId="12240"/>
    <cellStyle name="Calculation 2 2 2 20" xfId="12241"/>
    <cellStyle name="Calculation 2 2 2 21" xfId="12242"/>
    <cellStyle name="Calculation 2 2 2 22" xfId="12243"/>
    <cellStyle name="Calculation 2 2 2 23" xfId="12244"/>
    <cellStyle name="Calculation 2 2 2 24" xfId="12245"/>
    <cellStyle name="Calculation 2 2 2 25" xfId="12246"/>
    <cellStyle name="Calculation 2 2 2 26" xfId="12247"/>
    <cellStyle name="Calculation 2 2 2 3" xfId="9779"/>
    <cellStyle name="Calculation 2 2 2 3 10" xfId="12248"/>
    <cellStyle name="Calculation 2 2 2 3 11" xfId="12249"/>
    <cellStyle name="Calculation 2 2 2 3 12" xfId="12250"/>
    <cellStyle name="Calculation 2 2 2 3 13" xfId="12251"/>
    <cellStyle name="Calculation 2 2 2 3 14" xfId="12252"/>
    <cellStyle name="Calculation 2 2 2 3 15" xfId="12253"/>
    <cellStyle name="Calculation 2 2 2 3 16" xfId="12254"/>
    <cellStyle name="Calculation 2 2 2 3 17" xfId="12255"/>
    <cellStyle name="Calculation 2 2 2 3 18" xfId="12256"/>
    <cellStyle name="Calculation 2 2 2 3 19" xfId="12257"/>
    <cellStyle name="Calculation 2 2 2 3 2" xfId="12258"/>
    <cellStyle name="Calculation 2 2 2 3 2 10" xfId="12259"/>
    <cellStyle name="Calculation 2 2 2 3 2 11" xfId="12260"/>
    <cellStyle name="Calculation 2 2 2 3 2 12" xfId="12261"/>
    <cellStyle name="Calculation 2 2 2 3 2 13" xfId="12262"/>
    <cellStyle name="Calculation 2 2 2 3 2 2" xfId="12263"/>
    <cellStyle name="Calculation 2 2 2 3 2 2 10" xfId="12264"/>
    <cellStyle name="Calculation 2 2 2 3 2 2 2" xfId="12265"/>
    <cellStyle name="Calculation 2 2 2 3 2 2 2 2" xfId="12266"/>
    <cellStyle name="Calculation 2 2 2 3 2 2 2 3" xfId="12267"/>
    <cellStyle name="Calculation 2 2 2 3 2 2 2 4" xfId="12268"/>
    <cellStyle name="Calculation 2 2 2 3 2 2 2 5" xfId="12269"/>
    <cellStyle name="Calculation 2 2 2 3 2 2 2 6" xfId="12270"/>
    <cellStyle name="Calculation 2 2 2 3 2 2 2 7" xfId="12271"/>
    <cellStyle name="Calculation 2 2 2 3 2 2 2 8" xfId="12272"/>
    <cellStyle name="Calculation 2 2 2 3 2 2 2 9" xfId="12273"/>
    <cellStyle name="Calculation 2 2 2 3 2 2 3" xfId="12274"/>
    <cellStyle name="Calculation 2 2 2 3 2 2 4" xfId="12275"/>
    <cellStyle name="Calculation 2 2 2 3 2 2 5" xfId="12276"/>
    <cellStyle name="Calculation 2 2 2 3 2 2 6" xfId="12277"/>
    <cellStyle name="Calculation 2 2 2 3 2 2 7" xfId="12278"/>
    <cellStyle name="Calculation 2 2 2 3 2 2 8" xfId="12279"/>
    <cellStyle name="Calculation 2 2 2 3 2 2 9" xfId="12280"/>
    <cellStyle name="Calculation 2 2 2 3 2 3" xfId="12281"/>
    <cellStyle name="Calculation 2 2 2 3 2 3 2" xfId="12282"/>
    <cellStyle name="Calculation 2 2 2 3 2 3 3" xfId="12283"/>
    <cellStyle name="Calculation 2 2 2 3 2 3 4" xfId="12284"/>
    <cellStyle name="Calculation 2 2 2 3 2 3 5" xfId="12285"/>
    <cellStyle name="Calculation 2 2 2 3 2 3 6" xfId="12286"/>
    <cellStyle name="Calculation 2 2 2 3 2 3 7" xfId="12287"/>
    <cellStyle name="Calculation 2 2 2 3 2 3 8" xfId="12288"/>
    <cellStyle name="Calculation 2 2 2 3 2 4" xfId="12289"/>
    <cellStyle name="Calculation 2 2 2 3 2 4 2" xfId="12290"/>
    <cellStyle name="Calculation 2 2 2 3 2 4 3" xfId="12291"/>
    <cellStyle name="Calculation 2 2 2 3 2 4 4" xfId="12292"/>
    <cellStyle name="Calculation 2 2 2 3 2 4 5" xfId="12293"/>
    <cellStyle name="Calculation 2 2 2 3 2 4 6" xfId="12294"/>
    <cellStyle name="Calculation 2 2 2 3 2 4 7" xfId="12295"/>
    <cellStyle name="Calculation 2 2 2 3 2 4 8" xfId="12296"/>
    <cellStyle name="Calculation 2 2 2 3 2 4 9" xfId="12297"/>
    <cellStyle name="Calculation 2 2 2 3 2 5" xfId="12298"/>
    <cellStyle name="Calculation 2 2 2 3 2 6" xfId="12299"/>
    <cellStyle name="Calculation 2 2 2 3 2 7" xfId="12300"/>
    <cellStyle name="Calculation 2 2 2 3 2 8" xfId="12301"/>
    <cellStyle name="Calculation 2 2 2 3 2 9" xfId="12302"/>
    <cellStyle name="Calculation 2 2 2 3 20" xfId="12303"/>
    <cellStyle name="Calculation 2 2 2 3 21" xfId="12304"/>
    <cellStyle name="Calculation 2 2 2 3 22" xfId="12305"/>
    <cellStyle name="Calculation 2 2 2 3 23" xfId="12306"/>
    <cellStyle name="Calculation 2 2 2 3 24" xfId="12307"/>
    <cellStyle name="Calculation 2 2 2 3 3" xfId="12308"/>
    <cellStyle name="Calculation 2 2 2 3 3 10" xfId="12309"/>
    <cellStyle name="Calculation 2 2 2 3 3 11" xfId="12310"/>
    <cellStyle name="Calculation 2 2 2 3 3 12" xfId="12311"/>
    <cellStyle name="Calculation 2 2 2 3 3 13" xfId="12312"/>
    <cellStyle name="Calculation 2 2 2 3 3 2" xfId="12313"/>
    <cellStyle name="Calculation 2 2 2 3 3 2 10" xfId="12314"/>
    <cellStyle name="Calculation 2 2 2 3 3 2 2" xfId="12315"/>
    <cellStyle name="Calculation 2 2 2 3 3 2 2 2" xfId="12316"/>
    <cellStyle name="Calculation 2 2 2 3 3 2 2 3" xfId="12317"/>
    <cellStyle name="Calculation 2 2 2 3 3 2 2 4" xfId="12318"/>
    <cellStyle name="Calculation 2 2 2 3 3 2 2 5" xfId="12319"/>
    <cellStyle name="Calculation 2 2 2 3 3 2 2 6" xfId="12320"/>
    <cellStyle name="Calculation 2 2 2 3 3 2 2 7" xfId="12321"/>
    <cellStyle name="Calculation 2 2 2 3 3 2 2 8" xfId="12322"/>
    <cellStyle name="Calculation 2 2 2 3 3 2 2 9" xfId="12323"/>
    <cellStyle name="Calculation 2 2 2 3 3 2 3" xfId="12324"/>
    <cellStyle name="Calculation 2 2 2 3 3 2 4" xfId="12325"/>
    <cellStyle name="Calculation 2 2 2 3 3 2 5" xfId="12326"/>
    <cellStyle name="Calculation 2 2 2 3 3 2 6" xfId="12327"/>
    <cellStyle name="Calculation 2 2 2 3 3 2 7" xfId="12328"/>
    <cellStyle name="Calculation 2 2 2 3 3 2 8" xfId="12329"/>
    <cellStyle name="Calculation 2 2 2 3 3 2 9" xfId="12330"/>
    <cellStyle name="Calculation 2 2 2 3 3 3" xfId="12331"/>
    <cellStyle name="Calculation 2 2 2 3 3 3 2" xfId="12332"/>
    <cellStyle name="Calculation 2 2 2 3 3 3 3" xfId="12333"/>
    <cellStyle name="Calculation 2 2 2 3 3 3 4" xfId="12334"/>
    <cellStyle name="Calculation 2 2 2 3 3 3 5" xfId="12335"/>
    <cellStyle name="Calculation 2 2 2 3 3 3 6" xfId="12336"/>
    <cellStyle name="Calculation 2 2 2 3 3 3 7" xfId="12337"/>
    <cellStyle name="Calculation 2 2 2 3 3 3 8" xfId="12338"/>
    <cellStyle name="Calculation 2 2 2 3 3 4" xfId="12339"/>
    <cellStyle name="Calculation 2 2 2 3 3 4 2" xfId="12340"/>
    <cellStyle name="Calculation 2 2 2 3 3 4 3" xfId="12341"/>
    <cellStyle name="Calculation 2 2 2 3 3 4 4" xfId="12342"/>
    <cellStyle name="Calculation 2 2 2 3 3 4 5" xfId="12343"/>
    <cellStyle name="Calculation 2 2 2 3 3 4 6" xfId="12344"/>
    <cellStyle name="Calculation 2 2 2 3 3 4 7" xfId="12345"/>
    <cellStyle name="Calculation 2 2 2 3 3 4 8" xfId="12346"/>
    <cellStyle name="Calculation 2 2 2 3 3 4 9" xfId="12347"/>
    <cellStyle name="Calculation 2 2 2 3 3 5" xfId="12348"/>
    <cellStyle name="Calculation 2 2 2 3 3 6" xfId="12349"/>
    <cellStyle name="Calculation 2 2 2 3 3 7" xfId="12350"/>
    <cellStyle name="Calculation 2 2 2 3 3 8" xfId="12351"/>
    <cellStyle name="Calculation 2 2 2 3 3 9" xfId="12352"/>
    <cellStyle name="Calculation 2 2 2 3 4" xfId="12353"/>
    <cellStyle name="Calculation 2 2 2 3 4 10" xfId="12354"/>
    <cellStyle name="Calculation 2 2 2 3 4 11" xfId="12355"/>
    <cellStyle name="Calculation 2 2 2 3 4 12" xfId="12356"/>
    <cellStyle name="Calculation 2 2 2 3 4 13" xfId="12357"/>
    <cellStyle name="Calculation 2 2 2 3 4 2" xfId="12358"/>
    <cellStyle name="Calculation 2 2 2 3 4 2 10" xfId="12359"/>
    <cellStyle name="Calculation 2 2 2 3 4 2 2" xfId="12360"/>
    <cellStyle name="Calculation 2 2 2 3 4 2 2 2" xfId="12361"/>
    <cellStyle name="Calculation 2 2 2 3 4 2 2 3" xfId="12362"/>
    <cellStyle name="Calculation 2 2 2 3 4 2 2 4" xfId="12363"/>
    <cellStyle name="Calculation 2 2 2 3 4 2 2 5" xfId="12364"/>
    <cellStyle name="Calculation 2 2 2 3 4 2 2 6" xfId="12365"/>
    <cellStyle name="Calculation 2 2 2 3 4 2 2 7" xfId="12366"/>
    <cellStyle name="Calculation 2 2 2 3 4 2 2 8" xfId="12367"/>
    <cellStyle name="Calculation 2 2 2 3 4 2 2 9" xfId="12368"/>
    <cellStyle name="Calculation 2 2 2 3 4 2 3" xfId="12369"/>
    <cellStyle name="Calculation 2 2 2 3 4 2 4" xfId="12370"/>
    <cellStyle name="Calculation 2 2 2 3 4 2 5" xfId="12371"/>
    <cellStyle name="Calculation 2 2 2 3 4 2 6" xfId="12372"/>
    <cellStyle name="Calculation 2 2 2 3 4 2 7" xfId="12373"/>
    <cellStyle name="Calculation 2 2 2 3 4 2 8" xfId="12374"/>
    <cellStyle name="Calculation 2 2 2 3 4 2 9" xfId="12375"/>
    <cellStyle name="Calculation 2 2 2 3 4 3" xfId="12376"/>
    <cellStyle name="Calculation 2 2 2 3 4 3 2" xfId="12377"/>
    <cellStyle name="Calculation 2 2 2 3 4 3 3" xfId="12378"/>
    <cellStyle name="Calculation 2 2 2 3 4 3 4" xfId="12379"/>
    <cellStyle name="Calculation 2 2 2 3 4 3 5" xfId="12380"/>
    <cellStyle name="Calculation 2 2 2 3 4 3 6" xfId="12381"/>
    <cellStyle name="Calculation 2 2 2 3 4 3 7" xfId="12382"/>
    <cellStyle name="Calculation 2 2 2 3 4 3 8" xfId="12383"/>
    <cellStyle name="Calculation 2 2 2 3 4 4" xfId="12384"/>
    <cellStyle name="Calculation 2 2 2 3 4 4 2" xfId="12385"/>
    <cellStyle name="Calculation 2 2 2 3 4 4 3" xfId="12386"/>
    <cellStyle name="Calculation 2 2 2 3 4 4 4" xfId="12387"/>
    <cellStyle name="Calculation 2 2 2 3 4 4 5" xfId="12388"/>
    <cellStyle name="Calculation 2 2 2 3 4 4 6" xfId="12389"/>
    <cellStyle name="Calculation 2 2 2 3 4 4 7" xfId="12390"/>
    <cellStyle name="Calculation 2 2 2 3 4 4 8" xfId="12391"/>
    <cellStyle name="Calculation 2 2 2 3 4 4 9" xfId="12392"/>
    <cellStyle name="Calculation 2 2 2 3 4 5" xfId="12393"/>
    <cellStyle name="Calculation 2 2 2 3 4 6" xfId="12394"/>
    <cellStyle name="Calculation 2 2 2 3 4 7" xfId="12395"/>
    <cellStyle name="Calculation 2 2 2 3 4 8" xfId="12396"/>
    <cellStyle name="Calculation 2 2 2 3 4 9" xfId="12397"/>
    <cellStyle name="Calculation 2 2 2 3 5" xfId="12398"/>
    <cellStyle name="Calculation 2 2 2 3 5 10" xfId="12399"/>
    <cellStyle name="Calculation 2 2 2 3 5 2" xfId="12400"/>
    <cellStyle name="Calculation 2 2 2 3 5 2 2" xfId="12401"/>
    <cellStyle name="Calculation 2 2 2 3 5 2 3" xfId="12402"/>
    <cellStyle name="Calculation 2 2 2 3 5 2 4" xfId="12403"/>
    <cellStyle name="Calculation 2 2 2 3 5 2 5" xfId="12404"/>
    <cellStyle name="Calculation 2 2 2 3 5 2 6" xfId="12405"/>
    <cellStyle name="Calculation 2 2 2 3 5 2 7" xfId="12406"/>
    <cellStyle name="Calculation 2 2 2 3 5 2 8" xfId="12407"/>
    <cellStyle name="Calculation 2 2 2 3 5 2 9" xfId="12408"/>
    <cellStyle name="Calculation 2 2 2 3 5 3" xfId="12409"/>
    <cellStyle name="Calculation 2 2 2 3 5 4" xfId="12410"/>
    <cellStyle name="Calculation 2 2 2 3 5 5" xfId="12411"/>
    <cellStyle name="Calculation 2 2 2 3 5 6" xfId="12412"/>
    <cellStyle name="Calculation 2 2 2 3 5 7" xfId="12413"/>
    <cellStyle name="Calculation 2 2 2 3 5 8" xfId="12414"/>
    <cellStyle name="Calculation 2 2 2 3 5 9" xfId="12415"/>
    <cellStyle name="Calculation 2 2 2 3 6" xfId="12416"/>
    <cellStyle name="Calculation 2 2 2 3 6 2" xfId="12417"/>
    <cellStyle name="Calculation 2 2 2 3 6 3" xfId="12418"/>
    <cellStyle name="Calculation 2 2 2 3 6 4" xfId="12419"/>
    <cellStyle name="Calculation 2 2 2 3 6 5" xfId="12420"/>
    <cellStyle name="Calculation 2 2 2 3 6 6" xfId="12421"/>
    <cellStyle name="Calculation 2 2 2 3 6 7" xfId="12422"/>
    <cellStyle name="Calculation 2 2 2 3 6 8" xfId="12423"/>
    <cellStyle name="Calculation 2 2 2 3 7" xfId="12424"/>
    <cellStyle name="Calculation 2 2 2 3 7 2" xfId="12425"/>
    <cellStyle name="Calculation 2 2 2 3 7 3" xfId="12426"/>
    <cellStyle name="Calculation 2 2 2 3 7 4" xfId="12427"/>
    <cellStyle name="Calculation 2 2 2 3 7 5" xfId="12428"/>
    <cellStyle name="Calculation 2 2 2 3 7 6" xfId="12429"/>
    <cellStyle name="Calculation 2 2 2 3 7 7" xfId="12430"/>
    <cellStyle name="Calculation 2 2 2 3 7 8" xfId="12431"/>
    <cellStyle name="Calculation 2 2 2 3 7 9" xfId="12432"/>
    <cellStyle name="Calculation 2 2 2 3 8" xfId="12433"/>
    <cellStyle name="Calculation 2 2 2 3 9" xfId="12434"/>
    <cellStyle name="Calculation 2 2 2 4" xfId="9831"/>
    <cellStyle name="Calculation 2 2 2 4 10" xfId="12435"/>
    <cellStyle name="Calculation 2 2 2 4 11" xfId="12436"/>
    <cellStyle name="Calculation 2 2 2 4 12" xfId="12437"/>
    <cellStyle name="Calculation 2 2 2 4 13" xfId="12438"/>
    <cellStyle name="Calculation 2 2 2 4 14" xfId="12439"/>
    <cellStyle name="Calculation 2 2 2 4 15" xfId="12440"/>
    <cellStyle name="Calculation 2 2 2 4 16" xfId="12441"/>
    <cellStyle name="Calculation 2 2 2 4 17" xfId="12442"/>
    <cellStyle name="Calculation 2 2 2 4 18" xfId="12443"/>
    <cellStyle name="Calculation 2 2 2 4 2" xfId="12444"/>
    <cellStyle name="Calculation 2 2 2 4 2 10" xfId="12445"/>
    <cellStyle name="Calculation 2 2 2 4 2 2" xfId="12446"/>
    <cellStyle name="Calculation 2 2 2 4 2 2 2" xfId="12447"/>
    <cellStyle name="Calculation 2 2 2 4 2 2 3" xfId="12448"/>
    <cellStyle name="Calculation 2 2 2 4 2 2 4" xfId="12449"/>
    <cellStyle name="Calculation 2 2 2 4 2 2 5" xfId="12450"/>
    <cellStyle name="Calculation 2 2 2 4 2 2 6" xfId="12451"/>
    <cellStyle name="Calculation 2 2 2 4 2 2 7" xfId="12452"/>
    <cellStyle name="Calculation 2 2 2 4 2 2 8" xfId="12453"/>
    <cellStyle name="Calculation 2 2 2 4 2 2 9" xfId="12454"/>
    <cellStyle name="Calculation 2 2 2 4 2 3" xfId="12455"/>
    <cellStyle name="Calculation 2 2 2 4 2 4" xfId="12456"/>
    <cellStyle name="Calculation 2 2 2 4 2 5" xfId="12457"/>
    <cellStyle name="Calculation 2 2 2 4 2 6" xfId="12458"/>
    <cellStyle name="Calculation 2 2 2 4 2 7" xfId="12459"/>
    <cellStyle name="Calculation 2 2 2 4 2 8" xfId="12460"/>
    <cellStyle name="Calculation 2 2 2 4 2 9" xfId="12461"/>
    <cellStyle name="Calculation 2 2 2 4 3" xfId="12462"/>
    <cellStyle name="Calculation 2 2 2 4 3 2" xfId="12463"/>
    <cellStyle name="Calculation 2 2 2 4 3 3" xfId="12464"/>
    <cellStyle name="Calculation 2 2 2 4 3 4" xfId="12465"/>
    <cellStyle name="Calculation 2 2 2 4 3 5" xfId="12466"/>
    <cellStyle name="Calculation 2 2 2 4 3 6" xfId="12467"/>
    <cellStyle name="Calculation 2 2 2 4 3 7" xfId="12468"/>
    <cellStyle name="Calculation 2 2 2 4 3 8" xfId="12469"/>
    <cellStyle name="Calculation 2 2 2 4 4" xfId="12470"/>
    <cellStyle name="Calculation 2 2 2 4 4 2" xfId="12471"/>
    <cellStyle name="Calculation 2 2 2 4 4 3" xfId="12472"/>
    <cellStyle name="Calculation 2 2 2 4 4 4" xfId="12473"/>
    <cellStyle name="Calculation 2 2 2 4 4 5" xfId="12474"/>
    <cellStyle name="Calculation 2 2 2 4 4 6" xfId="12475"/>
    <cellStyle name="Calculation 2 2 2 4 4 7" xfId="12476"/>
    <cellStyle name="Calculation 2 2 2 4 4 8" xfId="12477"/>
    <cellStyle name="Calculation 2 2 2 4 4 9" xfId="12478"/>
    <cellStyle name="Calculation 2 2 2 4 5" xfId="12479"/>
    <cellStyle name="Calculation 2 2 2 4 6" xfId="12480"/>
    <cellStyle name="Calculation 2 2 2 4 7" xfId="12481"/>
    <cellStyle name="Calculation 2 2 2 4 8" xfId="12482"/>
    <cellStyle name="Calculation 2 2 2 4 9" xfId="12483"/>
    <cellStyle name="Calculation 2 2 2 5" xfId="12484"/>
    <cellStyle name="Calculation 2 2 2 5 10" xfId="12485"/>
    <cellStyle name="Calculation 2 2 2 5 11" xfId="12486"/>
    <cellStyle name="Calculation 2 2 2 5 12" xfId="12487"/>
    <cellStyle name="Calculation 2 2 2 5 13" xfId="12488"/>
    <cellStyle name="Calculation 2 2 2 5 14" xfId="12489"/>
    <cellStyle name="Calculation 2 2 2 5 15" xfId="12490"/>
    <cellStyle name="Calculation 2 2 2 5 16" xfId="12491"/>
    <cellStyle name="Calculation 2 2 2 5 17" xfId="12492"/>
    <cellStyle name="Calculation 2 2 2 5 18" xfId="12493"/>
    <cellStyle name="Calculation 2 2 2 5 2" xfId="12494"/>
    <cellStyle name="Calculation 2 2 2 5 3" xfId="12495"/>
    <cellStyle name="Calculation 2 2 2 5 4" xfId="12496"/>
    <cellStyle name="Calculation 2 2 2 5 5" xfId="12497"/>
    <cellStyle name="Calculation 2 2 2 5 6" xfId="12498"/>
    <cellStyle name="Calculation 2 2 2 5 7" xfId="12499"/>
    <cellStyle name="Calculation 2 2 2 5 8" xfId="12500"/>
    <cellStyle name="Calculation 2 2 2 5 9" xfId="12501"/>
    <cellStyle name="Calculation 2 2 2 6" xfId="12502"/>
    <cellStyle name="Calculation 2 2 2 6 10" xfId="12503"/>
    <cellStyle name="Calculation 2 2 2 6 11" xfId="12504"/>
    <cellStyle name="Calculation 2 2 2 6 12" xfId="12505"/>
    <cellStyle name="Calculation 2 2 2 6 13" xfId="12506"/>
    <cellStyle name="Calculation 2 2 2 6 14" xfId="12507"/>
    <cellStyle name="Calculation 2 2 2 6 15" xfId="12508"/>
    <cellStyle name="Calculation 2 2 2 6 16" xfId="12509"/>
    <cellStyle name="Calculation 2 2 2 6 17" xfId="12510"/>
    <cellStyle name="Calculation 2 2 2 6 18" xfId="12511"/>
    <cellStyle name="Calculation 2 2 2 6 2" xfId="12512"/>
    <cellStyle name="Calculation 2 2 2 6 3" xfId="12513"/>
    <cellStyle name="Calculation 2 2 2 6 4" xfId="12514"/>
    <cellStyle name="Calculation 2 2 2 6 5" xfId="12515"/>
    <cellStyle name="Calculation 2 2 2 6 6" xfId="12516"/>
    <cellStyle name="Calculation 2 2 2 6 7" xfId="12517"/>
    <cellStyle name="Calculation 2 2 2 6 8" xfId="12518"/>
    <cellStyle name="Calculation 2 2 2 6 9" xfId="12519"/>
    <cellStyle name="Calculation 2 2 2 7" xfId="12520"/>
    <cellStyle name="Calculation 2 2 2 7 2" xfId="12521"/>
    <cellStyle name="Calculation 2 2 2 7 3" xfId="12522"/>
    <cellStyle name="Calculation 2 2 2 7 4" xfId="12523"/>
    <cellStyle name="Calculation 2 2 2 7 5" xfId="12524"/>
    <cellStyle name="Calculation 2 2 2 7 6" xfId="12525"/>
    <cellStyle name="Calculation 2 2 2 7 7" xfId="12526"/>
    <cellStyle name="Calculation 2 2 2 7 8" xfId="12527"/>
    <cellStyle name="Calculation 2 2 2 7 9" xfId="12528"/>
    <cellStyle name="Calculation 2 2 2 8" xfId="12529"/>
    <cellStyle name="Calculation 2 2 2 8 2" xfId="12530"/>
    <cellStyle name="Calculation 2 2 2 8 3" xfId="12531"/>
    <cellStyle name="Calculation 2 2 2 8 4" xfId="12532"/>
    <cellStyle name="Calculation 2 2 2 8 5" xfId="12533"/>
    <cellStyle name="Calculation 2 2 2 8 6" xfId="12534"/>
    <cellStyle name="Calculation 2 2 2 8 7" xfId="12535"/>
    <cellStyle name="Calculation 2 2 2 8 8" xfId="12536"/>
    <cellStyle name="Calculation 2 2 2 8 9" xfId="12537"/>
    <cellStyle name="Calculation 2 2 2 9" xfId="12538"/>
    <cellStyle name="Calculation 2 2 2 9 2" xfId="12539"/>
    <cellStyle name="Calculation 2 2 2 9 3" xfId="12540"/>
    <cellStyle name="Calculation 2 2 2 9 4" xfId="12541"/>
    <cellStyle name="Calculation 2 2 2 9 5" xfId="12542"/>
    <cellStyle name="Calculation 2 2 2 9 6" xfId="12543"/>
    <cellStyle name="Calculation 2 2 2 9 7" xfId="12544"/>
    <cellStyle name="Calculation 2 2 2 9 8" xfId="12545"/>
    <cellStyle name="Calculation 2 2 20" xfId="12546"/>
    <cellStyle name="Calculation 2 2 21" xfId="12547"/>
    <cellStyle name="Calculation 2 2 22" xfId="12548"/>
    <cellStyle name="Calculation 2 2 23" xfId="12549"/>
    <cellStyle name="Calculation 2 2 24" xfId="12550"/>
    <cellStyle name="Calculation 2 2 25" xfId="12551"/>
    <cellStyle name="Calculation 2 2 3" xfId="9752"/>
    <cellStyle name="Calculation 2 2 3 10" xfId="12552"/>
    <cellStyle name="Calculation 2 2 3 10 2" xfId="12553"/>
    <cellStyle name="Calculation 2 2 3 10 3" xfId="12554"/>
    <cellStyle name="Calculation 2 2 3 10 4" xfId="12555"/>
    <cellStyle name="Calculation 2 2 3 10 5" xfId="12556"/>
    <cellStyle name="Calculation 2 2 3 10 6" xfId="12557"/>
    <cellStyle name="Calculation 2 2 3 10 7" xfId="12558"/>
    <cellStyle name="Calculation 2 2 3 10 8" xfId="12559"/>
    <cellStyle name="Calculation 2 2 3 11" xfId="12560"/>
    <cellStyle name="Calculation 2 2 3 11 2" xfId="12561"/>
    <cellStyle name="Calculation 2 2 3 11 3" xfId="12562"/>
    <cellStyle name="Calculation 2 2 3 11 4" xfId="12563"/>
    <cellStyle name="Calculation 2 2 3 11 5" xfId="12564"/>
    <cellStyle name="Calculation 2 2 3 11 6" xfId="12565"/>
    <cellStyle name="Calculation 2 2 3 11 7" xfId="12566"/>
    <cellStyle name="Calculation 2 2 3 11 8" xfId="12567"/>
    <cellStyle name="Calculation 2 2 3 12" xfId="12568"/>
    <cellStyle name="Calculation 2 2 3 13" xfId="12569"/>
    <cellStyle name="Calculation 2 2 3 14" xfId="12570"/>
    <cellStyle name="Calculation 2 2 3 15" xfId="12571"/>
    <cellStyle name="Calculation 2 2 3 16" xfId="12572"/>
    <cellStyle name="Calculation 2 2 3 17" xfId="12573"/>
    <cellStyle name="Calculation 2 2 3 18" xfId="12574"/>
    <cellStyle name="Calculation 2 2 3 19" xfId="12575"/>
    <cellStyle name="Calculation 2 2 3 2" xfId="12576"/>
    <cellStyle name="Calculation 2 2 3 2 10" xfId="12577"/>
    <cellStyle name="Calculation 2 2 3 2 10 2" xfId="12578"/>
    <cellStyle name="Calculation 2 2 3 2 10 3" xfId="12579"/>
    <cellStyle name="Calculation 2 2 3 2 10 4" xfId="12580"/>
    <cellStyle name="Calculation 2 2 3 2 10 5" xfId="12581"/>
    <cellStyle name="Calculation 2 2 3 2 10 6" xfId="12582"/>
    <cellStyle name="Calculation 2 2 3 2 10 7" xfId="12583"/>
    <cellStyle name="Calculation 2 2 3 2 10 8" xfId="12584"/>
    <cellStyle name="Calculation 2 2 3 2 11" xfId="12585"/>
    <cellStyle name="Calculation 2 2 3 2 12" xfId="12586"/>
    <cellStyle name="Calculation 2 2 3 2 13" xfId="12587"/>
    <cellStyle name="Calculation 2 2 3 2 14" xfId="12588"/>
    <cellStyle name="Calculation 2 2 3 2 15" xfId="12589"/>
    <cellStyle name="Calculation 2 2 3 2 16" xfId="12590"/>
    <cellStyle name="Calculation 2 2 3 2 17" xfId="12591"/>
    <cellStyle name="Calculation 2 2 3 2 18" xfId="12592"/>
    <cellStyle name="Calculation 2 2 3 2 19" xfId="12593"/>
    <cellStyle name="Calculation 2 2 3 2 2" xfId="12594"/>
    <cellStyle name="Calculation 2 2 3 2 2 10" xfId="12595"/>
    <cellStyle name="Calculation 2 2 3 2 2 11" xfId="12596"/>
    <cellStyle name="Calculation 2 2 3 2 2 12" xfId="12597"/>
    <cellStyle name="Calculation 2 2 3 2 2 13" xfId="12598"/>
    <cellStyle name="Calculation 2 2 3 2 2 14" xfId="12599"/>
    <cellStyle name="Calculation 2 2 3 2 2 15" xfId="12600"/>
    <cellStyle name="Calculation 2 2 3 2 2 16" xfId="12601"/>
    <cellStyle name="Calculation 2 2 3 2 2 17" xfId="12602"/>
    <cellStyle name="Calculation 2 2 3 2 2 18" xfId="12603"/>
    <cellStyle name="Calculation 2 2 3 2 2 19" xfId="12604"/>
    <cellStyle name="Calculation 2 2 3 2 2 2" xfId="12605"/>
    <cellStyle name="Calculation 2 2 3 2 2 2 10" xfId="12606"/>
    <cellStyle name="Calculation 2 2 3 2 2 2 11" xfId="12607"/>
    <cellStyle name="Calculation 2 2 3 2 2 2 12" xfId="12608"/>
    <cellStyle name="Calculation 2 2 3 2 2 2 13" xfId="12609"/>
    <cellStyle name="Calculation 2 2 3 2 2 2 14" xfId="12610"/>
    <cellStyle name="Calculation 2 2 3 2 2 2 15" xfId="12611"/>
    <cellStyle name="Calculation 2 2 3 2 2 2 2" xfId="12612"/>
    <cellStyle name="Calculation 2 2 3 2 2 2 2 2" xfId="12613"/>
    <cellStyle name="Calculation 2 2 3 2 2 2 2 3" xfId="12614"/>
    <cellStyle name="Calculation 2 2 3 2 2 2 2 4" xfId="12615"/>
    <cellStyle name="Calculation 2 2 3 2 2 2 2 5" xfId="12616"/>
    <cellStyle name="Calculation 2 2 3 2 2 2 2 6" xfId="12617"/>
    <cellStyle name="Calculation 2 2 3 2 2 2 2 7" xfId="12618"/>
    <cellStyle name="Calculation 2 2 3 2 2 2 2 8" xfId="12619"/>
    <cellStyle name="Calculation 2 2 3 2 2 2 2 9" xfId="12620"/>
    <cellStyle name="Calculation 2 2 3 2 2 2 3" xfId="12621"/>
    <cellStyle name="Calculation 2 2 3 2 2 2 3 2" xfId="12622"/>
    <cellStyle name="Calculation 2 2 3 2 2 2 3 3" xfId="12623"/>
    <cellStyle name="Calculation 2 2 3 2 2 2 3 4" xfId="12624"/>
    <cellStyle name="Calculation 2 2 3 2 2 2 3 5" xfId="12625"/>
    <cellStyle name="Calculation 2 2 3 2 2 2 3 6" xfId="12626"/>
    <cellStyle name="Calculation 2 2 3 2 2 2 3 7" xfId="12627"/>
    <cellStyle name="Calculation 2 2 3 2 2 2 3 8" xfId="12628"/>
    <cellStyle name="Calculation 2 2 3 2 2 2 3 9" xfId="12629"/>
    <cellStyle name="Calculation 2 2 3 2 2 2 4" xfId="12630"/>
    <cellStyle name="Calculation 2 2 3 2 2 2 4 2" xfId="12631"/>
    <cellStyle name="Calculation 2 2 3 2 2 2 4 3" xfId="12632"/>
    <cellStyle name="Calculation 2 2 3 2 2 2 4 4" xfId="12633"/>
    <cellStyle name="Calculation 2 2 3 2 2 2 4 5" xfId="12634"/>
    <cellStyle name="Calculation 2 2 3 2 2 2 4 6" xfId="12635"/>
    <cellStyle name="Calculation 2 2 3 2 2 2 4 7" xfId="12636"/>
    <cellStyle name="Calculation 2 2 3 2 2 2 4 8" xfId="12637"/>
    <cellStyle name="Calculation 2 2 3 2 2 2 4 9" xfId="12638"/>
    <cellStyle name="Calculation 2 2 3 2 2 2 5" xfId="12639"/>
    <cellStyle name="Calculation 2 2 3 2 2 2 5 2" xfId="12640"/>
    <cellStyle name="Calculation 2 2 3 2 2 2 5 3" xfId="12641"/>
    <cellStyle name="Calculation 2 2 3 2 2 2 5 4" xfId="12642"/>
    <cellStyle name="Calculation 2 2 3 2 2 2 5 5" xfId="12643"/>
    <cellStyle name="Calculation 2 2 3 2 2 2 5 6" xfId="12644"/>
    <cellStyle name="Calculation 2 2 3 2 2 2 5 7" xfId="12645"/>
    <cellStyle name="Calculation 2 2 3 2 2 2 5 8" xfId="12646"/>
    <cellStyle name="Calculation 2 2 3 2 2 2 6" xfId="12647"/>
    <cellStyle name="Calculation 2 2 3 2 2 2 6 2" xfId="12648"/>
    <cellStyle name="Calculation 2 2 3 2 2 2 6 3" xfId="12649"/>
    <cellStyle name="Calculation 2 2 3 2 2 2 6 4" xfId="12650"/>
    <cellStyle name="Calculation 2 2 3 2 2 2 6 5" xfId="12651"/>
    <cellStyle name="Calculation 2 2 3 2 2 2 6 6" xfId="12652"/>
    <cellStyle name="Calculation 2 2 3 2 2 2 6 7" xfId="12653"/>
    <cellStyle name="Calculation 2 2 3 2 2 2 6 8" xfId="12654"/>
    <cellStyle name="Calculation 2 2 3 2 2 2 7" xfId="12655"/>
    <cellStyle name="Calculation 2 2 3 2 2 2 7 2" xfId="12656"/>
    <cellStyle name="Calculation 2 2 3 2 2 2 7 3" xfId="12657"/>
    <cellStyle name="Calculation 2 2 3 2 2 2 7 4" xfId="12658"/>
    <cellStyle name="Calculation 2 2 3 2 2 2 7 5" xfId="12659"/>
    <cellStyle name="Calculation 2 2 3 2 2 2 7 6" xfId="12660"/>
    <cellStyle name="Calculation 2 2 3 2 2 2 7 7" xfId="12661"/>
    <cellStyle name="Calculation 2 2 3 2 2 2 7 8" xfId="12662"/>
    <cellStyle name="Calculation 2 2 3 2 2 2 8" xfId="12663"/>
    <cellStyle name="Calculation 2 2 3 2 2 2 9" xfId="12664"/>
    <cellStyle name="Calculation 2 2 3 2 2 20" xfId="12665"/>
    <cellStyle name="Calculation 2 2 3 2 2 21" xfId="12666"/>
    <cellStyle name="Calculation 2 2 3 2 2 22" xfId="12667"/>
    <cellStyle name="Calculation 2 2 3 2 2 23" xfId="12668"/>
    <cellStyle name="Calculation 2 2 3 2 2 24" xfId="12669"/>
    <cellStyle name="Calculation 2 2 3 2 2 25" xfId="12670"/>
    <cellStyle name="Calculation 2 2 3 2 2 26" xfId="12671"/>
    <cellStyle name="Calculation 2 2 3 2 2 27" xfId="12672"/>
    <cellStyle name="Calculation 2 2 3 2 2 3" xfId="12673"/>
    <cellStyle name="Calculation 2 2 3 2 2 3 10" xfId="12674"/>
    <cellStyle name="Calculation 2 2 3 2 2 3 11" xfId="12675"/>
    <cellStyle name="Calculation 2 2 3 2 2 3 12" xfId="12676"/>
    <cellStyle name="Calculation 2 2 3 2 2 3 13" xfId="12677"/>
    <cellStyle name="Calculation 2 2 3 2 2 3 14" xfId="12678"/>
    <cellStyle name="Calculation 2 2 3 2 2 3 15" xfId="12679"/>
    <cellStyle name="Calculation 2 2 3 2 2 3 2" xfId="12680"/>
    <cellStyle name="Calculation 2 2 3 2 2 3 2 2" xfId="12681"/>
    <cellStyle name="Calculation 2 2 3 2 2 3 2 3" xfId="12682"/>
    <cellStyle name="Calculation 2 2 3 2 2 3 2 4" xfId="12683"/>
    <cellStyle name="Calculation 2 2 3 2 2 3 2 5" xfId="12684"/>
    <cellStyle name="Calculation 2 2 3 2 2 3 2 6" xfId="12685"/>
    <cellStyle name="Calculation 2 2 3 2 2 3 2 7" xfId="12686"/>
    <cellStyle name="Calculation 2 2 3 2 2 3 2 8" xfId="12687"/>
    <cellStyle name="Calculation 2 2 3 2 2 3 3" xfId="12688"/>
    <cellStyle name="Calculation 2 2 3 2 2 3 3 2" xfId="12689"/>
    <cellStyle name="Calculation 2 2 3 2 2 3 3 3" xfId="12690"/>
    <cellStyle name="Calculation 2 2 3 2 2 3 3 4" xfId="12691"/>
    <cellStyle name="Calculation 2 2 3 2 2 3 3 5" xfId="12692"/>
    <cellStyle name="Calculation 2 2 3 2 2 3 3 6" xfId="12693"/>
    <cellStyle name="Calculation 2 2 3 2 2 3 3 7" xfId="12694"/>
    <cellStyle name="Calculation 2 2 3 2 2 3 3 8" xfId="12695"/>
    <cellStyle name="Calculation 2 2 3 2 2 3 4" xfId="12696"/>
    <cellStyle name="Calculation 2 2 3 2 2 3 4 2" xfId="12697"/>
    <cellStyle name="Calculation 2 2 3 2 2 3 4 3" xfId="12698"/>
    <cellStyle name="Calculation 2 2 3 2 2 3 4 4" xfId="12699"/>
    <cellStyle name="Calculation 2 2 3 2 2 3 4 5" xfId="12700"/>
    <cellStyle name="Calculation 2 2 3 2 2 3 4 6" xfId="12701"/>
    <cellStyle name="Calculation 2 2 3 2 2 3 4 7" xfId="12702"/>
    <cellStyle name="Calculation 2 2 3 2 2 3 4 8" xfId="12703"/>
    <cellStyle name="Calculation 2 2 3 2 2 3 5" xfId="12704"/>
    <cellStyle name="Calculation 2 2 3 2 2 3 5 2" xfId="12705"/>
    <cellStyle name="Calculation 2 2 3 2 2 3 5 3" xfId="12706"/>
    <cellStyle name="Calculation 2 2 3 2 2 3 5 4" xfId="12707"/>
    <cellStyle name="Calculation 2 2 3 2 2 3 5 5" xfId="12708"/>
    <cellStyle name="Calculation 2 2 3 2 2 3 5 6" xfId="12709"/>
    <cellStyle name="Calculation 2 2 3 2 2 3 5 7" xfId="12710"/>
    <cellStyle name="Calculation 2 2 3 2 2 3 5 8" xfId="12711"/>
    <cellStyle name="Calculation 2 2 3 2 2 3 6" xfId="12712"/>
    <cellStyle name="Calculation 2 2 3 2 2 3 6 2" xfId="12713"/>
    <cellStyle name="Calculation 2 2 3 2 2 3 6 3" xfId="12714"/>
    <cellStyle name="Calculation 2 2 3 2 2 3 6 4" xfId="12715"/>
    <cellStyle name="Calculation 2 2 3 2 2 3 6 5" xfId="12716"/>
    <cellStyle name="Calculation 2 2 3 2 2 3 6 6" xfId="12717"/>
    <cellStyle name="Calculation 2 2 3 2 2 3 6 7" xfId="12718"/>
    <cellStyle name="Calculation 2 2 3 2 2 3 6 8" xfId="12719"/>
    <cellStyle name="Calculation 2 2 3 2 2 3 7" xfId="12720"/>
    <cellStyle name="Calculation 2 2 3 2 2 3 7 2" xfId="12721"/>
    <cellStyle name="Calculation 2 2 3 2 2 3 7 3" xfId="12722"/>
    <cellStyle name="Calculation 2 2 3 2 2 3 7 4" xfId="12723"/>
    <cellStyle name="Calculation 2 2 3 2 2 3 7 5" xfId="12724"/>
    <cellStyle name="Calculation 2 2 3 2 2 3 7 6" xfId="12725"/>
    <cellStyle name="Calculation 2 2 3 2 2 3 7 7" xfId="12726"/>
    <cellStyle name="Calculation 2 2 3 2 2 3 7 8" xfId="12727"/>
    <cellStyle name="Calculation 2 2 3 2 2 3 8" xfId="12728"/>
    <cellStyle name="Calculation 2 2 3 2 2 3 9" xfId="12729"/>
    <cellStyle name="Calculation 2 2 3 2 2 4" xfId="12730"/>
    <cellStyle name="Calculation 2 2 3 2 2 4 2" xfId="12731"/>
    <cellStyle name="Calculation 2 2 3 2 2 4 3" xfId="12732"/>
    <cellStyle name="Calculation 2 2 3 2 2 4 4" xfId="12733"/>
    <cellStyle name="Calculation 2 2 3 2 2 4 5" xfId="12734"/>
    <cellStyle name="Calculation 2 2 3 2 2 4 6" xfId="12735"/>
    <cellStyle name="Calculation 2 2 3 2 2 4 7" xfId="12736"/>
    <cellStyle name="Calculation 2 2 3 2 2 4 8" xfId="12737"/>
    <cellStyle name="Calculation 2 2 3 2 2 4 9" xfId="12738"/>
    <cellStyle name="Calculation 2 2 3 2 2 5" xfId="12739"/>
    <cellStyle name="Calculation 2 2 3 2 2 5 2" xfId="12740"/>
    <cellStyle name="Calculation 2 2 3 2 2 5 3" xfId="12741"/>
    <cellStyle name="Calculation 2 2 3 2 2 5 4" xfId="12742"/>
    <cellStyle name="Calculation 2 2 3 2 2 5 5" xfId="12743"/>
    <cellStyle name="Calculation 2 2 3 2 2 5 6" xfId="12744"/>
    <cellStyle name="Calculation 2 2 3 2 2 5 7" xfId="12745"/>
    <cellStyle name="Calculation 2 2 3 2 2 5 8" xfId="12746"/>
    <cellStyle name="Calculation 2 2 3 2 2 5 9" xfId="12747"/>
    <cellStyle name="Calculation 2 2 3 2 2 6" xfId="12748"/>
    <cellStyle name="Calculation 2 2 3 2 2 6 2" xfId="12749"/>
    <cellStyle name="Calculation 2 2 3 2 2 6 3" xfId="12750"/>
    <cellStyle name="Calculation 2 2 3 2 2 6 4" xfId="12751"/>
    <cellStyle name="Calculation 2 2 3 2 2 6 5" xfId="12752"/>
    <cellStyle name="Calculation 2 2 3 2 2 6 6" xfId="12753"/>
    <cellStyle name="Calculation 2 2 3 2 2 6 7" xfId="12754"/>
    <cellStyle name="Calculation 2 2 3 2 2 6 8" xfId="12755"/>
    <cellStyle name="Calculation 2 2 3 2 2 6 9" xfId="12756"/>
    <cellStyle name="Calculation 2 2 3 2 2 7" xfId="12757"/>
    <cellStyle name="Calculation 2 2 3 2 2 7 2" xfId="12758"/>
    <cellStyle name="Calculation 2 2 3 2 2 7 3" xfId="12759"/>
    <cellStyle name="Calculation 2 2 3 2 2 7 4" xfId="12760"/>
    <cellStyle name="Calculation 2 2 3 2 2 7 5" xfId="12761"/>
    <cellStyle name="Calculation 2 2 3 2 2 7 6" xfId="12762"/>
    <cellStyle name="Calculation 2 2 3 2 2 7 7" xfId="12763"/>
    <cellStyle name="Calculation 2 2 3 2 2 7 8" xfId="12764"/>
    <cellStyle name="Calculation 2 2 3 2 2 8" xfId="12765"/>
    <cellStyle name="Calculation 2 2 3 2 2 8 2" xfId="12766"/>
    <cellStyle name="Calculation 2 2 3 2 2 8 3" xfId="12767"/>
    <cellStyle name="Calculation 2 2 3 2 2 8 4" xfId="12768"/>
    <cellStyle name="Calculation 2 2 3 2 2 8 5" xfId="12769"/>
    <cellStyle name="Calculation 2 2 3 2 2 8 6" xfId="12770"/>
    <cellStyle name="Calculation 2 2 3 2 2 8 7" xfId="12771"/>
    <cellStyle name="Calculation 2 2 3 2 2 8 8" xfId="12772"/>
    <cellStyle name="Calculation 2 2 3 2 2 9" xfId="12773"/>
    <cellStyle name="Calculation 2 2 3 2 2 9 2" xfId="12774"/>
    <cellStyle name="Calculation 2 2 3 2 2 9 3" xfId="12775"/>
    <cellStyle name="Calculation 2 2 3 2 2 9 4" xfId="12776"/>
    <cellStyle name="Calculation 2 2 3 2 2 9 5" xfId="12777"/>
    <cellStyle name="Calculation 2 2 3 2 2 9 6" xfId="12778"/>
    <cellStyle name="Calculation 2 2 3 2 2 9 7" xfId="12779"/>
    <cellStyle name="Calculation 2 2 3 2 2 9 8" xfId="12780"/>
    <cellStyle name="Calculation 2 2 3 2 20" xfId="12781"/>
    <cellStyle name="Calculation 2 2 3 2 21" xfId="12782"/>
    <cellStyle name="Calculation 2 2 3 2 22" xfId="12783"/>
    <cellStyle name="Calculation 2 2 3 2 23" xfId="12784"/>
    <cellStyle name="Calculation 2 2 3 2 24" xfId="12785"/>
    <cellStyle name="Calculation 2 2 3 2 25" xfId="12786"/>
    <cellStyle name="Calculation 2 2 3 2 26" xfId="12787"/>
    <cellStyle name="Calculation 2 2 3 2 3" xfId="12788"/>
    <cellStyle name="Calculation 2 2 3 2 3 10" xfId="12789"/>
    <cellStyle name="Calculation 2 2 3 2 3 11" xfId="12790"/>
    <cellStyle name="Calculation 2 2 3 2 3 12" xfId="12791"/>
    <cellStyle name="Calculation 2 2 3 2 3 13" xfId="12792"/>
    <cellStyle name="Calculation 2 2 3 2 3 14" xfId="12793"/>
    <cellStyle name="Calculation 2 2 3 2 3 15" xfId="12794"/>
    <cellStyle name="Calculation 2 2 3 2 3 16" xfId="12795"/>
    <cellStyle name="Calculation 2 2 3 2 3 17" xfId="12796"/>
    <cellStyle name="Calculation 2 2 3 2 3 18" xfId="12797"/>
    <cellStyle name="Calculation 2 2 3 2 3 19" xfId="12798"/>
    <cellStyle name="Calculation 2 2 3 2 3 2" xfId="12799"/>
    <cellStyle name="Calculation 2 2 3 2 3 2 2" xfId="12800"/>
    <cellStyle name="Calculation 2 2 3 2 3 2 3" xfId="12801"/>
    <cellStyle name="Calculation 2 2 3 2 3 2 4" xfId="12802"/>
    <cellStyle name="Calculation 2 2 3 2 3 2 5" xfId="12803"/>
    <cellStyle name="Calculation 2 2 3 2 3 2 6" xfId="12804"/>
    <cellStyle name="Calculation 2 2 3 2 3 2 7" xfId="12805"/>
    <cellStyle name="Calculation 2 2 3 2 3 2 8" xfId="12806"/>
    <cellStyle name="Calculation 2 2 3 2 3 2 9" xfId="12807"/>
    <cellStyle name="Calculation 2 2 3 2 3 20" xfId="12808"/>
    <cellStyle name="Calculation 2 2 3 2 3 21" xfId="12809"/>
    <cellStyle name="Calculation 2 2 3 2 3 22" xfId="12810"/>
    <cellStyle name="Calculation 2 2 3 2 3 23" xfId="12811"/>
    <cellStyle name="Calculation 2 2 3 2 3 24" xfId="12812"/>
    <cellStyle name="Calculation 2 2 3 2 3 3" xfId="12813"/>
    <cellStyle name="Calculation 2 2 3 2 3 3 2" xfId="12814"/>
    <cellStyle name="Calculation 2 2 3 2 3 3 3" xfId="12815"/>
    <cellStyle name="Calculation 2 2 3 2 3 3 4" xfId="12816"/>
    <cellStyle name="Calculation 2 2 3 2 3 3 5" xfId="12817"/>
    <cellStyle name="Calculation 2 2 3 2 3 3 6" xfId="12818"/>
    <cellStyle name="Calculation 2 2 3 2 3 3 7" xfId="12819"/>
    <cellStyle name="Calculation 2 2 3 2 3 3 8" xfId="12820"/>
    <cellStyle name="Calculation 2 2 3 2 3 3 9" xfId="12821"/>
    <cellStyle name="Calculation 2 2 3 2 3 4" xfId="12822"/>
    <cellStyle name="Calculation 2 2 3 2 3 4 2" xfId="12823"/>
    <cellStyle name="Calculation 2 2 3 2 3 4 3" xfId="12824"/>
    <cellStyle name="Calculation 2 2 3 2 3 4 4" xfId="12825"/>
    <cellStyle name="Calculation 2 2 3 2 3 4 5" xfId="12826"/>
    <cellStyle name="Calculation 2 2 3 2 3 4 6" xfId="12827"/>
    <cellStyle name="Calculation 2 2 3 2 3 4 7" xfId="12828"/>
    <cellStyle name="Calculation 2 2 3 2 3 4 8" xfId="12829"/>
    <cellStyle name="Calculation 2 2 3 2 3 4 9" xfId="12830"/>
    <cellStyle name="Calculation 2 2 3 2 3 5" xfId="12831"/>
    <cellStyle name="Calculation 2 2 3 2 3 5 2" xfId="12832"/>
    <cellStyle name="Calculation 2 2 3 2 3 5 3" xfId="12833"/>
    <cellStyle name="Calculation 2 2 3 2 3 5 4" xfId="12834"/>
    <cellStyle name="Calculation 2 2 3 2 3 5 5" xfId="12835"/>
    <cellStyle name="Calculation 2 2 3 2 3 5 6" xfId="12836"/>
    <cellStyle name="Calculation 2 2 3 2 3 5 7" xfId="12837"/>
    <cellStyle name="Calculation 2 2 3 2 3 5 8" xfId="12838"/>
    <cellStyle name="Calculation 2 2 3 2 3 6" xfId="12839"/>
    <cellStyle name="Calculation 2 2 3 2 3 6 2" xfId="12840"/>
    <cellStyle name="Calculation 2 2 3 2 3 6 3" xfId="12841"/>
    <cellStyle name="Calculation 2 2 3 2 3 6 4" xfId="12842"/>
    <cellStyle name="Calculation 2 2 3 2 3 6 5" xfId="12843"/>
    <cellStyle name="Calculation 2 2 3 2 3 6 6" xfId="12844"/>
    <cellStyle name="Calculation 2 2 3 2 3 6 7" xfId="12845"/>
    <cellStyle name="Calculation 2 2 3 2 3 6 8" xfId="12846"/>
    <cellStyle name="Calculation 2 2 3 2 3 7" xfId="12847"/>
    <cellStyle name="Calculation 2 2 3 2 3 7 2" xfId="12848"/>
    <cellStyle name="Calculation 2 2 3 2 3 7 3" xfId="12849"/>
    <cellStyle name="Calculation 2 2 3 2 3 7 4" xfId="12850"/>
    <cellStyle name="Calculation 2 2 3 2 3 7 5" xfId="12851"/>
    <cellStyle name="Calculation 2 2 3 2 3 7 6" xfId="12852"/>
    <cellStyle name="Calculation 2 2 3 2 3 7 7" xfId="12853"/>
    <cellStyle name="Calculation 2 2 3 2 3 7 8" xfId="12854"/>
    <cellStyle name="Calculation 2 2 3 2 3 8" xfId="12855"/>
    <cellStyle name="Calculation 2 2 3 2 3 9" xfId="12856"/>
    <cellStyle name="Calculation 2 2 3 2 4" xfId="12857"/>
    <cellStyle name="Calculation 2 2 3 2 4 10" xfId="12858"/>
    <cellStyle name="Calculation 2 2 3 2 4 11" xfId="12859"/>
    <cellStyle name="Calculation 2 2 3 2 4 12" xfId="12860"/>
    <cellStyle name="Calculation 2 2 3 2 4 13" xfId="12861"/>
    <cellStyle name="Calculation 2 2 3 2 4 14" xfId="12862"/>
    <cellStyle name="Calculation 2 2 3 2 4 15" xfId="12863"/>
    <cellStyle name="Calculation 2 2 3 2 4 16" xfId="12864"/>
    <cellStyle name="Calculation 2 2 3 2 4 17" xfId="12865"/>
    <cellStyle name="Calculation 2 2 3 2 4 18" xfId="12866"/>
    <cellStyle name="Calculation 2 2 3 2 4 2" xfId="12867"/>
    <cellStyle name="Calculation 2 2 3 2 4 3" xfId="12868"/>
    <cellStyle name="Calculation 2 2 3 2 4 4" xfId="12869"/>
    <cellStyle name="Calculation 2 2 3 2 4 5" xfId="12870"/>
    <cellStyle name="Calculation 2 2 3 2 4 6" xfId="12871"/>
    <cellStyle name="Calculation 2 2 3 2 4 7" xfId="12872"/>
    <cellStyle name="Calculation 2 2 3 2 4 8" xfId="12873"/>
    <cellStyle name="Calculation 2 2 3 2 4 9" xfId="12874"/>
    <cellStyle name="Calculation 2 2 3 2 5" xfId="12875"/>
    <cellStyle name="Calculation 2 2 3 2 5 10" xfId="12876"/>
    <cellStyle name="Calculation 2 2 3 2 5 11" xfId="12877"/>
    <cellStyle name="Calculation 2 2 3 2 5 12" xfId="12878"/>
    <cellStyle name="Calculation 2 2 3 2 5 13" xfId="12879"/>
    <cellStyle name="Calculation 2 2 3 2 5 14" xfId="12880"/>
    <cellStyle name="Calculation 2 2 3 2 5 15" xfId="12881"/>
    <cellStyle name="Calculation 2 2 3 2 5 16" xfId="12882"/>
    <cellStyle name="Calculation 2 2 3 2 5 17" xfId="12883"/>
    <cellStyle name="Calculation 2 2 3 2 5 18" xfId="12884"/>
    <cellStyle name="Calculation 2 2 3 2 5 2" xfId="12885"/>
    <cellStyle name="Calculation 2 2 3 2 5 3" xfId="12886"/>
    <cellStyle name="Calculation 2 2 3 2 5 4" xfId="12887"/>
    <cellStyle name="Calculation 2 2 3 2 5 5" xfId="12888"/>
    <cellStyle name="Calculation 2 2 3 2 5 6" xfId="12889"/>
    <cellStyle name="Calculation 2 2 3 2 5 7" xfId="12890"/>
    <cellStyle name="Calculation 2 2 3 2 5 8" xfId="12891"/>
    <cellStyle name="Calculation 2 2 3 2 5 9" xfId="12892"/>
    <cellStyle name="Calculation 2 2 3 2 6" xfId="12893"/>
    <cellStyle name="Calculation 2 2 3 2 6 10" xfId="12894"/>
    <cellStyle name="Calculation 2 2 3 2 6 11" xfId="12895"/>
    <cellStyle name="Calculation 2 2 3 2 6 12" xfId="12896"/>
    <cellStyle name="Calculation 2 2 3 2 6 13" xfId="12897"/>
    <cellStyle name="Calculation 2 2 3 2 6 14" xfId="12898"/>
    <cellStyle name="Calculation 2 2 3 2 6 15" xfId="12899"/>
    <cellStyle name="Calculation 2 2 3 2 6 16" xfId="12900"/>
    <cellStyle name="Calculation 2 2 3 2 6 17" xfId="12901"/>
    <cellStyle name="Calculation 2 2 3 2 6 18" xfId="12902"/>
    <cellStyle name="Calculation 2 2 3 2 6 2" xfId="12903"/>
    <cellStyle name="Calculation 2 2 3 2 6 3" xfId="12904"/>
    <cellStyle name="Calculation 2 2 3 2 6 4" xfId="12905"/>
    <cellStyle name="Calculation 2 2 3 2 6 5" xfId="12906"/>
    <cellStyle name="Calculation 2 2 3 2 6 6" xfId="12907"/>
    <cellStyle name="Calculation 2 2 3 2 6 7" xfId="12908"/>
    <cellStyle name="Calculation 2 2 3 2 6 8" xfId="12909"/>
    <cellStyle name="Calculation 2 2 3 2 6 9" xfId="12910"/>
    <cellStyle name="Calculation 2 2 3 2 7" xfId="12911"/>
    <cellStyle name="Calculation 2 2 3 2 7 2" xfId="12912"/>
    <cellStyle name="Calculation 2 2 3 2 7 3" xfId="12913"/>
    <cellStyle name="Calculation 2 2 3 2 7 4" xfId="12914"/>
    <cellStyle name="Calculation 2 2 3 2 7 5" xfId="12915"/>
    <cellStyle name="Calculation 2 2 3 2 7 6" xfId="12916"/>
    <cellStyle name="Calculation 2 2 3 2 7 7" xfId="12917"/>
    <cellStyle name="Calculation 2 2 3 2 7 8" xfId="12918"/>
    <cellStyle name="Calculation 2 2 3 2 7 9" xfId="12919"/>
    <cellStyle name="Calculation 2 2 3 2 8" xfId="12920"/>
    <cellStyle name="Calculation 2 2 3 2 8 2" xfId="12921"/>
    <cellStyle name="Calculation 2 2 3 2 8 3" xfId="12922"/>
    <cellStyle name="Calculation 2 2 3 2 8 4" xfId="12923"/>
    <cellStyle name="Calculation 2 2 3 2 8 5" xfId="12924"/>
    <cellStyle name="Calculation 2 2 3 2 8 6" xfId="12925"/>
    <cellStyle name="Calculation 2 2 3 2 8 7" xfId="12926"/>
    <cellStyle name="Calculation 2 2 3 2 8 8" xfId="12927"/>
    <cellStyle name="Calculation 2 2 3 2 8 9" xfId="12928"/>
    <cellStyle name="Calculation 2 2 3 2 9" xfId="12929"/>
    <cellStyle name="Calculation 2 2 3 2 9 2" xfId="12930"/>
    <cellStyle name="Calculation 2 2 3 2 9 3" xfId="12931"/>
    <cellStyle name="Calculation 2 2 3 2 9 4" xfId="12932"/>
    <cellStyle name="Calculation 2 2 3 2 9 5" xfId="12933"/>
    <cellStyle name="Calculation 2 2 3 2 9 6" xfId="12934"/>
    <cellStyle name="Calculation 2 2 3 2 9 7" xfId="12935"/>
    <cellStyle name="Calculation 2 2 3 2 9 8" xfId="12936"/>
    <cellStyle name="Calculation 2 2 3 20" xfId="12937"/>
    <cellStyle name="Calculation 2 2 3 21" xfId="12938"/>
    <cellStyle name="Calculation 2 2 3 22" xfId="12939"/>
    <cellStyle name="Calculation 2 2 3 23" xfId="12940"/>
    <cellStyle name="Calculation 2 2 3 24" xfId="12941"/>
    <cellStyle name="Calculation 2 2 3 25" xfId="12942"/>
    <cellStyle name="Calculation 2 2 3 26" xfId="12943"/>
    <cellStyle name="Calculation 2 2 3 27" xfId="12944"/>
    <cellStyle name="Calculation 2 2 3 3" xfId="12945"/>
    <cellStyle name="Calculation 2 2 3 3 10" xfId="12946"/>
    <cellStyle name="Calculation 2 2 3 3 11" xfId="12947"/>
    <cellStyle name="Calculation 2 2 3 3 12" xfId="12948"/>
    <cellStyle name="Calculation 2 2 3 3 13" xfId="12949"/>
    <cellStyle name="Calculation 2 2 3 3 14" xfId="12950"/>
    <cellStyle name="Calculation 2 2 3 3 15" xfId="12951"/>
    <cellStyle name="Calculation 2 2 3 3 16" xfId="12952"/>
    <cellStyle name="Calculation 2 2 3 3 17" xfId="12953"/>
    <cellStyle name="Calculation 2 2 3 3 18" xfId="12954"/>
    <cellStyle name="Calculation 2 2 3 3 19" xfId="12955"/>
    <cellStyle name="Calculation 2 2 3 3 2" xfId="12956"/>
    <cellStyle name="Calculation 2 2 3 3 2 10" xfId="12957"/>
    <cellStyle name="Calculation 2 2 3 3 2 11" xfId="12958"/>
    <cellStyle name="Calculation 2 2 3 3 2 12" xfId="12959"/>
    <cellStyle name="Calculation 2 2 3 3 2 13" xfId="12960"/>
    <cellStyle name="Calculation 2 2 3 3 2 14" xfId="12961"/>
    <cellStyle name="Calculation 2 2 3 3 2 15" xfId="12962"/>
    <cellStyle name="Calculation 2 2 3 3 2 2" xfId="12963"/>
    <cellStyle name="Calculation 2 2 3 3 2 2 2" xfId="12964"/>
    <cellStyle name="Calculation 2 2 3 3 2 2 3" xfId="12965"/>
    <cellStyle name="Calculation 2 2 3 3 2 2 4" xfId="12966"/>
    <cellStyle name="Calculation 2 2 3 3 2 2 5" xfId="12967"/>
    <cellStyle name="Calculation 2 2 3 3 2 2 6" xfId="12968"/>
    <cellStyle name="Calculation 2 2 3 3 2 2 7" xfId="12969"/>
    <cellStyle name="Calculation 2 2 3 3 2 2 8" xfId="12970"/>
    <cellStyle name="Calculation 2 2 3 3 2 2 9" xfId="12971"/>
    <cellStyle name="Calculation 2 2 3 3 2 3" xfId="12972"/>
    <cellStyle name="Calculation 2 2 3 3 2 3 2" xfId="12973"/>
    <cellStyle name="Calculation 2 2 3 3 2 3 3" xfId="12974"/>
    <cellStyle name="Calculation 2 2 3 3 2 3 4" xfId="12975"/>
    <cellStyle name="Calculation 2 2 3 3 2 3 5" xfId="12976"/>
    <cellStyle name="Calculation 2 2 3 3 2 3 6" xfId="12977"/>
    <cellStyle name="Calculation 2 2 3 3 2 3 7" xfId="12978"/>
    <cellStyle name="Calculation 2 2 3 3 2 3 8" xfId="12979"/>
    <cellStyle name="Calculation 2 2 3 3 2 3 9" xfId="12980"/>
    <cellStyle name="Calculation 2 2 3 3 2 4" xfId="12981"/>
    <cellStyle name="Calculation 2 2 3 3 2 4 2" xfId="12982"/>
    <cellStyle name="Calculation 2 2 3 3 2 4 3" xfId="12983"/>
    <cellStyle name="Calculation 2 2 3 3 2 4 4" xfId="12984"/>
    <cellStyle name="Calculation 2 2 3 3 2 4 5" xfId="12985"/>
    <cellStyle name="Calculation 2 2 3 3 2 4 6" xfId="12986"/>
    <cellStyle name="Calculation 2 2 3 3 2 4 7" xfId="12987"/>
    <cellStyle name="Calculation 2 2 3 3 2 4 8" xfId="12988"/>
    <cellStyle name="Calculation 2 2 3 3 2 4 9" xfId="12989"/>
    <cellStyle name="Calculation 2 2 3 3 2 5" xfId="12990"/>
    <cellStyle name="Calculation 2 2 3 3 2 5 2" xfId="12991"/>
    <cellStyle name="Calculation 2 2 3 3 2 5 3" xfId="12992"/>
    <cellStyle name="Calculation 2 2 3 3 2 5 4" xfId="12993"/>
    <cellStyle name="Calculation 2 2 3 3 2 5 5" xfId="12994"/>
    <cellStyle name="Calculation 2 2 3 3 2 5 6" xfId="12995"/>
    <cellStyle name="Calculation 2 2 3 3 2 5 7" xfId="12996"/>
    <cellStyle name="Calculation 2 2 3 3 2 5 8" xfId="12997"/>
    <cellStyle name="Calculation 2 2 3 3 2 6" xfId="12998"/>
    <cellStyle name="Calculation 2 2 3 3 2 6 2" xfId="12999"/>
    <cellStyle name="Calculation 2 2 3 3 2 6 3" xfId="13000"/>
    <cellStyle name="Calculation 2 2 3 3 2 6 4" xfId="13001"/>
    <cellStyle name="Calculation 2 2 3 3 2 6 5" xfId="13002"/>
    <cellStyle name="Calculation 2 2 3 3 2 6 6" xfId="13003"/>
    <cellStyle name="Calculation 2 2 3 3 2 6 7" xfId="13004"/>
    <cellStyle name="Calculation 2 2 3 3 2 6 8" xfId="13005"/>
    <cellStyle name="Calculation 2 2 3 3 2 7" xfId="13006"/>
    <cellStyle name="Calculation 2 2 3 3 2 7 2" xfId="13007"/>
    <cellStyle name="Calculation 2 2 3 3 2 7 3" xfId="13008"/>
    <cellStyle name="Calculation 2 2 3 3 2 7 4" xfId="13009"/>
    <cellStyle name="Calculation 2 2 3 3 2 7 5" xfId="13010"/>
    <cellStyle name="Calculation 2 2 3 3 2 7 6" xfId="13011"/>
    <cellStyle name="Calculation 2 2 3 3 2 7 7" xfId="13012"/>
    <cellStyle name="Calculation 2 2 3 3 2 7 8" xfId="13013"/>
    <cellStyle name="Calculation 2 2 3 3 2 8" xfId="13014"/>
    <cellStyle name="Calculation 2 2 3 3 2 9" xfId="13015"/>
    <cellStyle name="Calculation 2 2 3 3 20" xfId="13016"/>
    <cellStyle name="Calculation 2 2 3 3 21" xfId="13017"/>
    <cellStyle name="Calculation 2 2 3 3 22" xfId="13018"/>
    <cellStyle name="Calculation 2 2 3 3 23" xfId="13019"/>
    <cellStyle name="Calculation 2 2 3 3 24" xfId="13020"/>
    <cellStyle name="Calculation 2 2 3 3 25" xfId="13021"/>
    <cellStyle name="Calculation 2 2 3 3 26" xfId="13022"/>
    <cellStyle name="Calculation 2 2 3 3 27" xfId="13023"/>
    <cellStyle name="Calculation 2 2 3 3 3" xfId="13024"/>
    <cellStyle name="Calculation 2 2 3 3 3 10" xfId="13025"/>
    <cellStyle name="Calculation 2 2 3 3 3 11" xfId="13026"/>
    <cellStyle name="Calculation 2 2 3 3 3 12" xfId="13027"/>
    <cellStyle name="Calculation 2 2 3 3 3 13" xfId="13028"/>
    <cellStyle name="Calculation 2 2 3 3 3 14" xfId="13029"/>
    <cellStyle name="Calculation 2 2 3 3 3 15" xfId="13030"/>
    <cellStyle name="Calculation 2 2 3 3 3 2" xfId="13031"/>
    <cellStyle name="Calculation 2 2 3 3 3 2 2" xfId="13032"/>
    <cellStyle name="Calculation 2 2 3 3 3 2 3" xfId="13033"/>
    <cellStyle name="Calculation 2 2 3 3 3 2 4" xfId="13034"/>
    <cellStyle name="Calculation 2 2 3 3 3 2 5" xfId="13035"/>
    <cellStyle name="Calculation 2 2 3 3 3 2 6" xfId="13036"/>
    <cellStyle name="Calculation 2 2 3 3 3 2 7" xfId="13037"/>
    <cellStyle name="Calculation 2 2 3 3 3 2 8" xfId="13038"/>
    <cellStyle name="Calculation 2 2 3 3 3 3" xfId="13039"/>
    <cellStyle name="Calculation 2 2 3 3 3 3 2" xfId="13040"/>
    <cellStyle name="Calculation 2 2 3 3 3 3 3" xfId="13041"/>
    <cellStyle name="Calculation 2 2 3 3 3 3 4" xfId="13042"/>
    <cellStyle name="Calculation 2 2 3 3 3 3 5" xfId="13043"/>
    <cellStyle name="Calculation 2 2 3 3 3 3 6" xfId="13044"/>
    <cellStyle name="Calculation 2 2 3 3 3 3 7" xfId="13045"/>
    <cellStyle name="Calculation 2 2 3 3 3 3 8" xfId="13046"/>
    <cellStyle name="Calculation 2 2 3 3 3 4" xfId="13047"/>
    <cellStyle name="Calculation 2 2 3 3 3 4 2" xfId="13048"/>
    <cellStyle name="Calculation 2 2 3 3 3 4 3" xfId="13049"/>
    <cellStyle name="Calculation 2 2 3 3 3 4 4" xfId="13050"/>
    <cellStyle name="Calculation 2 2 3 3 3 4 5" xfId="13051"/>
    <cellStyle name="Calculation 2 2 3 3 3 4 6" xfId="13052"/>
    <cellStyle name="Calculation 2 2 3 3 3 4 7" xfId="13053"/>
    <cellStyle name="Calculation 2 2 3 3 3 4 8" xfId="13054"/>
    <cellStyle name="Calculation 2 2 3 3 3 5" xfId="13055"/>
    <cellStyle name="Calculation 2 2 3 3 3 5 2" xfId="13056"/>
    <cellStyle name="Calculation 2 2 3 3 3 5 3" xfId="13057"/>
    <cellStyle name="Calculation 2 2 3 3 3 5 4" xfId="13058"/>
    <cellStyle name="Calculation 2 2 3 3 3 5 5" xfId="13059"/>
    <cellStyle name="Calculation 2 2 3 3 3 5 6" xfId="13060"/>
    <cellStyle name="Calculation 2 2 3 3 3 5 7" xfId="13061"/>
    <cellStyle name="Calculation 2 2 3 3 3 5 8" xfId="13062"/>
    <cellStyle name="Calculation 2 2 3 3 3 6" xfId="13063"/>
    <cellStyle name="Calculation 2 2 3 3 3 6 2" xfId="13064"/>
    <cellStyle name="Calculation 2 2 3 3 3 6 3" xfId="13065"/>
    <cellStyle name="Calculation 2 2 3 3 3 6 4" xfId="13066"/>
    <cellStyle name="Calculation 2 2 3 3 3 6 5" xfId="13067"/>
    <cellStyle name="Calculation 2 2 3 3 3 6 6" xfId="13068"/>
    <cellStyle name="Calculation 2 2 3 3 3 6 7" xfId="13069"/>
    <cellStyle name="Calculation 2 2 3 3 3 6 8" xfId="13070"/>
    <cellStyle name="Calculation 2 2 3 3 3 7" xfId="13071"/>
    <cellStyle name="Calculation 2 2 3 3 3 7 2" xfId="13072"/>
    <cellStyle name="Calculation 2 2 3 3 3 7 3" xfId="13073"/>
    <cellStyle name="Calculation 2 2 3 3 3 7 4" xfId="13074"/>
    <cellStyle name="Calculation 2 2 3 3 3 7 5" xfId="13075"/>
    <cellStyle name="Calculation 2 2 3 3 3 7 6" xfId="13076"/>
    <cellStyle name="Calculation 2 2 3 3 3 7 7" xfId="13077"/>
    <cellStyle name="Calculation 2 2 3 3 3 7 8" xfId="13078"/>
    <cellStyle name="Calculation 2 2 3 3 3 8" xfId="13079"/>
    <cellStyle name="Calculation 2 2 3 3 3 9" xfId="13080"/>
    <cellStyle name="Calculation 2 2 3 3 4" xfId="13081"/>
    <cellStyle name="Calculation 2 2 3 3 4 2" xfId="13082"/>
    <cellStyle name="Calculation 2 2 3 3 4 3" xfId="13083"/>
    <cellStyle name="Calculation 2 2 3 3 4 4" xfId="13084"/>
    <cellStyle name="Calculation 2 2 3 3 4 5" xfId="13085"/>
    <cellStyle name="Calculation 2 2 3 3 4 6" xfId="13086"/>
    <cellStyle name="Calculation 2 2 3 3 4 7" xfId="13087"/>
    <cellStyle name="Calculation 2 2 3 3 4 8" xfId="13088"/>
    <cellStyle name="Calculation 2 2 3 3 4 9" xfId="13089"/>
    <cellStyle name="Calculation 2 2 3 3 5" xfId="13090"/>
    <cellStyle name="Calculation 2 2 3 3 5 2" xfId="13091"/>
    <cellStyle name="Calculation 2 2 3 3 5 3" xfId="13092"/>
    <cellStyle name="Calculation 2 2 3 3 5 4" xfId="13093"/>
    <cellStyle name="Calculation 2 2 3 3 5 5" xfId="13094"/>
    <cellStyle name="Calculation 2 2 3 3 5 6" xfId="13095"/>
    <cellStyle name="Calculation 2 2 3 3 5 7" xfId="13096"/>
    <cellStyle name="Calculation 2 2 3 3 5 8" xfId="13097"/>
    <cellStyle name="Calculation 2 2 3 3 5 9" xfId="13098"/>
    <cellStyle name="Calculation 2 2 3 3 6" xfId="13099"/>
    <cellStyle name="Calculation 2 2 3 3 6 2" xfId="13100"/>
    <cellStyle name="Calculation 2 2 3 3 6 3" xfId="13101"/>
    <cellStyle name="Calculation 2 2 3 3 6 4" xfId="13102"/>
    <cellStyle name="Calculation 2 2 3 3 6 5" xfId="13103"/>
    <cellStyle name="Calculation 2 2 3 3 6 6" xfId="13104"/>
    <cellStyle name="Calculation 2 2 3 3 6 7" xfId="13105"/>
    <cellStyle name="Calculation 2 2 3 3 6 8" xfId="13106"/>
    <cellStyle name="Calculation 2 2 3 3 6 9" xfId="13107"/>
    <cellStyle name="Calculation 2 2 3 3 7" xfId="13108"/>
    <cellStyle name="Calculation 2 2 3 3 7 2" xfId="13109"/>
    <cellStyle name="Calculation 2 2 3 3 7 3" xfId="13110"/>
    <cellStyle name="Calculation 2 2 3 3 7 4" xfId="13111"/>
    <cellStyle name="Calculation 2 2 3 3 7 5" xfId="13112"/>
    <cellStyle name="Calculation 2 2 3 3 7 6" xfId="13113"/>
    <cellStyle name="Calculation 2 2 3 3 7 7" xfId="13114"/>
    <cellStyle name="Calculation 2 2 3 3 7 8" xfId="13115"/>
    <cellStyle name="Calculation 2 2 3 3 8" xfId="13116"/>
    <cellStyle name="Calculation 2 2 3 3 8 2" xfId="13117"/>
    <cellStyle name="Calculation 2 2 3 3 8 3" xfId="13118"/>
    <cellStyle name="Calculation 2 2 3 3 8 4" xfId="13119"/>
    <cellStyle name="Calculation 2 2 3 3 8 5" xfId="13120"/>
    <cellStyle name="Calculation 2 2 3 3 8 6" xfId="13121"/>
    <cellStyle name="Calculation 2 2 3 3 8 7" xfId="13122"/>
    <cellStyle name="Calculation 2 2 3 3 8 8" xfId="13123"/>
    <cellStyle name="Calculation 2 2 3 3 9" xfId="13124"/>
    <cellStyle name="Calculation 2 2 3 3 9 2" xfId="13125"/>
    <cellStyle name="Calculation 2 2 3 3 9 3" xfId="13126"/>
    <cellStyle name="Calculation 2 2 3 3 9 4" xfId="13127"/>
    <cellStyle name="Calculation 2 2 3 3 9 5" xfId="13128"/>
    <cellStyle name="Calculation 2 2 3 3 9 6" xfId="13129"/>
    <cellStyle name="Calculation 2 2 3 3 9 7" xfId="13130"/>
    <cellStyle name="Calculation 2 2 3 3 9 8" xfId="13131"/>
    <cellStyle name="Calculation 2 2 3 4" xfId="13132"/>
    <cellStyle name="Calculation 2 2 3 4 10" xfId="13133"/>
    <cellStyle name="Calculation 2 2 3 4 11" xfId="13134"/>
    <cellStyle name="Calculation 2 2 3 4 12" xfId="13135"/>
    <cellStyle name="Calculation 2 2 3 4 13" xfId="13136"/>
    <cellStyle name="Calculation 2 2 3 4 14" xfId="13137"/>
    <cellStyle name="Calculation 2 2 3 4 15" xfId="13138"/>
    <cellStyle name="Calculation 2 2 3 4 16" xfId="13139"/>
    <cellStyle name="Calculation 2 2 3 4 17" xfId="13140"/>
    <cellStyle name="Calculation 2 2 3 4 18" xfId="13141"/>
    <cellStyle name="Calculation 2 2 3 4 19" xfId="13142"/>
    <cellStyle name="Calculation 2 2 3 4 2" xfId="13143"/>
    <cellStyle name="Calculation 2 2 3 4 2 10" xfId="13144"/>
    <cellStyle name="Calculation 2 2 3 4 2 2" xfId="13145"/>
    <cellStyle name="Calculation 2 2 3 4 2 2 2" xfId="13146"/>
    <cellStyle name="Calculation 2 2 3 4 2 2 3" xfId="13147"/>
    <cellStyle name="Calculation 2 2 3 4 2 2 4" xfId="13148"/>
    <cellStyle name="Calculation 2 2 3 4 2 2 5" xfId="13149"/>
    <cellStyle name="Calculation 2 2 3 4 2 2 6" xfId="13150"/>
    <cellStyle name="Calculation 2 2 3 4 2 2 7" xfId="13151"/>
    <cellStyle name="Calculation 2 2 3 4 2 2 8" xfId="13152"/>
    <cellStyle name="Calculation 2 2 3 4 2 2 9" xfId="13153"/>
    <cellStyle name="Calculation 2 2 3 4 2 3" xfId="13154"/>
    <cellStyle name="Calculation 2 2 3 4 2 4" xfId="13155"/>
    <cellStyle name="Calculation 2 2 3 4 2 5" xfId="13156"/>
    <cellStyle name="Calculation 2 2 3 4 2 6" xfId="13157"/>
    <cellStyle name="Calculation 2 2 3 4 2 7" xfId="13158"/>
    <cellStyle name="Calculation 2 2 3 4 2 8" xfId="13159"/>
    <cellStyle name="Calculation 2 2 3 4 2 9" xfId="13160"/>
    <cellStyle name="Calculation 2 2 3 4 20" xfId="13161"/>
    <cellStyle name="Calculation 2 2 3 4 21" xfId="13162"/>
    <cellStyle name="Calculation 2 2 3 4 22" xfId="13163"/>
    <cellStyle name="Calculation 2 2 3 4 23" xfId="13164"/>
    <cellStyle name="Calculation 2 2 3 4 24" xfId="13165"/>
    <cellStyle name="Calculation 2 2 3 4 3" xfId="13166"/>
    <cellStyle name="Calculation 2 2 3 4 3 2" xfId="13167"/>
    <cellStyle name="Calculation 2 2 3 4 3 3" xfId="13168"/>
    <cellStyle name="Calculation 2 2 3 4 3 4" xfId="13169"/>
    <cellStyle name="Calculation 2 2 3 4 3 5" xfId="13170"/>
    <cellStyle name="Calculation 2 2 3 4 3 6" xfId="13171"/>
    <cellStyle name="Calculation 2 2 3 4 3 7" xfId="13172"/>
    <cellStyle name="Calculation 2 2 3 4 3 8" xfId="13173"/>
    <cellStyle name="Calculation 2 2 3 4 3 9" xfId="13174"/>
    <cellStyle name="Calculation 2 2 3 4 4" xfId="13175"/>
    <cellStyle name="Calculation 2 2 3 4 4 2" xfId="13176"/>
    <cellStyle name="Calculation 2 2 3 4 4 3" xfId="13177"/>
    <cellStyle name="Calculation 2 2 3 4 4 4" xfId="13178"/>
    <cellStyle name="Calculation 2 2 3 4 4 5" xfId="13179"/>
    <cellStyle name="Calculation 2 2 3 4 4 6" xfId="13180"/>
    <cellStyle name="Calculation 2 2 3 4 4 7" xfId="13181"/>
    <cellStyle name="Calculation 2 2 3 4 4 8" xfId="13182"/>
    <cellStyle name="Calculation 2 2 3 4 4 9" xfId="13183"/>
    <cellStyle name="Calculation 2 2 3 4 5" xfId="13184"/>
    <cellStyle name="Calculation 2 2 3 4 5 2" xfId="13185"/>
    <cellStyle name="Calculation 2 2 3 4 5 3" xfId="13186"/>
    <cellStyle name="Calculation 2 2 3 4 5 4" xfId="13187"/>
    <cellStyle name="Calculation 2 2 3 4 5 5" xfId="13188"/>
    <cellStyle name="Calculation 2 2 3 4 5 6" xfId="13189"/>
    <cellStyle name="Calculation 2 2 3 4 5 7" xfId="13190"/>
    <cellStyle name="Calculation 2 2 3 4 5 8" xfId="13191"/>
    <cellStyle name="Calculation 2 2 3 4 6" xfId="13192"/>
    <cellStyle name="Calculation 2 2 3 4 6 2" xfId="13193"/>
    <cellStyle name="Calculation 2 2 3 4 6 3" xfId="13194"/>
    <cellStyle name="Calculation 2 2 3 4 6 4" xfId="13195"/>
    <cellStyle name="Calculation 2 2 3 4 6 5" xfId="13196"/>
    <cellStyle name="Calculation 2 2 3 4 6 6" xfId="13197"/>
    <cellStyle name="Calculation 2 2 3 4 6 7" xfId="13198"/>
    <cellStyle name="Calculation 2 2 3 4 6 8" xfId="13199"/>
    <cellStyle name="Calculation 2 2 3 4 7" xfId="13200"/>
    <cellStyle name="Calculation 2 2 3 4 7 2" xfId="13201"/>
    <cellStyle name="Calculation 2 2 3 4 7 3" xfId="13202"/>
    <cellStyle name="Calculation 2 2 3 4 7 4" xfId="13203"/>
    <cellStyle name="Calculation 2 2 3 4 7 5" xfId="13204"/>
    <cellStyle name="Calculation 2 2 3 4 7 6" xfId="13205"/>
    <cellStyle name="Calculation 2 2 3 4 7 7" xfId="13206"/>
    <cellStyle name="Calculation 2 2 3 4 7 8" xfId="13207"/>
    <cellStyle name="Calculation 2 2 3 4 8" xfId="13208"/>
    <cellStyle name="Calculation 2 2 3 4 9" xfId="13209"/>
    <cellStyle name="Calculation 2 2 3 5" xfId="13210"/>
    <cellStyle name="Calculation 2 2 3 5 10" xfId="13211"/>
    <cellStyle name="Calculation 2 2 3 5 11" xfId="13212"/>
    <cellStyle name="Calculation 2 2 3 5 12" xfId="13213"/>
    <cellStyle name="Calculation 2 2 3 5 13" xfId="13214"/>
    <cellStyle name="Calculation 2 2 3 5 14" xfId="13215"/>
    <cellStyle name="Calculation 2 2 3 5 15" xfId="13216"/>
    <cellStyle name="Calculation 2 2 3 5 16" xfId="13217"/>
    <cellStyle name="Calculation 2 2 3 5 17" xfId="13218"/>
    <cellStyle name="Calculation 2 2 3 5 18" xfId="13219"/>
    <cellStyle name="Calculation 2 2 3 5 2" xfId="13220"/>
    <cellStyle name="Calculation 2 2 3 5 2 10" xfId="13221"/>
    <cellStyle name="Calculation 2 2 3 5 2 2" xfId="13222"/>
    <cellStyle name="Calculation 2 2 3 5 2 2 2" xfId="13223"/>
    <cellStyle name="Calculation 2 2 3 5 2 2 3" xfId="13224"/>
    <cellStyle name="Calculation 2 2 3 5 2 2 4" xfId="13225"/>
    <cellStyle name="Calculation 2 2 3 5 2 2 5" xfId="13226"/>
    <cellStyle name="Calculation 2 2 3 5 2 2 6" xfId="13227"/>
    <cellStyle name="Calculation 2 2 3 5 2 2 7" xfId="13228"/>
    <cellStyle name="Calculation 2 2 3 5 2 2 8" xfId="13229"/>
    <cellStyle name="Calculation 2 2 3 5 2 2 9" xfId="13230"/>
    <cellStyle name="Calculation 2 2 3 5 2 3" xfId="13231"/>
    <cellStyle name="Calculation 2 2 3 5 2 4" xfId="13232"/>
    <cellStyle name="Calculation 2 2 3 5 2 5" xfId="13233"/>
    <cellStyle name="Calculation 2 2 3 5 2 6" xfId="13234"/>
    <cellStyle name="Calculation 2 2 3 5 2 7" xfId="13235"/>
    <cellStyle name="Calculation 2 2 3 5 2 8" xfId="13236"/>
    <cellStyle name="Calculation 2 2 3 5 2 9" xfId="13237"/>
    <cellStyle name="Calculation 2 2 3 5 3" xfId="13238"/>
    <cellStyle name="Calculation 2 2 3 5 3 2" xfId="13239"/>
    <cellStyle name="Calculation 2 2 3 5 3 3" xfId="13240"/>
    <cellStyle name="Calculation 2 2 3 5 3 4" xfId="13241"/>
    <cellStyle name="Calculation 2 2 3 5 3 5" xfId="13242"/>
    <cellStyle name="Calculation 2 2 3 5 3 6" xfId="13243"/>
    <cellStyle name="Calculation 2 2 3 5 3 7" xfId="13244"/>
    <cellStyle name="Calculation 2 2 3 5 3 8" xfId="13245"/>
    <cellStyle name="Calculation 2 2 3 5 4" xfId="13246"/>
    <cellStyle name="Calculation 2 2 3 5 4 2" xfId="13247"/>
    <cellStyle name="Calculation 2 2 3 5 4 3" xfId="13248"/>
    <cellStyle name="Calculation 2 2 3 5 4 4" xfId="13249"/>
    <cellStyle name="Calculation 2 2 3 5 4 5" xfId="13250"/>
    <cellStyle name="Calculation 2 2 3 5 4 6" xfId="13251"/>
    <cellStyle name="Calculation 2 2 3 5 4 7" xfId="13252"/>
    <cellStyle name="Calculation 2 2 3 5 4 8" xfId="13253"/>
    <cellStyle name="Calculation 2 2 3 5 4 9" xfId="13254"/>
    <cellStyle name="Calculation 2 2 3 5 5" xfId="13255"/>
    <cellStyle name="Calculation 2 2 3 5 6" xfId="13256"/>
    <cellStyle name="Calculation 2 2 3 5 7" xfId="13257"/>
    <cellStyle name="Calculation 2 2 3 5 8" xfId="13258"/>
    <cellStyle name="Calculation 2 2 3 5 9" xfId="13259"/>
    <cellStyle name="Calculation 2 2 3 6" xfId="13260"/>
    <cellStyle name="Calculation 2 2 3 6 10" xfId="13261"/>
    <cellStyle name="Calculation 2 2 3 6 11" xfId="13262"/>
    <cellStyle name="Calculation 2 2 3 6 12" xfId="13263"/>
    <cellStyle name="Calculation 2 2 3 6 13" xfId="13264"/>
    <cellStyle name="Calculation 2 2 3 6 14" xfId="13265"/>
    <cellStyle name="Calculation 2 2 3 6 15" xfId="13266"/>
    <cellStyle name="Calculation 2 2 3 6 16" xfId="13267"/>
    <cellStyle name="Calculation 2 2 3 6 17" xfId="13268"/>
    <cellStyle name="Calculation 2 2 3 6 18" xfId="13269"/>
    <cellStyle name="Calculation 2 2 3 6 2" xfId="13270"/>
    <cellStyle name="Calculation 2 2 3 6 2 2" xfId="13271"/>
    <cellStyle name="Calculation 2 2 3 6 2 3" xfId="13272"/>
    <cellStyle name="Calculation 2 2 3 6 2 4" xfId="13273"/>
    <cellStyle name="Calculation 2 2 3 6 2 5" xfId="13274"/>
    <cellStyle name="Calculation 2 2 3 6 2 6" xfId="13275"/>
    <cellStyle name="Calculation 2 2 3 6 2 7" xfId="13276"/>
    <cellStyle name="Calculation 2 2 3 6 2 8" xfId="13277"/>
    <cellStyle name="Calculation 2 2 3 6 2 9" xfId="13278"/>
    <cellStyle name="Calculation 2 2 3 6 3" xfId="13279"/>
    <cellStyle name="Calculation 2 2 3 6 4" xfId="13280"/>
    <cellStyle name="Calculation 2 2 3 6 5" xfId="13281"/>
    <cellStyle name="Calculation 2 2 3 6 6" xfId="13282"/>
    <cellStyle name="Calculation 2 2 3 6 7" xfId="13283"/>
    <cellStyle name="Calculation 2 2 3 6 8" xfId="13284"/>
    <cellStyle name="Calculation 2 2 3 6 9" xfId="13285"/>
    <cellStyle name="Calculation 2 2 3 7" xfId="13286"/>
    <cellStyle name="Calculation 2 2 3 7 10" xfId="13287"/>
    <cellStyle name="Calculation 2 2 3 7 11" xfId="13288"/>
    <cellStyle name="Calculation 2 2 3 7 12" xfId="13289"/>
    <cellStyle name="Calculation 2 2 3 7 13" xfId="13290"/>
    <cellStyle name="Calculation 2 2 3 7 14" xfId="13291"/>
    <cellStyle name="Calculation 2 2 3 7 15" xfId="13292"/>
    <cellStyle name="Calculation 2 2 3 7 16" xfId="13293"/>
    <cellStyle name="Calculation 2 2 3 7 17" xfId="13294"/>
    <cellStyle name="Calculation 2 2 3 7 18" xfId="13295"/>
    <cellStyle name="Calculation 2 2 3 7 2" xfId="13296"/>
    <cellStyle name="Calculation 2 2 3 7 3" xfId="13297"/>
    <cellStyle name="Calculation 2 2 3 7 4" xfId="13298"/>
    <cellStyle name="Calculation 2 2 3 7 5" xfId="13299"/>
    <cellStyle name="Calculation 2 2 3 7 6" xfId="13300"/>
    <cellStyle name="Calculation 2 2 3 7 7" xfId="13301"/>
    <cellStyle name="Calculation 2 2 3 7 8" xfId="13302"/>
    <cellStyle name="Calculation 2 2 3 7 9" xfId="13303"/>
    <cellStyle name="Calculation 2 2 3 8" xfId="13304"/>
    <cellStyle name="Calculation 2 2 3 8 2" xfId="13305"/>
    <cellStyle name="Calculation 2 2 3 8 3" xfId="13306"/>
    <cellStyle name="Calculation 2 2 3 8 4" xfId="13307"/>
    <cellStyle name="Calculation 2 2 3 8 5" xfId="13308"/>
    <cellStyle name="Calculation 2 2 3 8 6" xfId="13309"/>
    <cellStyle name="Calculation 2 2 3 8 7" xfId="13310"/>
    <cellStyle name="Calculation 2 2 3 8 8" xfId="13311"/>
    <cellStyle name="Calculation 2 2 3 8 9" xfId="13312"/>
    <cellStyle name="Calculation 2 2 3 9" xfId="13313"/>
    <cellStyle name="Calculation 2 2 3 9 2" xfId="13314"/>
    <cellStyle name="Calculation 2 2 3 9 3" xfId="13315"/>
    <cellStyle name="Calculation 2 2 3 9 4" xfId="13316"/>
    <cellStyle name="Calculation 2 2 3 9 5" xfId="13317"/>
    <cellStyle name="Calculation 2 2 3 9 6" xfId="13318"/>
    <cellStyle name="Calculation 2 2 3 9 7" xfId="13319"/>
    <cellStyle name="Calculation 2 2 3 9 8" xfId="13320"/>
    <cellStyle name="Calculation 2 2 3 9 9" xfId="13321"/>
    <cellStyle name="Calculation 2 2 4" xfId="9796"/>
    <cellStyle name="Calculation 2 2 4 10" xfId="13322"/>
    <cellStyle name="Calculation 2 2 4 11" xfId="13323"/>
    <cellStyle name="Calculation 2 2 4 12" xfId="13324"/>
    <cellStyle name="Calculation 2 2 4 13" xfId="13325"/>
    <cellStyle name="Calculation 2 2 4 14" xfId="13326"/>
    <cellStyle name="Calculation 2 2 4 15" xfId="13327"/>
    <cellStyle name="Calculation 2 2 4 16" xfId="13328"/>
    <cellStyle name="Calculation 2 2 4 17" xfId="13329"/>
    <cellStyle name="Calculation 2 2 4 18" xfId="13330"/>
    <cellStyle name="Calculation 2 2 4 19" xfId="13331"/>
    <cellStyle name="Calculation 2 2 4 2" xfId="13332"/>
    <cellStyle name="Calculation 2 2 4 2 10" xfId="13333"/>
    <cellStyle name="Calculation 2 2 4 2 11" xfId="13334"/>
    <cellStyle name="Calculation 2 2 4 2 12" xfId="13335"/>
    <cellStyle name="Calculation 2 2 4 2 13" xfId="13336"/>
    <cellStyle name="Calculation 2 2 4 2 14" xfId="13337"/>
    <cellStyle name="Calculation 2 2 4 2 15" xfId="13338"/>
    <cellStyle name="Calculation 2 2 4 2 16" xfId="13339"/>
    <cellStyle name="Calculation 2 2 4 2 17" xfId="13340"/>
    <cellStyle name="Calculation 2 2 4 2 18" xfId="13341"/>
    <cellStyle name="Calculation 2 2 4 2 19" xfId="13342"/>
    <cellStyle name="Calculation 2 2 4 2 2" xfId="13343"/>
    <cellStyle name="Calculation 2 2 4 2 2 10" xfId="13344"/>
    <cellStyle name="Calculation 2 2 4 2 2 11" xfId="13345"/>
    <cellStyle name="Calculation 2 2 4 2 2 12" xfId="13346"/>
    <cellStyle name="Calculation 2 2 4 2 2 13" xfId="13347"/>
    <cellStyle name="Calculation 2 2 4 2 2 14" xfId="13348"/>
    <cellStyle name="Calculation 2 2 4 2 2 15" xfId="13349"/>
    <cellStyle name="Calculation 2 2 4 2 2 2" xfId="13350"/>
    <cellStyle name="Calculation 2 2 4 2 2 2 2" xfId="13351"/>
    <cellStyle name="Calculation 2 2 4 2 2 2 3" xfId="13352"/>
    <cellStyle name="Calculation 2 2 4 2 2 2 4" xfId="13353"/>
    <cellStyle name="Calculation 2 2 4 2 2 2 5" xfId="13354"/>
    <cellStyle name="Calculation 2 2 4 2 2 2 6" xfId="13355"/>
    <cellStyle name="Calculation 2 2 4 2 2 2 7" xfId="13356"/>
    <cellStyle name="Calculation 2 2 4 2 2 2 8" xfId="13357"/>
    <cellStyle name="Calculation 2 2 4 2 2 2 9" xfId="13358"/>
    <cellStyle name="Calculation 2 2 4 2 2 3" xfId="13359"/>
    <cellStyle name="Calculation 2 2 4 2 2 3 2" xfId="13360"/>
    <cellStyle name="Calculation 2 2 4 2 2 3 3" xfId="13361"/>
    <cellStyle name="Calculation 2 2 4 2 2 3 4" xfId="13362"/>
    <cellStyle name="Calculation 2 2 4 2 2 3 5" xfId="13363"/>
    <cellStyle name="Calculation 2 2 4 2 2 3 6" xfId="13364"/>
    <cellStyle name="Calculation 2 2 4 2 2 3 7" xfId="13365"/>
    <cellStyle name="Calculation 2 2 4 2 2 3 8" xfId="13366"/>
    <cellStyle name="Calculation 2 2 4 2 2 4" xfId="13367"/>
    <cellStyle name="Calculation 2 2 4 2 2 4 2" xfId="13368"/>
    <cellStyle name="Calculation 2 2 4 2 2 4 3" xfId="13369"/>
    <cellStyle name="Calculation 2 2 4 2 2 4 4" xfId="13370"/>
    <cellStyle name="Calculation 2 2 4 2 2 4 5" xfId="13371"/>
    <cellStyle name="Calculation 2 2 4 2 2 4 6" xfId="13372"/>
    <cellStyle name="Calculation 2 2 4 2 2 4 7" xfId="13373"/>
    <cellStyle name="Calculation 2 2 4 2 2 4 8" xfId="13374"/>
    <cellStyle name="Calculation 2 2 4 2 2 5" xfId="13375"/>
    <cellStyle name="Calculation 2 2 4 2 2 5 2" xfId="13376"/>
    <cellStyle name="Calculation 2 2 4 2 2 5 3" xfId="13377"/>
    <cellStyle name="Calculation 2 2 4 2 2 5 4" xfId="13378"/>
    <cellStyle name="Calculation 2 2 4 2 2 5 5" xfId="13379"/>
    <cellStyle name="Calculation 2 2 4 2 2 5 6" xfId="13380"/>
    <cellStyle name="Calculation 2 2 4 2 2 5 7" xfId="13381"/>
    <cellStyle name="Calculation 2 2 4 2 2 5 8" xfId="13382"/>
    <cellStyle name="Calculation 2 2 4 2 2 6" xfId="13383"/>
    <cellStyle name="Calculation 2 2 4 2 2 6 2" xfId="13384"/>
    <cellStyle name="Calculation 2 2 4 2 2 6 3" xfId="13385"/>
    <cellStyle name="Calculation 2 2 4 2 2 6 4" xfId="13386"/>
    <cellStyle name="Calculation 2 2 4 2 2 6 5" xfId="13387"/>
    <cellStyle name="Calculation 2 2 4 2 2 6 6" xfId="13388"/>
    <cellStyle name="Calculation 2 2 4 2 2 6 7" xfId="13389"/>
    <cellStyle name="Calculation 2 2 4 2 2 6 8" xfId="13390"/>
    <cellStyle name="Calculation 2 2 4 2 2 7" xfId="13391"/>
    <cellStyle name="Calculation 2 2 4 2 2 7 2" xfId="13392"/>
    <cellStyle name="Calculation 2 2 4 2 2 7 3" xfId="13393"/>
    <cellStyle name="Calculation 2 2 4 2 2 7 4" xfId="13394"/>
    <cellStyle name="Calculation 2 2 4 2 2 7 5" xfId="13395"/>
    <cellStyle name="Calculation 2 2 4 2 2 7 6" xfId="13396"/>
    <cellStyle name="Calculation 2 2 4 2 2 7 7" xfId="13397"/>
    <cellStyle name="Calculation 2 2 4 2 2 7 8" xfId="13398"/>
    <cellStyle name="Calculation 2 2 4 2 2 8" xfId="13399"/>
    <cellStyle name="Calculation 2 2 4 2 2 9" xfId="13400"/>
    <cellStyle name="Calculation 2 2 4 2 20" xfId="13401"/>
    <cellStyle name="Calculation 2 2 4 2 21" xfId="13402"/>
    <cellStyle name="Calculation 2 2 4 2 22" xfId="13403"/>
    <cellStyle name="Calculation 2 2 4 2 23" xfId="13404"/>
    <cellStyle name="Calculation 2 2 4 2 24" xfId="13405"/>
    <cellStyle name="Calculation 2 2 4 2 25" xfId="13406"/>
    <cellStyle name="Calculation 2 2 4 2 26" xfId="13407"/>
    <cellStyle name="Calculation 2 2 4 2 27" xfId="13408"/>
    <cellStyle name="Calculation 2 2 4 2 3" xfId="13409"/>
    <cellStyle name="Calculation 2 2 4 2 3 10" xfId="13410"/>
    <cellStyle name="Calculation 2 2 4 2 3 11" xfId="13411"/>
    <cellStyle name="Calculation 2 2 4 2 3 12" xfId="13412"/>
    <cellStyle name="Calculation 2 2 4 2 3 13" xfId="13413"/>
    <cellStyle name="Calculation 2 2 4 2 3 14" xfId="13414"/>
    <cellStyle name="Calculation 2 2 4 2 3 15" xfId="13415"/>
    <cellStyle name="Calculation 2 2 4 2 3 2" xfId="13416"/>
    <cellStyle name="Calculation 2 2 4 2 3 2 2" xfId="13417"/>
    <cellStyle name="Calculation 2 2 4 2 3 2 3" xfId="13418"/>
    <cellStyle name="Calculation 2 2 4 2 3 2 4" xfId="13419"/>
    <cellStyle name="Calculation 2 2 4 2 3 2 5" xfId="13420"/>
    <cellStyle name="Calculation 2 2 4 2 3 2 6" xfId="13421"/>
    <cellStyle name="Calculation 2 2 4 2 3 2 7" xfId="13422"/>
    <cellStyle name="Calculation 2 2 4 2 3 2 8" xfId="13423"/>
    <cellStyle name="Calculation 2 2 4 2 3 3" xfId="13424"/>
    <cellStyle name="Calculation 2 2 4 2 3 3 2" xfId="13425"/>
    <cellStyle name="Calculation 2 2 4 2 3 3 3" xfId="13426"/>
    <cellStyle name="Calculation 2 2 4 2 3 3 4" xfId="13427"/>
    <cellStyle name="Calculation 2 2 4 2 3 3 5" xfId="13428"/>
    <cellStyle name="Calculation 2 2 4 2 3 3 6" xfId="13429"/>
    <cellStyle name="Calculation 2 2 4 2 3 3 7" xfId="13430"/>
    <cellStyle name="Calculation 2 2 4 2 3 3 8" xfId="13431"/>
    <cellStyle name="Calculation 2 2 4 2 3 4" xfId="13432"/>
    <cellStyle name="Calculation 2 2 4 2 3 4 2" xfId="13433"/>
    <cellStyle name="Calculation 2 2 4 2 3 4 3" xfId="13434"/>
    <cellStyle name="Calculation 2 2 4 2 3 4 4" xfId="13435"/>
    <cellStyle name="Calculation 2 2 4 2 3 4 5" xfId="13436"/>
    <cellStyle name="Calculation 2 2 4 2 3 4 6" xfId="13437"/>
    <cellStyle name="Calculation 2 2 4 2 3 4 7" xfId="13438"/>
    <cellStyle name="Calculation 2 2 4 2 3 4 8" xfId="13439"/>
    <cellStyle name="Calculation 2 2 4 2 3 5" xfId="13440"/>
    <cellStyle name="Calculation 2 2 4 2 3 5 2" xfId="13441"/>
    <cellStyle name="Calculation 2 2 4 2 3 5 3" xfId="13442"/>
    <cellStyle name="Calculation 2 2 4 2 3 5 4" xfId="13443"/>
    <cellStyle name="Calculation 2 2 4 2 3 5 5" xfId="13444"/>
    <cellStyle name="Calculation 2 2 4 2 3 5 6" xfId="13445"/>
    <cellStyle name="Calculation 2 2 4 2 3 5 7" xfId="13446"/>
    <cellStyle name="Calculation 2 2 4 2 3 5 8" xfId="13447"/>
    <cellStyle name="Calculation 2 2 4 2 3 6" xfId="13448"/>
    <cellStyle name="Calculation 2 2 4 2 3 6 2" xfId="13449"/>
    <cellStyle name="Calculation 2 2 4 2 3 6 3" xfId="13450"/>
    <cellStyle name="Calculation 2 2 4 2 3 6 4" xfId="13451"/>
    <cellStyle name="Calculation 2 2 4 2 3 6 5" xfId="13452"/>
    <cellStyle name="Calculation 2 2 4 2 3 6 6" xfId="13453"/>
    <cellStyle name="Calculation 2 2 4 2 3 6 7" xfId="13454"/>
    <cellStyle name="Calculation 2 2 4 2 3 6 8" xfId="13455"/>
    <cellStyle name="Calculation 2 2 4 2 3 7" xfId="13456"/>
    <cellStyle name="Calculation 2 2 4 2 3 7 2" xfId="13457"/>
    <cellStyle name="Calculation 2 2 4 2 3 7 3" xfId="13458"/>
    <cellStyle name="Calculation 2 2 4 2 3 7 4" xfId="13459"/>
    <cellStyle name="Calculation 2 2 4 2 3 7 5" xfId="13460"/>
    <cellStyle name="Calculation 2 2 4 2 3 7 6" xfId="13461"/>
    <cellStyle name="Calculation 2 2 4 2 3 7 7" xfId="13462"/>
    <cellStyle name="Calculation 2 2 4 2 3 7 8" xfId="13463"/>
    <cellStyle name="Calculation 2 2 4 2 3 8" xfId="13464"/>
    <cellStyle name="Calculation 2 2 4 2 3 9" xfId="13465"/>
    <cellStyle name="Calculation 2 2 4 2 4" xfId="13466"/>
    <cellStyle name="Calculation 2 2 4 2 4 2" xfId="13467"/>
    <cellStyle name="Calculation 2 2 4 2 4 3" xfId="13468"/>
    <cellStyle name="Calculation 2 2 4 2 4 4" xfId="13469"/>
    <cellStyle name="Calculation 2 2 4 2 4 5" xfId="13470"/>
    <cellStyle name="Calculation 2 2 4 2 4 6" xfId="13471"/>
    <cellStyle name="Calculation 2 2 4 2 4 7" xfId="13472"/>
    <cellStyle name="Calculation 2 2 4 2 4 8" xfId="13473"/>
    <cellStyle name="Calculation 2 2 4 2 4 9" xfId="13474"/>
    <cellStyle name="Calculation 2 2 4 2 5" xfId="13475"/>
    <cellStyle name="Calculation 2 2 4 2 5 2" xfId="13476"/>
    <cellStyle name="Calculation 2 2 4 2 5 3" xfId="13477"/>
    <cellStyle name="Calculation 2 2 4 2 5 4" xfId="13478"/>
    <cellStyle name="Calculation 2 2 4 2 5 5" xfId="13479"/>
    <cellStyle name="Calculation 2 2 4 2 5 6" xfId="13480"/>
    <cellStyle name="Calculation 2 2 4 2 5 7" xfId="13481"/>
    <cellStyle name="Calculation 2 2 4 2 5 8" xfId="13482"/>
    <cellStyle name="Calculation 2 2 4 2 6" xfId="13483"/>
    <cellStyle name="Calculation 2 2 4 2 6 2" xfId="13484"/>
    <cellStyle name="Calculation 2 2 4 2 6 3" xfId="13485"/>
    <cellStyle name="Calculation 2 2 4 2 6 4" xfId="13486"/>
    <cellStyle name="Calculation 2 2 4 2 6 5" xfId="13487"/>
    <cellStyle name="Calculation 2 2 4 2 6 6" xfId="13488"/>
    <cellStyle name="Calculation 2 2 4 2 6 7" xfId="13489"/>
    <cellStyle name="Calculation 2 2 4 2 6 8" xfId="13490"/>
    <cellStyle name="Calculation 2 2 4 2 7" xfId="13491"/>
    <cellStyle name="Calculation 2 2 4 2 7 2" xfId="13492"/>
    <cellStyle name="Calculation 2 2 4 2 7 3" xfId="13493"/>
    <cellStyle name="Calculation 2 2 4 2 7 4" xfId="13494"/>
    <cellStyle name="Calculation 2 2 4 2 7 5" xfId="13495"/>
    <cellStyle name="Calculation 2 2 4 2 7 6" xfId="13496"/>
    <cellStyle name="Calculation 2 2 4 2 7 7" xfId="13497"/>
    <cellStyle name="Calculation 2 2 4 2 7 8" xfId="13498"/>
    <cellStyle name="Calculation 2 2 4 2 8" xfId="13499"/>
    <cellStyle name="Calculation 2 2 4 2 8 2" xfId="13500"/>
    <cellStyle name="Calculation 2 2 4 2 8 3" xfId="13501"/>
    <cellStyle name="Calculation 2 2 4 2 8 4" xfId="13502"/>
    <cellStyle name="Calculation 2 2 4 2 8 5" xfId="13503"/>
    <cellStyle name="Calculation 2 2 4 2 8 6" xfId="13504"/>
    <cellStyle name="Calculation 2 2 4 2 8 7" xfId="13505"/>
    <cellStyle name="Calculation 2 2 4 2 8 8" xfId="13506"/>
    <cellStyle name="Calculation 2 2 4 2 9" xfId="13507"/>
    <cellStyle name="Calculation 2 2 4 2 9 2" xfId="13508"/>
    <cellStyle name="Calculation 2 2 4 2 9 3" xfId="13509"/>
    <cellStyle name="Calculation 2 2 4 2 9 4" xfId="13510"/>
    <cellStyle name="Calculation 2 2 4 2 9 5" xfId="13511"/>
    <cellStyle name="Calculation 2 2 4 2 9 6" xfId="13512"/>
    <cellStyle name="Calculation 2 2 4 2 9 7" xfId="13513"/>
    <cellStyle name="Calculation 2 2 4 2 9 8" xfId="13514"/>
    <cellStyle name="Calculation 2 2 4 20" xfId="13515"/>
    <cellStyle name="Calculation 2 2 4 21" xfId="13516"/>
    <cellStyle name="Calculation 2 2 4 22" xfId="13517"/>
    <cellStyle name="Calculation 2 2 4 23" xfId="13518"/>
    <cellStyle name="Calculation 2 2 4 24" xfId="13519"/>
    <cellStyle name="Calculation 2 2 4 3" xfId="13520"/>
    <cellStyle name="Calculation 2 2 4 3 10" xfId="13521"/>
    <cellStyle name="Calculation 2 2 4 3 11" xfId="13522"/>
    <cellStyle name="Calculation 2 2 4 3 12" xfId="13523"/>
    <cellStyle name="Calculation 2 2 4 3 13" xfId="13524"/>
    <cellStyle name="Calculation 2 2 4 3 14" xfId="13525"/>
    <cellStyle name="Calculation 2 2 4 3 15" xfId="13526"/>
    <cellStyle name="Calculation 2 2 4 3 16" xfId="13527"/>
    <cellStyle name="Calculation 2 2 4 3 17" xfId="13528"/>
    <cellStyle name="Calculation 2 2 4 3 18" xfId="13529"/>
    <cellStyle name="Calculation 2 2 4 3 19" xfId="13530"/>
    <cellStyle name="Calculation 2 2 4 3 2" xfId="13531"/>
    <cellStyle name="Calculation 2 2 4 3 2 10" xfId="13532"/>
    <cellStyle name="Calculation 2 2 4 3 2 2" xfId="13533"/>
    <cellStyle name="Calculation 2 2 4 3 2 2 2" xfId="13534"/>
    <cellStyle name="Calculation 2 2 4 3 2 2 3" xfId="13535"/>
    <cellStyle name="Calculation 2 2 4 3 2 2 4" xfId="13536"/>
    <cellStyle name="Calculation 2 2 4 3 2 2 5" xfId="13537"/>
    <cellStyle name="Calculation 2 2 4 3 2 2 6" xfId="13538"/>
    <cellStyle name="Calculation 2 2 4 3 2 2 7" xfId="13539"/>
    <cellStyle name="Calculation 2 2 4 3 2 2 8" xfId="13540"/>
    <cellStyle name="Calculation 2 2 4 3 2 2 9" xfId="13541"/>
    <cellStyle name="Calculation 2 2 4 3 2 3" xfId="13542"/>
    <cellStyle name="Calculation 2 2 4 3 2 4" xfId="13543"/>
    <cellStyle name="Calculation 2 2 4 3 2 5" xfId="13544"/>
    <cellStyle name="Calculation 2 2 4 3 2 6" xfId="13545"/>
    <cellStyle name="Calculation 2 2 4 3 2 7" xfId="13546"/>
    <cellStyle name="Calculation 2 2 4 3 2 8" xfId="13547"/>
    <cellStyle name="Calculation 2 2 4 3 2 9" xfId="13548"/>
    <cellStyle name="Calculation 2 2 4 3 20" xfId="13549"/>
    <cellStyle name="Calculation 2 2 4 3 21" xfId="13550"/>
    <cellStyle name="Calculation 2 2 4 3 22" xfId="13551"/>
    <cellStyle name="Calculation 2 2 4 3 23" xfId="13552"/>
    <cellStyle name="Calculation 2 2 4 3 24" xfId="13553"/>
    <cellStyle name="Calculation 2 2 4 3 3" xfId="13554"/>
    <cellStyle name="Calculation 2 2 4 3 3 2" xfId="13555"/>
    <cellStyle name="Calculation 2 2 4 3 3 3" xfId="13556"/>
    <cellStyle name="Calculation 2 2 4 3 3 4" xfId="13557"/>
    <cellStyle name="Calculation 2 2 4 3 3 5" xfId="13558"/>
    <cellStyle name="Calculation 2 2 4 3 3 6" xfId="13559"/>
    <cellStyle name="Calculation 2 2 4 3 3 7" xfId="13560"/>
    <cellStyle name="Calculation 2 2 4 3 3 8" xfId="13561"/>
    <cellStyle name="Calculation 2 2 4 3 4" xfId="13562"/>
    <cellStyle name="Calculation 2 2 4 3 4 2" xfId="13563"/>
    <cellStyle name="Calculation 2 2 4 3 4 3" xfId="13564"/>
    <cellStyle name="Calculation 2 2 4 3 4 4" xfId="13565"/>
    <cellStyle name="Calculation 2 2 4 3 4 5" xfId="13566"/>
    <cellStyle name="Calculation 2 2 4 3 4 6" xfId="13567"/>
    <cellStyle name="Calculation 2 2 4 3 4 7" xfId="13568"/>
    <cellStyle name="Calculation 2 2 4 3 4 8" xfId="13569"/>
    <cellStyle name="Calculation 2 2 4 3 4 9" xfId="13570"/>
    <cellStyle name="Calculation 2 2 4 3 5" xfId="13571"/>
    <cellStyle name="Calculation 2 2 4 3 5 2" xfId="13572"/>
    <cellStyle name="Calculation 2 2 4 3 5 3" xfId="13573"/>
    <cellStyle name="Calculation 2 2 4 3 5 4" xfId="13574"/>
    <cellStyle name="Calculation 2 2 4 3 5 5" xfId="13575"/>
    <cellStyle name="Calculation 2 2 4 3 5 6" xfId="13576"/>
    <cellStyle name="Calculation 2 2 4 3 5 7" xfId="13577"/>
    <cellStyle name="Calculation 2 2 4 3 5 8" xfId="13578"/>
    <cellStyle name="Calculation 2 2 4 3 6" xfId="13579"/>
    <cellStyle name="Calculation 2 2 4 3 6 2" xfId="13580"/>
    <cellStyle name="Calculation 2 2 4 3 6 3" xfId="13581"/>
    <cellStyle name="Calculation 2 2 4 3 6 4" xfId="13582"/>
    <cellStyle name="Calculation 2 2 4 3 6 5" xfId="13583"/>
    <cellStyle name="Calculation 2 2 4 3 6 6" xfId="13584"/>
    <cellStyle name="Calculation 2 2 4 3 6 7" xfId="13585"/>
    <cellStyle name="Calculation 2 2 4 3 6 8" xfId="13586"/>
    <cellStyle name="Calculation 2 2 4 3 7" xfId="13587"/>
    <cellStyle name="Calculation 2 2 4 3 7 2" xfId="13588"/>
    <cellStyle name="Calculation 2 2 4 3 7 3" xfId="13589"/>
    <cellStyle name="Calculation 2 2 4 3 7 4" xfId="13590"/>
    <cellStyle name="Calculation 2 2 4 3 7 5" xfId="13591"/>
    <cellStyle name="Calculation 2 2 4 3 7 6" xfId="13592"/>
    <cellStyle name="Calculation 2 2 4 3 7 7" xfId="13593"/>
    <cellStyle name="Calculation 2 2 4 3 7 8" xfId="13594"/>
    <cellStyle name="Calculation 2 2 4 3 8" xfId="13595"/>
    <cellStyle name="Calculation 2 2 4 3 9" xfId="13596"/>
    <cellStyle name="Calculation 2 2 4 4" xfId="13597"/>
    <cellStyle name="Calculation 2 2 4 4 10" xfId="13598"/>
    <cellStyle name="Calculation 2 2 4 4 11" xfId="13599"/>
    <cellStyle name="Calculation 2 2 4 4 12" xfId="13600"/>
    <cellStyle name="Calculation 2 2 4 4 13" xfId="13601"/>
    <cellStyle name="Calculation 2 2 4 4 14" xfId="13602"/>
    <cellStyle name="Calculation 2 2 4 4 15" xfId="13603"/>
    <cellStyle name="Calculation 2 2 4 4 16" xfId="13604"/>
    <cellStyle name="Calculation 2 2 4 4 17" xfId="13605"/>
    <cellStyle name="Calculation 2 2 4 4 18" xfId="13606"/>
    <cellStyle name="Calculation 2 2 4 4 2" xfId="13607"/>
    <cellStyle name="Calculation 2 2 4 4 2 10" xfId="13608"/>
    <cellStyle name="Calculation 2 2 4 4 2 2" xfId="13609"/>
    <cellStyle name="Calculation 2 2 4 4 2 2 2" xfId="13610"/>
    <cellStyle name="Calculation 2 2 4 4 2 2 3" xfId="13611"/>
    <cellStyle name="Calculation 2 2 4 4 2 2 4" xfId="13612"/>
    <cellStyle name="Calculation 2 2 4 4 2 2 5" xfId="13613"/>
    <cellStyle name="Calculation 2 2 4 4 2 2 6" xfId="13614"/>
    <cellStyle name="Calculation 2 2 4 4 2 2 7" xfId="13615"/>
    <cellStyle name="Calculation 2 2 4 4 2 2 8" xfId="13616"/>
    <cellStyle name="Calculation 2 2 4 4 2 2 9" xfId="13617"/>
    <cellStyle name="Calculation 2 2 4 4 2 3" xfId="13618"/>
    <cellStyle name="Calculation 2 2 4 4 2 4" xfId="13619"/>
    <cellStyle name="Calculation 2 2 4 4 2 5" xfId="13620"/>
    <cellStyle name="Calculation 2 2 4 4 2 6" xfId="13621"/>
    <cellStyle name="Calculation 2 2 4 4 2 7" xfId="13622"/>
    <cellStyle name="Calculation 2 2 4 4 2 8" xfId="13623"/>
    <cellStyle name="Calculation 2 2 4 4 2 9" xfId="13624"/>
    <cellStyle name="Calculation 2 2 4 4 3" xfId="13625"/>
    <cellStyle name="Calculation 2 2 4 4 3 2" xfId="13626"/>
    <cellStyle name="Calculation 2 2 4 4 3 3" xfId="13627"/>
    <cellStyle name="Calculation 2 2 4 4 3 4" xfId="13628"/>
    <cellStyle name="Calculation 2 2 4 4 3 5" xfId="13629"/>
    <cellStyle name="Calculation 2 2 4 4 3 6" xfId="13630"/>
    <cellStyle name="Calculation 2 2 4 4 3 7" xfId="13631"/>
    <cellStyle name="Calculation 2 2 4 4 3 8" xfId="13632"/>
    <cellStyle name="Calculation 2 2 4 4 4" xfId="13633"/>
    <cellStyle name="Calculation 2 2 4 4 4 2" xfId="13634"/>
    <cellStyle name="Calculation 2 2 4 4 4 3" xfId="13635"/>
    <cellStyle name="Calculation 2 2 4 4 4 4" xfId="13636"/>
    <cellStyle name="Calculation 2 2 4 4 4 5" xfId="13637"/>
    <cellStyle name="Calculation 2 2 4 4 4 6" xfId="13638"/>
    <cellStyle name="Calculation 2 2 4 4 4 7" xfId="13639"/>
    <cellStyle name="Calculation 2 2 4 4 4 8" xfId="13640"/>
    <cellStyle name="Calculation 2 2 4 4 4 9" xfId="13641"/>
    <cellStyle name="Calculation 2 2 4 4 5" xfId="13642"/>
    <cellStyle name="Calculation 2 2 4 4 6" xfId="13643"/>
    <cellStyle name="Calculation 2 2 4 4 7" xfId="13644"/>
    <cellStyle name="Calculation 2 2 4 4 8" xfId="13645"/>
    <cellStyle name="Calculation 2 2 4 4 9" xfId="13646"/>
    <cellStyle name="Calculation 2 2 4 5" xfId="13647"/>
    <cellStyle name="Calculation 2 2 4 5 10" xfId="13648"/>
    <cellStyle name="Calculation 2 2 4 5 11" xfId="13649"/>
    <cellStyle name="Calculation 2 2 4 5 12" xfId="13650"/>
    <cellStyle name="Calculation 2 2 4 5 13" xfId="13651"/>
    <cellStyle name="Calculation 2 2 4 5 14" xfId="13652"/>
    <cellStyle name="Calculation 2 2 4 5 15" xfId="13653"/>
    <cellStyle name="Calculation 2 2 4 5 16" xfId="13654"/>
    <cellStyle name="Calculation 2 2 4 5 17" xfId="13655"/>
    <cellStyle name="Calculation 2 2 4 5 18" xfId="13656"/>
    <cellStyle name="Calculation 2 2 4 5 2" xfId="13657"/>
    <cellStyle name="Calculation 2 2 4 5 2 10" xfId="13658"/>
    <cellStyle name="Calculation 2 2 4 5 2 2" xfId="13659"/>
    <cellStyle name="Calculation 2 2 4 5 2 2 2" xfId="13660"/>
    <cellStyle name="Calculation 2 2 4 5 2 2 3" xfId="13661"/>
    <cellStyle name="Calculation 2 2 4 5 2 2 4" xfId="13662"/>
    <cellStyle name="Calculation 2 2 4 5 2 2 5" xfId="13663"/>
    <cellStyle name="Calculation 2 2 4 5 2 2 6" xfId="13664"/>
    <cellStyle name="Calculation 2 2 4 5 2 2 7" xfId="13665"/>
    <cellStyle name="Calculation 2 2 4 5 2 2 8" xfId="13666"/>
    <cellStyle name="Calculation 2 2 4 5 2 2 9" xfId="13667"/>
    <cellStyle name="Calculation 2 2 4 5 2 3" xfId="13668"/>
    <cellStyle name="Calculation 2 2 4 5 2 4" xfId="13669"/>
    <cellStyle name="Calculation 2 2 4 5 2 5" xfId="13670"/>
    <cellStyle name="Calculation 2 2 4 5 2 6" xfId="13671"/>
    <cellStyle name="Calculation 2 2 4 5 2 7" xfId="13672"/>
    <cellStyle name="Calculation 2 2 4 5 2 8" xfId="13673"/>
    <cellStyle name="Calculation 2 2 4 5 2 9" xfId="13674"/>
    <cellStyle name="Calculation 2 2 4 5 3" xfId="13675"/>
    <cellStyle name="Calculation 2 2 4 5 3 2" xfId="13676"/>
    <cellStyle name="Calculation 2 2 4 5 3 3" xfId="13677"/>
    <cellStyle name="Calculation 2 2 4 5 3 4" xfId="13678"/>
    <cellStyle name="Calculation 2 2 4 5 3 5" xfId="13679"/>
    <cellStyle name="Calculation 2 2 4 5 3 6" xfId="13680"/>
    <cellStyle name="Calculation 2 2 4 5 3 7" xfId="13681"/>
    <cellStyle name="Calculation 2 2 4 5 3 8" xfId="13682"/>
    <cellStyle name="Calculation 2 2 4 5 4" xfId="13683"/>
    <cellStyle name="Calculation 2 2 4 5 4 2" xfId="13684"/>
    <cellStyle name="Calculation 2 2 4 5 4 3" xfId="13685"/>
    <cellStyle name="Calculation 2 2 4 5 4 4" xfId="13686"/>
    <cellStyle name="Calculation 2 2 4 5 4 5" xfId="13687"/>
    <cellStyle name="Calculation 2 2 4 5 4 6" xfId="13688"/>
    <cellStyle name="Calculation 2 2 4 5 4 7" xfId="13689"/>
    <cellStyle name="Calculation 2 2 4 5 4 8" xfId="13690"/>
    <cellStyle name="Calculation 2 2 4 5 4 9" xfId="13691"/>
    <cellStyle name="Calculation 2 2 4 5 5" xfId="13692"/>
    <cellStyle name="Calculation 2 2 4 5 6" xfId="13693"/>
    <cellStyle name="Calculation 2 2 4 5 7" xfId="13694"/>
    <cellStyle name="Calculation 2 2 4 5 8" xfId="13695"/>
    <cellStyle name="Calculation 2 2 4 5 9" xfId="13696"/>
    <cellStyle name="Calculation 2 2 4 6" xfId="13697"/>
    <cellStyle name="Calculation 2 2 4 6 10" xfId="13698"/>
    <cellStyle name="Calculation 2 2 4 6 11" xfId="13699"/>
    <cellStyle name="Calculation 2 2 4 6 12" xfId="13700"/>
    <cellStyle name="Calculation 2 2 4 6 13" xfId="13701"/>
    <cellStyle name="Calculation 2 2 4 6 14" xfId="13702"/>
    <cellStyle name="Calculation 2 2 4 6 15" xfId="13703"/>
    <cellStyle name="Calculation 2 2 4 6 16" xfId="13704"/>
    <cellStyle name="Calculation 2 2 4 6 17" xfId="13705"/>
    <cellStyle name="Calculation 2 2 4 6 18" xfId="13706"/>
    <cellStyle name="Calculation 2 2 4 6 2" xfId="13707"/>
    <cellStyle name="Calculation 2 2 4 6 2 2" xfId="13708"/>
    <cellStyle name="Calculation 2 2 4 6 2 3" xfId="13709"/>
    <cellStyle name="Calculation 2 2 4 6 2 4" xfId="13710"/>
    <cellStyle name="Calculation 2 2 4 6 2 5" xfId="13711"/>
    <cellStyle name="Calculation 2 2 4 6 2 6" xfId="13712"/>
    <cellStyle name="Calculation 2 2 4 6 2 7" xfId="13713"/>
    <cellStyle name="Calculation 2 2 4 6 2 8" xfId="13714"/>
    <cellStyle name="Calculation 2 2 4 6 2 9" xfId="13715"/>
    <cellStyle name="Calculation 2 2 4 6 3" xfId="13716"/>
    <cellStyle name="Calculation 2 2 4 6 4" xfId="13717"/>
    <cellStyle name="Calculation 2 2 4 6 5" xfId="13718"/>
    <cellStyle name="Calculation 2 2 4 6 6" xfId="13719"/>
    <cellStyle name="Calculation 2 2 4 6 7" xfId="13720"/>
    <cellStyle name="Calculation 2 2 4 6 8" xfId="13721"/>
    <cellStyle name="Calculation 2 2 4 6 9" xfId="13722"/>
    <cellStyle name="Calculation 2 2 4 7" xfId="13723"/>
    <cellStyle name="Calculation 2 2 4 7 2" xfId="13724"/>
    <cellStyle name="Calculation 2 2 4 7 3" xfId="13725"/>
    <cellStyle name="Calculation 2 2 4 7 4" xfId="13726"/>
    <cellStyle name="Calculation 2 2 4 7 5" xfId="13727"/>
    <cellStyle name="Calculation 2 2 4 7 6" xfId="13728"/>
    <cellStyle name="Calculation 2 2 4 7 7" xfId="13729"/>
    <cellStyle name="Calculation 2 2 4 7 8" xfId="13730"/>
    <cellStyle name="Calculation 2 2 4 7 9" xfId="13731"/>
    <cellStyle name="Calculation 2 2 4 8" xfId="13732"/>
    <cellStyle name="Calculation 2 2 4 8 2" xfId="13733"/>
    <cellStyle name="Calculation 2 2 4 8 3" xfId="13734"/>
    <cellStyle name="Calculation 2 2 4 8 4" xfId="13735"/>
    <cellStyle name="Calculation 2 2 4 8 5" xfId="13736"/>
    <cellStyle name="Calculation 2 2 4 8 6" xfId="13737"/>
    <cellStyle name="Calculation 2 2 4 8 7" xfId="13738"/>
    <cellStyle name="Calculation 2 2 4 8 8" xfId="13739"/>
    <cellStyle name="Calculation 2 2 4 8 9" xfId="13740"/>
    <cellStyle name="Calculation 2 2 4 9" xfId="13741"/>
    <cellStyle name="Calculation 2 2 5" xfId="9878"/>
    <cellStyle name="Calculation 2 2 5 10" xfId="13742"/>
    <cellStyle name="Calculation 2 2 5 11" xfId="13743"/>
    <cellStyle name="Calculation 2 2 5 12" xfId="13744"/>
    <cellStyle name="Calculation 2 2 5 13" xfId="13745"/>
    <cellStyle name="Calculation 2 2 5 14" xfId="13746"/>
    <cellStyle name="Calculation 2 2 5 15" xfId="13747"/>
    <cellStyle name="Calculation 2 2 5 16" xfId="13748"/>
    <cellStyle name="Calculation 2 2 5 17" xfId="13749"/>
    <cellStyle name="Calculation 2 2 5 18" xfId="13750"/>
    <cellStyle name="Calculation 2 2 5 19" xfId="13751"/>
    <cellStyle name="Calculation 2 2 5 2" xfId="13752"/>
    <cellStyle name="Calculation 2 2 5 2 10" xfId="13753"/>
    <cellStyle name="Calculation 2 2 5 2 2" xfId="13754"/>
    <cellStyle name="Calculation 2 2 5 2 2 2" xfId="13755"/>
    <cellStyle name="Calculation 2 2 5 2 2 3" xfId="13756"/>
    <cellStyle name="Calculation 2 2 5 2 2 4" xfId="13757"/>
    <cellStyle name="Calculation 2 2 5 2 2 5" xfId="13758"/>
    <cellStyle name="Calculation 2 2 5 2 2 6" xfId="13759"/>
    <cellStyle name="Calculation 2 2 5 2 2 7" xfId="13760"/>
    <cellStyle name="Calculation 2 2 5 2 2 8" xfId="13761"/>
    <cellStyle name="Calculation 2 2 5 2 2 9" xfId="13762"/>
    <cellStyle name="Calculation 2 2 5 2 3" xfId="13763"/>
    <cellStyle name="Calculation 2 2 5 2 4" xfId="13764"/>
    <cellStyle name="Calculation 2 2 5 2 5" xfId="13765"/>
    <cellStyle name="Calculation 2 2 5 2 6" xfId="13766"/>
    <cellStyle name="Calculation 2 2 5 2 7" xfId="13767"/>
    <cellStyle name="Calculation 2 2 5 2 8" xfId="13768"/>
    <cellStyle name="Calculation 2 2 5 2 9" xfId="13769"/>
    <cellStyle name="Calculation 2 2 5 3" xfId="13770"/>
    <cellStyle name="Calculation 2 2 5 3 2" xfId="13771"/>
    <cellStyle name="Calculation 2 2 5 3 3" xfId="13772"/>
    <cellStyle name="Calculation 2 2 5 3 4" xfId="13773"/>
    <cellStyle name="Calculation 2 2 5 3 5" xfId="13774"/>
    <cellStyle name="Calculation 2 2 5 3 6" xfId="13775"/>
    <cellStyle name="Calculation 2 2 5 3 7" xfId="13776"/>
    <cellStyle name="Calculation 2 2 5 3 8" xfId="13777"/>
    <cellStyle name="Calculation 2 2 5 4" xfId="13778"/>
    <cellStyle name="Calculation 2 2 5 4 2" xfId="13779"/>
    <cellStyle name="Calculation 2 2 5 4 3" xfId="13780"/>
    <cellStyle name="Calculation 2 2 5 4 4" xfId="13781"/>
    <cellStyle name="Calculation 2 2 5 4 5" xfId="13782"/>
    <cellStyle name="Calculation 2 2 5 4 6" xfId="13783"/>
    <cellStyle name="Calculation 2 2 5 4 7" xfId="13784"/>
    <cellStyle name="Calculation 2 2 5 4 8" xfId="13785"/>
    <cellStyle name="Calculation 2 2 5 4 9" xfId="13786"/>
    <cellStyle name="Calculation 2 2 5 5" xfId="13787"/>
    <cellStyle name="Calculation 2 2 5 6" xfId="13788"/>
    <cellStyle name="Calculation 2 2 5 7" xfId="13789"/>
    <cellStyle name="Calculation 2 2 5 8" xfId="13790"/>
    <cellStyle name="Calculation 2 2 5 9" xfId="13791"/>
    <cellStyle name="Calculation 2 2 6" xfId="13792"/>
    <cellStyle name="Calculation 2 2 6 10" xfId="13793"/>
    <cellStyle name="Calculation 2 2 6 11" xfId="13794"/>
    <cellStyle name="Calculation 2 2 6 12" xfId="13795"/>
    <cellStyle name="Calculation 2 2 6 13" xfId="13796"/>
    <cellStyle name="Calculation 2 2 6 14" xfId="13797"/>
    <cellStyle name="Calculation 2 2 6 15" xfId="13798"/>
    <cellStyle name="Calculation 2 2 6 16" xfId="13799"/>
    <cellStyle name="Calculation 2 2 6 17" xfId="13800"/>
    <cellStyle name="Calculation 2 2 6 18" xfId="13801"/>
    <cellStyle name="Calculation 2 2 6 2" xfId="13802"/>
    <cellStyle name="Calculation 2 2 6 2 10" xfId="13803"/>
    <cellStyle name="Calculation 2 2 6 2 2" xfId="13804"/>
    <cellStyle name="Calculation 2 2 6 2 2 2" xfId="13805"/>
    <cellStyle name="Calculation 2 2 6 2 2 3" xfId="13806"/>
    <cellStyle name="Calculation 2 2 6 2 2 4" xfId="13807"/>
    <cellStyle name="Calculation 2 2 6 2 2 5" xfId="13808"/>
    <cellStyle name="Calculation 2 2 6 2 2 6" xfId="13809"/>
    <cellStyle name="Calculation 2 2 6 2 2 7" xfId="13810"/>
    <cellStyle name="Calculation 2 2 6 2 2 8" xfId="13811"/>
    <cellStyle name="Calculation 2 2 6 2 2 9" xfId="13812"/>
    <cellStyle name="Calculation 2 2 6 2 3" xfId="13813"/>
    <cellStyle name="Calculation 2 2 6 2 4" xfId="13814"/>
    <cellStyle name="Calculation 2 2 6 2 5" xfId="13815"/>
    <cellStyle name="Calculation 2 2 6 2 6" xfId="13816"/>
    <cellStyle name="Calculation 2 2 6 2 7" xfId="13817"/>
    <cellStyle name="Calculation 2 2 6 2 8" xfId="13818"/>
    <cellStyle name="Calculation 2 2 6 2 9" xfId="13819"/>
    <cellStyle name="Calculation 2 2 6 3" xfId="13820"/>
    <cellStyle name="Calculation 2 2 6 3 2" xfId="13821"/>
    <cellStyle name="Calculation 2 2 6 3 3" xfId="13822"/>
    <cellStyle name="Calculation 2 2 6 3 4" xfId="13823"/>
    <cellStyle name="Calculation 2 2 6 3 5" xfId="13824"/>
    <cellStyle name="Calculation 2 2 6 3 6" xfId="13825"/>
    <cellStyle name="Calculation 2 2 6 3 7" xfId="13826"/>
    <cellStyle name="Calculation 2 2 6 3 8" xfId="13827"/>
    <cellStyle name="Calculation 2 2 6 4" xfId="13828"/>
    <cellStyle name="Calculation 2 2 6 4 2" xfId="13829"/>
    <cellStyle name="Calculation 2 2 6 4 3" xfId="13830"/>
    <cellStyle name="Calculation 2 2 6 4 4" xfId="13831"/>
    <cellStyle name="Calculation 2 2 6 4 5" xfId="13832"/>
    <cellStyle name="Calculation 2 2 6 4 6" xfId="13833"/>
    <cellStyle name="Calculation 2 2 6 4 7" xfId="13834"/>
    <cellStyle name="Calculation 2 2 6 4 8" xfId="13835"/>
    <cellStyle name="Calculation 2 2 6 4 9" xfId="13836"/>
    <cellStyle name="Calculation 2 2 6 5" xfId="13837"/>
    <cellStyle name="Calculation 2 2 6 6" xfId="13838"/>
    <cellStyle name="Calculation 2 2 6 7" xfId="13839"/>
    <cellStyle name="Calculation 2 2 6 8" xfId="13840"/>
    <cellStyle name="Calculation 2 2 6 9" xfId="13841"/>
    <cellStyle name="Calculation 2 2 7" xfId="13842"/>
    <cellStyle name="Calculation 2 2 7 10" xfId="13843"/>
    <cellStyle name="Calculation 2 2 7 11" xfId="13844"/>
    <cellStyle name="Calculation 2 2 7 12" xfId="13845"/>
    <cellStyle name="Calculation 2 2 7 13" xfId="13846"/>
    <cellStyle name="Calculation 2 2 7 14" xfId="13847"/>
    <cellStyle name="Calculation 2 2 7 15" xfId="13848"/>
    <cellStyle name="Calculation 2 2 7 16" xfId="13849"/>
    <cellStyle name="Calculation 2 2 7 17" xfId="13850"/>
    <cellStyle name="Calculation 2 2 7 18" xfId="13851"/>
    <cellStyle name="Calculation 2 2 7 2" xfId="13852"/>
    <cellStyle name="Calculation 2 2 7 3" xfId="13853"/>
    <cellStyle name="Calculation 2 2 7 4" xfId="13854"/>
    <cellStyle name="Calculation 2 2 7 5" xfId="13855"/>
    <cellStyle name="Calculation 2 2 7 6" xfId="13856"/>
    <cellStyle name="Calculation 2 2 7 7" xfId="13857"/>
    <cellStyle name="Calculation 2 2 7 8" xfId="13858"/>
    <cellStyle name="Calculation 2 2 7 9" xfId="13859"/>
    <cellStyle name="Calculation 2 2 8" xfId="13860"/>
    <cellStyle name="Calculation 2 2 8 10" xfId="13861"/>
    <cellStyle name="Calculation 2 2 8 11" xfId="13862"/>
    <cellStyle name="Calculation 2 2 8 12" xfId="13863"/>
    <cellStyle name="Calculation 2 2 8 13" xfId="13864"/>
    <cellStyle name="Calculation 2 2 8 14" xfId="13865"/>
    <cellStyle name="Calculation 2 2 8 15" xfId="13866"/>
    <cellStyle name="Calculation 2 2 8 16" xfId="13867"/>
    <cellStyle name="Calculation 2 2 8 17" xfId="13868"/>
    <cellStyle name="Calculation 2 2 8 18" xfId="13869"/>
    <cellStyle name="Calculation 2 2 8 2" xfId="13870"/>
    <cellStyle name="Calculation 2 2 8 3" xfId="13871"/>
    <cellStyle name="Calculation 2 2 8 4" xfId="13872"/>
    <cellStyle name="Calculation 2 2 8 5" xfId="13873"/>
    <cellStyle name="Calculation 2 2 8 6" xfId="13874"/>
    <cellStyle name="Calculation 2 2 8 7" xfId="13875"/>
    <cellStyle name="Calculation 2 2 8 8" xfId="13876"/>
    <cellStyle name="Calculation 2 2 8 9" xfId="13877"/>
    <cellStyle name="Calculation 2 2 9" xfId="13878"/>
    <cellStyle name="Calculation 2 2 9 10" xfId="13879"/>
    <cellStyle name="Calculation 2 2 9 11" xfId="13880"/>
    <cellStyle name="Calculation 2 2 9 12" xfId="13881"/>
    <cellStyle name="Calculation 2 2 9 13" xfId="13882"/>
    <cellStyle name="Calculation 2 2 9 14" xfId="13883"/>
    <cellStyle name="Calculation 2 2 9 15" xfId="13884"/>
    <cellStyle name="Calculation 2 2 9 16" xfId="13885"/>
    <cellStyle name="Calculation 2 2 9 17" xfId="13886"/>
    <cellStyle name="Calculation 2 2 9 18" xfId="13887"/>
    <cellStyle name="Calculation 2 2 9 2" xfId="13888"/>
    <cellStyle name="Calculation 2 2 9 3" xfId="13889"/>
    <cellStyle name="Calculation 2 2 9 4" xfId="13890"/>
    <cellStyle name="Calculation 2 2 9 5" xfId="13891"/>
    <cellStyle name="Calculation 2 2 9 6" xfId="13892"/>
    <cellStyle name="Calculation 2 2 9 7" xfId="13893"/>
    <cellStyle name="Calculation 2 2 9 8" xfId="13894"/>
    <cellStyle name="Calculation 2 2 9 9" xfId="13895"/>
    <cellStyle name="Calculation 2 20" xfId="13896"/>
    <cellStyle name="Calculation 2 21" xfId="13897"/>
    <cellStyle name="Calculation 2 22" xfId="13898"/>
    <cellStyle name="Calculation 2 23" xfId="13899"/>
    <cellStyle name="Calculation 2 24" xfId="13900"/>
    <cellStyle name="Calculation 2 25" xfId="13901"/>
    <cellStyle name="Calculation 2 26" xfId="13902"/>
    <cellStyle name="Calculation 2 27" xfId="13903"/>
    <cellStyle name="Calculation 2 28" xfId="13904"/>
    <cellStyle name="Calculation 2 29" xfId="13905"/>
    <cellStyle name="Calculation 2 3" xfId="78"/>
    <cellStyle name="Calculation 2 3 10" xfId="13906"/>
    <cellStyle name="Calculation 2 3 10 2" xfId="13907"/>
    <cellStyle name="Calculation 2 3 11" xfId="13908"/>
    <cellStyle name="Calculation 2 3 12" xfId="13909"/>
    <cellStyle name="Calculation 2 3 13" xfId="13910"/>
    <cellStyle name="Calculation 2 3 14" xfId="13911"/>
    <cellStyle name="Calculation 2 3 15" xfId="13912"/>
    <cellStyle name="Calculation 2 3 16" xfId="13913"/>
    <cellStyle name="Calculation 2 3 17" xfId="13914"/>
    <cellStyle name="Calculation 2 3 18" xfId="13915"/>
    <cellStyle name="Calculation 2 3 19" xfId="13916"/>
    <cellStyle name="Calculation 2 3 2" xfId="9760"/>
    <cellStyle name="Calculation 2 3 2 10" xfId="13917"/>
    <cellStyle name="Calculation 2 3 2 10 2" xfId="13918"/>
    <cellStyle name="Calculation 2 3 2 10 3" xfId="13919"/>
    <cellStyle name="Calculation 2 3 2 10 4" xfId="13920"/>
    <cellStyle name="Calculation 2 3 2 10 5" xfId="13921"/>
    <cellStyle name="Calculation 2 3 2 10 6" xfId="13922"/>
    <cellStyle name="Calculation 2 3 2 10 7" xfId="13923"/>
    <cellStyle name="Calculation 2 3 2 10 8" xfId="13924"/>
    <cellStyle name="Calculation 2 3 2 11" xfId="13925"/>
    <cellStyle name="Calculation 2 3 2 12" xfId="13926"/>
    <cellStyle name="Calculation 2 3 2 13" xfId="13927"/>
    <cellStyle name="Calculation 2 3 2 14" xfId="13928"/>
    <cellStyle name="Calculation 2 3 2 15" xfId="13929"/>
    <cellStyle name="Calculation 2 3 2 16" xfId="13930"/>
    <cellStyle name="Calculation 2 3 2 17" xfId="13931"/>
    <cellStyle name="Calculation 2 3 2 18" xfId="13932"/>
    <cellStyle name="Calculation 2 3 2 19" xfId="13933"/>
    <cellStyle name="Calculation 2 3 2 2" xfId="13934"/>
    <cellStyle name="Calculation 2 3 2 2 10" xfId="13935"/>
    <cellStyle name="Calculation 2 3 2 2 11" xfId="13936"/>
    <cellStyle name="Calculation 2 3 2 2 12" xfId="13937"/>
    <cellStyle name="Calculation 2 3 2 2 13" xfId="13938"/>
    <cellStyle name="Calculation 2 3 2 2 14" xfId="13939"/>
    <cellStyle name="Calculation 2 3 2 2 15" xfId="13940"/>
    <cellStyle name="Calculation 2 3 2 2 16" xfId="13941"/>
    <cellStyle name="Calculation 2 3 2 2 17" xfId="13942"/>
    <cellStyle name="Calculation 2 3 2 2 18" xfId="13943"/>
    <cellStyle name="Calculation 2 3 2 2 19" xfId="13944"/>
    <cellStyle name="Calculation 2 3 2 2 2" xfId="13945"/>
    <cellStyle name="Calculation 2 3 2 2 2 10" xfId="13946"/>
    <cellStyle name="Calculation 2 3 2 2 2 11" xfId="13947"/>
    <cellStyle name="Calculation 2 3 2 2 2 12" xfId="13948"/>
    <cellStyle name="Calculation 2 3 2 2 2 13" xfId="13949"/>
    <cellStyle name="Calculation 2 3 2 2 2 14" xfId="13950"/>
    <cellStyle name="Calculation 2 3 2 2 2 15" xfId="13951"/>
    <cellStyle name="Calculation 2 3 2 2 2 2" xfId="13952"/>
    <cellStyle name="Calculation 2 3 2 2 2 2 10" xfId="13953"/>
    <cellStyle name="Calculation 2 3 2 2 2 2 2" xfId="13954"/>
    <cellStyle name="Calculation 2 3 2 2 2 2 2 2" xfId="13955"/>
    <cellStyle name="Calculation 2 3 2 2 2 2 2 3" xfId="13956"/>
    <cellStyle name="Calculation 2 3 2 2 2 2 2 4" xfId="13957"/>
    <cellStyle name="Calculation 2 3 2 2 2 2 2 5" xfId="13958"/>
    <cellStyle name="Calculation 2 3 2 2 2 2 2 6" xfId="13959"/>
    <cellStyle name="Calculation 2 3 2 2 2 2 2 7" xfId="13960"/>
    <cellStyle name="Calculation 2 3 2 2 2 2 2 8" xfId="13961"/>
    <cellStyle name="Calculation 2 3 2 2 2 2 2 9" xfId="13962"/>
    <cellStyle name="Calculation 2 3 2 2 2 2 3" xfId="13963"/>
    <cellStyle name="Calculation 2 3 2 2 2 2 4" xfId="13964"/>
    <cellStyle name="Calculation 2 3 2 2 2 2 5" xfId="13965"/>
    <cellStyle name="Calculation 2 3 2 2 2 2 6" xfId="13966"/>
    <cellStyle name="Calculation 2 3 2 2 2 2 7" xfId="13967"/>
    <cellStyle name="Calculation 2 3 2 2 2 2 8" xfId="13968"/>
    <cellStyle name="Calculation 2 3 2 2 2 2 9" xfId="13969"/>
    <cellStyle name="Calculation 2 3 2 2 2 3" xfId="13970"/>
    <cellStyle name="Calculation 2 3 2 2 2 3 2" xfId="13971"/>
    <cellStyle name="Calculation 2 3 2 2 2 3 3" xfId="13972"/>
    <cellStyle name="Calculation 2 3 2 2 2 3 4" xfId="13973"/>
    <cellStyle name="Calculation 2 3 2 2 2 3 5" xfId="13974"/>
    <cellStyle name="Calculation 2 3 2 2 2 3 6" xfId="13975"/>
    <cellStyle name="Calculation 2 3 2 2 2 3 7" xfId="13976"/>
    <cellStyle name="Calculation 2 3 2 2 2 3 8" xfId="13977"/>
    <cellStyle name="Calculation 2 3 2 2 2 3 9" xfId="13978"/>
    <cellStyle name="Calculation 2 3 2 2 2 4" xfId="13979"/>
    <cellStyle name="Calculation 2 3 2 2 2 4 2" xfId="13980"/>
    <cellStyle name="Calculation 2 3 2 2 2 4 3" xfId="13981"/>
    <cellStyle name="Calculation 2 3 2 2 2 4 4" xfId="13982"/>
    <cellStyle name="Calculation 2 3 2 2 2 4 5" xfId="13983"/>
    <cellStyle name="Calculation 2 3 2 2 2 4 6" xfId="13984"/>
    <cellStyle name="Calculation 2 3 2 2 2 4 7" xfId="13985"/>
    <cellStyle name="Calculation 2 3 2 2 2 4 8" xfId="13986"/>
    <cellStyle name="Calculation 2 3 2 2 2 4 9" xfId="13987"/>
    <cellStyle name="Calculation 2 3 2 2 2 5" xfId="13988"/>
    <cellStyle name="Calculation 2 3 2 2 2 5 2" xfId="13989"/>
    <cellStyle name="Calculation 2 3 2 2 2 5 3" xfId="13990"/>
    <cellStyle name="Calculation 2 3 2 2 2 5 4" xfId="13991"/>
    <cellStyle name="Calculation 2 3 2 2 2 5 5" xfId="13992"/>
    <cellStyle name="Calculation 2 3 2 2 2 5 6" xfId="13993"/>
    <cellStyle name="Calculation 2 3 2 2 2 5 7" xfId="13994"/>
    <cellStyle name="Calculation 2 3 2 2 2 5 8" xfId="13995"/>
    <cellStyle name="Calculation 2 3 2 2 2 6" xfId="13996"/>
    <cellStyle name="Calculation 2 3 2 2 2 6 2" xfId="13997"/>
    <cellStyle name="Calculation 2 3 2 2 2 6 3" xfId="13998"/>
    <cellStyle name="Calculation 2 3 2 2 2 6 4" xfId="13999"/>
    <cellStyle name="Calculation 2 3 2 2 2 6 5" xfId="14000"/>
    <cellStyle name="Calculation 2 3 2 2 2 6 6" xfId="14001"/>
    <cellStyle name="Calculation 2 3 2 2 2 6 7" xfId="14002"/>
    <cellStyle name="Calculation 2 3 2 2 2 6 8" xfId="14003"/>
    <cellStyle name="Calculation 2 3 2 2 2 7" xfId="14004"/>
    <cellStyle name="Calculation 2 3 2 2 2 7 2" xfId="14005"/>
    <cellStyle name="Calculation 2 3 2 2 2 7 3" xfId="14006"/>
    <cellStyle name="Calculation 2 3 2 2 2 7 4" xfId="14007"/>
    <cellStyle name="Calculation 2 3 2 2 2 7 5" xfId="14008"/>
    <cellStyle name="Calculation 2 3 2 2 2 7 6" xfId="14009"/>
    <cellStyle name="Calculation 2 3 2 2 2 7 7" xfId="14010"/>
    <cellStyle name="Calculation 2 3 2 2 2 7 8" xfId="14011"/>
    <cellStyle name="Calculation 2 3 2 2 2 8" xfId="14012"/>
    <cellStyle name="Calculation 2 3 2 2 2 9" xfId="14013"/>
    <cellStyle name="Calculation 2 3 2 2 20" xfId="14014"/>
    <cellStyle name="Calculation 2 3 2 2 21" xfId="14015"/>
    <cellStyle name="Calculation 2 3 2 2 22" xfId="14016"/>
    <cellStyle name="Calculation 2 3 2 2 23" xfId="14017"/>
    <cellStyle name="Calculation 2 3 2 2 24" xfId="14018"/>
    <cellStyle name="Calculation 2 3 2 2 25" xfId="14019"/>
    <cellStyle name="Calculation 2 3 2 2 26" xfId="14020"/>
    <cellStyle name="Calculation 2 3 2 2 27" xfId="14021"/>
    <cellStyle name="Calculation 2 3 2 2 3" xfId="14022"/>
    <cellStyle name="Calculation 2 3 2 2 3 10" xfId="14023"/>
    <cellStyle name="Calculation 2 3 2 2 3 11" xfId="14024"/>
    <cellStyle name="Calculation 2 3 2 2 3 12" xfId="14025"/>
    <cellStyle name="Calculation 2 3 2 2 3 13" xfId="14026"/>
    <cellStyle name="Calculation 2 3 2 2 3 14" xfId="14027"/>
    <cellStyle name="Calculation 2 3 2 2 3 15" xfId="14028"/>
    <cellStyle name="Calculation 2 3 2 2 3 2" xfId="14029"/>
    <cellStyle name="Calculation 2 3 2 2 3 2 10" xfId="14030"/>
    <cellStyle name="Calculation 2 3 2 2 3 2 2" xfId="14031"/>
    <cellStyle name="Calculation 2 3 2 2 3 2 2 2" xfId="14032"/>
    <cellStyle name="Calculation 2 3 2 2 3 2 2 3" xfId="14033"/>
    <cellStyle name="Calculation 2 3 2 2 3 2 2 4" xfId="14034"/>
    <cellStyle name="Calculation 2 3 2 2 3 2 2 5" xfId="14035"/>
    <cellStyle name="Calculation 2 3 2 2 3 2 2 6" xfId="14036"/>
    <cellStyle name="Calculation 2 3 2 2 3 2 2 7" xfId="14037"/>
    <cellStyle name="Calculation 2 3 2 2 3 2 2 8" xfId="14038"/>
    <cellStyle name="Calculation 2 3 2 2 3 2 2 9" xfId="14039"/>
    <cellStyle name="Calculation 2 3 2 2 3 2 3" xfId="14040"/>
    <cellStyle name="Calculation 2 3 2 2 3 2 4" xfId="14041"/>
    <cellStyle name="Calculation 2 3 2 2 3 2 5" xfId="14042"/>
    <cellStyle name="Calculation 2 3 2 2 3 2 6" xfId="14043"/>
    <cellStyle name="Calculation 2 3 2 2 3 2 7" xfId="14044"/>
    <cellStyle name="Calculation 2 3 2 2 3 2 8" xfId="14045"/>
    <cellStyle name="Calculation 2 3 2 2 3 2 9" xfId="14046"/>
    <cellStyle name="Calculation 2 3 2 2 3 3" xfId="14047"/>
    <cellStyle name="Calculation 2 3 2 2 3 3 2" xfId="14048"/>
    <cellStyle name="Calculation 2 3 2 2 3 3 3" xfId="14049"/>
    <cellStyle name="Calculation 2 3 2 2 3 3 4" xfId="14050"/>
    <cellStyle name="Calculation 2 3 2 2 3 3 5" xfId="14051"/>
    <cellStyle name="Calculation 2 3 2 2 3 3 6" xfId="14052"/>
    <cellStyle name="Calculation 2 3 2 2 3 3 7" xfId="14053"/>
    <cellStyle name="Calculation 2 3 2 2 3 3 8" xfId="14054"/>
    <cellStyle name="Calculation 2 3 2 2 3 4" xfId="14055"/>
    <cellStyle name="Calculation 2 3 2 2 3 4 2" xfId="14056"/>
    <cellStyle name="Calculation 2 3 2 2 3 4 3" xfId="14057"/>
    <cellStyle name="Calculation 2 3 2 2 3 4 4" xfId="14058"/>
    <cellStyle name="Calculation 2 3 2 2 3 4 5" xfId="14059"/>
    <cellStyle name="Calculation 2 3 2 2 3 4 6" xfId="14060"/>
    <cellStyle name="Calculation 2 3 2 2 3 4 7" xfId="14061"/>
    <cellStyle name="Calculation 2 3 2 2 3 4 8" xfId="14062"/>
    <cellStyle name="Calculation 2 3 2 2 3 4 9" xfId="14063"/>
    <cellStyle name="Calculation 2 3 2 2 3 5" xfId="14064"/>
    <cellStyle name="Calculation 2 3 2 2 3 5 2" xfId="14065"/>
    <cellStyle name="Calculation 2 3 2 2 3 5 3" xfId="14066"/>
    <cellStyle name="Calculation 2 3 2 2 3 5 4" xfId="14067"/>
    <cellStyle name="Calculation 2 3 2 2 3 5 5" xfId="14068"/>
    <cellStyle name="Calculation 2 3 2 2 3 5 6" xfId="14069"/>
    <cellStyle name="Calculation 2 3 2 2 3 5 7" xfId="14070"/>
    <cellStyle name="Calculation 2 3 2 2 3 5 8" xfId="14071"/>
    <cellStyle name="Calculation 2 3 2 2 3 6" xfId="14072"/>
    <cellStyle name="Calculation 2 3 2 2 3 6 2" xfId="14073"/>
    <cellStyle name="Calculation 2 3 2 2 3 6 3" xfId="14074"/>
    <cellStyle name="Calculation 2 3 2 2 3 6 4" xfId="14075"/>
    <cellStyle name="Calculation 2 3 2 2 3 6 5" xfId="14076"/>
    <cellStyle name="Calculation 2 3 2 2 3 6 6" xfId="14077"/>
    <cellStyle name="Calculation 2 3 2 2 3 6 7" xfId="14078"/>
    <cellStyle name="Calculation 2 3 2 2 3 6 8" xfId="14079"/>
    <cellStyle name="Calculation 2 3 2 2 3 7" xfId="14080"/>
    <cellStyle name="Calculation 2 3 2 2 3 7 2" xfId="14081"/>
    <cellStyle name="Calculation 2 3 2 2 3 7 3" xfId="14082"/>
    <cellStyle name="Calculation 2 3 2 2 3 7 4" xfId="14083"/>
    <cellStyle name="Calculation 2 3 2 2 3 7 5" xfId="14084"/>
    <cellStyle name="Calculation 2 3 2 2 3 7 6" xfId="14085"/>
    <cellStyle name="Calculation 2 3 2 2 3 7 7" xfId="14086"/>
    <cellStyle name="Calculation 2 3 2 2 3 7 8" xfId="14087"/>
    <cellStyle name="Calculation 2 3 2 2 3 8" xfId="14088"/>
    <cellStyle name="Calculation 2 3 2 2 3 9" xfId="14089"/>
    <cellStyle name="Calculation 2 3 2 2 4" xfId="14090"/>
    <cellStyle name="Calculation 2 3 2 2 4 10" xfId="14091"/>
    <cellStyle name="Calculation 2 3 2 2 4 11" xfId="14092"/>
    <cellStyle name="Calculation 2 3 2 2 4 12" xfId="14093"/>
    <cellStyle name="Calculation 2 3 2 2 4 13" xfId="14094"/>
    <cellStyle name="Calculation 2 3 2 2 4 2" xfId="14095"/>
    <cellStyle name="Calculation 2 3 2 2 4 2 10" xfId="14096"/>
    <cellStyle name="Calculation 2 3 2 2 4 2 2" xfId="14097"/>
    <cellStyle name="Calculation 2 3 2 2 4 2 2 2" xfId="14098"/>
    <cellStyle name="Calculation 2 3 2 2 4 2 2 3" xfId="14099"/>
    <cellStyle name="Calculation 2 3 2 2 4 2 2 4" xfId="14100"/>
    <cellStyle name="Calculation 2 3 2 2 4 2 2 5" xfId="14101"/>
    <cellStyle name="Calculation 2 3 2 2 4 2 2 6" xfId="14102"/>
    <cellStyle name="Calculation 2 3 2 2 4 2 2 7" xfId="14103"/>
    <cellStyle name="Calculation 2 3 2 2 4 2 2 8" xfId="14104"/>
    <cellStyle name="Calculation 2 3 2 2 4 2 2 9" xfId="14105"/>
    <cellStyle name="Calculation 2 3 2 2 4 2 3" xfId="14106"/>
    <cellStyle name="Calculation 2 3 2 2 4 2 4" xfId="14107"/>
    <cellStyle name="Calculation 2 3 2 2 4 2 5" xfId="14108"/>
    <cellStyle name="Calculation 2 3 2 2 4 2 6" xfId="14109"/>
    <cellStyle name="Calculation 2 3 2 2 4 2 7" xfId="14110"/>
    <cellStyle name="Calculation 2 3 2 2 4 2 8" xfId="14111"/>
    <cellStyle name="Calculation 2 3 2 2 4 2 9" xfId="14112"/>
    <cellStyle name="Calculation 2 3 2 2 4 3" xfId="14113"/>
    <cellStyle name="Calculation 2 3 2 2 4 3 2" xfId="14114"/>
    <cellStyle name="Calculation 2 3 2 2 4 3 3" xfId="14115"/>
    <cellStyle name="Calculation 2 3 2 2 4 3 4" xfId="14116"/>
    <cellStyle name="Calculation 2 3 2 2 4 3 5" xfId="14117"/>
    <cellStyle name="Calculation 2 3 2 2 4 3 6" xfId="14118"/>
    <cellStyle name="Calculation 2 3 2 2 4 3 7" xfId="14119"/>
    <cellStyle name="Calculation 2 3 2 2 4 3 8" xfId="14120"/>
    <cellStyle name="Calculation 2 3 2 2 4 4" xfId="14121"/>
    <cellStyle name="Calculation 2 3 2 2 4 4 2" xfId="14122"/>
    <cellStyle name="Calculation 2 3 2 2 4 4 3" xfId="14123"/>
    <cellStyle name="Calculation 2 3 2 2 4 4 4" xfId="14124"/>
    <cellStyle name="Calculation 2 3 2 2 4 4 5" xfId="14125"/>
    <cellStyle name="Calculation 2 3 2 2 4 4 6" xfId="14126"/>
    <cellStyle name="Calculation 2 3 2 2 4 4 7" xfId="14127"/>
    <cellStyle name="Calculation 2 3 2 2 4 4 8" xfId="14128"/>
    <cellStyle name="Calculation 2 3 2 2 4 4 9" xfId="14129"/>
    <cellStyle name="Calculation 2 3 2 2 4 5" xfId="14130"/>
    <cellStyle name="Calculation 2 3 2 2 4 6" xfId="14131"/>
    <cellStyle name="Calculation 2 3 2 2 4 7" xfId="14132"/>
    <cellStyle name="Calculation 2 3 2 2 4 8" xfId="14133"/>
    <cellStyle name="Calculation 2 3 2 2 4 9" xfId="14134"/>
    <cellStyle name="Calculation 2 3 2 2 5" xfId="14135"/>
    <cellStyle name="Calculation 2 3 2 2 5 10" xfId="14136"/>
    <cellStyle name="Calculation 2 3 2 2 5 11" xfId="14137"/>
    <cellStyle name="Calculation 2 3 2 2 5 12" xfId="14138"/>
    <cellStyle name="Calculation 2 3 2 2 5 13" xfId="14139"/>
    <cellStyle name="Calculation 2 3 2 2 5 2" xfId="14140"/>
    <cellStyle name="Calculation 2 3 2 2 5 2 10" xfId="14141"/>
    <cellStyle name="Calculation 2 3 2 2 5 2 2" xfId="14142"/>
    <cellStyle name="Calculation 2 3 2 2 5 2 2 2" xfId="14143"/>
    <cellStyle name="Calculation 2 3 2 2 5 2 2 3" xfId="14144"/>
    <cellStyle name="Calculation 2 3 2 2 5 2 2 4" xfId="14145"/>
    <cellStyle name="Calculation 2 3 2 2 5 2 2 5" xfId="14146"/>
    <cellStyle name="Calculation 2 3 2 2 5 2 2 6" xfId="14147"/>
    <cellStyle name="Calculation 2 3 2 2 5 2 2 7" xfId="14148"/>
    <cellStyle name="Calculation 2 3 2 2 5 2 2 8" xfId="14149"/>
    <cellStyle name="Calculation 2 3 2 2 5 2 2 9" xfId="14150"/>
    <cellStyle name="Calculation 2 3 2 2 5 2 3" xfId="14151"/>
    <cellStyle name="Calculation 2 3 2 2 5 2 4" xfId="14152"/>
    <cellStyle name="Calculation 2 3 2 2 5 2 5" xfId="14153"/>
    <cellStyle name="Calculation 2 3 2 2 5 2 6" xfId="14154"/>
    <cellStyle name="Calculation 2 3 2 2 5 2 7" xfId="14155"/>
    <cellStyle name="Calculation 2 3 2 2 5 2 8" xfId="14156"/>
    <cellStyle name="Calculation 2 3 2 2 5 2 9" xfId="14157"/>
    <cellStyle name="Calculation 2 3 2 2 5 3" xfId="14158"/>
    <cellStyle name="Calculation 2 3 2 2 5 3 2" xfId="14159"/>
    <cellStyle name="Calculation 2 3 2 2 5 3 3" xfId="14160"/>
    <cellStyle name="Calculation 2 3 2 2 5 3 4" xfId="14161"/>
    <cellStyle name="Calculation 2 3 2 2 5 3 5" xfId="14162"/>
    <cellStyle name="Calculation 2 3 2 2 5 3 6" xfId="14163"/>
    <cellStyle name="Calculation 2 3 2 2 5 3 7" xfId="14164"/>
    <cellStyle name="Calculation 2 3 2 2 5 3 8" xfId="14165"/>
    <cellStyle name="Calculation 2 3 2 2 5 4" xfId="14166"/>
    <cellStyle name="Calculation 2 3 2 2 5 4 2" xfId="14167"/>
    <cellStyle name="Calculation 2 3 2 2 5 4 3" xfId="14168"/>
    <cellStyle name="Calculation 2 3 2 2 5 4 4" xfId="14169"/>
    <cellStyle name="Calculation 2 3 2 2 5 4 5" xfId="14170"/>
    <cellStyle name="Calculation 2 3 2 2 5 4 6" xfId="14171"/>
    <cellStyle name="Calculation 2 3 2 2 5 4 7" xfId="14172"/>
    <cellStyle name="Calculation 2 3 2 2 5 4 8" xfId="14173"/>
    <cellStyle name="Calculation 2 3 2 2 5 4 9" xfId="14174"/>
    <cellStyle name="Calculation 2 3 2 2 5 5" xfId="14175"/>
    <cellStyle name="Calculation 2 3 2 2 5 6" xfId="14176"/>
    <cellStyle name="Calculation 2 3 2 2 5 7" xfId="14177"/>
    <cellStyle name="Calculation 2 3 2 2 5 8" xfId="14178"/>
    <cellStyle name="Calculation 2 3 2 2 5 9" xfId="14179"/>
    <cellStyle name="Calculation 2 3 2 2 6" xfId="14180"/>
    <cellStyle name="Calculation 2 3 2 2 6 10" xfId="14181"/>
    <cellStyle name="Calculation 2 3 2 2 6 2" xfId="14182"/>
    <cellStyle name="Calculation 2 3 2 2 6 2 2" xfId="14183"/>
    <cellStyle name="Calculation 2 3 2 2 6 2 3" xfId="14184"/>
    <cellStyle name="Calculation 2 3 2 2 6 2 4" xfId="14185"/>
    <cellStyle name="Calculation 2 3 2 2 6 2 5" xfId="14186"/>
    <cellStyle name="Calculation 2 3 2 2 6 2 6" xfId="14187"/>
    <cellStyle name="Calculation 2 3 2 2 6 2 7" xfId="14188"/>
    <cellStyle name="Calculation 2 3 2 2 6 2 8" xfId="14189"/>
    <cellStyle name="Calculation 2 3 2 2 6 2 9" xfId="14190"/>
    <cellStyle name="Calculation 2 3 2 2 6 3" xfId="14191"/>
    <cellStyle name="Calculation 2 3 2 2 6 4" xfId="14192"/>
    <cellStyle name="Calculation 2 3 2 2 6 5" xfId="14193"/>
    <cellStyle name="Calculation 2 3 2 2 6 6" xfId="14194"/>
    <cellStyle name="Calculation 2 3 2 2 6 7" xfId="14195"/>
    <cellStyle name="Calculation 2 3 2 2 6 8" xfId="14196"/>
    <cellStyle name="Calculation 2 3 2 2 6 9" xfId="14197"/>
    <cellStyle name="Calculation 2 3 2 2 7" xfId="14198"/>
    <cellStyle name="Calculation 2 3 2 2 7 2" xfId="14199"/>
    <cellStyle name="Calculation 2 3 2 2 7 3" xfId="14200"/>
    <cellStyle name="Calculation 2 3 2 2 7 4" xfId="14201"/>
    <cellStyle name="Calculation 2 3 2 2 7 5" xfId="14202"/>
    <cellStyle name="Calculation 2 3 2 2 7 6" xfId="14203"/>
    <cellStyle name="Calculation 2 3 2 2 7 7" xfId="14204"/>
    <cellStyle name="Calculation 2 3 2 2 7 8" xfId="14205"/>
    <cellStyle name="Calculation 2 3 2 2 8" xfId="14206"/>
    <cellStyle name="Calculation 2 3 2 2 8 2" xfId="14207"/>
    <cellStyle name="Calculation 2 3 2 2 8 3" xfId="14208"/>
    <cellStyle name="Calculation 2 3 2 2 8 4" xfId="14209"/>
    <cellStyle name="Calculation 2 3 2 2 8 5" xfId="14210"/>
    <cellStyle name="Calculation 2 3 2 2 8 6" xfId="14211"/>
    <cellStyle name="Calculation 2 3 2 2 8 7" xfId="14212"/>
    <cellStyle name="Calculation 2 3 2 2 8 8" xfId="14213"/>
    <cellStyle name="Calculation 2 3 2 2 8 9" xfId="14214"/>
    <cellStyle name="Calculation 2 3 2 2 9" xfId="14215"/>
    <cellStyle name="Calculation 2 3 2 2 9 2" xfId="14216"/>
    <cellStyle name="Calculation 2 3 2 2 9 3" xfId="14217"/>
    <cellStyle name="Calculation 2 3 2 2 9 4" xfId="14218"/>
    <cellStyle name="Calculation 2 3 2 2 9 5" xfId="14219"/>
    <cellStyle name="Calculation 2 3 2 2 9 6" xfId="14220"/>
    <cellStyle name="Calculation 2 3 2 2 9 7" xfId="14221"/>
    <cellStyle name="Calculation 2 3 2 2 9 8" xfId="14222"/>
    <cellStyle name="Calculation 2 3 2 20" xfId="14223"/>
    <cellStyle name="Calculation 2 3 2 21" xfId="14224"/>
    <cellStyle name="Calculation 2 3 2 22" xfId="14225"/>
    <cellStyle name="Calculation 2 3 2 23" xfId="14226"/>
    <cellStyle name="Calculation 2 3 2 24" xfId="14227"/>
    <cellStyle name="Calculation 2 3 2 25" xfId="14228"/>
    <cellStyle name="Calculation 2 3 2 26" xfId="14229"/>
    <cellStyle name="Calculation 2 3 2 3" xfId="14230"/>
    <cellStyle name="Calculation 2 3 2 3 10" xfId="14231"/>
    <cellStyle name="Calculation 2 3 2 3 11" xfId="14232"/>
    <cellStyle name="Calculation 2 3 2 3 12" xfId="14233"/>
    <cellStyle name="Calculation 2 3 2 3 13" xfId="14234"/>
    <cellStyle name="Calculation 2 3 2 3 14" xfId="14235"/>
    <cellStyle name="Calculation 2 3 2 3 15" xfId="14236"/>
    <cellStyle name="Calculation 2 3 2 3 16" xfId="14237"/>
    <cellStyle name="Calculation 2 3 2 3 17" xfId="14238"/>
    <cellStyle name="Calculation 2 3 2 3 18" xfId="14239"/>
    <cellStyle name="Calculation 2 3 2 3 19" xfId="14240"/>
    <cellStyle name="Calculation 2 3 2 3 2" xfId="14241"/>
    <cellStyle name="Calculation 2 3 2 3 2 10" xfId="14242"/>
    <cellStyle name="Calculation 2 3 2 3 2 11" xfId="14243"/>
    <cellStyle name="Calculation 2 3 2 3 2 12" xfId="14244"/>
    <cellStyle name="Calculation 2 3 2 3 2 13" xfId="14245"/>
    <cellStyle name="Calculation 2 3 2 3 2 2" xfId="14246"/>
    <cellStyle name="Calculation 2 3 2 3 2 2 10" xfId="14247"/>
    <cellStyle name="Calculation 2 3 2 3 2 2 2" xfId="14248"/>
    <cellStyle name="Calculation 2 3 2 3 2 2 2 2" xfId="14249"/>
    <cellStyle name="Calculation 2 3 2 3 2 2 2 3" xfId="14250"/>
    <cellStyle name="Calculation 2 3 2 3 2 2 2 4" xfId="14251"/>
    <cellStyle name="Calculation 2 3 2 3 2 2 2 5" xfId="14252"/>
    <cellStyle name="Calculation 2 3 2 3 2 2 2 6" xfId="14253"/>
    <cellStyle name="Calculation 2 3 2 3 2 2 2 7" xfId="14254"/>
    <cellStyle name="Calculation 2 3 2 3 2 2 2 8" xfId="14255"/>
    <cellStyle name="Calculation 2 3 2 3 2 2 2 9" xfId="14256"/>
    <cellStyle name="Calculation 2 3 2 3 2 2 3" xfId="14257"/>
    <cellStyle name="Calculation 2 3 2 3 2 2 4" xfId="14258"/>
    <cellStyle name="Calculation 2 3 2 3 2 2 5" xfId="14259"/>
    <cellStyle name="Calculation 2 3 2 3 2 2 6" xfId="14260"/>
    <cellStyle name="Calculation 2 3 2 3 2 2 7" xfId="14261"/>
    <cellStyle name="Calculation 2 3 2 3 2 2 8" xfId="14262"/>
    <cellStyle name="Calculation 2 3 2 3 2 2 9" xfId="14263"/>
    <cellStyle name="Calculation 2 3 2 3 2 3" xfId="14264"/>
    <cellStyle name="Calculation 2 3 2 3 2 3 2" xfId="14265"/>
    <cellStyle name="Calculation 2 3 2 3 2 3 3" xfId="14266"/>
    <cellStyle name="Calculation 2 3 2 3 2 3 4" xfId="14267"/>
    <cellStyle name="Calculation 2 3 2 3 2 3 5" xfId="14268"/>
    <cellStyle name="Calculation 2 3 2 3 2 3 6" xfId="14269"/>
    <cellStyle name="Calculation 2 3 2 3 2 3 7" xfId="14270"/>
    <cellStyle name="Calculation 2 3 2 3 2 3 8" xfId="14271"/>
    <cellStyle name="Calculation 2 3 2 3 2 4" xfId="14272"/>
    <cellStyle name="Calculation 2 3 2 3 2 4 2" xfId="14273"/>
    <cellStyle name="Calculation 2 3 2 3 2 4 3" xfId="14274"/>
    <cellStyle name="Calculation 2 3 2 3 2 4 4" xfId="14275"/>
    <cellStyle name="Calculation 2 3 2 3 2 4 5" xfId="14276"/>
    <cellStyle name="Calculation 2 3 2 3 2 4 6" xfId="14277"/>
    <cellStyle name="Calculation 2 3 2 3 2 4 7" xfId="14278"/>
    <cellStyle name="Calculation 2 3 2 3 2 4 8" xfId="14279"/>
    <cellStyle name="Calculation 2 3 2 3 2 4 9" xfId="14280"/>
    <cellStyle name="Calculation 2 3 2 3 2 5" xfId="14281"/>
    <cellStyle name="Calculation 2 3 2 3 2 6" xfId="14282"/>
    <cellStyle name="Calculation 2 3 2 3 2 7" xfId="14283"/>
    <cellStyle name="Calculation 2 3 2 3 2 8" xfId="14284"/>
    <cellStyle name="Calculation 2 3 2 3 2 9" xfId="14285"/>
    <cellStyle name="Calculation 2 3 2 3 20" xfId="14286"/>
    <cellStyle name="Calculation 2 3 2 3 21" xfId="14287"/>
    <cellStyle name="Calculation 2 3 2 3 22" xfId="14288"/>
    <cellStyle name="Calculation 2 3 2 3 23" xfId="14289"/>
    <cellStyle name="Calculation 2 3 2 3 24" xfId="14290"/>
    <cellStyle name="Calculation 2 3 2 3 3" xfId="14291"/>
    <cellStyle name="Calculation 2 3 2 3 3 10" xfId="14292"/>
    <cellStyle name="Calculation 2 3 2 3 3 11" xfId="14293"/>
    <cellStyle name="Calculation 2 3 2 3 3 12" xfId="14294"/>
    <cellStyle name="Calculation 2 3 2 3 3 13" xfId="14295"/>
    <cellStyle name="Calculation 2 3 2 3 3 2" xfId="14296"/>
    <cellStyle name="Calculation 2 3 2 3 3 2 10" xfId="14297"/>
    <cellStyle name="Calculation 2 3 2 3 3 2 2" xfId="14298"/>
    <cellStyle name="Calculation 2 3 2 3 3 2 2 2" xfId="14299"/>
    <cellStyle name="Calculation 2 3 2 3 3 2 2 3" xfId="14300"/>
    <cellStyle name="Calculation 2 3 2 3 3 2 2 4" xfId="14301"/>
    <cellStyle name="Calculation 2 3 2 3 3 2 2 5" xfId="14302"/>
    <cellStyle name="Calculation 2 3 2 3 3 2 2 6" xfId="14303"/>
    <cellStyle name="Calculation 2 3 2 3 3 2 2 7" xfId="14304"/>
    <cellStyle name="Calculation 2 3 2 3 3 2 2 8" xfId="14305"/>
    <cellStyle name="Calculation 2 3 2 3 3 2 2 9" xfId="14306"/>
    <cellStyle name="Calculation 2 3 2 3 3 2 3" xfId="14307"/>
    <cellStyle name="Calculation 2 3 2 3 3 2 4" xfId="14308"/>
    <cellStyle name="Calculation 2 3 2 3 3 2 5" xfId="14309"/>
    <cellStyle name="Calculation 2 3 2 3 3 2 6" xfId="14310"/>
    <cellStyle name="Calculation 2 3 2 3 3 2 7" xfId="14311"/>
    <cellStyle name="Calculation 2 3 2 3 3 2 8" xfId="14312"/>
    <cellStyle name="Calculation 2 3 2 3 3 2 9" xfId="14313"/>
    <cellStyle name="Calculation 2 3 2 3 3 3" xfId="14314"/>
    <cellStyle name="Calculation 2 3 2 3 3 3 2" xfId="14315"/>
    <cellStyle name="Calculation 2 3 2 3 3 3 3" xfId="14316"/>
    <cellStyle name="Calculation 2 3 2 3 3 3 4" xfId="14317"/>
    <cellStyle name="Calculation 2 3 2 3 3 3 5" xfId="14318"/>
    <cellStyle name="Calculation 2 3 2 3 3 3 6" xfId="14319"/>
    <cellStyle name="Calculation 2 3 2 3 3 3 7" xfId="14320"/>
    <cellStyle name="Calculation 2 3 2 3 3 3 8" xfId="14321"/>
    <cellStyle name="Calculation 2 3 2 3 3 4" xfId="14322"/>
    <cellStyle name="Calculation 2 3 2 3 3 4 2" xfId="14323"/>
    <cellStyle name="Calculation 2 3 2 3 3 4 3" xfId="14324"/>
    <cellStyle name="Calculation 2 3 2 3 3 4 4" xfId="14325"/>
    <cellStyle name="Calculation 2 3 2 3 3 4 5" xfId="14326"/>
    <cellStyle name="Calculation 2 3 2 3 3 4 6" xfId="14327"/>
    <cellStyle name="Calculation 2 3 2 3 3 4 7" xfId="14328"/>
    <cellStyle name="Calculation 2 3 2 3 3 4 8" xfId="14329"/>
    <cellStyle name="Calculation 2 3 2 3 3 4 9" xfId="14330"/>
    <cellStyle name="Calculation 2 3 2 3 3 5" xfId="14331"/>
    <cellStyle name="Calculation 2 3 2 3 3 6" xfId="14332"/>
    <cellStyle name="Calculation 2 3 2 3 3 7" xfId="14333"/>
    <cellStyle name="Calculation 2 3 2 3 3 8" xfId="14334"/>
    <cellStyle name="Calculation 2 3 2 3 3 9" xfId="14335"/>
    <cellStyle name="Calculation 2 3 2 3 4" xfId="14336"/>
    <cellStyle name="Calculation 2 3 2 3 4 10" xfId="14337"/>
    <cellStyle name="Calculation 2 3 2 3 4 11" xfId="14338"/>
    <cellStyle name="Calculation 2 3 2 3 4 12" xfId="14339"/>
    <cellStyle name="Calculation 2 3 2 3 4 13" xfId="14340"/>
    <cellStyle name="Calculation 2 3 2 3 4 2" xfId="14341"/>
    <cellStyle name="Calculation 2 3 2 3 4 2 10" xfId="14342"/>
    <cellStyle name="Calculation 2 3 2 3 4 2 2" xfId="14343"/>
    <cellStyle name="Calculation 2 3 2 3 4 2 2 2" xfId="14344"/>
    <cellStyle name="Calculation 2 3 2 3 4 2 2 3" xfId="14345"/>
    <cellStyle name="Calculation 2 3 2 3 4 2 2 4" xfId="14346"/>
    <cellStyle name="Calculation 2 3 2 3 4 2 2 5" xfId="14347"/>
    <cellStyle name="Calculation 2 3 2 3 4 2 2 6" xfId="14348"/>
    <cellStyle name="Calculation 2 3 2 3 4 2 2 7" xfId="14349"/>
    <cellStyle name="Calculation 2 3 2 3 4 2 2 8" xfId="14350"/>
    <cellStyle name="Calculation 2 3 2 3 4 2 2 9" xfId="14351"/>
    <cellStyle name="Calculation 2 3 2 3 4 2 3" xfId="14352"/>
    <cellStyle name="Calculation 2 3 2 3 4 2 4" xfId="14353"/>
    <cellStyle name="Calculation 2 3 2 3 4 2 5" xfId="14354"/>
    <cellStyle name="Calculation 2 3 2 3 4 2 6" xfId="14355"/>
    <cellStyle name="Calculation 2 3 2 3 4 2 7" xfId="14356"/>
    <cellStyle name="Calculation 2 3 2 3 4 2 8" xfId="14357"/>
    <cellStyle name="Calculation 2 3 2 3 4 2 9" xfId="14358"/>
    <cellStyle name="Calculation 2 3 2 3 4 3" xfId="14359"/>
    <cellStyle name="Calculation 2 3 2 3 4 3 2" xfId="14360"/>
    <cellStyle name="Calculation 2 3 2 3 4 3 3" xfId="14361"/>
    <cellStyle name="Calculation 2 3 2 3 4 3 4" xfId="14362"/>
    <cellStyle name="Calculation 2 3 2 3 4 3 5" xfId="14363"/>
    <cellStyle name="Calculation 2 3 2 3 4 3 6" xfId="14364"/>
    <cellStyle name="Calculation 2 3 2 3 4 3 7" xfId="14365"/>
    <cellStyle name="Calculation 2 3 2 3 4 3 8" xfId="14366"/>
    <cellStyle name="Calculation 2 3 2 3 4 4" xfId="14367"/>
    <cellStyle name="Calculation 2 3 2 3 4 4 2" xfId="14368"/>
    <cellStyle name="Calculation 2 3 2 3 4 4 3" xfId="14369"/>
    <cellStyle name="Calculation 2 3 2 3 4 4 4" xfId="14370"/>
    <cellStyle name="Calculation 2 3 2 3 4 4 5" xfId="14371"/>
    <cellStyle name="Calculation 2 3 2 3 4 4 6" xfId="14372"/>
    <cellStyle name="Calculation 2 3 2 3 4 4 7" xfId="14373"/>
    <cellStyle name="Calculation 2 3 2 3 4 4 8" xfId="14374"/>
    <cellStyle name="Calculation 2 3 2 3 4 4 9" xfId="14375"/>
    <cellStyle name="Calculation 2 3 2 3 4 5" xfId="14376"/>
    <cellStyle name="Calculation 2 3 2 3 4 6" xfId="14377"/>
    <cellStyle name="Calculation 2 3 2 3 4 7" xfId="14378"/>
    <cellStyle name="Calculation 2 3 2 3 4 8" xfId="14379"/>
    <cellStyle name="Calculation 2 3 2 3 4 9" xfId="14380"/>
    <cellStyle name="Calculation 2 3 2 3 5" xfId="14381"/>
    <cellStyle name="Calculation 2 3 2 3 5 10" xfId="14382"/>
    <cellStyle name="Calculation 2 3 2 3 5 2" xfId="14383"/>
    <cellStyle name="Calculation 2 3 2 3 5 2 2" xfId="14384"/>
    <cellStyle name="Calculation 2 3 2 3 5 2 3" xfId="14385"/>
    <cellStyle name="Calculation 2 3 2 3 5 2 4" xfId="14386"/>
    <cellStyle name="Calculation 2 3 2 3 5 2 5" xfId="14387"/>
    <cellStyle name="Calculation 2 3 2 3 5 2 6" xfId="14388"/>
    <cellStyle name="Calculation 2 3 2 3 5 2 7" xfId="14389"/>
    <cellStyle name="Calculation 2 3 2 3 5 2 8" xfId="14390"/>
    <cellStyle name="Calculation 2 3 2 3 5 2 9" xfId="14391"/>
    <cellStyle name="Calculation 2 3 2 3 5 3" xfId="14392"/>
    <cellStyle name="Calculation 2 3 2 3 5 4" xfId="14393"/>
    <cellStyle name="Calculation 2 3 2 3 5 5" xfId="14394"/>
    <cellStyle name="Calculation 2 3 2 3 5 6" xfId="14395"/>
    <cellStyle name="Calculation 2 3 2 3 5 7" xfId="14396"/>
    <cellStyle name="Calculation 2 3 2 3 5 8" xfId="14397"/>
    <cellStyle name="Calculation 2 3 2 3 5 9" xfId="14398"/>
    <cellStyle name="Calculation 2 3 2 3 6" xfId="14399"/>
    <cellStyle name="Calculation 2 3 2 3 6 2" xfId="14400"/>
    <cellStyle name="Calculation 2 3 2 3 6 3" xfId="14401"/>
    <cellStyle name="Calculation 2 3 2 3 6 4" xfId="14402"/>
    <cellStyle name="Calculation 2 3 2 3 6 5" xfId="14403"/>
    <cellStyle name="Calculation 2 3 2 3 6 6" xfId="14404"/>
    <cellStyle name="Calculation 2 3 2 3 6 7" xfId="14405"/>
    <cellStyle name="Calculation 2 3 2 3 6 8" xfId="14406"/>
    <cellStyle name="Calculation 2 3 2 3 7" xfId="14407"/>
    <cellStyle name="Calculation 2 3 2 3 7 2" xfId="14408"/>
    <cellStyle name="Calculation 2 3 2 3 7 3" xfId="14409"/>
    <cellStyle name="Calculation 2 3 2 3 7 4" xfId="14410"/>
    <cellStyle name="Calculation 2 3 2 3 7 5" xfId="14411"/>
    <cellStyle name="Calculation 2 3 2 3 7 6" xfId="14412"/>
    <cellStyle name="Calculation 2 3 2 3 7 7" xfId="14413"/>
    <cellStyle name="Calculation 2 3 2 3 7 8" xfId="14414"/>
    <cellStyle name="Calculation 2 3 2 3 7 9" xfId="14415"/>
    <cellStyle name="Calculation 2 3 2 3 8" xfId="14416"/>
    <cellStyle name="Calculation 2 3 2 3 9" xfId="14417"/>
    <cellStyle name="Calculation 2 3 2 4" xfId="14418"/>
    <cellStyle name="Calculation 2 3 2 4 10" xfId="14419"/>
    <cellStyle name="Calculation 2 3 2 4 11" xfId="14420"/>
    <cellStyle name="Calculation 2 3 2 4 12" xfId="14421"/>
    <cellStyle name="Calculation 2 3 2 4 13" xfId="14422"/>
    <cellStyle name="Calculation 2 3 2 4 14" xfId="14423"/>
    <cellStyle name="Calculation 2 3 2 4 15" xfId="14424"/>
    <cellStyle name="Calculation 2 3 2 4 16" xfId="14425"/>
    <cellStyle name="Calculation 2 3 2 4 17" xfId="14426"/>
    <cellStyle name="Calculation 2 3 2 4 18" xfId="14427"/>
    <cellStyle name="Calculation 2 3 2 4 2" xfId="14428"/>
    <cellStyle name="Calculation 2 3 2 4 2 10" xfId="14429"/>
    <cellStyle name="Calculation 2 3 2 4 2 2" xfId="14430"/>
    <cellStyle name="Calculation 2 3 2 4 2 2 2" xfId="14431"/>
    <cellStyle name="Calculation 2 3 2 4 2 2 3" xfId="14432"/>
    <cellStyle name="Calculation 2 3 2 4 2 2 4" xfId="14433"/>
    <cellStyle name="Calculation 2 3 2 4 2 2 5" xfId="14434"/>
    <cellStyle name="Calculation 2 3 2 4 2 2 6" xfId="14435"/>
    <cellStyle name="Calculation 2 3 2 4 2 2 7" xfId="14436"/>
    <cellStyle name="Calculation 2 3 2 4 2 2 8" xfId="14437"/>
    <cellStyle name="Calculation 2 3 2 4 2 2 9" xfId="14438"/>
    <cellStyle name="Calculation 2 3 2 4 2 3" xfId="14439"/>
    <cellStyle name="Calculation 2 3 2 4 2 4" xfId="14440"/>
    <cellStyle name="Calculation 2 3 2 4 2 5" xfId="14441"/>
    <cellStyle name="Calculation 2 3 2 4 2 6" xfId="14442"/>
    <cellStyle name="Calculation 2 3 2 4 2 7" xfId="14443"/>
    <cellStyle name="Calculation 2 3 2 4 2 8" xfId="14444"/>
    <cellStyle name="Calculation 2 3 2 4 2 9" xfId="14445"/>
    <cellStyle name="Calculation 2 3 2 4 3" xfId="14446"/>
    <cellStyle name="Calculation 2 3 2 4 3 2" xfId="14447"/>
    <cellStyle name="Calculation 2 3 2 4 3 3" xfId="14448"/>
    <cellStyle name="Calculation 2 3 2 4 3 4" xfId="14449"/>
    <cellStyle name="Calculation 2 3 2 4 3 5" xfId="14450"/>
    <cellStyle name="Calculation 2 3 2 4 3 6" xfId="14451"/>
    <cellStyle name="Calculation 2 3 2 4 3 7" xfId="14452"/>
    <cellStyle name="Calculation 2 3 2 4 3 8" xfId="14453"/>
    <cellStyle name="Calculation 2 3 2 4 4" xfId="14454"/>
    <cellStyle name="Calculation 2 3 2 4 4 2" xfId="14455"/>
    <cellStyle name="Calculation 2 3 2 4 4 3" xfId="14456"/>
    <cellStyle name="Calculation 2 3 2 4 4 4" xfId="14457"/>
    <cellStyle name="Calculation 2 3 2 4 4 5" xfId="14458"/>
    <cellStyle name="Calculation 2 3 2 4 4 6" xfId="14459"/>
    <cellStyle name="Calculation 2 3 2 4 4 7" xfId="14460"/>
    <cellStyle name="Calculation 2 3 2 4 4 8" xfId="14461"/>
    <cellStyle name="Calculation 2 3 2 4 4 9" xfId="14462"/>
    <cellStyle name="Calculation 2 3 2 4 5" xfId="14463"/>
    <cellStyle name="Calculation 2 3 2 4 6" xfId="14464"/>
    <cellStyle name="Calculation 2 3 2 4 7" xfId="14465"/>
    <cellStyle name="Calculation 2 3 2 4 8" xfId="14466"/>
    <cellStyle name="Calculation 2 3 2 4 9" xfId="14467"/>
    <cellStyle name="Calculation 2 3 2 5" xfId="14468"/>
    <cellStyle name="Calculation 2 3 2 5 10" xfId="14469"/>
    <cellStyle name="Calculation 2 3 2 5 11" xfId="14470"/>
    <cellStyle name="Calculation 2 3 2 5 12" xfId="14471"/>
    <cellStyle name="Calculation 2 3 2 5 13" xfId="14472"/>
    <cellStyle name="Calculation 2 3 2 5 14" xfId="14473"/>
    <cellStyle name="Calculation 2 3 2 5 15" xfId="14474"/>
    <cellStyle name="Calculation 2 3 2 5 16" xfId="14475"/>
    <cellStyle name="Calculation 2 3 2 5 17" xfId="14476"/>
    <cellStyle name="Calculation 2 3 2 5 18" xfId="14477"/>
    <cellStyle name="Calculation 2 3 2 5 2" xfId="14478"/>
    <cellStyle name="Calculation 2 3 2 5 3" xfId="14479"/>
    <cellStyle name="Calculation 2 3 2 5 4" xfId="14480"/>
    <cellStyle name="Calculation 2 3 2 5 5" xfId="14481"/>
    <cellStyle name="Calculation 2 3 2 5 6" xfId="14482"/>
    <cellStyle name="Calculation 2 3 2 5 7" xfId="14483"/>
    <cellStyle name="Calculation 2 3 2 5 8" xfId="14484"/>
    <cellStyle name="Calculation 2 3 2 5 9" xfId="14485"/>
    <cellStyle name="Calculation 2 3 2 6" xfId="14486"/>
    <cellStyle name="Calculation 2 3 2 6 10" xfId="14487"/>
    <cellStyle name="Calculation 2 3 2 6 11" xfId="14488"/>
    <cellStyle name="Calculation 2 3 2 6 12" xfId="14489"/>
    <cellStyle name="Calculation 2 3 2 6 13" xfId="14490"/>
    <cellStyle name="Calculation 2 3 2 6 14" xfId="14491"/>
    <cellStyle name="Calculation 2 3 2 6 15" xfId="14492"/>
    <cellStyle name="Calculation 2 3 2 6 16" xfId="14493"/>
    <cellStyle name="Calculation 2 3 2 6 17" xfId="14494"/>
    <cellStyle name="Calculation 2 3 2 6 18" xfId="14495"/>
    <cellStyle name="Calculation 2 3 2 6 2" xfId="14496"/>
    <cellStyle name="Calculation 2 3 2 6 3" xfId="14497"/>
    <cellStyle name="Calculation 2 3 2 6 4" xfId="14498"/>
    <cellStyle name="Calculation 2 3 2 6 5" xfId="14499"/>
    <cellStyle name="Calculation 2 3 2 6 6" xfId="14500"/>
    <cellStyle name="Calculation 2 3 2 6 7" xfId="14501"/>
    <cellStyle name="Calculation 2 3 2 6 8" xfId="14502"/>
    <cellStyle name="Calculation 2 3 2 6 9" xfId="14503"/>
    <cellStyle name="Calculation 2 3 2 7" xfId="14504"/>
    <cellStyle name="Calculation 2 3 2 7 2" xfId="14505"/>
    <cellStyle name="Calculation 2 3 2 7 3" xfId="14506"/>
    <cellStyle name="Calculation 2 3 2 7 4" xfId="14507"/>
    <cellStyle name="Calculation 2 3 2 7 5" xfId="14508"/>
    <cellStyle name="Calculation 2 3 2 7 6" xfId="14509"/>
    <cellStyle name="Calculation 2 3 2 7 7" xfId="14510"/>
    <cellStyle name="Calculation 2 3 2 7 8" xfId="14511"/>
    <cellStyle name="Calculation 2 3 2 7 9" xfId="14512"/>
    <cellStyle name="Calculation 2 3 2 8" xfId="14513"/>
    <cellStyle name="Calculation 2 3 2 8 2" xfId="14514"/>
    <cellStyle name="Calculation 2 3 2 8 3" xfId="14515"/>
    <cellStyle name="Calculation 2 3 2 8 4" xfId="14516"/>
    <cellStyle name="Calculation 2 3 2 8 5" xfId="14517"/>
    <cellStyle name="Calculation 2 3 2 8 6" xfId="14518"/>
    <cellStyle name="Calculation 2 3 2 8 7" xfId="14519"/>
    <cellStyle name="Calculation 2 3 2 8 8" xfId="14520"/>
    <cellStyle name="Calculation 2 3 2 8 9" xfId="14521"/>
    <cellStyle name="Calculation 2 3 2 9" xfId="14522"/>
    <cellStyle name="Calculation 2 3 2 9 2" xfId="14523"/>
    <cellStyle name="Calculation 2 3 2 9 3" xfId="14524"/>
    <cellStyle name="Calculation 2 3 2 9 4" xfId="14525"/>
    <cellStyle name="Calculation 2 3 2 9 5" xfId="14526"/>
    <cellStyle name="Calculation 2 3 2 9 6" xfId="14527"/>
    <cellStyle name="Calculation 2 3 2 9 7" xfId="14528"/>
    <cellStyle name="Calculation 2 3 2 9 8" xfId="14529"/>
    <cellStyle name="Calculation 2 3 20" xfId="14530"/>
    <cellStyle name="Calculation 2 3 21" xfId="14531"/>
    <cellStyle name="Calculation 2 3 22" xfId="14532"/>
    <cellStyle name="Calculation 2 3 23" xfId="14533"/>
    <cellStyle name="Calculation 2 3 24" xfId="14534"/>
    <cellStyle name="Calculation 2 3 25" xfId="14535"/>
    <cellStyle name="Calculation 2 3 3" xfId="9785"/>
    <cellStyle name="Calculation 2 3 3 10" xfId="14536"/>
    <cellStyle name="Calculation 2 3 3 10 2" xfId="14537"/>
    <cellStyle name="Calculation 2 3 3 10 3" xfId="14538"/>
    <cellStyle name="Calculation 2 3 3 10 4" xfId="14539"/>
    <cellStyle name="Calculation 2 3 3 10 5" xfId="14540"/>
    <cellStyle name="Calculation 2 3 3 10 6" xfId="14541"/>
    <cellStyle name="Calculation 2 3 3 10 7" xfId="14542"/>
    <cellStyle name="Calculation 2 3 3 10 8" xfId="14543"/>
    <cellStyle name="Calculation 2 3 3 11" xfId="14544"/>
    <cellStyle name="Calculation 2 3 3 11 2" xfId="14545"/>
    <cellStyle name="Calculation 2 3 3 11 3" xfId="14546"/>
    <cellStyle name="Calculation 2 3 3 11 4" xfId="14547"/>
    <cellStyle name="Calculation 2 3 3 11 5" xfId="14548"/>
    <cellStyle name="Calculation 2 3 3 11 6" xfId="14549"/>
    <cellStyle name="Calculation 2 3 3 11 7" xfId="14550"/>
    <cellStyle name="Calculation 2 3 3 11 8" xfId="14551"/>
    <cellStyle name="Calculation 2 3 3 12" xfId="14552"/>
    <cellStyle name="Calculation 2 3 3 13" xfId="14553"/>
    <cellStyle name="Calculation 2 3 3 14" xfId="14554"/>
    <cellStyle name="Calculation 2 3 3 15" xfId="14555"/>
    <cellStyle name="Calculation 2 3 3 16" xfId="14556"/>
    <cellStyle name="Calculation 2 3 3 17" xfId="14557"/>
    <cellStyle name="Calculation 2 3 3 18" xfId="14558"/>
    <cellStyle name="Calculation 2 3 3 19" xfId="14559"/>
    <cellStyle name="Calculation 2 3 3 2" xfId="14560"/>
    <cellStyle name="Calculation 2 3 3 2 10" xfId="14561"/>
    <cellStyle name="Calculation 2 3 3 2 10 2" xfId="14562"/>
    <cellStyle name="Calculation 2 3 3 2 10 3" xfId="14563"/>
    <cellStyle name="Calculation 2 3 3 2 10 4" xfId="14564"/>
    <cellStyle name="Calculation 2 3 3 2 10 5" xfId="14565"/>
    <cellStyle name="Calculation 2 3 3 2 10 6" xfId="14566"/>
    <cellStyle name="Calculation 2 3 3 2 10 7" xfId="14567"/>
    <cellStyle name="Calculation 2 3 3 2 10 8" xfId="14568"/>
    <cellStyle name="Calculation 2 3 3 2 11" xfId="14569"/>
    <cellStyle name="Calculation 2 3 3 2 12" xfId="14570"/>
    <cellStyle name="Calculation 2 3 3 2 13" xfId="14571"/>
    <cellStyle name="Calculation 2 3 3 2 14" xfId="14572"/>
    <cellStyle name="Calculation 2 3 3 2 15" xfId="14573"/>
    <cellStyle name="Calculation 2 3 3 2 16" xfId="14574"/>
    <cellStyle name="Calculation 2 3 3 2 17" xfId="14575"/>
    <cellStyle name="Calculation 2 3 3 2 18" xfId="14576"/>
    <cellStyle name="Calculation 2 3 3 2 19" xfId="14577"/>
    <cellStyle name="Calculation 2 3 3 2 2" xfId="14578"/>
    <cellStyle name="Calculation 2 3 3 2 2 10" xfId="14579"/>
    <cellStyle name="Calculation 2 3 3 2 2 11" xfId="14580"/>
    <cellStyle name="Calculation 2 3 3 2 2 12" xfId="14581"/>
    <cellStyle name="Calculation 2 3 3 2 2 13" xfId="14582"/>
    <cellStyle name="Calculation 2 3 3 2 2 14" xfId="14583"/>
    <cellStyle name="Calculation 2 3 3 2 2 15" xfId="14584"/>
    <cellStyle name="Calculation 2 3 3 2 2 16" xfId="14585"/>
    <cellStyle name="Calculation 2 3 3 2 2 17" xfId="14586"/>
    <cellStyle name="Calculation 2 3 3 2 2 18" xfId="14587"/>
    <cellStyle name="Calculation 2 3 3 2 2 19" xfId="14588"/>
    <cellStyle name="Calculation 2 3 3 2 2 2" xfId="14589"/>
    <cellStyle name="Calculation 2 3 3 2 2 2 10" xfId="14590"/>
    <cellStyle name="Calculation 2 3 3 2 2 2 11" xfId="14591"/>
    <cellStyle name="Calculation 2 3 3 2 2 2 12" xfId="14592"/>
    <cellStyle name="Calculation 2 3 3 2 2 2 13" xfId="14593"/>
    <cellStyle name="Calculation 2 3 3 2 2 2 14" xfId="14594"/>
    <cellStyle name="Calculation 2 3 3 2 2 2 15" xfId="14595"/>
    <cellStyle name="Calculation 2 3 3 2 2 2 2" xfId="14596"/>
    <cellStyle name="Calculation 2 3 3 2 2 2 2 2" xfId="14597"/>
    <cellStyle name="Calculation 2 3 3 2 2 2 2 3" xfId="14598"/>
    <cellStyle name="Calculation 2 3 3 2 2 2 2 4" xfId="14599"/>
    <cellStyle name="Calculation 2 3 3 2 2 2 2 5" xfId="14600"/>
    <cellStyle name="Calculation 2 3 3 2 2 2 2 6" xfId="14601"/>
    <cellStyle name="Calculation 2 3 3 2 2 2 2 7" xfId="14602"/>
    <cellStyle name="Calculation 2 3 3 2 2 2 2 8" xfId="14603"/>
    <cellStyle name="Calculation 2 3 3 2 2 2 2 9" xfId="14604"/>
    <cellStyle name="Calculation 2 3 3 2 2 2 3" xfId="14605"/>
    <cellStyle name="Calculation 2 3 3 2 2 2 3 2" xfId="14606"/>
    <cellStyle name="Calculation 2 3 3 2 2 2 3 3" xfId="14607"/>
    <cellStyle name="Calculation 2 3 3 2 2 2 3 4" xfId="14608"/>
    <cellStyle name="Calculation 2 3 3 2 2 2 3 5" xfId="14609"/>
    <cellStyle name="Calculation 2 3 3 2 2 2 3 6" xfId="14610"/>
    <cellStyle name="Calculation 2 3 3 2 2 2 3 7" xfId="14611"/>
    <cellStyle name="Calculation 2 3 3 2 2 2 3 8" xfId="14612"/>
    <cellStyle name="Calculation 2 3 3 2 2 2 3 9" xfId="14613"/>
    <cellStyle name="Calculation 2 3 3 2 2 2 4" xfId="14614"/>
    <cellStyle name="Calculation 2 3 3 2 2 2 4 2" xfId="14615"/>
    <cellStyle name="Calculation 2 3 3 2 2 2 4 3" xfId="14616"/>
    <cellStyle name="Calculation 2 3 3 2 2 2 4 4" xfId="14617"/>
    <cellStyle name="Calculation 2 3 3 2 2 2 4 5" xfId="14618"/>
    <cellStyle name="Calculation 2 3 3 2 2 2 4 6" xfId="14619"/>
    <cellStyle name="Calculation 2 3 3 2 2 2 4 7" xfId="14620"/>
    <cellStyle name="Calculation 2 3 3 2 2 2 4 8" xfId="14621"/>
    <cellStyle name="Calculation 2 3 3 2 2 2 4 9" xfId="14622"/>
    <cellStyle name="Calculation 2 3 3 2 2 2 5" xfId="14623"/>
    <cellStyle name="Calculation 2 3 3 2 2 2 5 2" xfId="14624"/>
    <cellStyle name="Calculation 2 3 3 2 2 2 5 3" xfId="14625"/>
    <cellStyle name="Calculation 2 3 3 2 2 2 5 4" xfId="14626"/>
    <cellStyle name="Calculation 2 3 3 2 2 2 5 5" xfId="14627"/>
    <cellStyle name="Calculation 2 3 3 2 2 2 5 6" xfId="14628"/>
    <cellStyle name="Calculation 2 3 3 2 2 2 5 7" xfId="14629"/>
    <cellStyle name="Calculation 2 3 3 2 2 2 5 8" xfId="14630"/>
    <cellStyle name="Calculation 2 3 3 2 2 2 6" xfId="14631"/>
    <cellStyle name="Calculation 2 3 3 2 2 2 6 2" xfId="14632"/>
    <cellStyle name="Calculation 2 3 3 2 2 2 6 3" xfId="14633"/>
    <cellStyle name="Calculation 2 3 3 2 2 2 6 4" xfId="14634"/>
    <cellStyle name="Calculation 2 3 3 2 2 2 6 5" xfId="14635"/>
    <cellStyle name="Calculation 2 3 3 2 2 2 6 6" xfId="14636"/>
    <cellStyle name="Calculation 2 3 3 2 2 2 6 7" xfId="14637"/>
    <cellStyle name="Calculation 2 3 3 2 2 2 6 8" xfId="14638"/>
    <cellStyle name="Calculation 2 3 3 2 2 2 7" xfId="14639"/>
    <cellStyle name="Calculation 2 3 3 2 2 2 7 2" xfId="14640"/>
    <cellStyle name="Calculation 2 3 3 2 2 2 7 3" xfId="14641"/>
    <cellStyle name="Calculation 2 3 3 2 2 2 7 4" xfId="14642"/>
    <cellStyle name="Calculation 2 3 3 2 2 2 7 5" xfId="14643"/>
    <cellStyle name="Calculation 2 3 3 2 2 2 7 6" xfId="14644"/>
    <cellStyle name="Calculation 2 3 3 2 2 2 7 7" xfId="14645"/>
    <cellStyle name="Calculation 2 3 3 2 2 2 7 8" xfId="14646"/>
    <cellStyle name="Calculation 2 3 3 2 2 2 8" xfId="14647"/>
    <cellStyle name="Calculation 2 3 3 2 2 2 9" xfId="14648"/>
    <cellStyle name="Calculation 2 3 3 2 2 20" xfId="14649"/>
    <cellStyle name="Calculation 2 3 3 2 2 21" xfId="14650"/>
    <cellStyle name="Calculation 2 3 3 2 2 22" xfId="14651"/>
    <cellStyle name="Calculation 2 3 3 2 2 23" xfId="14652"/>
    <cellStyle name="Calculation 2 3 3 2 2 24" xfId="14653"/>
    <cellStyle name="Calculation 2 3 3 2 2 25" xfId="14654"/>
    <cellStyle name="Calculation 2 3 3 2 2 26" xfId="14655"/>
    <cellStyle name="Calculation 2 3 3 2 2 27" xfId="14656"/>
    <cellStyle name="Calculation 2 3 3 2 2 3" xfId="14657"/>
    <cellStyle name="Calculation 2 3 3 2 2 3 10" xfId="14658"/>
    <cellStyle name="Calculation 2 3 3 2 2 3 11" xfId="14659"/>
    <cellStyle name="Calculation 2 3 3 2 2 3 12" xfId="14660"/>
    <cellStyle name="Calculation 2 3 3 2 2 3 13" xfId="14661"/>
    <cellStyle name="Calculation 2 3 3 2 2 3 14" xfId="14662"/>
    <cellStyle name="Calculation 2 3 3 2 2 3 15" xfId="14663"/>
    <cellStyle name="Calculation 2 3 3 2 2 3 2" xfId="14664"/>
    <cellStyle name="Calculation 2 3 3 2 2 3 2 2" xfId="14665"/>
    <cellStyle name="Calculation 2 3 3 2 2 3 2 3" xfId="14666"/>
    <cellStyle name="Calculation 2 3 3 2 2 3 2 4" xfId="14667"/>
    <cellStyle name="Calculation 2 3 3 2 2 3 2 5" xfId="14668"/>
    <cellStyle name="Calculation 2 3 3 2 2 3 2 6" xfId="14669"/>
    <cellStyle name="Calculation 2 3 3 2 2 3 2 7" xfId="14670"/>
    <cellStyle name="Calculation 2 3 3 2 2 3 2 8" xfId="14671"/>
    <cellStyle name="Calculation 2 3 3 2 2 3 3" xfId="14672"/>
    <cellStyle name="Calculation 2 3 3 2 2 3 3 2" xfId="14673"/>
    <cellStyle name="Calculation 2 3 3 2 2 3 3 3" xfId="14674"/>
    <cellStyle name="Calculation 2 3 3 2 2 3 3 4" xfId="14675"/>
    <cellStyle name="Calculation 2 3 3 2 2 3 3 5" xfId="14676"/>
    <cellStyle name="Calculation 2 3 3 2 2 3 3 6" xfId="14677"/>
    <cellStyle name="Calculation 2 3 3 2 2 3 3 7" xfId="14678"/>
    <cellStyle name="Calculation 2 3 3 2 2 3 3 8" xfId="14679"/>
    <cellStyle name="Calculation 2 3 3 2 2 3 4" xfId="14680"/>
    <cellStyle name="Calculation 2 3 3 2 2 3 4 2" xfId="14681"/>
    <cellStyle name="Calculation 2 3 3 2 2 3 4 3" xfId="14682"/>
    <cellStyle name="Calculation 2 3 3 2 2 3 4 4" xfId="14683"/>
    <cellStyle name="Calculation 2 3 3 2 2 3 4 5" xfId="14684"/>
    <cellStyle name="Calculation 2 3 3 2 2 3 4 6" xfId="14685"/>
    <cellStyle name="Calculation 2 3 3 2 2 3 4 7" xfId="14686"/>
    <cellStyle name="Calculation 2 3 3 2 2 3 4 8" xfId="14687"/>
    <cellStyle name="Calculation 2 3 3 2 2 3 5" xfId="14688"/>
    <cellStyle name="Calculation 2 3 3 2 2 3 5 2" xfId="14689"/>
    <cellStyle name="Calculation 2 3 3 2 2 3 5 3" xfId="14690"/>
    <cellStyle name="Calculation 2 3 3 2 2 3 5 4" xfId="14691"/>
    <cellStyle name="Calculation 2 3 3 2 2 3 5 5" xfId="14692"/>
    <cellStyle name="Calculation 2 3 3 2 2 3 5 6" xfId="14693"/>
    <cellStyle name="Calculation 2 3 3 2 2 3 5 7" xfId="14694"/>
    <cellStyle name="Calculation 2 3 3 2 2 3 5 8" xfId="14695"/>
    <cellStyle name="Calculation 2 3 3 2 2 3 6" xfId="14696"/>
    <cellStyle name="Calculation 2 3 3 2 2 3 6 2" xfId="14697"/>
    <cellStyle name="Calculation 2 3 3 2 2 3 6 3" xfId="14698"/>
    <cellStyle name="Calculation 2 3 3 2 2 3 6 4" xfId="14699"/>
    <cellStyle name="Calculation 2 3 3 2 2 3 6 5" xfId="14700"/>
    <cellStyle name="Calculation 2 3 3 2 2 3 6 6" xfId="14701"/>
    <cellStyle name="Calculation 2 3 3 2 2 3 6 7" xfId="14702"/>
    <cellStyle name="Calculation 2 3 3 2 2 3 6 8" xfId="14703"/>
    <cellStyle name="Calculation 2 3 3 2 2 3 7" xfId="14704"/>
    <cellStyle name="Calculation 2 3 3 2 2 3 7 2" xfId="14705"/>
    <cellStyle name="Calculation 2 3 3 2 2 3 7 3" xfId="14706"/>
    <cellStyle name="Calculation 2 3 3 2 2 3 7 4" xfId="14707"/>
    <cellStyle name="Calculation 2 3 3 2 2 3 7 5" xfId="14708"/>
    <cellStyle name="Calculation 2 3 3 2 2 3 7 6" xfId="14709"/>
    <cellStyle name="Calculation 2 3 3 2 2 3 7 7" xfId="14710"/>
    <cellStyle name="Calculation 2 3 3 2 2 3 7 8" xfId="14711"/>
    <cellStyle name="Calculation 2 3 3 2 2 3 8" xfId="14712"/>
    <cellStyle name="Calculation 2 3 3 2 2 3 9" xfId="14713"/>
    <cellStyle name="Calculation 2 3 3 2 2 4" xfId="14714"/>
    <cellStyle name="Calculation 2 3 3 2 2 4 2" xfId="14715"/>
    <cellStyle name="Calculation 2 3 3 2 2 4 3" xfId="14716"/>
    <cellStyle name="Calculation 2 3 3 2 2 4 4" xfId="14717"/>
    <cellStyle name="Calculation 2 3 3 2 2 4 5" xfId="14718"/>
    <cellStyle name="Calculation 2 3 3 2 2 4 6" xfId="14719"/>
    <cellStyle name="Calculation 2 3 3 2 2 4 7" xfId="14720"/>
    <cellStyle name="Calculation 2 3 3 2 2 4 8" xfId="14721"/>
    <cellStyle name="Calculation 2 3 3 2 2 4 9" xfId="14722"/>
    <cellStyle name="Calculation 2 3 3 2 2 5" xfId="14723"/>
    <cellStyle name="Calculation 2 3 3 2 2 5 2" xfId="14724"/>
    <cellStyle name="Calculation 2 3 3 2 2 5 3" xfId="14725"/>
    <cellStyle name="Calculation 2 3 3 2 2 5 4" xfId="14726"/>
    <cellStyle name="Calculation 2 3 3 2 2 5 5" xfId="14727"/>
    <cellStyle name="Calculation 2 3 3 2 2 5 6" xfId="14728"/>
    <cellStyle name="Calculation 2 3 3 2 2 5 7" xfId="14729"/>
    <cellStyle name="Calculation 2 3 3 2 2 5 8" xfId="14730"/>
    <cellStyle name="Calculation 2 3 3 2 2 5 9" xfId="14731"/>
    <cellStyle name="Calculation 2 3 3 2 2 6" xfId="14732"/>
    <cellStyle name="Calculation 2 3 3 2 2 6 2" xfId="14733"/>
    <cellStyle name="Calculation 2 3 3 2 2 6 3" xfId="14734"/>
    <cellStyle name="Calculation 2 3 3 2 2 6 4" xfId="14735"/>
    <cellStyle name="Calculation 2 3 3 2 2 6 5" xfId="14736"/>
    <cellStyle name="Calculation 2 3 3 2 2 6 6" xfId="14737"/>
    <cellStyle name="Calculation 2 3 3 2 2 6 7" xfId="14738"/>
    <cellStyle name="Calculation 2 3 3 2 2 6 8" xfId="14739"/>
    <cellStyle name="Calculation 2 3 3 2 2 6 9" xfId="14740"/>
    <cellStyle name="Calculation 2 3 3 2 2 7" xfId="14741"/>
    <cellStyle name="Calculation 2 3 3 2 2 7 2" xfId="14742"/>
    <cellStyle name="Calculation 2 3 3 2 2 7 3" xfId="14743"/>
    <cellStyle name="Calculation 2 3 3 2 2 7 4" xfId="14744"/>
    <cellStyle name="Calculation 2 3 3 2 2 7 5" xfId="14745"/>
    <cellStyle name="Calculation 2 3 3 2 2 7 6" xfId="14746"/>
    <cellStyle name="Calculation 2 3 3 2 2 7 7" xfId="14747"/>
    <cellStyle name="Calculation 2 3 3 2 2 7 8" xfId="14748"/>
    <cellStyle name="Calculation 2 3 3 2 2 8" xfId="14749"/>
    <cellStyle name="Calculation 2 3 3 2 2 8 2" xfId="14750"/>
    <cellStyle name="Calculation 2 3 3 2 2 8 3" xfId="14751"/>
    <cellStyle name="Calculation 2 3 3 2 2 8 4" xfId="14752"/>
    <cellStyle name="Calculation 2 3 3 2 2 8 5" xfId="14753"/>
    <cellStyle name="Calculation 2 3 3 2 2 8 6" xfId="14754"/>
    <cellStyle name="Calculation 2 3 3 2 2 8 7" xfId="14755"/>
    <cellStyle name="Calculation 2 3 3 2 2 8 8" xfId="14756"/>
    <cellStyle name="Calculation 2 3 3 2 2 9" xfId="14757"/>
    <cellStyle name="Calculation 2 3 3 2 2 9 2" xfId="14758"/>
    <cellStyle name="Calculation 2 3 3 2 2 9 3" xfId="14759"/>
    <cellStyle name="Calculation 2 3 3 2 2 9 4" xfId="14760"/>
    <cellStyle name="Calculation 2 3 3 2 2 9 5" xfId="14761"/>
    <cellStyle name="Calculation 2 3 3 2 2 9 6" xfId="14762"/>
    <cellStyle name="Calculation 2 3 3 2 2 9 7" xfId="14763"/>
    <cellStyle name="Calculation 2 3 3 2 2 9 8" xfId="14764"/>
    <cellStyle name="Calculation 2 3 3 2 20" xfId="14765"/>
    <cellStyle name="Calculation 2 3 3 2 21" xfId="14766"/>
    <cellStyle name="Calculation 2 3 3 2 22" xfId="14767"/>
    <cellStyle name="Calculation 2 3 3 2 23" xfId="14768"/>
    <cellStyle name="Calculation 2 3 3 2 24" xfId="14769"/>
    <cellStyle name="Calculation 2 3 3 2 25" xfId="14770"/>
    <cellStyle name="Calculation 2 3 3 2 26" xfId="14771"/>
    <cellStyle name="Calculation 2 3 3 2 3" xfId="14772"/>
    <cellStyle name="Calculation 2 3 3 2 3 10" xfId="14773"/>
    <cellStyle name="Calculation 2 3 3 2 3 11" xfId="14774"/>
    <cellStyle name="Calculation 2 3 3 2 3 12" xfId="14775"/>
    <cellStyle name="Calculation 2 3 3 2 3 13" xfId="14776"/>
    <cellStyle name="Calculation 2 3 3 2 3 14" xfId="14777"/>
    <cellStyle name="Calculation 2 3 3 2 3 15" xfId="14778"/>
    <cellStyle name="Calculation 2 3 3 2 3 16" xfId="14779"/>
    <cellStyle name="Calculation 2 3 3 2 3 17" xfId="14780"/>
    <cellStyle name="Calculation 2 3 3 2 3 18" xfId="14781"/>
    <cellStyle name="Calculation 2 3 3 2 3 19" xfId="14782"/>
    <cellStyle name="Calculation 2 3 3 2 3 2" xfId="14783"/>
    <cellStyle name="Calculation 2 3 3 2 3 2 2" xfId="14784"/>
    <cellStyle name="Calculation 2 3 3 2 3 2 3" xfId="14785"/>
    <cellStyle name="Calculation 2 3 3 2 3 2 4" xfId="14786"/>
    <cellStyle name="Calculation 2 3 3 2 3 2 5" xfId="14787"/>
    <cellStyle name="Calculation 2 3 3 2 3 2 6" xfId="14788"/>
    <cellStyle name="Calculation 2 3 3 2 3 2 7" xfId="14789"/>
    <cellStyle name="Calculation 2 3 3 2 3 2 8" xfId="14790"/>
    <cellStyle name="Calculation 2 3 3 2 3 2 9" xfId="14791"/>
    <cellStyle name="Calculation 2 3 3 2 3 20" xfId="14792"/>
    <cellStyle name="Calculation 2 3 3 2 3 21" xfId="14793"/>
    <cellStyle name="Calculation 2 3 3 2 3 22" xfId="14794"/>
    <cellStyle name="Calculation 2 3 3 2 3 23" xfId="14795"/>
    <cellStyle name="Calculation 2 3 3 2 3 24" xfId="14796"/>
    <cellStyle name="Calculation 2 3 3 2 3 3" xfId="14797"/>
    <cellStyle name="Calculation 2 3 3 2 3 3 2" xfId="14798"/>
    <cellStyle name="Calculation 2 3 3 2 3 3 3" xfId="14799"/>
    <cellStyle name="Calculation 2 3 3 2 3 3 4" xfId="14800"/>
    <cellStyle name="Calculation 2 3 3 2 3 3 5" xfId="14801"/>
    <cellStyle name="Calculation 2 3 3 2 3 3 6" xfId="14802"/>
    <cellStyle name="Calculation 2 3 3 2 3 3 7" xfId="14803"/>
    <cellStyle name="Calculation 2 3 3 2 3 3 8" xfId="14804"/>
    <cellStyle name="Calculation 2 3 3 2 3 3 9" xfId="14805"/>
    <cellStyle name="Calculation 2 3 3 2 3 4" xfId="14806"/>
    <cellStyle name="Calculation 2 3 3 2 3 4 2" xfId="14807"/>
    <cellStyle name="Calculation 2 3 3 2 3 4 3" xfId="14808"/>
    <cellStyle name="Calculation 2 3 3 2 3 4 4" xfId="14809"/>
    <cellStyle name="Calculation 2 3 3 2 3 4 5" xfId="14810"/>
    <cellStyle name="Calculation 2 3 3 2 3 4 6" xfId="14811"/>
    <cellStyle name="Calculation 2 3 3 2 3 4 7" xfId="14812"/>
    <cellStyle name="Calculation 2 3 3 2 3 4 8" xfId="14813"/>
    <cellStyle name="Calculation 2 3 3 2 3 4 9" xfId="14814"/>
    <cellStyle name="Calculation 2 3 3 2 3 5" xfId="14815"/>
    <cellStyle name="Calculation 2 3 3 2 3 5 2" xfId="14816"/>
    <cellStyle name="Calculation 2 3 3 2 3 5 3" xfId="14817"/>
    <cellStyle name="Calculation 2 3 3 2 3 5 4" xfId="14818"/>
    <cellStyle name="Calculation 2 3 3 2 3 5 5" xfId="14819"/>
    <cellStyle name="Calculation 2 3 3 2 3 5 6" xfId="14820"/>
    <cellStyle name="Calculation 2 3 3 2 3 5 7" xfId="14821"/>
    <cellStyle name="Calculation 2 3 3 2 3 5 8" xfId="14822"/>
    <cellStyle name="Calculation 2 3 3 2 3 6" xfId="14823"/>
    <cellStyle name="Calculation 2 3 3 2 3 6 2" xfId="14824"/>
    <cellStyle name="Calculation 2 3 3 2 3 6 3" xfId="14825"/>
    <cellStyle name="Calculation 2 3 3 2 3 6 4" xfId="14826"/>
    <cellStyle name="Calculation 2 3 3 2 3 6 5" xfId="14827"/>
    <cellStyle name="Calculation 2 3 3 2 3 6 6" xfId="14828"/>
    <cellStyle name="Calculation 2 3 3 2 3 6 7" xfId="14829"/>
    <cellStyle name="Calculation 2 3 3 2 3 6 8" xfId="14830"/>
    <cellStyle name="Calculation 2 3 3 2 3 7" xfId="14831"/>
    <cellStyle name="Calculation 2 3 3 2 3 7 2" xfId="14832"/>
    <cellStyle name="Calculation 2 3 3 2 3 7 3" xfId="14833"/>
    <cellStyle name="Calculation 2 3 3 2 3 7 4" xfId="14834"/>
    <cellStyle name="Calculation 2 3 3 2 3 7 5" xfId="14835"/>
    <cellStyle name="Calculation 2 3 3 2 3 7 6" xfId="14836"/>
    <cellStyle name="Calculation 2 3 3 2 3 7 7" xfId="14837"/>
    <cellStyle name="Calculation 2 3 3 2 3 7 8" xfId="14838"/>
    <cellStyle name="Calculation 2 3 3 2 3 8" xfId="14839"/>
    <cellStyle name="Calculation 2 3 3 2 3 9" xfId="14840"/>
    <cellStyle name="Calculation 2 3 3 2 4" xfId="14841"/>
    <cellStyle name="Calculation 2 3 3 2 4 10" xfId="14842"/>
    <cellStyle name="Calculation 2 3 3 2 4 11" xfId="14843"/>
    <cellStyle name="Calculation 2 3 3 2 4 12" xfId="14844"/>
    <cellStyle name="Calculation 2 3 3 2 4 13" xfId="14845"/>
    <cellStyle name="Calculation 2 3 3 2 4 14" xfId="14846"/>
    <cellStyle name="Calculation 2 3 3 2 4 15" xfId="14847"/>
    <cellStyle name="Calculation 2 3 3 2 4 16" xfId="14848"/>
    <cellStyle name="Calculation 2 3 3 2 4 17" xfId="14849"/>
    <cellStyle name="Calculation 2 3 3 2 4 18" xfId="14850"/>
    <cellStyle name="Calculation 2 3 3 2 4 2" xfId="14851"/>
    <cellStyle name="Calculation 2 3 3 2 4 3" xfId="14852"/>
    <cellStyle name="Calculation 2 3 3 2 4 4" xfId="14853"/>
    <cellStyle name="Calculation 2 3 3 2 4 5" xfId="14854"/>
    <cellStyle name="Calculation 2 3 3 2 4 6" xfId="14855"/>
    <cellStyle name="Calculation 2 3 3 2 4 7" xfId="14856"/>
    <cellStyle name="Calculation 2 3 3 2 4 8" xfId="14857"/>
    <cellStyle name="Calculation 2 3 3 2 4 9" xfId="14858"/>
    <cellStyle name="Calculation 2 3 3 2 5" xfId="14859"/>
    <cellStyle name="Calculation 2 3 3 2 5 10" xfId="14860"/>
    <cellStyle name="Calculation 2 3 3 2 5 11" xfId="14861"/>
    <cellStyle name="Calculation 2 3 3 2 5 12" xfId="14862"/>
    <cellStyle name="Calculation 2 3 3 2 5 13" xfId="14863"/>
    <cellStyle name="Calculation 2 3 3 2 5 14" xfId="14864"/>
    <cellStyle name="Calculation 2 3 3 2 5 15" xfId="14865"/>
    <cellStyle name="Calculation 2 3 3 2 5 16" xfId="14866"/>
    <cellStyle name="Calculation 2 3 3 2 5 17" xfId="14867"/>
    <cellStyle name="Calculation 2 3 3 2 5 18" xfId="14868"/>
    <cellStyle name="Calculation 2 3 3 2 5 2" xfId="14869"/>
    <cellStyle name="Calculation 2 3 3 2 5 3" xfId="14870"/>
    <cellStyle name="Calculation 2 3 3 2 5 4" xfId="14871"/>
    <cellStyle name="Calculation 2 3 3 2 5 5" xfId="14872"/>
    <cellStyle name="Calculation 2 3 3 2 5 6" xfId="14873"/>
    <cellStyle name="Calculation 2 3 3 2 5 7" xfId="14874"/>
    <cellStyle name="Calculation 2 3 3 2 5 8" xfId="14875"/>
    <cellStyle name="Calculation 2 3 3 2 5 9" xfId="14876"/>
    <cellStyle name="Calculation 2 3 3 2 6" xfId="14877"/>
    <cellStyle name="Calculation 2 3 3 2 6 10" xfId="14878"/>
    <cellStyle name="Calculation 2 3 3 2 6 11" xfId="14879"/>
    <cellStyle name="Calculation 2 3 3 2 6 12" xfId="14880"/>
    <cellStyle name="Calculation 2 3 3 2 6 13" xfId="14881"/>
    <cellStyle name="Calculation 2 3 3 2 6 14" xfId="14882"/>
    <cellStyle name="Calculation 2 3 3 2 6 15" xfId="14883"/>
    <cellStyle name="Calculation 2 3 3 2 6 16" xfId="14884"/>
    <cellStyle name="Calculation 2 3 3 2 6 17" xfId="14885"/>
    <cellStyle name="Calculation 2 3 3 2 6 18" xfId="14886"/>
    <cellStyle name="Calculation 2 3 3 2 6 2" xfId="14887"/>
    <cellStyle name="Calculation 2 3 3 2 6 3" xfId="14888"/>
    <cellStyle name="Calculation 2 3 3 2 6 4" xfId="14889"/>
    <cellStyle name="Calculation 2 3 3 2 6 5" xfId="14890"/>
    <cellStyle name="Calculation 2 3 3 2 6 6" xfId="14891"/>
    <cellStyle name="Calculation 2 3 3 2 6 7" xfId="14892"/>
    <cellStyle name="Calculation 2 3 3 2 6 8" xfId="14893"/>
    <cellStyle name="Calculation 2 3 3 2 6 9" xfId="14894"/>
    <cellStyle name="Calculation 2 3 3 2 7" xfId="14895"/>
    <cellStyle name="Calculation 2 3 3 2 7 2" xfId="14896"/>
    <cellStyle name="Calculation 2 3 3 2 7 3" xfId="14897"/>
    <cellStyle name="Calculation 2 3 3 2 7 4" xfId="14898"/>
    <cellStyle name="Calculation 2 3 3 2 7 5" xfId="14899"/>
    <cellStyle name="Calculation 2 3 3 2 7 6" xfId="14900"/>
    <cellStyle name="Calculation 2 3 3 2 7 7" xfId="14901"/>
    <cellStyle name="Calculation 2 3 3 2 7 8" xfId="14902"/>
    <cellStyle name="Calculation 2 3 3 2 7 9" xfId="14903"/>
    <cellStyle name="Calculation 2 3 3 2 8" xfId="14904"/>
    <cellStyle name="Calculation 2 3 3 2 8 2" xfId="14905"/>
    <cellStyle name="Calculation 2 3 3 2 8 3" xfId="14906"/>
    <cellStyle name="Calculation 2 3 3 2 8 4" xfId="14907"/>
    <cellStyle name="Calculation 2 3 3 2 8 5" xfId="14908"/>
    <cellStyle name="Calculation 2 3 3 2 8 6" xfId="14909"/>
    <cellStyle name="Calculation 2 3 3 2 8 7" xfId="14910"/>
    <cellStyle name="Calculation 2 3 3 2 8 8" xfId="14911"/>
    <cellStyle name="Calculation 2 3 3 2 8 9" xfId="14912"/>
    <cellStyle name="Calculation 2 3 3 2 9" xfId="14913"/>
    <cellStyle name="Calculation 2 3 3 2 9 2" xfId="14914"/>
    <cellStyle name="Calculation 2 3 3 2 9 3" xfId="14915"/>
    <cellStyle name="Calculation 2 3 3 2 9 4" xfId="14916"/>
    <cellStyle name="Calculation 2 3 3 2 9 5" xfId="14917"/>
    <cellStyle name="Calculation 2 3 3 2 9 6" xfId="14918"/>
    <cellStyle name="Calculation 2 3 3 2 9 7" xfId="14919"/>
    <cellStyle name="Calculation 2 3 3 2 9 8" xfId="14920"/>
    <cellStyle name="Calculation 2 3 3 20" xfId="14921"/>
    <cellStyle name="Calculation 2 3 3 21" xfId="14922"/>
    <cellStyle name="Calculation 2 3 3 22" xfId="14923"/>
    <cellStyle name="Calculation 2 3 3 23" xfId="14924"/>
    <cellStyle name="Calculation 2 3 3 24" xfId="14925"/>
    <cellStyle name="Calculation 2 3 3 25" xfId="14926"/>
    <cellStyle name="Calculation 2 3 3 26" xfId="14927"/>
    <cellStyle name="Calculation 2 3 3 27" xfId="14928"/>
    <cellStyle name="Calculation 2 3 3 3" xfId="14929"/>
    <cellStyle name="Calculation 2 3 3 3 10" xfId="14930"/>
    <cellStyle name="Calculation 2 3 3 3 11" xfId="14931"/>
    <cellStyle name="Calculation 2 3 3 3 12" xfId="14932"/>
    <cellStyle name="Calculation 2 3 3 3 13" xfId="14933"/>
    <cellStyle name="Calculation 2 3 3 3 14" xfId="14934"/>
    <cellStyle name="Calculation 2 3 3 3 15" xfId="14935"/>
    <cellStyle name="Calculation 2 3 3 3 16" xfId="14936"/>
    <cellStyle name="Calculation 2 3 3 3 17" xfId="14937"/>
    <cellStyle name="Calculation 2 3 3 3 18" xfId="14938"/>
    <cellStyle name="Calculation 2 3 3 3 19" xfId="14939"/>
    <cellStyle name="Calculation 2 3 3 3 2" xfId="14940"/>
    <cellStyle name="Calculation 2 3 3 3 2 10" xfId="14941"/>
    <cellStyle name="Calculation 2 3 3 3 2 11" xfId="14942"/>
    <cellStyle name="Calculation 2 3 3 3 2 12" xfId="14943"/>
    <cellStyle name="Calculation 2 3 3 3 2 13" xfId="14944"/>
    <cellStyle name="Calculation 2 3 3 3 2 14" xfId="14945"/>
    <cellStyle name="Calculation 2 3 3 3 2 15" xfId="14946"/>
    <cellStyle name="Calculation 2 3 3 3 2 2" xfId="14947"/>
    <cellStyle name="Calculation 2 3 3 3 2 2 2" xfId="14948"/>
    <cellStyle name="Calculation 2 3 3 3 2 2 3" xfId="14949"/>
    <cellStyle name="Calculation 2 3 3 3 2 2 4" xfId="14950"/>
    <cellStyle name="Calculation 2 3 3 3 2 2 5" xfId="14951"/>
    <cellStyle name="Calculation 2 3 3 3 2 2 6" xfId="14952"/>
    <cellStyle name="Calculation 2 3 3 3 2 2 7" xfId="14953"/>
    <cellStyle name="Calculation 2 3 3 3 2 2 8" xfId="14954"/>
    <cellStyle name="Calculation 2 3 3 3 2 2 9" xfId="14955"/>
    <cellStyle name="Calculation 2 3 3 3 2 3" xfId="14956"/>
    <cellStyle name="Calculation 2 3 3 3 2 3 2" xfId="14957"/>
    <cellStyle name="Calculation 2 3 3 3 2 3 3" xfId="14958"/>
    <cellStyle name="Calculation 2 3 3 3 2 3 4" xfId="14959"/>
    <cellStyle name="Calculation 2 3 3 3 2 3 5" xfId="14960"/>
    <cellStyle name="Calculation 2 3 3 3 2 3 6" xfId="14961"/>
    <cellStyle name="Calculation 2 3 3 3 2 3 7" xfId="14962"/>
    <cellStyle name="Calculation 2 3 3 3 2 3 8" xfId="14963"/>
    <cellStyle name="Calculation 2 3 3 3 2 3 9" xfId="14964"/>
    <cellStyle name="Calculation 2 3 3 3 2 4" xfId="14965"/>
    <cellStyle name="Calculation 2 3 3 3 2 4 2" xfId="14966"/>
    <cellStyle name="Calculation 2 3 3 3 2 4 3" xfId="14967"/>
    <cellStyle name="Calculation 2 3 3 3 2 4 4" xfId="14968"/>
    <cellStyle name="Calculation 2 3 3 3 2 4 5" xfId="14969"/>
    <cellStyle name="Calculation 2 3 3 3 2 4 6" xfId="14970"/>
    <cellStyle name="Calculation 2 3 3 3 2 4 7" xfId="14971"/>
    <cellStyle name="Calculation 2 3 3 3 2 4 8" xfId="14972"/>
    <cellStyle name="Calculation 2 3 3 3 2 4 9" xfId="14973"/>
    <cellStyle name="Calculation 2 3 3 3 2 5" xfId="14974"/>
    <cellStyle name="Calculation 2 3 3 3 2 5 2" xfId="14975"/>
    <cellStyle name="Calculation 2 3 3 3 2 5 3" xfId="14976"/>
    <cellStyle name="Calculation 2 3 3 3 2 5 4" xfId="14977"/>
    <cellStyle name="Calculation 2 3 3 3 2 5 5" xfId="14978"/>
    <cellStyle name="Calculation 2 3 3 3 2 5 6" xfId="14979"/>
    <cellStyle name="Calculation 2 3 3 3 2 5 7" xfId="14980"/>
    <cellStyle name="Calculation 2 3 3 3 2 5 8" xfId="14981"/>
    <cellStyle name="Calculation 2 3 3 3 2 6" xfId="14982"/>
    <cellStyle name="Calculation 2 3 3 3 2 6 2" xfId="14983"/>
    <cellStyle name="Calculation 2 3 3 3 2 6 3" xfId="14984"/>
    <cellStyle name="Calculation 2 3 3 3 2 6 4" xfId="14985"/>
    <cellStyle name="Calculation 2 3 3 3 2 6 5" xfId="14986"/>
    <cellStyle name="Calculation 2 3 3 3 2 6 6" xfId="14987"/>
    <cellStyle name="Calculation 2 3 3 3 2 6 7" xfId="14988"/>
    <cellStyle name="Calculation 2 3 3 3 2 6 8" xfId="14989"/>
    <cellStyle name="Calculation 2 3 3 3 2 7" xfId="14990"/>
    <cellStyle name="Calculation 2 3 3 3 2 7 2" xfId="14991"/>
    <cellStyle name="Calculation 2 3 3 3 2 7 3" xfId="14992"/>
    <cellStyle name="Calculation 2 3 3 3 2 7 4" xfId="14993"/>
    <cellStyle name="Calculation 2 3 3 3 2 7 5" xfId="14994"/>
    <cellStyle name="Calculation 2 3 3 3 2 7 6" xfId="14995"/>
    <cellStyle name="Calculation 2 3 3 3 2 7 7" xfId="14996"/>
    <cellStyle name="Calculation 2 3 3 3 2 7 8" xfId="14997"/>
    <cellStyle name="Calculation 2 3 3 3 2 8" xfId="14998"/>
    <cellStyle name="Calculation 2 3 3 3 2 9" xfId="14999"/>
    <cellStyle name="Calculation 2 3 3 3 20" xfId="15000"/>
    <cellStyle name="Calculation 2 3 3 3 21" xfId="15001"/>
    <cellStyle name="Calculation 2 3 3 3 22" xfId="15002"/>
    <cellStyle name="Calculation 2 3 3 3 23" xfId="15003"/>
    <cellStyle name="Calculation 2 3 3 3 24" xfId="15004"/>
    <cellStyle name="Calculation 2 3 3 3 25" xfId="15005"/>
    <cellStyle name="Calculation 2 3 3 3 26" xfId="15006"/>
    <cellStyle name="Calculation 2 3 3 3 27" xfId="15007"/>
    <cellStyle name="Calculation 2 3 3 3 3" xfId="15008"/>
    <cellStyle name="Calculation 2 3 3 3 3 10" xfId="15009"/>
    <cellStyle name="Calculation 2 3 3 3 3 11" xfId="15010"/>
    <cellStyle name="Calculation 2 3 3 3 3 12" xfId="15011"/>
    <cellStyle name="Calculation 2 3 3 3 3 13" xfId="15012"/>
    <cellStyle name="Calculation 2 3 3 3 3 14" xfId="15013"/>
    <cellStyle name="Calculation 2 3 3 3 3 15" xfId="15014"/>
    <cellStyle name="Calculation 2 3 3 3 3 2" xfId="15015"/>
    <cellStyle name="Calculation 2 3 3 3 3 2 2" xfId="15016"/>
    <cellStyle name="Calculation 2 3 3 3 3 2 3" xfId="15017"/>
    <cellStyle name="Calculation 2 3 3 3 3 2 4" xfId="15018"/>
    <cellStyle name="Calculation 2 3 3 3 3 2 5" xfId="15019"/>
    <cellStyle name="Calculation 2 3 3 3 3 2 6" xfId="15020"/>
    <cellStyle name="Calculation 2 3 3 3 3 2 7" xfId="15021"/>
    <cellStyle name="Calculation 2 3 3 3 3 2 8" xfId="15022"/>
    <cellStyle name="Calculation 2 3 3 3 3 3" xfId="15023"/>
    <cellStyle name="Calculation 2 3 3 3 3 3 2" xfId="15024"/>
    <cellStyle name="Calculation 2 3 3 3 3 3 3" xfId="15025"/>
    <cellStyle name="Calculation 2 3 3 3 3 3 4" xfId="15026"/>
    <cellStyle name="Calculation 2 3 3 3 3 3 5" xfId="15027"/>
    <cellStyle name="Calculation 2 3 3 3 3 3 6" xfId="15028"/>
    <cellStyle name="Calculation 2 3 3 3 3 3 7" xfId="15029"/>
    <cellStyle name="Calculation 2 3 3 3 3 3 8" xfId="15030"/>
    <cellStyle name="Calculation 2 3 3 3 3 4" xfId="15031"/>
    <cellStyle name="Calculation 2 3 3 3 3 4 2" xfId="15032"/>
    <cellStyle name="Calculation 2 3 3 3 3 4 3" xfId="15033"/>
    <cellStyle name="Calculation 2 3 3 3 3 4 4" xfId="15034"/>
    <cellStyle name="Calculation 2 3 3 3 3 4 5" xfId="15035"/>
    <cellStyle name="Calculation 2 3 3 3 3 4 6" xfId="15036"/>
    <cellStyle name="Calculation 2 3 3 3 3 4 7" xfId="15037"/>
    <cellStyle name="Calculation 2 3 3 3 3 4 8" xfId="15038"/>
    <cellStyle name="Calculation 2 3 3 3 3 5" xfId="15039"/>
    <cellStyle name="Calculation 2 3 3 3 3 5 2" xfId="15040"/>
    <cellStyle name="Calculation 2 3 3 3 3 5 3" xfId="15041"/>
    <cellStyle name="Calculation 2 3 3 3 3 5 4" xfId="15042"/>
    <cellStyle name="Calculation 2 3 3 3 3 5 5" xfId="15043"/>
    <cellStyle name="Calculation 2 3 3 3 3 5 6" xfId="15044"/>
    <cellStyle name="Calculation 2 3 3 3 3 5 7" xfId="15045"/>
    <cellStyle name="Calculation 2 3 3 3 3 5 8" xfId="15046"/>
    <cellStyle name="Calculation 2 3 3 3 3 6" xfId="15047"/>
    <cellStyle name="Calculation 2 3 3 3 3 6 2" xfId="15048"/>
    <cellStyle name="Calculation 2 3 3 3 3 6 3" xfId="15049"/>
    <cellStyle name="Calculation 2 3 3 3 3 6 4" xfId="15050"/>
    <cellStyle name="Calculation 2 3 3 3 3 6 5" xfId="15051"/>
    <cellStyle name="Calculation 2 3 3 3 3 6 6" xfId="15052"/>
    <cellStyle name="Calculation 2 3 3 3 3 6 7" xfId="15053"/>
    <cellStyle name="Calculation 2 3 3 3 3 6 8" xfId="15054"/>
    <cellStyle name="Calculation 2 3 3 3 3 7" xfId="15055"/>
    <cellStyle name="Calculation 2 3 3 3 3 7 2" xfId="15056"/>
    <cellStyle name="Calculation 2 3 3 3 3 7 3" xfId="15057"/>
    <cellStyle name="Calculation 2 3 3 3 3 7 4" xfId="15058"/>
    <cellStyle name="Calculation 2 3 3 3 3 7 5" xfId="15059"/>
    <cellStyle name="Calculation 2 3 3 3 3 7 6" xfId="15060"/>
    <cellStyle name="Calculation 2 3 3 3 3 7 7" xfId="15061"/>
    <cellStyle name="Calculation 2 3 3 3 3 7 8" xfId="15062"/>
    <cellStyle name="Calculation 2 3 3 3 3 8" xfId="15063"/>
    <cellStyle name="Calculation 2 3 3 3 3 9" xfId="15064"/>
    <cellStyle name="Calculation 2 3 3 3 4" xfId="15065"/>
    <cellStyle name="Calculation 2 3 3 3 4 2" xfId="15066"/>
    <cellStyle name="Calculation 2 3 3 3 4 3" xfId="15067"/>
    <cellStyle name="Calculation 2 3 3 3 4 4" xfId="15068"/>
    <cellStyle name="Calculation 2 3 3 3 4 5" xfId="15069"/>
    <cellStyle name="Calculation 2 3 3 3 4 6" xfId="15070"/>
    <cellStyle name="Calculation 2 3 3 3 4 7" xfId="15071"/>
    <cellStyle name="Calculation 2 3 3 3 4 8" xfId="15072"/>
    <cellStyle name="Calculation 2 3 3 3 4 9" xfId="15073"/>
    <cellStyle name="Calculation 2 3 3 3 5" xfId="15074"/>
    <cellStyle name="Calculation 2 3 3 3 5 2" xfId="15075"/>
    <cellStyle name="Calculation 2 3 3 3 5 3" xfId="15076"/>
    <cellStyle name="Calculation 2 3 3 3 5 4" xfId="15077"/>
    <cellStyle name="Calculation 2 3 3 3 5 5" xfId="15078"/>
    <cellStyle name="Calculation 2 3 3 3 5 6" xfId="15079"/>
    <cellStyle name="Calculation 2 3 3 3 5 7" xfId="15080"/>
    <cellStyle name="Calculation 2 3 3 3 5 8" xfId="15081"/>
    <cellStyle name="Calculation 2 3 3 3 5 9" xfId="15082"/>
    <cellStyle name="Calculation 2 3 3 3 6" xfId="15083"/>
    <cellStyle name="Calculation 2 3 3 3 6 2" xfId="15084"/>
    <cellStyle name="Calculation 2 3 3 3 6 3" xfId="15085"/>
    <cellStyle name="Calculation 2 3 3 3 6 4" xfId="15086"/>
    <cellStyle name="Calculation 2 3 3 3 6 5" xfId="15087"/>
    <cellStyle name="Calculation 2 3 3 3 6 6" xfId="15088"/>
    <cellStyle name="Calculation 2 3 3 3 6 7" xfId="15089"/>
    <cellStyle name="Calculation 2 3 3 3 6 8" xfId="15090"/>
    <cellStyle name="Calculation 2 3 3 3 6 9" xfId="15091"/>
    <cellStyle name="Calculation 2 3 3 3 7" xfId="15092"/>
    <cellStyle name="Calculation 2 3 3 3 7 2" xfId="15093"/>
    <cellStyle name="Calculation 2 3 3 3 7 3" xfId="15094"/>
    <cellStyle name="Calculation 2 3 3 3 7 4" xfId="15095"/>
    <cellStyle name="Calculation 2 3 3 3 7 5" xfId="15096"/>
    <cellStyle name="Calculation 2 3 3 3 7 6" xfId="15097"/>
    <cellStyle name="Calculation 2 3 3 3 7 7" xfId="15098"/>
    <cellStyle name="Calculation 2 3 3 3 7 8" xfId="15099"/>
    <cellStyle name="Calculation 2 3 3 3 8" xfId="15100"/>
    <cellStyle name="Calculation 2 3 3 3 8 2" xfId="15101"/>
    <cellStyle name="Calculation 2 3 3 3 8 3" xfId="15102"/>
    <cellStyle name="Calculation 2 3 3 3 8 4" xfId="15103"/>
    <cellStyle name="Calculation 2 3 3 3 8 5" xfId="15104"/>
    <cellStyle name="Calculation 2 3 3 3 8 6" xfId="15105"/>
    <cellStyle name="Calculation 2 3 3 3 8 7" xfId="15106"/>
    <cellStyle name="Calculation 2 3 3 3 8 8" xfId="15107"/>
    <cellStyle name="Calculation 2 3 3 3 9" xfId="15108"/>
    <cellStyle name="Calculation 2 3 3 3 9 2" xfId="15109"/>
    <cellStyle name="Calculation 2 3 3 3 9 3" xfId="15110"/>
    <cellStyle name="Calculation 2 3 3 3 9 4" xfId="15111"/>
    <cellStyle name="Calculation 2 3 3 3 9 5" xfId="15112"/>
    <cellStyle name="Calculation 2 3 3 3 9 6" xfId="15113"/>
    <cellStyle name="Calculation 2 3 3 3 9 7" xfId="15114"/>
    <cellStyle name="Calculation 2 3 3 3 9 8" xfId="15115"/>
    <cellStyle name="Calculation 2 3 3 4" xfId="15116"/>
    <cellStyle name="Calculation 2 3 3 4 10" xfId="15117"/>
    <cellStyle name="Calculation 2 3 3 4 11" xfId="15118"/>
    <cellStyle name="Calculation 2 3 3 4 12" xfId="15119"/>
    <cellStyle name="Calculation 2 3 3 4 13" xfId="15120"/>
    <cellStyle name="Calculation 2 3 3 4 14" xfId="15121"/>
    <cellStyle name="Calculation 2 3 3 4 15" xfId="15122"/>
    <cellStyle name="Calculation 2 3 3 4 16" xfId="15123"/>
    <cellStyle name="Calculation 2 3 3 4 17" xfId="15124"/>
    <cellStyle name="Calculation 2 3 3 4 18" xfId="15125"/>
    <cellStyle name="Calculation 2 3 3 4 19" xfId="15126"/>
    <cellStyle name="Calculation 2 3 3 4 2" xfId="15127"/>
    <cellStyle name="Calculation 2 3 3 4 2 10" xfId="15128"/>
    <cellStyle name="Calculation 2 3 3 4 2 2" xfId="15129"/>
    <cellStyle name="Calculation 2 3 3 4 2 2 2" xfId="15130"/>
    <cellStyle name="Calculation 2 3 3 4 2 2 3" xfId="15131"/>
    <cellStyle name="Calculation 2 3 3 4 2 2 4" xfId="15132"/>
    <cellStyle name="Calculation 2 3 3 4 2 2 5" xfId="15133"/>
    <cellStyle name="Calculation 2 3 3 4 2 2 6" xfId="15134"/>
    <cellStyle name="Calculation 2 3 3 4 2 2 7" xfId="15135"/>
    <cellStyle name="Calculation 2 3 3 4 2 2 8" xfId="15136"/>
    <cellStyle name="Calculation 2 3 3 4 2 2 9" xfId="15137"/>
    <cellStyle name="Calculation 2 3 3 4 2 3" xfId="15138"/>
    <cellStyle name="Calculation 2 3 3 4 2 4" xfId="15139"/>
    <cellStyle name="Calculation 2 3 3 4 2 5" xfId="15140"/>
    <cellStyle name="Calculation 2 3 3 4 2 6" xfId="15141"/>
    <cellStyle name="Calculation 2 3 3 4 2 7" xfId="15142"/>
    <cellStyle name="Calculation 2 3 3 4 2 8" xfId="15143"/>
    <cellStyle name="Calculation 2 3 3 4 2 9" xfId="15144"/>
    <cellStyle name="Calculation 2 3 3 4 20" xfId="15145"/>
    <cellStyle name="Calculation 2 3 3 4 21" xfId="15146"/>
    <cellStyle name="Calculation 2 3 3 4 22" xfId="15147"/>
    <cellStyle name="Calculation 2 3 3 4 23" xfId="15148"/>
    <cellStyle name="Calculation 2 3 3 4 24" xfId="15149"/>
    <cellStyle name="Calculation 2 3 3 4 3" xfId="15150"/>
    <cellStyle name="Calculation 2 3 3 4 3 2" xfId="15151"/>
    <cellStyle name="Calculation 2 3 3 4 3 3" xfId="15152"/>
    <cellStyle name="Calculation 2 3 3 4 3 4" xfId="15153"/>
    <cellStyle name="Calculation 2 3 3 4 3 5" xfId="15154"/>
    <cellStyle name="Calculation 2 3 3 4 3 6" xfId="15155"/>
    <cellStyle name="Calculation 2 3 3 4 3 7" xfId="15156"/>
    <cellStyle name="Calculation 2 3 3 4 3 8" xfId="15157"/>
    <cellStyle name="Calculation 2 3 3 4 3 9" xfId="15158"/>
    <cellStyle name="Calculation 2 3 3 4 4" xfId="15159"/>
    <cellStyle name="Calculation 2 3 3 4 4 2" xfId="15160"/>
    <cellStyle name="Calculation 2 3 3 4 4 3" xfId="15161"/>
    <cellStyle name="Calculation 2 3 3 4 4 4" xfId="15162"/>
    <cellStyle name="Calculation 2 3 3 4 4 5" xfId="15163"/>
    <cellStyle name="Calculation 2 3 3 4 4 6" xfId="15164"/>
    <cellStyle name="Calculation 2 3 3 4 4 7" xfId="15165"/>
    <cellStyle name="Calculation 2 3 3 4 4 8" xfId="15166"/>
    <cellStyle name="Calculation 2 3 3 4 4 9" xfId="15167"/>
    <cellStyle name="Calculation 2 3 3 4 5" xfId="15168"/>
    <cellStyle name="Calculation 2 3 3 4 5 2" xfId="15169"/>
    <cellStyle name="Calculation 2 3 3 4 5 3" xfId="15170"/>
    <cellStyle name="Calculation 2 3 3 4 5 4" xfId="15171"/>
    <cellStyle name="Calculation 2 3 3 4 5 5" xfId="15172"/>
    <cellStyle name="Calculation 2 3 3 4 5 6" xfId="15173"/>
    <cellStyle name="Calculation 2 3 3 4 5 7" xfId="15174"/>
    <cellStyle name="Calculation 2 3 3 4 5 8" xfId="15175"/>
    <cellStyle name="Calculation 2 3 3 4 6" xfId="15176"/>
    <cellStyle name="Calculation 2 3 3 4 6 2" xfId="15177"/>
    <cellStyle name="Calculation 2 3 3 4 6 3" xfId="15178"/>
    <cellStyle name="Calculation 2 3 3 4 6 4" xfId="15179"/>
    <cellStyle name="Calculation 2 3 3 4 6 5" xfId="15180"/>
    <cellStyle name="Calculation 2 3 3 4 6 6" xfId="15181"/>
    <cellStyle name="Calculation 2 3 3 4 6 7" xfId="15182"/>
    <cellStyle name="Calculation 2 3 3 4 6 8" xfId="15183"/>
    <cellStyle name="Calculation 2 3 3 4 7" xfId="15184"/>
    <cellStyle name="Calculation 2 3 3 4 7 2" xfId="15185"/>
    <cellStyle name="Calculation 2 3 3 4 7 3" xfId="15186"/>
    <cellStyle name="Calculation 2 3 3 4 7 4" xfId="15187"/>
    <cellStyle name="Calculation 2 3 3 4 7 5" xfId="15188"/>
    <cellStyle name="Calculation 2 3 3 4 7 6" xfId="15189"/>
    <cellStyle name="Calculation 2 3 3 4 7 7" xfId="15190"/>
    <cellStyle name="Calculation 2 3 3 4 7 8" xfId="15191"/>
    <cellStyle name="Calculation 2 3 3 4 8" xfId="15192"/>
    <cellStyle name="Calculation 2 3 3 4 9" xfId="15193"/>
    <cellStyle name="Calculation 2 3 3 5" xfId="15194"/>
    <cellStyle name="Calculation 2 3 3 5 10" xfId="15195"/>
    <cellStyle name="Calculation 2 3 3 5 11" xfId="15196"/>
    <cellStyle name="Calculation 2 3 3 5 12" xfId="15197"/>
    <cellStyle name="Calculation 2 3 3 5 13" xfId="15198"/>
    <cellStyle name="Calculation 2 3 3 5 14" xfId="15199"/>
    <cellStyle name="Calculation 2 3 3 5 15" xfId="15200"/>
    <cellStyle name="Calculation 2 3 3 5 16" xfId="15201"/>
    <cellStyle name="Calculation 2 3 3 5 17" xfId="15202"/>
    <cellStyle name="Calculation 2 3 3 5 18" xfId="15203"/>
    <cellStyle name="Calculation 2 3 3 5 2" xfId="15204"/>
    <cellStyle name="Calculation 2 3 3 5 2 10" xfId="15205"/>
    <cellStyle name="Calculation 2 3 3 5 2 2" xfId="15206"/>
    <cellStyle name="Calculation 2 3 3 5 2 2 2" xfId="15207"/>
    <cellStyle name="Calculation 2 3 3 5 2 2 3" xfId="15208"/>
    <cellStyle name="Calculation 2 3 3 5 2 2 4" xfId="15209"/>
    <cellStyle name="Calculation 2 3 3 5 2 2 5" xfId="15210"/>
    <cellStyle name="Calculation 2 3 3 5 2 2 6" xfId="15211"/>
    <cellStyle name="Calculation 2 3 3 5 2 2 7" xfId="15212"/>
    <cellStyle name="Calculation 2 3 3 5 2 2 8" xfId="15213"/>
    <cellStyle name="Calculation 2 3 3 5 2 2 9" xfId="15214"/>
    <cellStyle name="Calculation 2 3 3 5 2 3" xfId="15215"/>
    <cellStyle name="Calculation 2 3 3 5 2 4" xfId="15216"/>
    <cellStyle name="Calculation 2 3 3 5 2 5" xfId="15217"/>
    <cellStyle name="Calculation 2 3 3 5 2 6" xfId="15218"/>
    <cellStyle name="Calculation 2 3 3 5 2 7" xfId="15219"/>
    <cellStyle name="Calculation 2 3 3 5 2 8" xfId="15220"/>
    <cellStyle name="Calculation 2 3 3 5 2 9" xfId="15221"/>
    <cellStyle name="Calculation 2 3 3 5 3" xfId="15222"/>
    <cellStyle name="Calculation 2 3 3 5 3 2" xfId="15223"/>
    <cellStyle name="Calculation 2 3 3 5 3 3" xfId="15224"/>
    <cellStyle name="Calculation 2 3 3 5 3 4" xfId="15225"/>
    <cellStyle name="Calculation 2 3 3 5 3 5" xfId="15226"/>
    <cellStyle name="Calculation 2 3 3 5 3 6" xfId="15227"/>
    <cellStyle name="Calculation 2 3 3 5 3 7" xfId="15228"/>
    <cellStyle name="Calculation 2 3 3 5 3 8" xfId="15229"/>
    <cellStyle name="Calculation 2 3 3 5 4" xfId="15230"/>
    <cellStyle name="Calculation 2 3 3 5 4 2" xfId="15231"/>
    <cellStyle name="Calculation 2 3 3 5 4 3" xfId="15232"/>
    <cellStyle name="Calculation 2 3 3 5 4 4" xfId="15233"/>
    <cellStyle name="Calculation 2 3 3 5 4 5" xfId="15234"/>
    <cellStyle name="Calculation 2 3 3 5 4 6" xfId="15235"/>
    <cellStyle name="Calculation 2 3 3 5 4 7" xfId="15236"/>
    <cellStyle name="Calculation 2 3 3 5 4 8" xfId="15237"/>
    <cellStyle name="Calculation 2 3 3 5 4 9" xfId="15238"/>
    <cellStyle name="Calculation 2 3 3 5 5" xfId="15239"/>
    <cellStyle name="Calculation 2 3 3 5 6" xfId="15240"/>
    <cellStyle name="Calculation 2 3 3 5 7" xfId="15241"/>
    <cellStyle name="Calculation 2 3 3 5 8" xfId="15242"/>
    <cellStyle name="Calculation 2 3 3 5 9" xfId="15243"/>
    <cellStyle name="Calculation 2 3 3 6" xfId="15244"/>
    <cellStyle name="Calculation 2 3 3 6 10" xfId="15245"/>
    <cellStyle name="Calculation 2 3 3 6 11" xfId="15246"/>
    <cellStyle name="Calculation 2 3 3 6 12" xfId="15247"/>
    <cellStyle name="Calculation 2 3 3 6 13" xfId="15248"/>
    <cellStyle name="Calculation 2 3 3 6 14" xfId="15249"/>
    <cellStyle name="Calculation 2 3 3 6 15" xfId="15250"/>
    <cellStyle name="Calculation 2 3 3 6 16" xfId="15251"/>
    <cellStyle name="Calculation 2 3 3 6 17" xfId="15252"/>
    <cellStyle name="Calculation 2 3 3 6 18" xfId="15253"/>
    <cellStyle name="Calculation 2 3 3 6 2" xfId="15254"/>
    <cellStyle name="Calculation 2 3 3 6 2 2" xfId="15255"/>
    <cellStyle name="Calculation 2 3 3 6 2 3" xfId="15256"/>
    <cellStyle name="Calculation 2 3 3 6 2 4" xfId="15257"/>
    <cellStyle name="Calculation 2 3 3 6 2 5" xfId="15258"/>
    <cellStyle name="Calculation 2 3 3 6 2 6" xfId="15259"/>
    <cellStyle name="Calculation 2 3 3 6 2 7" xfId="15260"/>
    <cellStyle name="Calculation 2 3 3 6 2 8" xfId="15261"/>
    <cellStyle name="Calculation 2 3 3 6 2 9" xfId="15262"/>
    <cellStyle name="Calculation 2 3 3 6 3" xfId="15263"/>
    <cellStyle name="Calculation 2 3 3 6 4" xfId="15264"/>
    <cellStyle name="Calculation 2 3 3 6 5" xfId="15265"/>
    <cellStyle name="Calculation 2 3 3 6 6" xfId="15266"/>
    <cellStyle name="Calculation 2 3 3 6 7" xfId="15267"/>
    <cellStyle name="Calculation 2 3 3 6 8" xfId="15268"/>
    <cellStyle name="Calculation 2 3 3 6 9" xfId="15269"/>
    <cellStyle name="Calculation 2 3 3 7" xfId="15270"/>
    <cellStyle name="Calculation 2 3 3 7 10" xfId="15271"/>
    <cellStyle name="Calculation 2 3 3 7 11" xfId="15272"/>
    <cellStyle name="Calculation 2 3 3 7 12" xfId="15273"/>
    <cellStyle name="Calculation 2 3 3 7 13" xfId="15274"/>
    <cellStyle name="Calculation 2 3 3 7 14" xfId="15275"/>
    <cellStyle name="Calculation 2 3 3 7 15" xfId="15276"/>
    <cellStyle name="Calculation 2 3 3 7 16" xfId="15277"/>
    <cellStyle name="Calculation 2 3 3 7 17" xfId="15278"/>
    <cellStyle name="Calculation 2 3 3 7 18" xfId="15279"/>
    <cellStyle name="Calculation 2 3 3 7 2" xfId="15280"/>
    <cellStyle name="Calculation 2 3 3 7 3" xfId="15281"/>
    <cellStyle name="Calculation 2 3 3 7 4" xfId="15282"/>
    <cellStyle name="Calculation 2 3 3 7 5" xfId="15283"/>
    <cellStyle name="Calculation 2 3 3 7 6" xfId="15284"/>
    <cellStyle name="Calculation 2 3 3 7 7" xfId="15285"/>
    <cellStyle name="Calculation 2 3 3 7 8" xfId="15286"/>
    <cellStyle name="Calculation 2 3 3 7 9" xfId="15287"/>
    <cellStyle name="Calculation 2 3 3 8" xfId="15288"/>
    <cellStyle name="Calculation 2 3 3 8 2" xfId="15289"/>
    <cellStyle name="Calculation 2 3 3 8 3" xfId="15290"/>
    <cellStyle name="Calculation 2 3 3 8 4" xfId="15291"/>
    <cellStyle name="Calculation 2 3 3 8 5" xfId="15292"/>
    <cellStyle name="Calculation 2 3 3 8 6" xfId="15293"/>
    <cellStyle name="Calculation 2 3 3 8 7" xfId="15294"/>
    <cellStyle name="Calculation 2 3 3 8 8" xfId="15295"/>
    <cellStyle name="Calculation 2 3 3 8 9" xfId="15296"/>
    <cellStyle name="Calculation 2 3 3 9" xfId="15297"/>
    <cellStyle name="Calculation 2 3 3 9 2" xfId="15298"/>
    <cellStyle name="Calculation 2 3 3 9 3" xfId="15299"/>
    <cellStyle name="Calculation 2 3 3 9 4" xfId="15300"/>
    <cellStyle name="Calculation 2 3 3 9 5" xfId="15301"/>
    <cellStyle name="Calculation 2 3 3 9 6" xfId="15302"/>
    <cellStyle name="Calculation 2 3 3 9 7" xfId="15303"/>
    <cellStyle name="Calculation 2 3 3 9 8" xfId="15304"/>
    <cellStyle name="Calculation 2 3 3 9 9" xfId="15305"/>
    <cellStyle name="Calculation 2 3 4" xfId="9877"/>
    <cellStyle name="Calculation 2 3 4 10" xfId="15306"/>
    <cellStyle name="Calculation 2 3 4 11" xfId="15307"/>
    <cellStyle name="Calculation 2 3 4 12" xfId="15308"/>
    <cellStyle name="Calculation 2 3 4 13" xfId="15309"/>
    <cellStyle name="Calculation 2 3 4 14" xfId="15310"/>
    <cellStyle name="Calculation 2 3 4 15" xfId="15311"/>
    <cellStyle name="Calculation 2 3 4 16" xfId="15312"/>
    <cellStyle name="Calculation 2 3 4 17" xfId="15313"/>
    <cellStyle name="Calculation 2 3 4 18" xfId="15314"/>
    <cellStyle name="Calculation 2 3 4 19" xfId="15315"/>
    <cellStyle name="Calculation 2 3 4 2" xfId="15316"/>
    <cellStyle name="Calculation 2 3 4 2 10" xfId="15317"/>
    <cellStyle name="Calculation 2 3 4 2 11" xfId="15318"/>
    <cellStyle name="Calculation 2 3 4 2 12" xfId="15319"/>
    <cellStyle name="Calculation 2 3 4 2 13" xfId="15320"/>
    <cellStyle name="Calculation 2 3 4 2 14" xfId="15321"/>
    <cellStyle name="Calculation 2 3 4 2 15" xfId="15322"/>
    <cellStyle name="Calculation 2 3 4 2 16" xfId="15323"/>
    <cellStyle name="Calculation 2 3 4 2 17" xfId="15324"/>
    <cellStyle name="Calculation 2 3 4 2 18" xfId="15325"/>
    <cellStyle name="Calculation 2 3 4 2 19" xfId="15326"/>
    <cellStyle name="Calculation 2 3 4 2 2" xfId="15327"/>
    <cellStyle name="Calculation 2 3 4 2 2 10" xfId="15328"/>
    <cellStyle name="Calculation 2 3 4 2 2 11" xfId="15329"/>
    <cellStyle name="Calculation 2 3 4 2 2 12" xfId="15330"/>
    <cellStyle name="Calculation 2 3 4 2 2 13" xfId="15331"/>
    <cellStyle name="Calculation 2 3 4 2 2 14" xfId="15332"/>
    <cellStyle name="Calculation 2 3 4 2 2 15" xfId="15333"/>
    <cellStyle name="Calculation 2 3 4 2 2 2" xfId="15334"/>
    <cellStyle name="Calculation 2 3 4 2 2 2 2" xfId="15335"/>
    <cellStyle name="Calculation 2 3 4 2 2 2 3" xfId="15336"/>
    <cellStyle name="Calculation 2 3 4 2 2 2 4" xfId="15337"/>
    <cellStyle name="Calculation 2 3 4 2 2 2 5" xfId="15338"/>
    <cellStyle name="Calculation 2 3 4 2 2 2 6" xfId="15339"/>
    <cellStyle name="Calculation 2 3 4 2 2 2 7" xfId="15340"/>
    <cellStyle name="Calculation 2 3 4 2 2 2 8" xfId="15341"/>
    <cellStyle name="Calculation 2 3 4 2 2 2 9" xfId="15342"/>
    <cellStyle name="Calculation 2 3 4 2 2 3" xfId="15343"/>
    <cellStyle name="Calculation 2 3 4 2 2 3 2" xfId="15344"/>
    <cellStyle name="Calculation 2 3 4 2 2 3 3" xfId="15345"/>
    <cellStyle name="Calculation 2 3 4 2 2 3 4" xfId="15346"/>
    <cellStyle name="Calculation 2 3 4 2 2 3 5" xfId="15347"/>
    <cellStyle name="Calculation 2 3 4 2 2 3 6" xfId="15348"/>
    <cellStyle name="Calculation 2 3 4 2 2 3 7" xfId="15349"/>
    <cellStyle name="Calculation 2 3 4 2 2 3 8" xfId="15350"/>
    <cellStyle name="Calculation 2 3 4 2 2 4" xfId="15351"/>
    <cellStyle name="Calculation 2 3 4 2 2 4 2" xfId="15352"/>
    <cellStyle name="Calculation 2 3 4 2 2 4 3" xfId="15353"/>
    <cellStyle name="Calculation 2 3 4 2 2 4 4" xfId="15354"/>
    <cellStyle name="Calculation 2 3 4 2 2 4 5" xfId="15355"/>
    <cellStyle name="Calculation 2 3 4 2 2 4 6" xfId="15356"/>
    <cellStyle name="Calculation 2 3 4 2 2 4 7" xfId="15357"/>
    <cellStyle name="Calculation 2 3 4 2 2 4 8" xfId="15358"/>
    <cellStyle name="Calculation 2 3 4 2 2 5" xfId="15359"/>
    <cellStyle name="Calculation 2 3 4 2 2 5 2" xfId="15360"/>
    <cellStyle name="Calculation 2 3 4 2 2 5 3" xfId="15361"/>
    <cellStyle name="Calculation 2 3 4 2 2 5 4" xfId="15362"/>
    <cellStyle name="Calculation 2 3 4 2 2 5 5" xfId="15363"/>
    <cellStyle name="Calculation 2 3 4 2 2 5 6" xfId="15364"/>
    <cellStyle name="Calculation 2 3 4 2 2 5 7" xfId="15365"/>
    <cellStyle name="Calculation 2 3 4 2 2 5 8" xfId="15366"/>
    <cellStyle name="Calculation 2 3 4 2 2 6" xfId="15367"/>
    <cellStyle name="Calculation 2 3 4 2 2 6 2" xfId="15368"/>
    <cellStyle name="Calculation 2 3 4 2 2 6 3" xfId="15369"/>
    <cellStyle name="Calculation 2 3 4 2 2 6 4" xfId="15370"/>
    <cellStyle name="Calculation 2 3 4 2 2 6 5" xfId="15371"/>
    <cellStyle name="Calculation 2 3 4 2 2 6 6" xfId="15372"/>
    <cellStyle name="Calculation 2 3 4 2 2 6 7" xfId="15373"/>
    <cellStyle name="Calculation 2 3 4 2 2 6 8" xfId="15374"/>
    <cellStyle name="Calculation 2 3 4 2 2 7" xfId="15375"/>
    <cellStyle name="Calculation 2 3 4 2 2 7 2" xfId="15376"/>
    <cellStyle name="Calculation 2 3 4 2 2 7 3" xfId="15377"/>
    <cellStyle name="Calculation 2 3 4 2 2 7 4" xfId="15378"/>
    <cellStyle name="Calculation 2 3 4 2 2 7 5" xfId="15379"/>
    <cellStyle name="Calculation 2 3 4 2 2 7 6" xfId="15380"/>
    <cellStyle name="Calculation 2 3 4 2 2 7 7" xfId="15381"/>
    <cellStyle name="Calculation 2 3 4 2 2 7 8" xfId="15382"/>
    <cellStyle name="Calculation 2 3 4 2 2 8" xfId="15383"/>
    <cellStyle name="Calculation 2 3 4 2 2 9" xfId="15384"/>
    <cellStyle name="Calculation 2 3 4 2 20" xfId="15385"/>
    <cellStyle name="Calculation 2 3 4 2 21" xfId="15386"/>
    <cellStyle name="Calculation 2 3 4 2 22" xfId="15387"/>
    <cellStyle name="Calculation 2 3 4 2 23" xfId="15388"/>
    <cellStyle name="Calculation 2 3 4 2 24" xfId="15389"/>
    <cellStyle name="Calculation 2 3 4 2 25" xfId="15390"/>
    <cellStyle name="Calculation 2 3 4 2 26" xfId="15391"/>
    <cellStyle name="Calculation 2 3 4 2 27" xfId="15392"/>
    <cellStyle name="Calculation 2 3 4 2 3" xfId="15393"/>
    <cellStyle name="Calculation 2 3 4 2 3 10" xfId="15394"/>
    <cellStyle name="Calculation 2 3 4 2 3 11" xfId="15395"/>
    <cellStyle name="Calculation 2 3 4 2 3 12" xfId="15396"/>
    <cellStyle name="Calculation 2 3 4 2 3 13" xfId="15397"/>
    <cellStyle name="Calculation 2 3 4 2 3 14" xfId="15398"/>
    <cellStyle name="Calculation 2 3 4 2 3 15" xfId="15399"/>
    <cellStyle name="Calculation 2 3 4 2 3 2" xfId="15400"/>
    <cellStyle name="Calculation 2 3 4 2 3 2 2" xfId="15401"/>
    <cellStyle name="Calculation 2 3 4 2 3 2 3" xfId="15402"/>
    <cellStyle name="Calculation 2 3 4 2 3 2 4" xfId="15403"/>
    <cellStyle name="Calculation 2 3 4 2 3 2 5" xfId="15404"/>
    <cellStyle name="Calculation 2 3 4 2 3 2 6" xfId="15405"/>
    <cellStyle name="Calculation 2 3 4 2 3 2 7" xfId="15406"/>
    <cellStyle name="Calculation 2 3 4 2 3 2 8" xfId="15407"/>
    <cellStyle name="Calculation 2 3 4 2 3 3" xfId="15408"/>
    <cellStyle name="Calculation 2 3 4 2 3 3 2" xfId="15409"/>
    <cellStyle name="Calculation 2 3 4 2 3 3 3" xfId="15410"/>
    <cellStyle name="Calculation 2 3 4 2 3 3 4" xfId="15411"/>
    <cellStyle name="Calculation 2 3 4 2 3 3 5" xfId="15412"/>
    <cellStyle name="Calculation 2 3 4 2 3 3 6" xfId="15413"/>
    <cellStyle name="Calculation 2 3 4 2 3 3 7" xfId="15414"/>
    <cellStyle name="Calculation 2 3 4 2 3 3 8" xfId="15415"/>
    <cellStyle name="Calculation 2 3 4 2 3 4" xfId="15416"/>
    <cellStyle name="Calculation 2 3 4 2 3 4 2" xfId="15417"/>
    <cellStyle name="Calculation 2 3 4 2 3 4 3" xfId="15418"/>
    <cellStyle name="Calculation 2 3 4 2 3 4 4" xfId="15419"/>
    <cellStyle name="Calculation 2 3 4 2 3 4 5" xfId="15420"/>
    <cellStyle name="Calculation 2 3 4 2 3 4 6" xfId="15421"/>
    <cellStyle name="Calculation 2 3 4 2 3 4 7" xfId="15422"/>
    <cellStyle name="Calculation 2 3 4 2 3 4 8" xfId="15423"/>
    <cellStyle name="Calculation 2 3 4 2 3 5" xfId="15424"/>
    <cellStyle name="Calculation 2 3 4 2 3 5 2" xfId="15425"/>
    <cellStyle name="Calculation 2 3 4 2 3 5 3" xfId="15426"/>
    <cellStyle name="Calculation 2 3 4 2 3 5 4" xfId="15427"/>
    <cellStyle name="Calculation 2 3 4 2 3 5 5" xfId="15428"/>
    <cellStyle name="Calculation 2 3 4 2 3 5 6" xfId="15429"/>
    <cellStyle name="Calculation 2 3 4 2 3 5 7" xfId="15430"/>
    <cellStyle name="Calculation 2 3 4 2 3 5 8" xfId="15431"/>
    <cellStyle name="Calculation 2 3 4 2 3 6" xfId="15432"/>
    <cellStyle name="Calculation 2 3 4 2 3 6 2" xfId="15433"/>
    <cellStyle name="Calculation 2 3 4 2 3 6 3" xfId="15434"/>
    <cellStyle name="Calculation 2 3 4 2 3 6 4" xfId="15435"/>
    <cellStyle name="Calculation 2 3 4 2 3 6 5" xfId="15436"/>
    <cellStyle name="Calculation 2 3 4 2 3 6 6" xfId="15437"/>
    <cellStyle name="Calculation 2 3 4 2 3 6 7" xfId="15438"/>
    <cellStyle name="Calculation 2 3 4 2 3 6 8" xfId="15439"/>
    <cellStyle name="Calculation 2 3 4 2 3 7" xfId="15440"/>
    <cellStyle name="Calculation 2 3 4 2 3 7 2" xfId="15441"/>
    <cellStyle name="Calculation 2 3 4 2 3 7 3" xfId="15442"/>
    <cellStyle name="Calculation 2 3 4 2 3 7 4" xfId="15443"/>
    <cellStyle name="Calculation 2 3 4 2 3 7 5" xfId="15444"/>
    <cellStyle name="Calculation 2 3 4 2 3 7 6" xfId="15445"/>
    <cellStyle name="Calculation 2 3 4 2 3 7 7" xfId="15446"/>
    <cellStyle name="Calculation 2 3 4 2 3 7 8" xfId="15447"/>
    <cellStyle name="Calculation 2 3 4 2 3 8" xfId="15448"/>
    <cellStyle name="Calculation 2 3 4 2 3 9" xfId="15449"/>
    <cellStyle name="Calculation 2 3 4 2 4" xfId="15450"/>
    <cellStyle name="Calculation 2 3 4 2 4 2" xfId="15451"/>
    <cellStyle name="Calculation 2 3 4 2 4 3" xfId="15452"/>
    <cellStyle name="Calculation 2 3 4 2 4 4" xfId="15453"/>
    <cellStyle name="Calculation 2 3 4 2 4 5" xfId="15454"/>
    <cellStyle name="Calculation 2 3 4 2 4 6" xfId="15455"/>
    <cellStyle name="Calculation 2 3 4 2 4 7" xfId="15456"/>
    <cellStyle name="Calculation 2 3 4 2 4 8" xfId="15457"/>
    <cellStyle name="Calculation 2 3 4 2 4 9" xfId="15458"/>
    <cellStyle name="Calculation 2 3 4 2 5" xfId="15459"/>
    <cellStyle name="Calculation 2 3 4 2 5 2" xfId="15460"/>
    <cellStyle name="Calculation 2 3 4 2 5 3" xfId="15461"/>
    <cellStyle name="Calculation 2 3 4 2 5 4" xfId="15462"/>
    <cellStyle name="Calculation 2 3 4 2 5 5" xfId="15463"/>
    <cellStyle name="Calculation 2 3 4 2 5 6" xfId="15464"/>
    <cellStyle name="Calculation 2 3 4 2 5 7" xfId="15465"/>
    <cellStyle name="Calculation 2 3 4 2 5 8" xfId="15466"/>
    <cellStyle name="Calculation 2 3 4 2 6" xfId="15467"/>
    <cellStyle name="Calculation 2 3 4 2 6 2" xfId="15468"/>
    <cellStyle name="Calculation 2 3 4 2 6 3" xfId="15469"/>
    <cellStyle name="Calculation 2 3 4 2 6 4" xfId="15470"/>
    <cellStyle name="Calculation 2 3 4 2 6 5" xfId="15471"/>
    <cellStyle name="Calculation 2 3 4 2 6 6" xfId="15472"/>
    <cellStyle name="Calculation 2 3 4 2 6 7" xfId="15473"/>
    <cellStyle name="Calculation 2 3 4 2 6 8" xfId="15474"/>
    <cellStyle name="Calculation 2 3 4 2 7" xfId="15475"/>
    <cellStyle name="Calculation 2 3 4 2 7 2" xfId="15476"/>
    <cellStyle name="Calculation 2 3 4 2 7 3" xfId="15477"/>
    <cellStyle name="Calculation 2 3 4 2 7 4" xfId="15478"/>
    <cellStyle name="Calculation 2 3 4 2 7 5" xfId="15479"/>
    <cellStyle name="Calculation 2 3 4 2 7 6" xfId="15480"/>
    <cellStyle name="Calculation 2 3 4 2 7 7" xfId="15481"/>
    <cellStyle name="Calculation 2 3 4 2 7 8" xfId="15482"/>
    <cellStyle name="Calculation 2 3 4 2 8" xfId="15483"/>
    <cellStyle name="Calculation 2 3 4 2 8 2" xfId="15484"/>
    <cellStyle name="Calculation 2 3 4 2 8 3" xfId="15485"/>
    <cellStyle name="Calculation 2 3 4 2 8 4" xfId="15486"/>
    <cellStyle name="Calculation 2 3 4 2 8 5" xfId="15487"/>
    <cellStyle name="Calculation 2 3 4 2 8 6" xfId="15488"/>
    <cellStyle name="Calculation 2 3 4 2 8 7" xfId="15489"/>
    <cellStyle name="Calculation 2 3 4 2 8 8" xfId="15490"/>
    <cellStyle name="Calculation 2 3 4 2 9" xfId="15491"/>
    <cellStyle name="Calculation 2 3 4 2 9 2" xfId="15492"/>
    <cellStyle name="Calculation 2 3 4 2 9 3" xfId="15493"/>
    <cellStyle name="Calculation 2 3 4 2 9 4" xfId="15494"/>
    <cellStyle name="Calculation 2 3 4 2 9 5" xfId="15495"/>
    <cellStyle name="Calculation 2 3 4 2 9 6" xfId="15496"/>
    <cellStyle name="Calculation 2 3 4 2 9 7" xfId="15497"/>
    <cellStyle name="Calculation 2 3 4 2 9 8" xfId="15498"/>
    <cellStyle name="Calculation 2 3 4 20" xfId="15499"/>
    <cellStyle name="Calculation 2 3 4 21" xfId="15500"/>
    <cellStyle name="Calculation 2 3 4 22" xfId="15501"/>
    <cellStyle name="Calculation 2 3 4 23" xfId="15502"/>
    <cellStyle name="Calculation 2 3 4 24" xfId="15503"/>
    <cellStyle name="Calculation 2 3 4 3" xfId="15504"/>
    <cellStyle name="Calculation 2 3 4 3 10" xfId="15505"/>
    <cellStyle name="Calculation 2 3 4 3 11" xfId="15506"/>
    <cellStyle name="Calculation 2 3 4 3 12" xfId="15507"/>
    <cellStyle name="Calculation 2 3 4 3 13" xfId="15508"/>
    <cellStyle name="Calculation 2 3 4 3 14" xfId="15509"/>
    <cellStyle name="Calculation 2 3 4 3 15" xfId="15510"/>
    <cellStyle name="Calculation 2 3 4 3 16" xfId="15511"/>
    <cellStyle name="Calculation 2 3 4 3 17" xfId="15512"/>
    <cellStyle name="Calculation 2 3 4 3 18" xfId="15513"/>
    <cellStyle name="Calculation 2 3 4 3 19" xfId="15514"/>
    <cellStyle name="Calculation 2 3 4 3 2" xfId="15515"/>
    <cellStyle name="Calculation 2 3 4 3 2 10" xfId="15516"/>
    <cellStyle name="Calculation 2 3 4 3 2 2" xfId="15517"/>
    <cellStyle name="Calculation 2 3 4 3 2 2 2" xfId="15518"/>
    <cellStyle name="Calculation 2 3 4 3 2 2 3" xfId="15519"/>
    <cellStyle name="Calculation 2 3 4 3 2 2 4" xfId="15520"/>
    <cellStyle name="Calculation 2 3 4 3 2 2 5" xfId="15521"/>
    <cellStyle name="Calculation 2 3 4 3 2 2 6" xfId="15522"/>
    <cellStyle name="Calculation 2 3 4 3 2 2 7" xfId="15523"/>
    <cellStyle name="Calculation 2 3 4 3 2 2 8" xfId="15524"/>
    <cellStyle name="Calculation 2 3 4 3 2 2 9" xfId="15525"/>
    <cellStyle name="Calculation 2 3 4 3 2 3" xfId="15526"/>
    <cellStyle name="Calculation 2 3 4 3 2 4" xfId="15527"/>
    <cellStyle name="Calculation 2 3 4 3 2 5" xfId="15528"/>
    <cellStyle name="Calculation 2 3 4 3 2 6" xfId="15529"/>
    <cellStyle name="Calculation 2 3 4 3 2 7" xfId="15530"/>
    <cellStyle name="Calculation 2 3 4 3 2 8" xfId="15531"/>
    <cellStyle name="Calculation 2 3 4 3 2 9" xfId="15532"/>
    <cellStyle name="Calculation 2 3 4 3 20" xfId="15533"/>
    <cellStyle name="Calculation 2 3 4 3 21" xfId="15534"/>
    <cellStyle name="Calculation 2 3 4 3 22" xfId="15535"/>
    <cellStyle name="Calculation 2 3 4 3 23" xfId="15536"/>
    <cellStyle name="Calculation 2 3 4 3 24" xfId="15537"/>
    <cellStyle name="Calculation 2 3 4 3 3" xfId="15538"/>
    <cellStyle name="Calculation 2 3 4 3 3 2" xfId="15539"/>
    <cellStyle name="Calculation 2 3 4 3 3 3" xfId="15540"/>
    <cellStyle name="Calculation 2 3 4 3 3 4" xfId="15541"/>
    <cellStyle name="Calculation 2 3 4 3 3 5" xfId="15542"/>
    <cellStyle name="Calculation 2 3 4 3 3 6" xfId="15543"/>
    <cellStyle name="Calculation 2 3 4 3 3 7" xfId="15544"/>
    <cellStyle name="Calculation 2 3 4 3 3 8" xfId="15545"/>
    <cellStyle name="Calculation 2 3 4 3 4" xfId="15546"/>
    <cellStyle name="Calculation 2 3 4 3 4 2" xfId="15547"/>
    <cellStyle name="Calculation 2 3 4 3 4 3" xfId="15548"/>
    <cellStyle name="Calculation 2 3 4 3 4 4" xfId="15549"/>
    <cellStyle name="Calculation 2 3 4 3 4 5" xfId="15550"/>
    <cellStyle name="Calculation 2 3 4 3 4 6" xfId="15551"/>
    <cellStyle name="Calculation 2 3 4 3 4 7" xfId="15552"/>
    <cellStyle name="Calculation 2 3 4 3 4 8" xfId="15553"/>
    <cellStyle name="Calculation 2 3 4 3 4 9" xfId="15554"/>
    <cellStyle name="Calculation 2 3 4 3 5" xfId="15555"/>
    <cellStyle name="Calculation 2 3 4 3 5 2" xfId="15556"/>
    <cellStyle name="Calculation 2 3 4 3 5 3" xfId="15557"/>
    <cellStyle name="Calculation 2 3 4 3 5 4" xfId="15558"/>
    <cellStyle name="Calculation 2 3 4 3 5 5" xfId="15559"/>
    <cellStyle name="Calculation 2 3 4 3 5 6" xfId="15560"/>
    <cellStyle name="Calculation 2 3 4 3 5 7" xfId="15561"/>
    <cellStyle name="Calculation 2 3 4 3 5 8" xfId="15562"/>
    <cellStyle name="Calculation 2 3 4 3 6" xfId="15563"/>
    <cellStyle name="Calculation 2 3 4 3 6 2" xfId="15564"/>
    <cellStyle name="Calculation 2 3 4 3 6 3" xfId="15565"/>
    <cellStyle name="Calculation 2 3 4 3 6 4" xfId="15566"/>
    <cellStyle name="Calculation 2 3 4 3 6 5" xfId="15567"/>
    <cellStyle name="Calculation 2 3 4 3 6 6" xfId="15568"/>
    <cellStyle name="Calculation 2 3 4 3 6 7" xfId="15569"/>
    <cellStyle name="Calculation 2 3 4 3 6 8" xfId="15570"/>
    <cellStyle name="Calculation 2 3 4 3 7" xfId="15571"/>
    <cellStyle name="Calculation 2 3 4 3 7 2" xfId="15572"/>
    <cellStyle name="Calculation 2 3 4 3 7 3" xfId="15573"/>
    <cellStyle name="Calculation 2 3 4 3 7 4" xfId="15574"/>
    <cellStyle name="Calculation 2 3 4 3 7 5" xfId="15575"/>
    <cellStyle name="Calculation 2 3 4 3 7 6" xfId="15576"/>
    <cellStyle name="Calculation 2 3 4 3 7 7" xfId="15577"/>
    <cellStyle name="Calculation 2 3 4 3 7 8" xfId="15578"/>
    <cellStyle name="Calculation 2 3 4 3 8" xfId="15579"/>
    <cellStyle name="Calculation 2 3 4 3 9" xfId="15580"/>
    <cellStyle name="Calculation 2 3 4 4" xfId="15581"/>
    <cellStyle name="Calculation 2 3 4 4 10" xfId="15582"/>
    <cellStyle name="Calculation 2 3 4 4 11" xfId="15583"/>
    <cellStyle name="Calculation 2 3 4 4 12" xfId="15584"/>
    <cellStyle name="Calculation 2 3 4 4 13" xfId="15585"/>
    <cellStyle name="Calculation 2 3 4 4 14" xfId="15586"/>
    <cellStyle name="Calculation 2 3 4 4 15" xfId="15587"/>
    <cellStyle name="Calculation 2 3 4 4 16" xfId="15588"/>
    <cellStyle name="Calculation 2 3 4 4 17" xfId="15589"/>
    <cellStyle name="Calculation 2 3 4 4 18" xfId="15590"/>
    <cellStyle name="Calculation 2 3 4 4 2" xfId="15591"/>
    <cellStyle name="Calculation 2 3 4 4 2 10" xfId="15592"/>
    <cellStyle name="Calculation 2 3 4 4 2 2" xfId="15593"/>
    <cellStyle name="Calculation 2 3 4 4 2 2 2" xfId="15594"/>
    <cellStyle name="Calculation 2 3 4 4 2 2 3" xfId="15595"/>
    <cellStyle name="Calculation 2 3 4 4 2 2 4" xfId="15596"/>
    <cellStyle name="Calculation 2 3 4 4 2 2 5" xfId="15597"/>
    <cellStyle name="Calculation 2 3 4 4 2 2 6" xfId="15598"/>
    <cellStyle name="Calculation 2 3 4 4 2 2 7" xfId="15599"/>
    <cellStyle name="Calculation 2 3 4 4 2 2 8" xfId="15600"/>
    <cellStyle name="Calculation 2 3 4 4 2 2 9" xfId="15601"/>
    <cellStyle name="Calculation 2 3 4 4 2 3" xfId="15602"/>
    <cellStyle name="Calculation 2 3 4 4 2 4" xfId="15603"/>
    <cellStyle name="Calculation 2 3 4 4 2 5" xfId="15604"/>
    <cellStyle name="Calculation 2 3 4 4 2 6" xfId="15605"/>
    <cellStyle name="Calculation 2 3 4 4 2 7" xfId="15606"/>
    <cellStyle name="Calculation 2 3 4 4 2 8" xfId="15607"/>
    <cellStyle name="Calculation 2 3 4 4 2 9" xfId="15608"/>
    <cellStyle name="Calculation 2 3 4 4 3" xfId="15609"/>
    <cellStyle name="Calculation 2 3 4 4 3 2" xfId="15610"/>
    <cellStyle name="Calculation 2 3 4 4 3 3" xfId="15611"/>
    <cellStyle name="Calculation 2 3 4 4 3 4" xfId="15612"/>
    <cellStyle name="Calculation 2 3 4 4 3 5" xfId="15613"/>
    <cellStyle name="Calculation 2 3 4 4 3 6" xfId="15614"/>
    <cellStyle name="Calculation 2 3 4 4 3 7" xfId="15615"/>
    <cellStyle name="Calculation 2 3 4 4 3 8" xfId="15616"/>
    <cellStyle name="Calculation 2 3 4 4 4" xfId="15617"/>
    <cellStyle name="Calculation 2 3 4 4 4 2" xfId="15618"/>
    <cellStyle name="Calculation 2 3 4 4 4 3" xfId="15619"/>
    <cellStyle name="Calculation 2 3 4 4 4 4" xfId="15620"/>
    <cellStyle name="Calculation 2 3 4 4 4 5" xfId="15621"/>
    <cellStyle name="Calculation 2 3 4 4 4 6" xfId="15622"/>
    <cellStyle name="Calculation 2 3 4 4 4 7" xfId="15623"/>
    <cellStyle name="Calculation 2 3 4 4 4 8" xfId="15624"/>
    <cellStyle name="Calculation 2 3 4 4 4 9" xfId="15625"/>
    <cellStyle name="Calculation 2 3 4 4 5" xfId="15626"/>
    <cellStyle name="Calculation 2 3 4 4 6" xfId="15627"/>
    <cellStyle name="Calculation 2 3 4 4 7" xfId="15628"/>
    <cellStyle name="Calculation 2 3 4 4 8" xfId="15629"/>
    <cellStyle name="Calculation 2 3 4 4 9" xfId="15630"/>
    <cellStyle name="Calculation 2 3 4 5" xfId="15631"/>
    <cellStyle name="Calculation 2 3 4 5 10" xfId="15632"/>
    <cellStyle name="Calculation 2 3 4 5 11" xfId="15633"/>
    <cellStyle name="Calculation 2 3 4 5 12" xfId="15634"/>
    <cellStyle name="Calculation 2 3 4 5 13" xfId="15635"/>
    <cellStyle name="Calculation 2 3 4 5 14" xfId="15636"/>
    <cellStyle name="Calculation 2 3 4 5 15" xfId="15637"/>
    <cellStyle name="Calculation 2 3 4 5 16" xfId="15638"/>
    <cellStyle name="Calculation 2 3 4 5 17" xfId="15639"/>
    <cellStyle name="Calculation 2 3 4 5 18" xfId="15640"/>
    <cellStyle name="Calculation 2 3 4 5 2" xfId="15641"/>
    <cellStyle name="Calculation 2 3 4 5 2 10" xfId="15642"/>
    <cellStyle name="Calculation 2 3 4 5 2 2" xfId="15643"/>
    <cellStyle name="Calculation 2 3 4 5 2 2 2" xfId="15644"/>
    <cellStyle name="Calculation 2 3 4 5 2 2 3" xfId="15645"/>
    <cellStyle name="Calculation 2 3 4 5 2 2 4" xfId="15646"/>
    <cellStyle name="Calculation 2 3 4 5 2 2 5" xfId="15647"/>
    <cellStyle name="Calculation 2 3 4 5 2 2 6" xfId="15648"/>
    <cellStyle name="Calculation 2 3 4 5 2 2 7" xfId="15649"/>
    <cellStyle name="Calculation 2 3 4 5 2 2 8" xfId="15650"/>
    <cellStyle name="Calculation 2 3 4 5 2 2 9" xfId="15651"/>
    <cellStyle name="Calculation 2 3 4 5 2 3" xfId="15652"/>
    <cellStyle name="Calculation 2 3 4 5 2 4" xfId="15653"/>
    <cellStyle name="Calculation 2 3 4 5 2 5" xfId="15654"/>
    <cellStyle name="Calculation 2 3 4 5 2 6" xfId="15655"/>
    <cellStyle name="Calculation 2 3 4 5 2 7" xfId="15656"/>
    <cellStyle name="Calculation 2 3 4 5 2 8" xfId="15657"/>
    <cellStyle name="Calculation 2 3 4 5 2 9" xfId="15658"/>
    <cellStyle name="Calculation 2 3 4 5 3" xfId="15659"/>
    <cellStyle name="Calculation 2 3 4 5 3 2" xfId="15660"/>
    <cellStyle name="Calculation 2 3 4 5 3 3" xfId="15661"/>
    <cellStyle name="Calculation 2 3 4 5 3 4" xfId="15662"/>
    <cellStyle name="Calculation 2 3 4 5 3 5" xfId="15663"/>
    <cellStyle name="Calculation 2 3 4 5 3 6" xfId="15664"/>
    <cellStyle name="Calculation 2 3 4 5 3 7" xfId="15665"/>
    <cellStyle name="Calculation 2 3 4 5 3 8" xfId="15666"/>
    <cellStyle name="Calculation 2 3 4 5 4" xfId="15667"/>
    <cellStyle name="Calculation 2 3 4 5 4 2" xfId="15668"/>
    <cellStyle name="Calculation 2 3 4 5 4 3" xfId="15669"/>
    <cellStyle name="Calculation 2 3 4 5 4 4" xfId="15670"/>
    <cellStyle name="Calculation 2 3 4 5 4 5" xfId="15671"/>
    <cellStyle name="Calculation 2 3 4 5 4 6" xfId="15672"/>
    <cellStyle name="Calculation 2 3 4 5 4 7" xfId="15673"/>
    <cellStyle name="Calculation 2 3 4 5 4 8" xfId="15674"/>
    <cellStyle name="Calculation 2 3 4 5 4 9" xfId="15675"/>
    <cellStyle name="Calculation 2 3 4 5 5" xfId="15676"/>
    <cellStyle name="Calculation 2 3 4 5 6" xfId="15677"/>
    <cellStyle name="Calculation 2 3 4 5 7" xfId="15678"/>
    <cellStyle name="Calculation 2 3 4 5 8" xfId="15679"/>
    <cellStyle name="Calculation 2 3 4 5 9" xfId="15680"/>
    <cellStyle name="Calculation 2 3 4 6" xfId="15681"/>
    <cellStyle name="Calculation 2 3 4 6 10" xfId="15682"/>
    <cellStyle name="Calculation 2 3 4 6 11" xfId="15683"/>
    <cellStyle name="Calculation 2 3 4 6 12" xfId="15684"/>
    <cellStyle name="Calculation 2 3 4 6 13" xfId="15685"/>
    <cellStyle name="Calculation 2 3 4 6 14" xfId="15686"/>
    <cellStyle name="Calculation 2 3 4 6 15" xfId="15687"/>
    <cellStyle name="Calculation 2 3 4 6 16" xfId="15688"/>
    <cellStyle name="Calculation 2 3 4 6 17" xfId="15689"/>
    <cellStyle name="Calculation 2 3 4 6 18" xfId="15690"/>
    <cellStyle name="Calculation 2 3 4 6 2" xfId="15691"/>
    <cellStyle name="Calculation 2 3 4 6 2 2" xfId="15692"/>
    <cellStyle name="Calculation 2 3 4 6 2 3" xfId="15693"/>
    <cellStyle name="Calculation 2 3 4 6 2 4" xfId="15694"/>
    <cellStyle name="Calculation 2 3 4 6 2 5" xfId="15695"/>
    <cellStyle name="Calculation 2 3 4 6 2 6" xfId="15696"/>
    <cellStyle name="Calculation 2 3 4 6 2 7" xfId="15697"/>
    <cellStyle name="Calculation 2 3 4 6 2 8" xfId="15698"/>
    <cellStyle name="Calculation 2 3 4 6 2 9" xfId="15699"/>
    <cellStyle name="Calculation 2 3 4 6 3" xfId="15700"/>
    <cellStyle name="Calculation 2 3 4 6 4" xfId="15701"/>
    <cellStyle name="Calculation 2 3 4 6 5" xfId="15702"/>
    <cellStyle name="Calculation 2 3 4 6 6" xfId="15703"/>
    <cellStyle name="Calculation 2 3 4 6 7" xfId="15704"/>
    <cellStyle name="Calculation 2 3 4 6 8" xfId="15705"/>
    <cellStyle name="Calculation 2 3 4 6 9" xfId="15706"/>
    <cellStyle name="Calculation 2 3 4 7" xfId="15707"/>
    <cellStyle name="Calculation 2 3 4 7 2" xfId="15708"/>
    <cellStyle name="Calculation 2 3 4 7 3" xfId="15709"/>
    <cellStyle name="Calculation 2 3 4 7 4" xfId="15710"/>
    <cellStyle name="Calculation 2 3 4 7 5" xfId="15711"/>
    <cellStyle name="Calculation 2 3 4 7 6" xfId="15712"/>
    <cellStyle name="Calculation 2 3 4 7 7" xfId="15713"/>
    <cellStyle name="Calculation 2 3 4 7 8" xfId="15714"/>
    <cellStyle name="Calculation 2 3 4 7 9" xfId="15715"/>
    <cellStyle name="Calculation 2 3 4 8" xfId="15716"/>
    <cellStyle name="Calculation 2 3 4 8 2" xfId="15717"/>
    <cellStyle name="Calculation 2 3 4 8 3" xfId="15718"/>
    <cellStyle name="Calculation 2 3 4 8 4" xfId="15719"/>
    <cellStyle name="Calculation 2 3 4 8 5" xfId="15720"/>
    <cellStyle name="Calculation 2 3 4 8 6" xfId="15721"/>
    <cellStyle name="Calculation 2 3 4 8 7" xfId="15722"/>
    <cellStyle name="Calculation 2 3 4 8 8" xfId="15723"/>
    <cellStyle name="Calculation 2 3 4 8 9" xfId="15724"/>
    <cellStyle name="Calculation 2 3 4 9" xfId="15725"/>
    <cellStyle name="Calculation 2 3 5" xfId="15726"/>
    <cellStyle name="Calculation 2 3 5 10" xfId="15727"/>
    <cellStyle name="Calculation 2 3 5 11" xfId="15728"/>
    <cellStyle name="Calculation 2 3 5 12" xfId="15729"/>
    <cellStyle name="Calculation 2 3 5 13" xfId="15730"/>
    <cellStyle name="Calculation 2 3 5 14" xfId="15731"/>
    <cellStyle name="Calculation 2 3 5 15" xfId="15732"/>
    <cellStyle name="Calculation 2 3 5 16" xfId="15733"/>
    <cellStyle name="Calculation 2 3 5 17" xfId="15734"/>
    <cellStyle name="Calculation 2 3 5 18" xfId="15735"/>
    <cellStyle name="Calculation 2 3 5 19" xfId="15736"/>
    <cellStyle name="Calculation 2 3 5 2" xfId="15737"/>
    <cellStyle name="Calculation 2 3 5 2 10" xfId="15738"/>
    <cellStyle name="Calculation 2 3 5 2 2" xfId="15739"/>
    <cellStyle name="Calculation 2 3 5 2 2 2" xfId="15740"/>
    <cellStyle name="Calculation 2 3 5 2 2 3" xfId="15741"/>
    <cellStyle name="Calculation 2 3 5 2 2 4" xfId="15742"/>
    <cellStyle name="Calculation 2 3 5 2 2 5" xfId="15743"/>
    <cellStyle name="Calculation 2 3 5 2 2 6" xfId="15744"/>
    <cellStyle name="Calculation 2 3 5 2 2 7" xfId="15745"/>
    <cellStyle name="Calculation 2 3 5 2 2 8" xfId="15746"/>
    <cellStyle name="Calculation 2 3 5 2 2 9" xfId="15747"/>
    <cellStyle name="Calculation 2 3 5 2 3" xfId="15748"/>
    <cellStyle name="Calculation 2 3 5 2 4" xfId="15749"/>
    <cellStyle name="Calculation 2 3 5 2 5" xfId="15750"/>
    <cellStyle name="Calculation 2 3 5 2 6" xfId="15751"/>
    <cellStyle name="Calculation 2 3 5 2 7" xfId="15752"/>
    <cellStyle name="Calculation 2 3 5 2 8" xfId="15753"/>
    <cellStyle name="Calculation 2 3 5 2 9" xfId="15754"/>
    <cellStyle name="Calculation 2 3 5 3" xfId="15755"/>
    <cellStyle name="Calculation 2 3 5 3 2" xfId="15756"/>
    <cellStyle name="Calculation 2 3 5 3 3" xfId="15757"/>
    <cellStyle name="Calculation 2 3 5 3 4" xfId="15758"/>
    <cellStyle name="Calculation 2 3 5 3 5" xfId="15759"/>
    <cellStyle name="Calculation 2 3 5 3 6" xfId="15760"/>
    <cellStyle name="Calculation 2 3 5 3 7" xfId="15761"/>
    <cellStyle name="Calculation 2 3 5 3 8" xfId="15762"/>
    <cellStyle name="Calculation 2 3 5 4" xfId="15763"/>
    <cellStyle name="Calculation 2 3 5 4 2" xfId="15764"/>
    <cellStyle name="Calculation 2 3 5 4 3" xfId="15765"/>
    <cellStyle name="Calculation 2 3 5 4 4" xfId="15766"/>
    <cellStyle name="Calculation 2 3 5 4 5" xfId="15767"/>
    <cellStyle name="Calculation 2 3 5 4 6" xfId="15768"/>
    <cellStyle name="Calculation 2 3 5 4 7" xfId="15769"/>
    <cellStyle name="Calculation 2 3 5 4 8" xfId="15770"/>
    <cellStyle name="Calculation 2 3 5 4 9" xfId="15771"/>
    <cellStyle name="Calculation 2 3 5 5" xfId="15772"/>
    <cellStyle name="Calculation 2 3 5 6" xfId="15773"/>
    <cellStyle name="Calculation 2 3 5 7" xfId="15774"/>
    <cellStyle name="Calculation 2 3 5 8" xfId="15775"/>
    <cellStyle name="Calculation 2 3 5 9" xfId="15776"/>
    <cellStyle name="Calculation 2 3 6" xfId="15777"/>
    <cellStyle name="Calculation 2 3 6 10" xfId="15778"/>
    <cellStyle name="Calculation 2 3 6 11" xfId="15779"/>
    <cellStyle name="Calculation 2 3 6 12" xfId="15780"/>
    <cellStyle name="Calculation 2 3 6 13" xfId="15781"/>
    <cellStyle name="Calculation 2 3 6 14" xfId="15782"/>
    <cellStyle name="Calculation 2 3 6 15" xfId="15783"/>
    <cellStyle name="Calculation 2 3 6 16" xfId="15784"/>
    <cellStyle name="Calculation 2 3 6 17" xfId="15785"/>
    <cellStyle name="Calculation 2 3 6 18" xfId="15786"/>
    <cellStyle name="Calculation 2 3 6 2" xfId="15787"/>
    <cellStyle name="Calculation 2 3 6 2 10" xfId="15788"/>
    <cellStyle name="Calculation 2 3 6 2 2" xfId="15789"/>
    <cellStyle name="Calculation 2 3 6 2 2 2" xfId="15790"/>
    <cellStyle name="Calculation 2 3 6 2 2 3" xfId="15791"/>
    <cellStyle name="Calculation 2 3 6 2 2 4" xfId="15792"/>
    <cellStyle name="Calculation 2 3 6 2 2 5" xfId="15793"/>
    <cellStyle name="Calculation 2 3 6 2 2 6" xfId="15794"/>
    <cellStyle name="Calculation 2 3 6 2 2 7" xfId="15795"/>
    <cellStyle name="Calculation 2 3 6 2 2 8" xfId="15796"/>
    <cellStyle name="Calculation 2 3 6 2 2 9" xfId="15797"/>
    <cellStyle name="Calculation 2 3 6 2 3" xfId="15798"/>
    <cellStyle name="Calculation 2 3 6 2 4" xfId="15799"/>
    <cellStyle name="Calculation 2 3 6 2 5" xfId="15800"/>
    <cellStyle name="Calculation 2 3 6 2 6" xfId="15801"/>
    <cellStyle name="Calculation 2 3 6 2 7" xfId="15802"/>
    <cellStyle name="Calculation 2 3 6 2 8" xfId="15803"/>
    <cellStyle name="Calculation 2 3 6 2 9" xfId="15804"/>
    <cellStyle name="Calculation 2 3 6 3" xfId="15805"/>
    <cellStyle name="Calculation 2 3 6 3 2" xfId="15806"/>
    <cellStyle name="Calculation 2 3 6 3 3" xfId="15807"/>
    <cellStyle name="Calculation 2 3 6 3 4" xfId="15808"/>
    <cellStyle name="Calculation 2 3 6 3 5" xfId="15809"/>
    <cellStyle name="Calculation 2 3 6 3 6" xfId="15810"/>
    <cellStyle name="Calculation 2 3 6 3 7" xfId="15811"/>
    <cellStyle name="Calculation 2 3 6 3 8" xfId="15812"/>
    <cellStyle name="Calculation 2 3 6 4" xfId="15813"/>
    <cellStyle name="Calculation 2 3 6 4 2" xfId="15814"/>
    <cellStyle name="Calculation 2 3 6 4 3" xfId="15815"/>
    <cellStyle name="Calculation 2 3 6 4 4" xfId="15816"/>
    <cellStyle name="Calculation 2 3 6 4 5" xfId="15817"/>
    <cellStyle name="Calculation 2 3 6 4 6" xfId="15818"/>
    <cellStyle name="Calculation 2 3 6 4 7" xfId="15819"/>
    <cellStyle name="Calculation 2 3 6 4 8" xfId="15820"/>
    <cellStyle name="Calculation 2 3 6 4 9" xfId="15821"/>
    <cellStyle name="Calculation 2 3 6 5" xfId="15822"/>
    <cellStyle name="Calculation 2 3 6 6" xfId="15823"/>
    <cellStyle name="Calculation 2 3 6 7" xfId="15824"/>
    <cellStyle name="Calculation 2 3 6 8" xfId="15825"/>
    <cellStyle name="Calculation 2 3 6 9" xfId="15826"/>
    <cellStyle name="Calculation 2 3 7" xfId="15827"/>
    <cellStyle name="Calculation 2 3 7 10" xfId="15828"/>
    <cellStyle name="Calculation 2 3 7 11" xfId="15829"/>
    <cellStyle name="Calculation 2 3 7 12" xfId="15830"/>
    <cellStyle name="Calculation 2 3 7 13" xfId="15831"/>
    <cellStyle name="Calculation 2 3 7 14" xfId="15832"/>
    <cellStyle name="Calculation 2 3 7 15" xfId="15833"/>
    <cellStyle name="Calculation 2 3 7 16" xfId="15834"/>
    <cellStyle name="Calculation 2 3 7 17" xfId="15835"/>
    <cellStyle name="Calculation 2 3 7 18" xfId="15836"/>
    <cellStyle name="Calculation 2 3 7 2" xfId="15837"/>
    <cellStyle name="Calculation 2 3 7 3" xfId="15838"/>
    <cellStyle name="Calculation 2 3 7 4" xfId="15839"/>
    <cellStyle name="Calculation 2 3 7 5" xfId="15840"/>
    <cellStyle name="Calculation 2 3 7 6" xfId="15841"/>
    <cellStyle name="Calculation 2 3 7 7" xfId="15842"/>
    <cellStyle name="Calculation 2 3 7 8" xfId="15843"/>
    <cellStyle name="Calculation 2 3 7 9" xfId="15844"/>
    <cellStyle name="Calculation 2 3 8" xfId="15845"/>
    <cellStyle name="Calculation 2 3 8 10" xfId="15846"/>
    <cellStyle name="Calculation 2 3 8 11" xfId="15847"/>
    <cellStyle name="Calculation 2 3 8 12" xfId="15848"/>
    <cellStyle name="Calculation 2 3 8 13" xfId="15849"/>
    <cellStyle name="Calculation 2 3 8 14" xfId="15850"/>
    <cellStyle name="Calculation 2 3 8 15" xfId="15851"/>
    <cellStyle name="Calculation 2 3 8 16" xfId="15852"/>
    <cellStyle name="Calculation 2 3 8 17" xfId="15853"/>
    <cellStyle name="Calculation 2 3 8 18" xfId="15854"/>
    <cellStyle name="Calculation 2 3 8 2" xfId="15855"/>
    <cellStyle name="Calculation 2 3 8 3" xfId="15856"/>
    <cellStyle name="Calculation 2 3 8 4" xfId="15857"/>
    <cellStyle name="Calculation 2 3 8 5" xfId="15858"/>
    <cellStyle name="Calculation 2 3 8 6" xfId="15859"/>
    <cellStyle name="Calculation 2 3 8 7" xfId="15860"/>
    <cellStyle name="Calculation 2 3 8 8" xfId="15861"/>
    <cellStyle name="Calculation 2 3 8 9" xfId="15862"/>
    <cellStyle name="Calculation 2 3 9" xfId="15863"/>
    <cellStyle name="Calculation 2 3 9 10" xfId="15864"/>
    <cellStyle name="Calculation 2 3 9 11" xfId="15865"/>
    <cellStyle name="Calculation 2 3 9 12" xfId="15866"/>
    <cellStyle name="Calculation 2 3 9 13" xfId="15867"/>
    <cellStyle name="Calculation 2 3 9 14" xfId="15868"/>
    <cellStyle name="Calculation 2 3 9 15" xfId="15869"/>
    <cellStyle name="Calculation 2 3 9 16" xfId="15870"/>
    <cellStyle name="Calculation 2 3 9 17" xfId="15871"/>
    <cellStyle name="Calculation 2 3 9 18" xfId="15872"/>
    <cellStyle name="Calculation 2 3 9 2" xfId="15873"/>
    <cellStyle name="Calculation 2 3 9 3" xfId="15874"/>
    <cellStyle name="Calculation 2 3 9 4" xfId="15875"/>
    <cellStyle name="Calculation 2 3 9 5" xfId="15876"/>
    <cellStyle name="Calculation 2 3 9 6" xfId="15877"/>
    <cellStyle name="Calculation 2 3 9 7" xfId="15878"/>
    <cellStyle name="Calculation 2 3 9 8" xfId="15879"/>
    <cellStyle name="Calculation 2 3 9 9" xfId="15880"/>
    <cellStyle name="Calculation 2 4" xfId="1400"/>
    <cellStyle name="Calculation 2 4 10" xfId="15881"/>
    <cellStyle name="Calculation 2 4 10 2" xfId="15882"/>
    <cellStyle name="Calculation 2 4 10 3" xfId="15883"/>
    <cellStyle name="Calculation 2 4 10 4" xfId="15884"/>
    <cellStyle name="Calculation 2 4 10 5" xfId="15885"/>
    <cellStyle name="Calculation 2 4 10 6" xfId="15886"/>
    <cellStyle name="Calculation 2 4 10 7" xfId="15887"/>
    <cellStyle name="Calculation 2 4 10 8" xfId="15888"/>
    <cellStyle name="Calculation 2 4 11" xfId="15889"/>
    <cellStyle name="Calculation 2 4 12" xfId="15890"/>
    <cellStyle name="Calculation 2 4 13" xfId="15891"/>
    <cellStyle name="Calculation 2 4 14" xfId="15892"/>
    <cellStyle name="Calculation 2 4 15" xfId="15893"/>
    <cellStyle name="Calculation 2 4 16" xfId="15894"/>
    <cellStyle name="Calculation 2 4 17" xfId="15895"/>
    <cellStyle name="Calculation 2 4 18" xfId="15896"/>
    <cellStyle name="Calculation 2 4 19" xfId="15897"/>
    <cellStyle name="Calculation 2 4 2" xfId="15898"/>
    <cellStyle name="Calculation 2 4 2 10" xfId="15899"/>
    <cellStyle name="Calculation 2 4 2 11" xfId="15900"/>
    <cellStyle name="Calculation 2 4 2 12" xfId="15901"/>
    <cellStyle name="Calculation 2 4 2 13" xfId="15902"/>
    <cellStyle name="Calculation 2 4 2 14" xfId="15903"/>
    <cellStyle name="Calculation 2 4 2 15" xfId="15904"/>
    <cellStyle name="Calculation 2 4 2 16" xfId="15905"/>
    <cellStyle name="Calculation 2 4 2 17" xfId="15906"/>
    <cellStyle name="Calculation 2 4 2 18" xfId="15907"/>
    <cellStyle name="Calculation 2 4 2 19" xfId="15908"/>
    <cellStyle name="Calculation 2 4 2 2" xfId="15909"/>
    <cellStyle name="Calculation 2 4 2 2 10" xfId="15910"/>
    <cellStyle name="Calculation 2 4 2 2 11" xfId="15911"/>
    <cellStyle name="Calculation 2 4 2 2 12" xfId="15912"/>
    <cellStyle name="Calculation 2 4 2 2 13" xfId="15913"/>
    <cellStyle name="Calculation 2 4 2 2 14" xfId="15914"/>
    <cellStyle name="Calculation 2 4 2 2 15" xfId="15915"/>
    <cellStyle name="Calculation 2 4 2 2 16" xfId="15916"/>
    <cellStyle name="Calculation 2 4 2 2 17" xfId="15917"/>
    <cellStyle name="Calculation 2 4 2 2 18" xfId="15918"/>
    <cellStyle name="Calculation 2 4 2 2 19" xfId="15919"/>
    <cellStyle name="Calculation 2 4 2 2 2" xfId="15920"/>
    <cellStyle name="Calculation 2 4 2 2 2 10" xfId="15921"/>
    <cellStyle name="Calculation 2 4 2 2 2 11" xfId="15922"/>
    <cellStyle name="Calculation 2 4 2 2 2 12" xfId="15923"/>
    <cellStyle name="Calculation 2 4 2 2 2 13" xfId="15924"/>
    <cellStyle name="Calculation 2 4 2 2 2 2" xfId="15925"/>
    <cellStyle name="Calculation 2 4 2 2 2 2 10" xfId="15926"/>
    <cellStyle name="Calculation 2 4 2 2 2 2 2" xfId="15927"/>
    <cellStyle name="Calculation 2 4 2 2 2 2 2 2" xfId="15928"/>
    <cellStyle name="Calculation 2 4 2 2 2 2 2 3" xfId="15929"/>
    <cellStyle name="Calculation 2 4 2 2 2 2 2 4" xfId="15930"/>
    <cellStyle name="Calculation 2 4 2 2 2 2 2 5" xfId="15931"/>
    <cellStyle name="Calculation 2 4 2 2 2 2 2 6" xfId="15932"/>
    <cellStyle name="Calculation 2 4 2 2 2 2 2 7" xfId="15933"/>
    <cellStyle name="Calculation 2 4 2 2 2 2 2 8" xfId="15934"/>
    <cellStyle name="Calculation 2 4 2 2 2 2 2 9" xfId="15935"/>
    <cellStyle name="Calculation 2 4 2 2 2 2 3" xfId="15936"/>
    <cellStyle name="Calculation 2 4 2 2 2 2 4" xfId="15937"/>
    <cellStyle name="Calculation 2 4 2 2 2 2 5" xfId="15938"/>
    <cellStyle name="Calculation 2 4 2 2 2 2 6" xfId="15939"/>
    <cellStyle name="Calculation 2 4 2 2 2 2 7" xfId="15940"/>
    <cellStyle name="Calculation 2 4 2 2 2 2 8" xfId="15941"/>
    <cellStyle name="Calculation 2 4 2 2 2 2 9" xfId="15942"/>
    <cellStyle name="Calculation 2 4 2 2 2 3" xfId="15943"/>
    <cellStyle name="Calculation 2 4 2 2 2 3 2" xfId="15944"/>
    <cellStyle name="Calculation 2 4 2 2 2 3 3" xfId="15945"/>
    <cellStyle name="Calculation 2 4 2 2 2 3 4" xfId="15946"/>
    <cellStyle name="Calculation 2 4 2 2 2 3 5" xfId="15947"/>
    <cellStyle name="Calculation 2 4 2 2 2 3 6" xfId="15948"/>
    <cellStyle name="Calculation 2 4 2 2 2 3 7" xfId="15949"/>
    <cellStyle name="Calculation 2 4 2 2 2 3 8" xfId="15950"/>
    <cellStyle name="Calculation 2 4 2 2 2 4" xfId="15951"/>
    <cellStyle name="Calculation 2 4 2 2 2 4 2" xfId="15952"/>
    <cellStyle name="Calculation 2 4 2 2 2 4 3" xfId="15953"/>
    <cellStyle name="Calculation 2 4 2 2 2 4 4" xfId="15954"/>
    <cellStyle name="Calculation 2 4 2 2 2 4 5" xfId="15955"/>
    <cellStyle name="Calculation 2 4 2 2 2 4 6" xfId="15956"/>
    <cellStyle name="Calculation 2 4 2 2 2 4 7" xfId="15957"/>
    <cellStyle name="Calculation 2 4 2 2 2 4 8" xfId="15958"/>
    <cellStyle name="Calculation 2 4 2 2 2 4 9" xfId="15959"/>
    <cellStyle name="Calculation 2 4 2 2 2 5" xfId="15960"/>
    <cellStyle name="Calculation 2 4 2 2 2 6" xfId="15961"/>
    <cellStyle name="Calculation 2 4 2 2 2 7" xfId="15962"/>
    <cellStyle name="Calculation 2 4 2 2 2 8" xfId="15963"/>
    <cellStyle name="Calculation 2 4 2 2 2 9" xfId="15964"/>
    <cellStyle name="Calculation 2 4 2 2 3" xfId="15965"/>
    <cellStyle name="Calculation 2 4 2 2 3 10" xfId="15966"/>
    <cellStyle name="Calculation 2 4 2 2 3 11" xfId="15967"/>
    <cellStyle name="Calculation 2 4 2 2 3 12" xfId="15968"/>
    <cellStyle name="Calculation 2 4 2 2 3 13" xfId="15969"/>
    <cellStyle name="Calculation 2 4 2 2 3 2" xfId="15970"/>
    <cellStyle name="Calculation 2 4 2 2 3 2 10" xfId="15971"/>
    <cellStyle name="Calculation 2 4 2 2 3 2 2" xfId="15972"/>
    <cellStyle name="Calculation 2 4 2 2 3 2 2 2" xfId="15973"/>
    <cellStyle name="Calculation 2 4 2 2 3 2 2 3" xfId="15974"/>
    <cellStyle name="Calculation 2 4 2 2 3 2 2 4" xfId="15975"/>
    <cellStyle name="Calculation 2 4 2 2 3 2 2 5" xfId="15976"/>
    <cellStyle name="Calculation 2 4 2 2 3 2 2 6" xfId="15977"/>
    <cellStyle name="Calculation 2 4 2 2 3 2 2 7" xfId="15978"/>
    <cellStyle name="Calculation 2 4 2 2 3 2 2 8" xfId="15979"/>
    <cellStyle name="Calculation 2 4 2 2 3 2 2 9" xfId="15980"/>
    <cellStyle name="Calculation 2 4 2 2 3 2 3" xfId="15981"/>
    <cellStyle name="Calculation 2 4 2 2 3 2 4" xfId="15982"/>
    <cellStyle name="Calculation 2 4 2 2 3 2 5" xfId="15983"/>
    <cellStyle name="Calculation 2 4 2 2 3 2 6" xfId="15984"/>
    <cellStyle name="Calculation 2 4 2 2 3 2 7" xfId="15985"/>
    <cellStyle name="Calculation 2 4 2 2 3 2 8" xfId="15986"/>
    <cellStyle name="Calculation 2 4 2 2 3 2 9" xfId="15987"/>
    <cellStyle name="Calculation 2 4 2 2 3 3" xfId="15988"/>
    <cellStyle name="Calculation 2 4 2 2 3 3 2" xfId="15989"/>
    <cellStyle name="Calculation 2 4 2 2 3 3 3" xfId="15990"/>
    <cellStyle name="Calculation 2 4 2 2 3 3 4" xfId="15991"/>
    <cellStyle name="Calculation 2 4 2 2 3 3 5" xfId="15992"/>
    <cellStyle name="Calculation 2 4 2 2 3 3 6" xfId="15993"/>
    <cellStyle name="Calculation 2 4 2 2 3 3 7" xfId="15994"/>
    <cellStyle name="Calculation 2 4 2 2 3 3 8" xfId="15995"/>
    <cellStyle name="Calculation 2 4 2 2 3 4" xfId="15996"/>
    <cellStyle name="Calculation 2 4 2 2 3 4 2" xfId="15997"/>
    <cellStyle name="Calculation 2 4 2 2 3 4 3" xfId="15998"/>
    <cellStyle name="Calculation 2 4 2 2 3 4 4" xfId="15999"/>
    <cellStyle name="Calculation 2 4 2 2 3 4 5" xfId="16000"/>
    <cellStyle name="Calculation 2 4 2 2 3 4 6" xfId="16001"/>
    <cellStyle name="Calculation 2 4 2 2 3 4 7" xfId="16002"/>
    <cellStyle name="Calculation 2 4 2 2 3 4 8" xfId="16003"/>
    <cellStyle name="Calculation 2 4 2 2 3 4 9" xfId="16004"/>
    <cellStyle name="Calculation 2 4 2 2 3 5" xfId="16005"/>
    <cellStyle name="Calculation 2 4 2 2 3 6" xfId="16006"/>
    <cellStyle name="Calculation 2 4 2 2 3 7" xfId="16007"/>
    <cellStyle name="Calculation 2 4 2 2 3 8" xfId="16008"/>
    <cellStyle name="Calculation 2 4 2 2 3 9" xfId="16009"/>
    <cellStyle name="Calculation 2 4 2 2 4" xfId="16010"/>
    <cellStyle name="Calculation 2 4 2 2 4 10" xfId="16011"/>
    <cellStyle name="Calculation 2 4 2 2 4 11" xfId="16012"/>
    <cellStyle name="Calculation 2 4 2 2 4 12" xfId="16013"/>
    <cellStyle name="Calculation 2 4 2 2 4 13" xfId="16014"/>
    <cellStyle name="Calculation 2 4 2 2 4 2" xfId="16015"/>
    <cellStyle name="Calculation 2 4 2 2 4 2 10" xfId="16016"/>
    <cellStyle name="Calculation 2 4 2 2 4 2 2" xfId="16017"/>
    <cellStyle name="Calculation 2 4 2 2 4 2 2 2" xfId="16018"/>
    <cellStyle name="Calculation 2 4 2 2 4 2 2 3" xfId="16019"/>
    <cellStyle name="Calculation 2 4 2 2 4 2 2 4" xfId="16020"/>
    <cellStyle name="Calculation 2 4 2 2 4 2 2 5" xfId="16021"/>
    <cellStyle name="Calculation 2 4 2 2 4 2 2 6" xfId="16022"/>
    <cellStyle name="Calculation 2 4 2 2 4 2 2 7" xfId="16023"/>
    <cellStyle name="Calculation 2 4 2 2 4 2 2 8" xfId="16024"/>
    <cellStyle name="Calculation 2 4 2 2 4 2 2 9" xfId="16025"/>
    <cellStyle name="Calculation 2 4 2 2 4 2 3" xfId="16026"/>
    <cellStyle name="Calculation 2 4 2 2 4 2 4" xfId="16027"/>
    <cellStyle name="Calculation 2 4 2 2 4 2 5" xfId="16028"/>
    <cellStyle name="Calculation 2 4 2 2 4 2 6" xfId="16029"/>
    <cellStyle name="Calculation 2 4 2 2 4 2 7" xfId="16030"/>
    <cellStyle name="Calculation 2 4 2 2 4 2 8" xfId="16031"/>
    <cellStyle name="Calculation 2 4 2 2 4 2 9" xfId="16032"/>
    <cellStyle name="Calculation 2 4 2 2 4 3" xfId="16033"/>
    <cellStyle name="Calculation 2 4 2 2 4 3 2" xfId="16034"/>
    <cellStyle name="Calculation 2 4 2 2 4 3 3" xfId="16035"/>
    <cellStyle name="Calculation 2 4 2 2 4 3 4" xfId="16036"/>
    <cellStyle name="Calculation 2 4 2 2 4 3 5" xfId="16037"/>
    <cellStyle name="Calculation 2 4 2 2 4 3 6" xfId="16038"/>
    <cellStyle name="Calculation 2 4 2 2 4 3 7" xfId="16039"/>
    <cellStyle name="Calculation 2 4 2 2 4 3 8" xfId="16040"/>
    <cellStyle name="Calculation 2 4 2 2 4 4" xfId="16041"/>
    <cellStyle name="Calculation 2 4 2 2 4 4 2" xfId="16042"/>
    <cellStyle name="Calculation 2 4 2 2 4 4 3" xfId="16043"/>
    <cellStyle name="Calculation 2 4 2 2 4 4 4" xfId="16044"/>
    <cellStyle name="Calculation 2 4 2 2 4 4 5" xfId="16045"/>
    <cellStyle name="Calculation 2 4 2 2 4 4 6" xfId="16046"/>
    <cellStyle name="Calculation 2 4 2 2 4 4 7" xfId="16047"/>
    <cellStyle name="Calculation 2 4 2 2 4 4 8" xfId="16048"/>
    <cellStyle name="Calculation 2 4 2 2 4 4 9" xfId="16049"/>
    <cellStyle name="Calculation 2 4 2 2 4 5" xfId="16050"/>
    <cellStyle name="Calculation 2 4 2 2 4 6" xfId="16051"/>
    <cellStyle name="Calculation 2 4 2 2 4 7" xfId="16052"/>
    <cellStyle name="Calculation 2 4 2 2 4 8" xfId="16053"/>
    <cellStyle name="Calculation 2 4 2 2 4 9" xfId="16054"/>
    <cellStyle name="Calculation 2 4 2 2 5" xfId="16055"/>
    <cellStyle name="Calculation 2 4 2 2 5 10" xfId="16056"/>
    <cellStyle name="Calculation 2 4 2 2 5 11" xfId="16057"/>
    <cellStyle name="Calculation 2 4 2 2 5 12" xfId="16058"/>
    <cellStyle name="Calculation 2 4 2 2 5 13" xfId="16059"/>
    <cellStyle name="Calculation 2 4 2 2 5 2" xfId="16060"/>
    <cellStyle name="Calculation 2 4 2 2 5 2 10" xfId="16061"/>
    <cellStyle name="Calculation 2 4 2 2 5 2 2" xfId="16062"/>
    <cellStyle name="Calculation 2 4 2 2 5 2 2 2" xfId="16063"/>
    <cellStyle name="Calculation 2 4 2 2 5 2 2 3" xfId="16064"/>
    <cellStyle name="Calculation 2 4 2 2 5 2 2 4" xfId="16065"/>
    <cellStyle name="Calculation 2 4 2 2 5 2 2 5" xfId="16066"/>
    <cellStyle name="Calculation 2 4 2 2 5 2 2 6" xfId="16067"/>
    <cellStyle name="Calculation 2 4 2 2 5 2 2 7" xfId="16068"/>
    <cellStyle name="Calculation 2 4 2 2 5 2 2 8" xfId="16069"/>
    <cellStyle name="Calculation 2 4 2 2 5 2 2 9" xfId="16070"/>
    <cellStyle name="Calculation 2 4 2 2 5 2 3" xfId="16071"/>
    <cellStyle name="Calculation 2 4 2 2 5 2 4" xfId="16072"/>
    <cellStyle name="Calculation 2 4 2 2 5 2 5" xfId="16073"/>
    <cellStyle name="Calculation 2 4 2 2 5 2 6" xfId="16074"/>
    <cellStyle name="Calculation 2 4 2 2 5 2 7" xfId="16075"/>
    <cellStyle name="Calculation 2 4 2 2 5 2 8" xfId="16076"/>
    <cellStyle name="Calculation 2 4 2 2 5 2 9" xfId="16077"/>
    <cellStyle name="Calculation 2 4 2 2 5 3" xfId="16078"/>
    <cellStyle name="Calculation 2 4 2 2 5 3 2" xfId="16079"/>
    <cellStyle name="Calculation 2 4 2 2 5 3 3" xfId="16080"/>
    <cellStyle name="Calculation 2 4 2 2 5 3 4" xfId="16081"/>
    <cellStyle name="Calculation 2 4 2 2 5 3 5" xfId="16082"/>
    <cellStyle name="Calculation 2 4 2 2 5 3 6" xfId="16083"/>
    <cellStyle name="Calculation 2 4 2 2 5 3 7" xfId="16084"/>
    <cellStyle name="Calculation 2 4 2 2 5 3 8" xfId="16085"/>
    <cellStyle name="Calculation 2 4 2 2 5 4" xfId="16086"/>
    <cellStyle name="Calculation 2 4 2 2 5 4 2" xfId="16087"/>
    <cellStyle name="Calculation 2 4 2 2 5 4 3" xfId="16088"/>
    <cellStyle name="Calculation 2 4 2 2 5 4 4" xfId="16089"/>
    <cellStyle name="Calculation 2 4 2 2 5 4 5" xfId="16090"/>
    <cellStyle name="Calculation 2 4 2 2 5 4 6" xfId="16091"/>
    <cellStyle name="Calculation 2 4 2 2 5 4 7" xfId="16092"/>
    <cellStyle name="Calculation 2 4 2 2 5 4 8" xfId="16093"/>
    <cellStyle name="Calculation 2 4 2 2 5 4 9" xfId="16094"/>
    <cellStyle name="Calculation 2 4 2 2 5 5" xfId="16095"/>
    <cellStyle name="Calculation 2 4 2 2 5 6" xfId="16096"/>
    <cellStyle name="Calculation 2 4 2 2 5 7" xfId="16097"/>
    <cellStyle name="Calculation 2 4 2 2 5 8" xfId="16098"/>
    <cellStyle name="Calculation 2 4 2 2 5 9" xfId="16099"/>
    <cellStyle name="Calculation 2 4 2 2 6" xfId="16100"/>
    <cellStyle name="Calculation 2 4 2 2 6 10" xfId="16101"/>
    <cellStyle name="Calculation 2 4 2 2 6 2" xfId="16102"/>
    <cellStyle name="Calculation 2 4 2 2 6 2 2" xfId="16103"/>
    <cellStyle name="Calculation 2 4 2 2 6 2 3" xfId="16104"/>
    <cellStyle name="Calculation 2 4 2 2 6 2 4" xfId="16105"/>
    <cellStyle name="Calculation 2 4 2 2 6 2 5" xfId="16106"/>
    <cellStyle name="Calculation 2 4 2 2 6 2 6" xfId="16107"/>
    <cellStyle name="Calculation 2 4 2 2 6 2 7" xfId="16108"/>
    <cellStyle name="Calculation 2 4 2 2 6 2 8" xfId="16109"/>
    <cellStyle name="Calculation 2 4 2 2 6 2 9" xfId="16110"/>
    <cellStyle name="Calculation 2 4 2 2 6 3" xfId="16111"/>
    <cellStyle name="Calculation 2 4 2 2 6 4" xfId="16112"/>
    <cellStyle name="Calculation 2 4 2 2 6 5" xfId="16113"/>
    <cellStyle name="Calculation 2 4 2 2 6 6" xfId="16114"/>
    <cellStyle name="Calculation 2 4 2 2 6 7" xfId="16115"/>
    <cellStyle name="Calculation 2 4 2 2 6 8" xfId="16116"/>
    <cellStyle name="Calculation 2 4 2 2 6 9" xfId="16117"/>
    <cellStyle name="Calculation 2 4 2 2 7" xfId="16118"/>
    <cellStyle name="Calculation 2 4 2 2 7 2" xfId="16119"/>
    <cellStyle name="Calculation 2 4 2 2 7 3" xfId="16120"/>
    <cellStyle name="Calculation 2 4 2 2 7 4" xfId="16121"/>
    <cellStyle name="Calculation 2 4 2 2 7 5" xfId="16122"/>
    <cellStyle name="Calculation 2 4 2 2 7 6" xfId="16123"/>
    <cellStyle name="Calculation 2 4 2 2 7 7" xfId="16124"/>
    <cellStyle name="Calculation 2 4 2 2 7 8" xfId="16125"/>
    <cellStyle name="Calculation 2 4 2 2 8" xfId="16126"/>
    <cellStyle name="Calculation 2 4 2 2 8 2" xfId="16127"/>
    <cellStyle name="Calculation 2 4 2 2 8 3" xfId="16128"/>
    <cellStyle name="Calculation 2 4 2 2 8 4" xfId="16129"/>
    <cellStyle name="Calculation 2 4 2 2 8 5" xfId="16130"/>
    <cellStyle name="Calculation 2 4 2 2 8 6" xfId="16131"/>
    <cellStyle name="Calculation 2 4 2 2 8 7" xfId="16132"/>
    <cellStyle name="Calculation 2 4 2 2 8 8" xfId="16133"/>
    <cellStyle name="Calculation 2 4 2 2 8 9" xfId="16134"/>
    <cellStyle name="Calculation 2 4 2 2 9" xfId="16135"/>
    <cellStyle name="Calculation 2 4 2 20" xfId="16136"/>
    <cellStyle name="Calculation 2 4 2 21" xfId="16137"/>
    <cellStyle name="Calculation 2 4 2 22" xfId="16138"/>
    <cellStyle name="Calculation 2 4 2 23" xfId="16139"/>
    <cellStyle name="Calculation 2 4 2 24" xfId="16140"/>
    <cellStyle name="Calculation 2 4 2 25" xfId="16141"/>
    <cellStyle name="Calculation 2 4 2 26" xfId="16142"/>
    <cellStyle name="Calculation 2 4 2 27" xfId="16143"/>
    <cellStyle name="Calculation 2 4 2 3" xfId="16144"/>
    <cellStyle name="Calculation 2 4 2 3 10" xfId="16145"/>
    <cellStyle name="Calculation 2 4 2 3 11" xfId="16146"/>
    <cellStyle name="Calculation 2 4 2 3 12" xfId="16147"/>
    <cellStyle name="Calculation 2 4 2 3 13" xfId="16148"/>
    <cellStyle name="Calculation 2 4 2 3 14" xfId="16149"/>
    <cellStyle name="Calculation 2 4 2 3 15" xfId="16150"/>
    <cellStyle name="Calculation 2 4 2 3 16" xfId="16151"/>
    <cellStyle name="Calculation 2 4 2 3 17" xfId="16152"/>
    <cellStyle name="Calculation 2 4 2 3 2" xfId="16153"/>
    <cellStyle name="Calculation 2 4 2 3 2 10" xfId="16154"/>
    <cellStyle name="Calculation 2 4 2 3 2 11" xfId="16155"/>
    <cellStyle name="Calculation 2 4 2 3 2 12" xfId="16156"/>
    <cellStyle name="Calculation 2 4 2 3 2 13" xfId="16157"/>
    <cellStyle name="Calculation 2 4 2 3 2 2" xfId="16158"/>
    <cellStyle name="Calculation 2 4 2 3 2 2 10" xfId="16159"/>
    <cellStyle name="Calculation 2 4 2 3 2 2 2" xfId="16160"/>
    <cellStyle name="Calculation 2 4 2 3 2 2 2 2" xfId="16161"/>
    <cellStyle name="Calculation 2 4 2 3 2 2 2 3" xfId="16162"/>
    <cellStyle name="Calculation 2 4 2 3 2 2 2 4" xfId="16163"/>
    <cellStyle name="Calculation 2 4 2 3 2 2 2 5" xfId="16164"/>
    <cellStyle name="Calculation 2 4 2 3 2 2 2 6" xfId="16165"/>
    <cellStyle name="Calculation 2 4 2 3 2 2 2 7" xfId="16166"/>
    <cellStyle name="Calculation 2 4 2 3 2 2 2 8" xfId="16167"/>
    <cellStyle name="Calculation 2 4 2 3 2 2 2 9" xfId="16168"/>
    <cellStyle name="Calculation 2 4 2 3 2 2 3" xfId="16169"/>
    <cellStyle name="Calculation 2 4 2 3 2 2 4" xfId="16170"/>
    <cellStyle name="Calculation 2 4 2 3 2 2 5" xfId="16171"/>
    <cellStyle name="Calculation 2 4 2 3 2 2 6" xfId="16172"/>
    <cellStyle name="Calculation 2 4 2 3 2 2 7" xfId="16173"/>
    <cellStyle name="Calculation 2 4 2 3 2 2 8" xfId="16174"/>
    <cellStyle name="Calculation 2 4 2 3 2 2 9" xfId="16175"/>
    <cellStyle name="Calculation 2 4 2 3 2 3" xfId="16176"/>
    <cellStyle name="Calculation 2 4 2 3 2 3 2" xfId="16177"/>
    <cellStyle name="Calculation 2 4 2 3 2 3 3" xfId="16178"/>
    <cellStyle name="Calculation 2 4 2 3 2 3 4" xfId="16179"/>
    <cellStyle name="Calculation 2 4 2 3 2 3 5" xfId="16180"/>
    <cellStyle name="Calculation 2 4 2 3 2 3 6" xfId="16181"/>
    <cellStyle name="Calculation 2 4 2 3 2 3 7" xfId="16182"/>
    <cellStyle name="Calculation 2 4 2 3 2 3 8" xfId="16183"/>
    <cellStyle name="Calculation 2 4 2 3 2 4" xfId="16184"/>
    <cellStyle name="Calculation 2 4 2 3 2 4 2" xfId="16185"/>
    <cellStyle name="Calculation 2 4 2 3 2 4 3" xfId="16186"/>
    <cellStyle name="Calculation 2 4 2 3 2 4 4" xfId="16187"/>
    <cellStyle name="Calculation 2 4 2 3 2 4 5" xfId="16188"/>
    <cellStyle name="Calculation 2 4 2 3 2 4 6" xfId="16189"/>
    <cellStyle name="Calculation 2 4 2 3 2 4 7" xfId="16190"/>
    <cellStyle name="Calculation 2 4 2 3 2 4 8" xfId="16191"/>
    <cellStyle name="Calculation 2 4 2 3 2 4 9" xfId="16192"/>
    <cellStyle name="Calculation 2 4 2 3 2 5" xfId="16193"/>
    <cellStyle name="Calculation 2 4 2 3 2 6" xfId="16194"/>
    <cellStyle name="Calculation 2 4 2 3 2 7" xfId="16195"/>
    <cellStyle name="Calculation 2 4 2 3 2 8" xfId="16196"/>
    <cellStyle name="Calculation 2 4 2 3 2 9" xfId="16197"/>
    <cellStyle name="Calculation 2 4 2 3 3" xfId="16198"/>
    <cellStyle name="Calculation 2 4 2 3 3 10" xfId="16199"/>
    <cellStyle name="Calculation 2 4 2 3 3 11" xfId="16200"/>
    <cellStyle name="Calculation 2 4 2 3 3 12" xfId="16201"/>
    <cellStyle name="Calculation 2 4 2 3 3 13" xfId="16202"/>
    <cellStyle name="Calculation 2 4 2 3 3 2" xfId="16203"/>
    <cellStyle name="Calculation 2 4 2 3 3 2 10" xfId="16204"/>
    <cellStyle name="Calculation 2 4 2 3 3 2 2" xfId="16205"/>
    <cellStyle name="Calculation 2 4 2 3 3 2 2 2" xfId="16206"/>
    <cellStyle name="Calculation 2 4 2 3 3 2 2 3" xfId="16207"/>
    <cellStyle name="Calculation 2 4 2 3 3 2 2 4" xfId="16208"/>
    <cellStyle name="Calculation 2 4 2 3 3 2 2 5" xfId="16209"/>
    <cellStyle name="Calculation 2 4 2 3 3 2 2 6" xfId="16210"/>
    <cellStyle name="Calculation 2 4 2 3 3 2 2 7" xfId="16211"/>
    <cellStyle name="Calculation 2 4 2 3 3 2 2 8" xfId="16212"/>
    <cellStyle name="Calculation 2 4 2 3 3 2 2 9" xfId="16213"/>
    <cellStyle name="Calculation 2 4 2 3 3 2 3" xfId="16214"/>
    <cellStyle name="Calculation 2 4 2 3 3 2 4" xfId="16215"/>
    <cellStyle name="Calculation 2 4 2 3 3 2 5" xfId="16216"/>
    <cellStyle name="Calculation 2 4 2 3 3 2 6" xfId="16217"/>
    <cellStyle name="Calculation 2 4 2 3 3 2 7" xfId="16218"/>
    <cellStyle name="Calculation 2 4 2 3 3 2 8" xfId="16219"/>
    <cellStyle name="Calculation 2 4 2 3 3 2 9" xfId="16220"/>
    <cellStyle name="Calculation 2 4 2 3 3 3" xfId="16221"/>
    <cellStyle name="Calculation 2 4 2 3 3 3 2" xfId="16222"/>
    <cellStyle name="Calculation 2 4 2 3 3 3 3" xfId="16223"/>
    <cellStyle name="Calculation 2 4 2 3 3 3 4" xfId="16224"/>
    <cellStyle name="Calculation 2 4 2 3 3 3 5" xfId="16225"/>
    <cellStyle name="Calculation 2 4 2 3 3 3 6" xfId="16226"/>
    <cellStyle name="Calculation 2 4 2 3 3 3 7" xfId="16227"/>
    <cellStyle name="Calculation 2 4 2 3 3 3 8" xfId="16228"/>
    <cellStyle name="Calculation 2 4 2 3 3 4" xfId="16229"/>
    <cellStyle name="Calculation 2 4 2 3 3 4 2" xfId="16230"/>
    <cellStyle name="Calculation 2 4 2 3 3 4 3" xfId="16231"/>
    <cellStyle name="Calculation 2 4 2 3 3 4 4" xfId="16232"/>
    <cellStyle name="Calculation 2 4 2 3 3 4 5" xfId="16233"/>
    <cellStyle name="Calculation 2 4 2 3 3 4 6" xfId="16234"/>
    <cellStyle name="Calculation 2 4 2 3 3 4 7" xfId="16235"/>
    <cellStyle name="Calculation 2 4 2 3 3 4 8" xfId="16236"/>
    <cellStyle name="Calculation 2 4 2 3 3 4 9" xfId="16237"/>
    <cellStyle name="Calculation 2 4 2 3 3 5" xfId="16238"/>
    <cellStyle name="Calculation 2 4 2 3 3 6" xfId="16239"/>
    <cellStyle name="Calculation 2 4 2 3 3 7" xfId="16240"/>
    <cellStyle name="Calculation 2 4 2 3 3 8" xfId="16241"/>
    <cellStyle name="Calculation 2 4 2 3 3 9" xfId="16242"/>
    <cellStyle name="Calculation 2 4 2 3 4" xfId="16243"/>
    <cellStyle name="Calculation 2 4 2 3 4 10" xfId="16244"/>
    <cellStyle name="Calculation 2 4 2 3 4 11" xfId="16245"/>
    <cellStyle name="Calculation 2 4 2 3 4 12" xfId="16246"/>
    <cellStyle name="Calculation 2 4 2 3 4 13" xfId="16247"/>
    <cellStyle name="Calculation 2 4 2 3 4 2" xfId="16248"/>
    <cellStyle name="Calculation 2 4 2 3 4 2 10" xfId="16249"/>
    <cellStyle name="Calculation 2 4 2 3 4 2 2" xfId="16250"/>
    <cellStyle name="Calculation 2 4 2 3 4 2 2 2" xfId="16251"/>
    <cellStyle name="Calculation 2 4 2 3 4 2 2 3" xfId="16252"/>
    <cellStyle name="Calculation 2 4 2 3 4 2 2 4" xfId="16253"/>
    <cellStyle name="Calculation 2 4 2 3 4 2 2 5" xfId="16254"/>
    <cellStyle name="Calculation 2 4 2 3 4 2 2 6" xfId="16255"/>
    <cellStyle name="Calculation 2 4 2 3 4 2 2 7" xfId="16256"/>
    <cellStyle name="Calculation 2 4 2 3 4 2 2 8" xfId="16257"/>
    <cellStyle name="Calculation 2 4 2 3 4 2 2 9" xfId="16258"/>
    <cellStyle name="Calculation 2 4 2 3 4 2 3" xfId="16259"/>
    <cellStyle name="Calculation 2 4 2 3 4 2 4" xfId="16260"/>
    <cellStyle name="Calculation 2 4 2 3 4 2 5" xfId="16261"/>
    <cellStyle name="Calculation 2 4 2 3 4 2 6" xfId="16262"/>
    <cellStyle name="Calculation 2 4 2 3 4 2 7" xfId="16263"/>
    <cellStyle name="Calculation 2 4 2 3 4 2 8" xfId="16264"/>
    <cellStyle name="Calculation 2 4 2 3 4 2 9" xfId="16265"/>
    <cellStyle name="Calculation 2 4 2 3 4 3" xfId="16266"/>
    <cellStyle name="Calculation 2 4 2 3 4 3 2" xfId="16267"/>
    <cellStyle name="Calculation 2 4 2 3 4 3 3" xfId="16268"/>
    <cellStyle name="Calculation 2 4 2 3 4 3 4" xfId="16269"/>
    <cellStyle name="Calculation 2 4 2 3 4 3 5" xfId="16270"/>
    <cellStyle name="Calculation 2 4 2 3 4 3 6" xfId="16271"/>
    <cellStyle name="Calculation 2 4 2 3 4 3 7" xfId="16272"/>
    <cellStyle name="Calculation 2 4 2 3 4 3 8" xfId="16273"/>
    <cellStyle name="Calculation 2 4 2 3 4 4" xfId="16274"/>
    <cellStyle name="Calculation 2 4 2 3 4 4 2" xfId="16275"/>
    <cellStyle name="Calculation 2 4 2 3 4 4 3" xfId="16276"/>
    <cellStyle name="Calculation 2 4 2 3 4 4 4" xfId="16277"/>
    <cellStyle name="Calculation 2 4 2 3 4 4 5" xfId="16278"/>
    <cellStyle name="Calculation 2 4 2 3 4 4 6" xfId="16279"/>
    <cellStyle name="Calculation 2 4 2 3 4 4 7" xfId="16280"/>
    <cellStyle name="Calculation 2 4 2 3 4 4 8" xfId="16281"/>
    <cellStyle name="Calculation 2 4 2 3 4 4 9" xfId="16282"/>
    <cellStyle name="Calculation 2 4 2 3 4 5" xfId="16283"/>
    <cellStyle name="Calculation 2 4 2 3 4 6" xfId="16284"/>
    <cellStyle name="Calculation 2 4 2 3 4 7" xfId="16285"/>
    <cellStyle name="Calculation 2 4 2 3 4 8" xfId="16286"/>
    <cellStyle name="Calculation 2 4 2 3 4 9" xfId="16287"/>
    <cellStyle name="Calculation 2 4 2 3 5" xfId="16288"/>
    <cellStyle name="Calculation 2 4 2 3 5 10" xfId="16289"/>
    <cellStyle name="Calculation 2 4 2 3 5 2" xfId="16290"/>
    <cellStyle name="Calculation 2 4 2 3 5 2 2" xfId="16291"/>
    <cellStyle name="Calculation 2 4 2 3 5 2 3" xfId="16292"/>
    <cellStyle name="Calculation 2 4 2 3 5 2 4" xfId="16293"/>
    <cellStyle name="Calculation 2 4 2 3 5 2 5" xfId="16294"/>
    <cellStyle name="Calculation 2 4 2 3 5 2 6" xfId="16295"/>
    <cellStyle name="Calculation 2 4 2 3 5 2 7" xfId="16296"/>
    <cellStyle name="Calculation 2 4 2 3 5 2 8" xfId="16297"/>
    <cellStyle name="Calculation 2 4 2 3 5 2 9" xfId="16298"/>
    <cellStyle name="Calculation 2 4 2 3 5 3" xfId="16299"/>
    <cellStyle name="Calculation 2 4 2 3 5 4" xfId="16300"/>
    <cellStyle name="Calculation 2 4 2 3 5 5" xfId="16301"/>
    <cellStyle name="Calculation 2 4 2 3 5 6" xfId="16302"/>
    <cellStyle name="Calculation 2 4 2 3 5 7" xfId="16303"/>
    <cellStyle name="Calculation 2 4 2 3 5 8" xfId="16304"/>
    <cellStyle name="Calculation 2 4 2 3 5 9" xfId="16305"/>
    <cellStyle name="Calculation 2 4 2 3 6" xfId="16306"/>
    <cellStyle name="Calculation 2 4 2 3 6 2" xfId="16307"/>
    <cellStyle name="Calculation 2 4 2 3 6 3" xfId="16308"/>
    <cellStyle name="Calculation 2 4 2 3 6 4" xfId="16309"/>
    <cellStyle name="Calculation 2 4 2 3 6 5" xfId="16310"/>
    <cellStyle name="Calculation 2 4 2 3 6 6" xfId="16311"/>
    <cellStyle name="Calculation 2 4 2 3 6 7" xfId="16312"/>
    <cellStyle name="Calculation 2 4 2 3 6 8" xfId="16313"/>
    <cellStyle name="Calculation 2 4 2 3 7" xfId="16314"/>
    <cellStyle name="Calculation 2 4 2 3 7 2" xfId="16315"/>
    <cellStyle name="Calculation 2 4 2 3 7 3" xfId="16316"/>
    <cellStyle name="Calculation 2 4 2 3 7 4" xfId="16317"/>
    <cellStyle name="Calculation 2 4 2 3 7 5" xfId="16318"/>
    <cellStyle name="Calculation 2 4 2 3 7 6" xfId="16319"/>
    <cellStyle name="Calculation 2 4 2 3 7 7" xfId="16320"/>
    <cellStyle name="Calculation 2 4 2 3 7 8" xfId="16321"/>
    <cellStyle name="Calculation 2 4 2 3 7 9" xfId="16322"/>
    <cellStyle name="Calculation 2 4 2 3 8" xfId="16323"/>
    <cellStyle name="Calculation 2 4 2 3 9" xfId="16324"/>
    <cellStyle name="Calculation 2 4 2 4" xfId="16325"/>
    <cellStyle name="Calculation 2 4 2 4 10" xfId="16326"/>
    <cellStyle name="Calculation 2 4 2 4 11" xfId="16327"/>
    <cellStyle name="Calculation 2 4 2 4 12" xfId="16328"/>
    <cellStyle name="Calculation 2 4 2 4 13" xfId="16329"/>
    <cellStyle name="Calculation 2 4 2 4 2" xfId="16330"/>
    <cellStyle name="Calculation 2 4 2 4 2 10" xfId="16331"/>
    <cellStyle name="Calculation 2 4 2 4 2 2" xfId="16332"/>
    <cellStyle name="Calculation 2 4 2 4 2 2 2" xfId="16333"/>
    <cellStyle name="Calculation 2 4 2 4 2 2 3" xfId="16334"/>
    <cellStyle name="Calculation 2 4 2 4 2 2 4" xfId="16335"/>
    <cellStyle name="Calculation 2 4 2 4 2 2 5" xfId="16336"/>
    <cellStyle name="Calculation 2 4 2 4 2 2 6" xfId="16337"/>
    <cellStyle name="Calculation 2 4 2 4 2 2 7" xfId="16338"/>
    <cellStyle name="Calculation 2 4 2 4 2 2 8" xfId="16339"/>
    <cellStyle name="Calculation 2 4 2 4 2 2 9" xfId="16340"/>
    <cellStyle name="Calculation 2 4 2 4 2 3" xfId="16341"/>
    <cellStyle name="Calculation 2 4 2 4 2 4" xfId="16342"/>
    <cellStyle name="Calculation 2 4 2 4 2 5" xfId="16343"/>
    <cellStyle name="Calculation 2 4 2 4 2 6" xfId="16344"/>
    <cellStyle name="Calculation 2 4 2 4 2 7" xfId="16345"/>
    <cellStyle name="Calculation 2 4 2 4 2 8" xfId="16346"/>
    <cellStyle name="Calculation 2 4 2 4 2 9" xfId="16347"/>
    <cellStyle name="Calculation 2 4 2 4 3" xfId="16348"/>
    <cellStyle name="Calculation 2 4 2 4 3 2" xfId="16349"/>
    <cellStyle name="Calculation 2 4 2 4 3 3" xfId="16350"/>
    <cellStyle name="Calculation 2 4 2 4 3 4" xfId="16351"/>
    <cellStyle name="Calculation 2 4 2 4 3 5" xfId="16352"/>
    <cellStyle name="Calculation 2 4 2 4 3 6" xfId="16353"/>
    <cellStyle name="Calculation 2 4 2 4 3 7" xfId="16354"/>
    <cellStyle name="Calculation 2 4 2 4 3 8" xfId="16355"/>
    <cellStyle name="Calculation 2 4 2 4 4" xfId="16356"/>
    <cellStyle name="Calculation 2 4 2 4 4 2" xfId="16357"/>
    <cellStyle name="Calculation 2 4 2 4 4 3" xfId="16358"/>
    <cellStyle name="Calculation 2 4 2 4 4 4" xfId="16359"/>
    <cellStyle name="Calculation 2 4 2 4 4 5" xfId="16360"/>
    <cellStyle name="Calculation 2 4 2 4 4 6" xfId="16361"/>
    <cellStyle name="Calculation 2 4 2 4 4 7" xfId="16362"/>
    <cellStyle name="Calculation 2 4 2 4 4 8" xfId="16363"/>
    <cellStyle name="Calculation 2 4 2 4 4 9" xfId="16364"/>
    <cellStyle name="Calculation 2 4 2 4 5" xfId="16365"/>
    <cellStyle name="Calculation 2 4 2 4 6" xfId="16366"/>
    <cellStyle name="Calculation 2 4 2 4 7" xfId="16367"/>
    <cellStyle name="Calculation 2 4 2 4 8" xfId="16368"/>
    <cellStyle name="Calculation 2 4 2 4 9" xfId="16369"/>
    <cellStyle name="Calculation 2 4 2 5" xfId="16370"/>
    <cellStyle name="Calculation 2 4 2 5 2" xfId="16371"/>
    <cellStyle name="Calculation 2 4 2 5 3" xfId="16372"/>
    <cellStyle name="Calculation 2 4 2 5 4" xfId="16373"/>
    <cellStyle name="Calculation 2 4 2 5 5" xfId="16374"/>
    <cellStyle name="Calculation 2 4 2 5 6" xfId="16375"/>
    <cellStyle name="Calculation 2 4 2 5 7" xfId="16376"/>
    <cellStyle name="Calculation 2 4 2 5 8" xfId="16377"/>
    <cellStyle name="Calculation 2 4 2 5 9" xfId="16378"/>
    <cellStyle name="Calculation 2 4 2 6" xfId="16379"/>
    <cellStyle name="Calculation 2 4 2 6 2" xfId="16380"/>
    <cellStyle name="Calculation 2 4 2 6 3" xfId="16381"/>
    <cellStyle name="Calculation 2 4 2 6 4" xfId="16382"/>
    <cellStyle name="Calculation 2 4 2 6 5" xfId="16383"/>
    <cellStyle name="Calculation 2 4 2 6 6" xfId="16384"/>
    <cellStyle name="Calculation 2 4 2 6 7" xfId="16385"/>
    <cellStyle name="Calculation 2 4 2 6 8" xfId="16386"/>
    <cellStyle name="Calculation 2 4 2 6 9" xfId="16387"/>
    <cellStyle name="Calculation 2 4 2 7" xfId="16388"/>
    <cellStyle name="Calculation 2 4 2 7 2" xfId="16389"/>
    <cellStyle name="Calculation 2 4 2 7 3" xfId="16390"/>
    <cellStyle name="Calculation 2 4 2 7 4" xfId="16391"/>
    <cellStyle name="Calculation 2 4 2 7 5" xfId="16392"/>
    <cellStyle name="Calculation 2 4 2 7 6" xfId="16393"/>
    <cellStyle name="Calculation 2 4 2 7 7" xfId="16394"/>
    <cellStyle name="Calculation 2 4 2 7 8" xfId="16395"/>
    <cellStyle name="Calculation 2 4 2 8" xfId="16396"/>
    <cellStyle name="Calculation 2 4 2 8 2" xfId="16397"/>
    <cellStyle name="Calculation 2 4 2 8 3" xfId="16398"/>
    <cellStyle name="Calculation 2 4 2 8 4" xfId="16399"/>
    <cellStyle name="Calculation 2 4 2 8 5" xfId="16400"/>
    <cellStyle name="Calculation 2 4 2 8 6" xfId="16401"/>
    <cellStyle name="Calculation 2 4 2 8 7" xfId="16402"/>
    <cellStyle name="Calculation 2 4 2 8 8" xfId="16403"/>
    <cellStyle name="Calculation 2 4 2 9" xfId="16404"/>
    <cellStyle name="Calculation 2 4 2 9 2" xfId="16405"/>
    <cellStyle name="Calculation 2 4 2 9 3" xfId="16406"/>
    <cellStyle name="Calculation 2 4 2 9 4" xfId="16407"/>
    <cellStyle name="Calculation 2 4 2 9 5" xfId="16408"/>
    <cellStyle name="Calculation 2 4 2 9 6" xfId="16409"/>
    <cellStyle name="Calculation 2 4 2 9 7" xfId="16410"/>
    <cellStyle name="Calculation 2 4 2 9 8" xfId="16411"/>
    <cellStyle name="Calculation 2 4 20" xfId="16412"/>
    <cellStyle name="Calculation 2 4 21" xfId="16413"/>
    <cellStyle name="Calculation 2 4 22" xfId="16414"/>
    <cellStyle name="Calculation 2 4 23" xfId="16415"/>
    <cellStyle name="Calculation 2 4 24" xfId="16416"/>
    <cellStyle name="Calculation 2 4 25" xfId="16417"/>
    <cellStyle name="Calculation 2 4 26" xfId="16418"/>
    <cellStyle name="Calculation 2 4 3" xfId="16419"/>
    <cellStyle name="Calculation 2 4 3 10" xfId="16420"/>
    <cellStyle name="Calculation 2 4 3 11" xfId="16421"/>
    <cellStyle name="Calculation 2 4 3 12" xfId="16422"/>
    <cellStyle name="Calculation 2 4 3 13" xfId="16423"/>
    <cellStyle name="Calculation 2 4 3 14" xfId="16424"/>
    <cellStyle name="Calculation 2 4 3 15" xfId="16425"/>
    <cellStyle name="Calculation 2 4 3 16" xfId="16426"/>
    <cellStyle name="Calculation 2 4 3 17" xfId="16427"/>
    <cellStyle name="Calculation 2 4 3 18" xfId="16428"/>
    <cellStyle name="Calculation 2 4 3 19" xfId="16429"/>
    <cellStyle name="Calculation 2 4 3 2" xfId="16430"/>
    <cellStyle name="Calculation 2 4 3 2 10" xfId="16431"/>
    <cellStyle name="Calculation 2 4 3 2 11" xfId="16432"/>
    <cellStyle name="Calculation 2 4 3 2 12" xfId="16433"/>
    <cellStyle name="Calculation 2 4 3 2 13" xfId="16434"/>
    <cellStyle name="Calculation 2 4 3 2 2" xfId="16435"/>
    <cellStyle name="Calculation 2 4 3 2 2 10" xfId="16436"/>
    <cellStyle name="Calculation 2 4 3 2 2 2" xfId="16437"/>
    <cellStyle name="Calculation 2 4 3 2 2 2 2" xfId="16438"/>
    <cellStyle name="Calculation 2 4 3 2 2 2 3" xfId="16439"/>
    <cellStyle name="Calculation 2 4 3 2 2 2 4" xfId="16440"/>
    <cellStyle name="Calculation 2 4 3 2 2 2 5" xfId="16441"/>
    <cellStyle name="Calculation 2 4 3 2 2 2 6" xfId="16442"/>
    <cellStyle name="Calculation 2 4 3 2 2 2 7" xfId="16443"/>
    <cellStyle name="Calculation 2 4 3 2 2 2 8" xfId="16444"/>
    <cellStyle name="Calculation 2 4 3 2 2 2 9" xfId="16445"/>
    <cellStyle name="Calculation 2 4 3 2 2 3" xfId="16446"/>
    <cellStyle name="Calculation 2 4 3 2 2 4" xfId="16447"/>
    <cellStyle name="Calculation 2 4 3 2 2 5" xfId="16448"/>
    <cellStyle name="Calculation 2 4 3 2 2 6" xfId="16449"/>
    <cellStyle name="Calculation 2 4 3 2 2 7" xfId="16450"/>
    <cellStyle name="Calculation 2 4 3 2 2 8" xfId="16451"/>
    <cellStyle name="Calculation 2 4 3 2 2 9" xfId="16452"/>
    <cellStyle name="Calculation 2 4 3 2 3" xfId="16453"/>
    <cellStyle name="Calculation 2 4 3 2 3 2" xfId="16454"/>
    <cellStyle name="Calculation 2 4 3 2 3 3" xfId="16455"/>
    <cellStyle name="Calculation 2 4 3 2 3 4" xfId="16456"/>
    <cellStyle name="Calculation 2 4 3 2 3 5" xfId="16457"/>
    <cellStyle name="Calculation 2 4 3 2 3 6" xfId="16458"/>
    <cellStyle name="Calculation 2 4 3 2 3 7" xfId="16459"/>
    <cellStyle name="Calculation 2 4 3 2 3 8" xfId="16460"/>
    <cellStyle name="Calculation 2 4 3 2 4" xfId="16461"/>
    <cellStyle name="Calculation 2 4 3 2 4 2" xfId="16462"/>
    <cellStyle name="Calculation 2 4 3 2 4 3" xfId="16463"/>
    <cellStyle name="Calculation 2 4 3 2 4 4" xfId="16464"/>
    <cellStyle name="Calculation 2 4 3 2 4 5" xfId="16465"/>
    <cellStyle name="Calculation 2 4 3 2 4 6" xfId="16466"/>
    <cellStyle name="Calculation 2 4 3 2 4 7" xfId="16467"/>
    <cellStyle name="Calculation 2 4 3 2 4 8" xfId="16468"/>
    <cellStyle name="Calculation 2 4 3 2 4 9" xfId="16469"/>
    <cellStyle name="Calculation 2 4 3 2 5" xfId="16470"/>
    <cellStyle name="Calculation 2 4 3 2 6" xfId="16471"/>
    <cellStyle name="Calculation 2 4 3 2 7" xfId="16472"/>
    <cellStyle name="Calculation 2 4 3 2 8" xfId="16473"/>
    <cellStyle name="Calculation 2 4 3 2 9" xfId="16474"/>
    <cellStyle name="Calculation 2 4 3 20" xfId="16475"/>
    <cellStyle name="Calculation 2 4 3 21" xfId="16476"/>
    <cellStyle name="Calculation 2 4 3 22" xfId="16477"/>
    <cellStyle name="Calculation 2 4 3 23" xfId="16478"/>
    <cellStyle name="Calculation 2 4 3 24" xfId="16479"/>
    <cellStyle name="Calculation 2 4 3 3" xfId="16480"/>
    <cellStyle name="Calculation 2 4 3 3 10" xfId="16481"/>
    <cellStyle name="Calculation 2 4 3 3 11" xfId="16482"/>
    <cellStyle name="Calculation 2 4 3 3 12" xfId="16483"/>
    <cellStyle name="Calculation 2 4 3 3 13" xfId="16484"/>
    <cellStyle name="Calculation 2 4 3 3 2" xfId="16485"/>
    <cellStyle name="Calculation 2 4 3 3 2 10" xfId="16486"/>
    <cellStyle name="Calculation 2 4 3 3 2 2" xfId="16487"/>
    <cellStyle name="Calculation 2 4 3 3 2 2 2" xfId="16488"/>
    <cellStyle name="Calculation 2 4 3 3 2 2 3" xfId="16489"/>
    <cellStyle name="Calculation 2 4 3 3 2 2 4" xfId="16490"/>
    <cellStyle name="Calculation 2 4 3 3 2 2 5" xfId="16491"/>
    <cellStyle name="Calculation 2 4 3 3 2 2 6" xfId="16492"/>
    <cellStyle name="Calculation 2 4 3 3 2 2 7" xfId="16493"/>
    <cellStyle name="Calculation 2 4 3 3 2 2 8" xfId="16494"/>
    <cellStyle name="Calculation 2 4 3 3 2 2 9" xfId="16495"/>
    <cellStyle name="Calculation 2 4 3 3 2 3" xfId="16496"/>
    <cellStyle name="Calculation 2 4 3 3 2 4" xfId="16497"/>
    <cellStyle name="Calculation 2 4 3 3 2 5" xfId="16498"/>
    <cellStyle name="Calculation 2 4 3 3 2 6" xfId="16499"/>
    <cellStyle name="Calculation 2 4 3 3 2 7" xfId="16500"/>
    <cellStyle name="Calculation 2 4 3 3 2 8" xfId="16501"/>
    <cellStyle name="Calculation 2 4 3 3 2 9" xfId="16502"/>
    <cellStyle name="Calculation 2 4 3 3 3" xfId="16503"/>
    <cellStyle name="Calculation 2 4 3 3 3 2" xfId="16504"/>
    <cellStyle name="Calculation 2 4 3 3 3 3" xfId="16505"/>
    <cellStyle name="Calculation 2 4 3 3 3 4" xfId="16506"/>
    <cellStyle name="Calculation 2 4 3 3 3 5" xfId="16507"/>
    <cellStyle name="Calculation 2 4 3 3 3 6" xfId="16508"/>
    <cellStyle name="Calculation 2 4 3 3 3 7" xfId="16509"/>
    <cellStyle name="Calculation 2 4 3 3 3 8" xfId="16510"/>
    <cellStyle name="Calculation 2 4 3 3 4" xfId="16511"/>
    <cellStyle name="Calculation 2 4 3 3 4 2" xfId="16512"/>
    <cellStyle name="Calculation 2 4 3 3 4 3" xfId="16513"/>
    <cellStyle name="Calculation 2 4 3 3 4 4" xfId="16514"/>
    <cellStyle name="Calculation 2 4 3 3 4 5" xfId="16515"/>
    <cellStyle name="Calculation 2 4 3 3 4 6" xfId="16516"/>
    <cellStyle name="Calculation 2 4 3 3 4 7" xfId="16517"/>
    <cellStyle name="Calculation 2 4 3 3 4 8" xfId="16518"/>
    <cellStyle name="Calculation 2 4 3 3 4 9" xfId="16519"/>
    <cellStyle name="Calculation 2 4 3 3 5" xfId="16520"/>
    <cellStyle name="Calculation 2 4 3 3 6" xfId="16521"/>
    <cellStyle name="Calculation 2 4 3 3 7" xfId="16522"/>
    <cellStyle name="Calculation 2 4 3 3 8" xfId="16523"/>
    <cellStyle name="Calculation 2 4 3 3 9" xfId="16524"/>
    <cellStyle name="Calculation 2 4 3 4" xfId="16525"/>
    <cellStyle name="Calculation 2 4 3 4 10" xfId="16526"/>
    <cellStyle name="Calculation 2 4 3 4 11" xfId="16527"/>
    <cellStyle name="Calculation 2 4 3 4 12" xfId="16528"/>
    <cellStyle name="Calculation 2 4 3 4 13" xfId="16529"/>
    <cellStyle name="Calculation 2 4 3 4 2" xfId="16530"/>
    <cellStyle name="Calculation 2 4 3 4 2 10" xfId="16531"/>
    <cellStyle name="Calculation 2 4 3 4 2 2" xfId="16532"/>
    <cellStyle name="Calculation 2 4 3 4 2 2 2" xfId="16533"/>
    <cellStyle name="Calculation 2 4 3 4 2 2 3" xfId="16534"/>
    <cellStyle name="Calculation 2 4 3 4 2 2 4" xfId="16535"/>
    <cellStyle name="Calculation 2 4 3 4 2 2 5" xfId="16536"/>
    <cellStyle name="Calculation 2 4 3 4 2 2 6" xfId="16537"/>
    <cellStyle name="Calculation 2 4 3 4 2 2 7" xfId="16538"/>
    <cellStyle name="Calculation 2 4 3 4 2 2 8" xfId="16539"/>
    <cellStyle name="Calculation 2 4 3 4 2 2 9" xfId="16540"/>
    <cellStyle name="Calculation 2 4 3 4 2 3" xfId="16541"/>
    <cellStyle name="Calculation 2 4 3 4 2 4" xfId="16542"/>
    <cellStyle name="Calculation 2 4 3 4 2 5" xfId="16543"/>
    <cellStyle name="Calculation 2 4 3 4 2 6" xfId="16544"/>
    <cellStyle name="Calculation 2 4 3 4 2 7" xfId="16545"/>
    <cellStyle name="Calculation 2 4 3 4 2 8" xfId="16546"/>
    <cellStyle name="Calculation 2 4 3 4 2 9" xfId="16547"/>
    <cellStyle name="Calculation 2 4 3 4 3" xfId="16548"/>
    <cellStyle name="Calculation 2 4 3 4 3 2" xfId="16549"/>
    <cellStyle name="Calculation 2 4 3 4 3 3" xfId="16550"/>
    <cellStyle name="Calculation 2 4 3 4 3 4" xfId="16551"/>
    <cellStyle name="Calculation 2 4 3 4 3 5" xfId="16552"/>
    <cellStyle name="Calculation 2 4 3 4 3 6" xfId="16553"/>
    <cellStyle name="Calculation 2 4 3 4 3 7" xfId="16554"/>
    <cellStyle name="Calculation 2 4 3 4 3 8" xfId="16555"/>
    <cellStyle name="Calculation 2 4 3 4 4" xfId="16556"/>
    <cellStyle name="Calculation 2 4 3 4 4 2" xfId="16557"/>
    <cellStyle name="Calculation 2 4 3 4 4 3" xfId="16558"/>
    <cellStyle name="Calculation 2 4 3 4 4 4" xfId="16559"/>
    <cellStyle name="Calculation 2 4 3 4 4 5" xfId="16560"/>
    <cellStyle name="Calculation 2 4 3 4 4 6" xfId="16561"/>
    <cellStyle name="Calculation 2 4 3 4 4 7" xfId="16562"/>
    <cellStyle name="Calculation 2 4 3 4 4 8" xfId="16563"/>
    <cellStyle name="Calculation 2 4 3 4 4 9" xfId="16564"/>
    <cellStyle name="Calculation 2 4 3 4 5" xfId="16565"/>
    <cellStyle name="Calculation 2 4 3 4 6" xfId="16566"/>
    <cellStyle name="Calculation 2 4 3 4 7" xfId="16567"/>
    <cellStyle name="Calculation 2 4 3 4 8" xfId="16568"/>
    <cellStyle name="Calculation 2 4 3 4 9" xfId="16569"/>
    <cellStyle name="Calculation 2 4 3 5" xfId="16570"/>
    <cellStyle name="Calculation 2 4 3 5 10" xfId="16571"/>
    <cellStyle name="Calculation 2 4 3 5 11" xfId="16572"/>
    <cellStyle name="Calculation 2 4 3 5 12" xfId="16573"/>
    <cellStyle name="Calculation 2 4 3 5 13" xfId="16574"/>
    <cellStyle name="Calculation 2 4 3 5 2" xfId="16575"/>
    <cellStyle name="Calculation 2 4 3 5 2 10" xfId="16576"/>
    <cellStyle name="Calculation 2 4 3 5 2 2" xfId="16577"/>
    <cellStyle name="Calculation 2 4 3 5 2 2 2" xfId="16578"/>
    <cellStyle name="Calculation 2 4 3 5 2 2 3" xfId="16579"/>
    <cellStyle name="Calculation 2 4 3 5 2 2 4" xfId="16580"/>
    <cellStyle name="Calculation 2 4 3 5 2 2 5" xfId="16581"/>
    <cellStyle name="Calculation 2 4 3 5 2 2 6" xfId="16582"/>
    <cellStyle name="Calculation 2 4 3 5 2 2 7" xfId="16583"/>
    <cellStyle name="Calculation 2 4 3 5 2 2 8" xfId="16584"/>
    <cellStyle name="Calculation 2 4 3 5 2 2 9" xfId="16585"/>
    <cellStyle name="Calculation 2 4 3 5 2 3" xfId="16586"/>
    <cellStyle name="Calculation 2 4 3 5 2 4" xfId="16587"/>
    <cellStyle name="Calculation 2 4 3 5 2 5" xfId="16588"/>
    <cellStyle name="Calculation 2 4 3 5 2 6" xfId="16589"/>
    <cellStyle name="Calculation 2 4 3 5 2 7" xfId="16590"/>
    <cellStyle name="Calculation 2 4 3 5 2 8" xfId="16591"/>
    <cellStyle name="Calculation 2 4 3 5 2 9" xfId="16592"/>
    <cellStyle name="Calculation 2 4 3 5 3" xfId="16593"/>
    <cellStyle name="Calculation 2 4 3 5 3 2" xfId="16594"/>
    <cellStyle name="Calculation 2 4 3 5 3 3" xfId="16595"/>
    <cellStyle name="Calculation 2 4 3 5 3 4" xfId="16596"/>
    <cellStyle name="Calculation 2 4 3 5 3 5" xfId="16597"/>
    <cellStyle name="Calculation 2 4 3 5 3 6" xfId="16598"/>
    <cellStyle name="Calculation 2 4 3 5 3 7" xfId="16599"/>
    <cellStyle name="Calculation 2 4 3 5 3 8" xfId="16600"/>
    <cellStyle name="Calculation 2 4 3 5 4" xfId="16601"/>
    <cellStyle name="Calculation 2 4 3 5 4 2" xfId="16602"/>
    <cellStyle name="Calculation 2 4 3 5 4 3" xfId="16603"/>
    <cellStyle name="Calculation 2 4 3 5 4 4" xfId="16604"/>
    <cellStyle name="Calculation 2 4 3 5 4 5" xfId="16605"/>
    <cellStyle name="Calculation 2 4 3 5 4 6" xfId="16606"/>
    <cellStyle name="Calculation 2 4 3 5 4 7" xfId="16607"/>
    <cellStyle name="Calculation 2 4 3 5 4 8" xfId="16608"/>
    <cellStyle name="Calculation 2 4 3 5 4 9" xfId="16609"/>
    <cellStyle name="Calculation 2 4 3 5 5" xfId="16610"/>
    <cellStyle name="Calculation 2 4 3 5 6" xfId="16611"/>
    <cellStyle name="Calculation 2 4 3 5 7" xfId="16612"/>
    <cellStyle name="Calculation 2 4 3 5 8" xfId="16613"/>
    <cellStyle name="Calculation 2 4 3 5 9" xfId="16614"/>
    <cellStyle name="Calculation 2 4 3 6" xfId="16615"/>
    <cellStyle name="Calculation 2 4 3 6 10" xfId="16616"/>
    <cellStyle name="Calculation 2 4 3 6 2" xfId="16617"/>
    <cellStyle name="Calculation 2 4 3 6 2 2" xfId="16618"/>
    <cellStyle name="Calculation 2 4 3 6 2 3" xfId="16619"/>
    <cellStyle name="Calculation 2 4 3 6 2 4" xfId="16620"/>
    <cellStyle name="Calculation 2 4 3 6 2 5" xfId="16621"/>
    <cellStyle name="Calculation 2 4 3 6 2 6" xfId="16622"/>
    <cellStyle name="Calculation 2 4 3 6 2 7" xfId="16623"/>
    <cellStyle name="Calculation 2 4 3 6 2 8" xfId="16624"/>
    <cellStyle name="Calculation 2 4 3 6 2 9" xfId="16625"/>
    <cellStyle name="Calculation 2 4 3 6 3" xfId="16626"/>
    <cellStyle name="Calculation 2 4 3 6 4" xfId="16627"/>
    <cellStyle name="Calculation 2 4 3 6 5" xfId="16628"/>
    <cellStyle name="Calculation 2 4 3 6 6" xfId="16629"/>
    <cellStyle name="Calculation 2 4 3 6 7" xfId="16630"/>
    <cellStyle name="Calculation 2 4 3 6 8" xfId="16631"/>
    <cellStyle name="Calculation 2 4 3 6 9" xfId="16632"/>
    <cellStyle name="Calculation 2 4 3 7" xfId="16633"/>
    <cellStyle name="Calculation 2 4 3 7 2" xfId="16634"/>
    <cellStyle name="Calculation 2 4 3 7 3" xfId="16635"/>
    <cellStyle name="Calculation 2 4 3 7 4" xfId="16636"/>
    <cellStyle name="Calculation 2 4 3 7 5" xfId="16637"/>
    <cellStyle name="Calculation 2 4 3 7 6" xfId="16638"/>
    <cellStyle name="Calculation 2 4 3 7 7" xfId="16639"/>
    <cellStyle name="Calculation 2 4 3 7 8" xfId="16640"/>
    <cellStyle name="Calculation 2 4 3 8" xfId="16641"/>
    <cellStyle name="Calculation 2 4 3 8 2" xfId="16642"/>
    <cellStyle name="Calculation 2 4 3 8 3" xfId="16643"/>
    <cellStyle name="Calculation 2 4 3 8 4" xfId="16644"/>
    <cellStyle name="Calculation 2 4 3 8 5" xfId="16645"/>
    <cellStyle name="Calculation 2 4 3 8 6" xfId="16646"/>
    <cellStyle name="Calculation 2 4 3 8 7" xfId="16647"/>
    <cellStyle name="Calculation 2 4 3 8 8" xfId="16648"/>
    <cellStyle name="Calculation 2 4 3 8 9" xfId="16649"/>
    <cellStyle name="Calculation 2 4 3 9" xfId="16650"/>
    <cellStyle name="Calculation 2 4 4" xfId="16651"/>
    <cellStyle name="Calculation 2 4 4 10" xfId="16652"/>
    <cellStyle name="Calculation 2 4 4 11" xfId="16653"/>
    <cellStyle name="Calculation 2 4 4 12" xfId="16654"/>
    <cellStyle name="Calculation 2 4 4 13" xfId="16655"/>
    <cellStyle name="Calculation 2 4 4 14" xfId="16656"/>
    <cellStyle name="Calculation 2 4 4 15" xfId="16657"/>
    <cellStyle name="Calculation 2 4 4 16" xfId="16658"/>
    <cellStyle name="Calculation 2 4 4 17" xfId="16659"/>
    <cellStyle name="Calculation 2 4 4 18" xfId="16660"/>
    <cellStyle name="Calculation 2 4 4 2" xfId="16661"/>
    <cellStyle name="Calculation 2 4 4 2 10" xfId="16662"/>
    <cellStyle name="Calculation 2 4 4 2 11" xfId="16663"/>
    <cellStyle name="Calculation 2 4 4 2 12" xfId="16664"/>
    <cellStyle name="Calculation 2 4 4 2 13" xfId="16665"/>
    <cellStyle name="Calculation 2 4 4 2 2" xfId="16666"/>
    <cellStyle name="Calculation 2 4 4 2 2 10" xfId="16667"/>
    <cellStyle name="Calculation 2 4 4 2 2 2" xfId="16668"/>
    <cellStyle name="Calculation 2 4 4 2 2 2 2" xfId="16669"/>
    <cellStyle name="Calculation 2 4 4 2 2 2 3" xfId="16670"/>
    <cellStyle name="Calculation 2 4 4 2 2 2 4" xfId="16671"/>
    <cellStyle name="Calculation 2 4 4 2 2 2 5" xfId="16672"/>
    <cellStyle name="Calculation 2 4 4 2 2 2 6" xfId="16673"/>
    <cellStyle name="Calculation 2 4 4 2 2 2 7" xfId="16674"/>
    <cellStyle name="Calculation 2 4 4 2 2 2 8" xfId="16675"/>
    <cellStyle name="Calculation 2 4 4 2 2 2 9" xfId="16676"/>
    <cellStyle name="Calculation 2 4 4 2 2 3" xfId="16677"/>
    <cellStyle name="Calculation 2 4 4 2 2 4" xfId="16678"/>
    <cellStyle name="Calculation 2 4 4 2 2 5" xfId="16679"/>
    <cellStyle name="Calculation 2 4 4 2 2 6" xfId="16680"/>
    <cellStyle name="Calculation 2 4 4 2 2 7" xfId="16681"/>
    <cellStyle name="Calculation 2 4 4 2 2 8" xfId="16682"/>
    <cellStyle name="Calculation 2 4 4 2 2 9" xfId="16683"/>
    <cellStyle name="Calculation 2 4 4 2 3" xfId="16684"/>
    <cellStyle name="Calculation 2 4 4 2 3 2" xfId="16685"/>
    <cellStyle name="Calculation 2 4 4 2 3 3" xfId="16686"/>
    <cellStyle name="Calculation 2 4 4 2 3 4" xfId="16687"/>
    <cellStyle name="Calculation 2 4 4 2 3 5" xfId="16688"/>
    <cellStyle name="Calculation 2 4 4 2 3 6" xfId="16689"/>
    <cellStyle name="Calculation 2 4 4 2 3 7" xfId="16690"/>
    <cellStyle name="Calculation 2 4 4 2 3 8" xfId="16691"/>
    <cellStyle name="Calculation 2 4 4 2 4" xfId="16692"/>
    <cellStyle name="Calculation 2 4 4 2 4 2" xfId="16693"/>
    <cellStyle name="Calculation 2 4 4 2 4 3" xfId="16694"/>
    <cellStyle name="Calculation 2 4 4 2 4 4" xfId="16695"/>
    <cellStyle name="Calculation 2 4 4 2 4 5" xfId="16696"/>
    <cellStyle name="Calculation 2 4 4 2 4 6" xfId="16697"/>
    <cellStyle name="Calculation 2 4 4 2 4 7" xfId="16698"/>
    <cellStyle name="Calculation 2 4 4 2 4 8" xfId="16699"/>
    <cellStyle name="Calculation 2 4 4 2 4 9" xfId="16700"/>
    <cellStyle name="Calculation 2 4 4 2 5" xfId="16701"/>
    <cellStyle name="Calculation 2 4 4 2 6" xfId="16702"/>
    <cellStyle name="Calculation 2 4 4 2 7" xfId="16703"/>
    <cellStyle name="Calculation 2 4 4 2 8" xfId="16704"/>
    <cellStyle name="Calculation 2 4 4 2 9" xfId="16705"/>
    <cellStyle name="Calculation 2 4 4 3" xfId="16706"/>
    <cellStyle name="Calculation 2 4 4 3 10" xfId="16707"/>
    <cellStyle name="Calculation 2 4 4 3 11" xfId="16708"/>
    <cellStyle name="Calculation 2 4 4 3 12" xfId="16709"/>
    <cellStyle name="Calculation 2 4 4 3 13" xfId="16710"/>
    <cellStyle name="Calculation 2 4 4 3 2" xfId="16711"/>
    <cellStyle name="Calculation 2 4 4 3 2 10" xfId="16712"/>
    <cellStyle name="Calculation 2 4 4 3 2 2" xfId="16713"/>
    <cellStyle name="Calculation 2 4 4 3 2 2 2" xfId="16714"/>
    <cellStyle name="Calculation 2 4 4 3 2 2 3" xfId="16715"/>
    <cellStyle name="Calculation 2 4 4 3 2 2 4" xfId="16716"/>
    <cellStyle name="Calculation 2 4 4 3 2 2 5" xfId="16717"/>
    <cellStyle name="Calculation 2 4 4 3 2 2 6" xfId="16718"/>
    <cellStyle name="Calculation 2 4 4 3 2 2 7" xfId="16719"/>
    <cellStyle name="Calculation 2 4 4 3 2 2 8" xfId="16720"/>
    <cellStyle name="Calculation 2 4 4 3 2 2 9" xfId="16721"/>
    <cellStyle name="Calculation 2 4 4 3 2 3" xfId="16722"/>
    <cellStyle name="Calculation 2 4 4 3 2 4" xfId="16723"/>
    <cellStyle name="Calculation 2 4 4 3 2 5" xfId="16724"/>
    <cellStyle name="Calculation 2 4 4 3 2 6" xfId="16725"/>
    <cellStyle name="Calculation 2 4 4 3 2 7" xfId="16726"/>
    <cellStyle name="Calculation 2 4 4 3 2 8" xfId="16727"/>
    <cellStyle name="Calculation 2 4 4 3 2 9" xfId="16728"/>
    <cellStyle name="Calculation 2 4 4 3 3" xfId="16729"/>
    <cellStyle name="Calculation 2 4 4 3 3 2" xfId="16730"/>
    <cellStyle name="Calculation 2 4 4 3 3 3" xfId="16731"/>
    <cellStyle name="Calculation 2 4 4 3 3 4" xfId="16732"/>
    <cellStyle name="Calculation 2 4 4 3 3 5" xfId="16733"/>
    <cellStyle name="Calculation 2 4 4 3 3 6" xfId="16734"/>
    <cellStyle name="Calculation 2 4 4 3 3 7" xfId="16735"/>
    <cellStyle name="Calculation 2 4 4 3 3 8" xfId="16736"/>
    <cellStyle name="Calculation 2 4 4 3 4" xfId="16737"/>
    <cellStyle name="Calculation 2 4 4 3 4 2" xfId="16738"/>
    <cellStyle name="Calculation 2 4 4 3 4 3" xfId="16739"/>
    <cellStyle name="Calculation 2 4 4 3 4 4" xfId="16740"/>
    <cellStyle name="Calculation 2 4 4 3 4 5" xfId="16741"/>
    <cellStyle name="Calculation 2 4 4 3 4 6" xfId="16742"/>
    <cellStyle name="Calculation 2 4 4 3 4 7" xfId="16743"/>
    <cellStyle name="Calculation 2 4 4 3 4 8" xfId="16744"/>
    <cellStyle name="Calculation 2 4 4 3 4 9" xfId="16745"/>
    <cellStyle name="Calculation 2 4 4 3 5" xfId="16746"/>
    <cellStyle name="Calculation 2 4 4 3 6" xfId="16747"/>
    <cellStyle name="Calculation 2 4 4 3 7" xfId="16748"/>
    <cellStyle name="Calculation 2 4 4 3 8" xfId="16749"/>
    <cellStyle name="Calculation 2 4 4 3 9" xfId="16750"/>
    <cellStyle name="Calculation 2 4 4 4" xfId="16751"/>
    <cellStyle name="Calculation 2 4 4 4 10" xfId="16752"/>
    <cellStyle name="Calculation 2 4 4 4 11" xfId="16753"/>
    <cellStyle name="Calculation 2 4 4 4 12" xfId="16754"/>
    <cellStyle name="Calculation 2 4 4 4 13" xfId="16755"/>
    <cellStyle name="Calculation 2 4 4 4 2" xfId="16756"/>
    <cellStyle name="Calculation 2 4 4 4 2 10" xfId="16757"/>
    <cellStyle name="Calculation 2 4 4 4 2 2" xfId="16758"/>
    <cellStyle name="Calculation 2 4 4 4 2 2 2" xfId="16759"/>
    <cellStyle name="Calculation 2 4 4 4 2 2 3" xfId="16760"/>
    <cellStyle name="Calculation 2 4 4 4 2 2 4" xfId="16761"/>
    <cellStyle name="Calculation 2 4 4 4 2 2 5" xfId="16762"/>
    <cellStyle name="Calculation 2 4 4 4 2 2 6" xfId="16763"/>
    <cellStyle name="Calculation 2 4 4 4 2 2 7" xfId="16764"/>
    <cellStyle name="Calculation 2 4 4 4 2 2 8" xfId="16765"/>
    <cellStyle name="Calculation 2 4 4 4 2 2 9" xfId="16766"/>
    <cellStyle name="Calculation 2 4 4 4 2 3" xfId="16767"/>
    <cellStyle name="Calculation 2 4 4 4 2 4" xfId="16768"/>
    <cellStyle name="Calculation 2 4 4 4 2 5" xfId="16769"/>
    <cellStyle name="Calculation 2 4 4 4 2 6" xfId="16770"/>
    <cellStyle name="Calculation 2 4 4 4 2 7" xfId="16771"/>
    <cellStyle name="Calculation 2 4 4 4 2 8" xfId="16772"/>
    <cellStyle name="Calculation 2 4 4 4 2 9" xfId="16773"/>
    <cellStyle name="Calculation 2 4 4 4 3" xfId="16774"/>
    <cellStyle name="Calculation 2 4 4 4 3 2" xfId="16775"/>
    <cellStyle name="Calculation 2 4 4 4 3 3" xfId="16776"/>
    <cellStyle name="Calculation 2 4 4 4 3 4" xfId="16777"/>
    <cellStyle name="Calculation 2 4 4 4 3 5" xfId="16778"/>
    <cellStyle name="Calculation 2 4 4 4 3 6" xfId="16779"/>
    <cellStyle name="Calculation 2 4 4 4 3 7" xfId="16780"/>
    <cellStyle name="Calculation 2 4 4 4 3 8" xfId="16781"/>
    <cellStyle name="Calculation 2 4 4 4 4" xfId="16782"/>
    <cellStyle name="Calculation 2 4 4 4 4 2" xfId="16783"/>
    <cellStyle name="Calculation 2 4 4 4 4 3" xfId="16784"/>
    <cellStyle name="Calculation 2 4 4 4 4 4" xfId="16785"/>
    <cellStyle name="Calculation 2 4 4 4 4 5" xfId="16786"/>
    <cellStyle name="Calculation 2 4 4 4 4 6" xfId="16787"/>
    <cellStyle name="Calculation 2 4 4 4 4 7" xfId="16788"/>
    <cellStyle name="Calculation 2 4 4 4 4 8" xfId="16789"/>
    <cellStyle name="Calculation 2 4 4 4 4 9" xfId="16790"/>
    <cellStyle name="Calculation 2 4 4 4 5" xfId="16791"/>
    <cellStyle name="Calculation 2 4 4 4 6" xfId="16792"/>
    <cellStyle name="Calculation 2 4 4 4 7" xfId="16793"/>
    <cellStyle name="Calculation 2 4 4 4 8" xfId="16794"/>
    <cellStyle name="Calculation 2 4 4 4 9" xfId="16795"/>
    <cellStyle name="Calculation 2 4 4 5" xfId="16796"/>
    <cellStyle name="Calculation 2 4 4 5 10" xfId="16797"/>
    <cellStyle name="Calculation 2 4 4 5 11" xfId="16798"/>
    <cellStyle name="Calculation 2 4 4 5 12" xfId="16799"/>
    <cellStyle name="Calculation 2 4 4 5 13" xfId="16800"/>
    <cellStyle name="Calculation 2 4 4 5 2" xfId="16801"/>
    <cellStyle name="Calculation 2 4 4 5 2 10" xfId="16802"/>
    <cellStyle name="Calculation 2 4 4 5 2 2" xfId="16803"/>
    <cellStyle name="Calculation 2 4 4 5 2 2 2" xfId="16804"/>
    <cellStyle name="Calculation 2 4 4 5 2 2 3" xfId="16805"/>
    <cellStyle name="Calculation 2 4 4 5 2 2 4" xfId="16806"/>
    <cellStyle name="Calculation 2 4 4 5 2 2 5" xfId="16807"/>
    <cellStyle name="Calculation 2 4 4 5 2 2 6" xfId="16808"/>
    <cellStyle name="Calculation 2 4 4 5 2 2 7" xfId="16809"/>
    <cellStyle name="Calculation 2 4 4 5 2 2 8" xfId="16810"/>
    <cellStyle name="Calculation 2 4 4 5 2 2 9" xfId="16811"/>
    <cellStyle name="Calculation 2 4 4 5 2 3" xfId="16812"/>
    <cellStyle name="Calculation 2 4 4 5 2 4" xfId="16813"/>
    <cellStyle name="Calculation 2 4 4 5 2 5" xfId="16814"/>
    <cellStyle name="Calculation 2 4 4 5 2 6" xfId="16815"/>
    <cellStyle name="Calculation 2 4 4 5 2 7" xfId="16816"/>
    <cellStyle name="Calculation 2 4 4 5 2 8" xfId="16817"/>
    <cellStyle name="Calculation 2 4 4 5 2 9" xfId="16818"/>
    <cellStyle name="Calculation 2 4 4 5 3" xfId="16819"/>
    <cellStyle name="Calculation 2 4 4 5 3 2" xfId="16820"/>
    <cellStyle name="Calculation 2 4 4 5 3 3" xfId="16821"/>
    <cellStyle name="Calculation 2 4 4 5 3 4" xfId="16822"/>
    <cellStyle name="Calculation 2 4 4 5 3 5" xfId="16823"/>
    <cellStyle name="Calculation 2 4 4 5 3 6" xfId="16824"/>
    <cellStyle name="Calculation 2 4 4 5 3 7" xfId="16825"/>
    <cellStyle name="Calculation 2 4 4 5 3 8" xfId="16826"/>
    <cellStyle name="Calculation 2 4 4 5 4" xfId="16827"/>
    <cellStyle name="Calculation 2 4 4 5 4 2" xfId="16828"/>
    <cellStyle name="Calculation 2 4 4 5 4 3" xfId="16829"/>
    <cellStyle name="Calculation 2 4 4 5 4 4" xfId="16830"/>
    <cellStyle name="Calculation 2 4 4 5 4 5" xfId="16831"/>
    <cellStyle name="Calculation 2 4 4 5 4 6" xfId="16832"/>
    <cellStyle name="Calculation 2 4 4 5 4 7" xfId="16833"/>
    <cellStyle name="Calculation 2 4 4 5 4 8" xfId="16834"/>
    <cellStyle name="Calculation 2 4 4 5 4 9" xfId="16835"/>
    <cellStyle name="Calculation 2 4 4 5 5" xfId="16836"/>
    <cellStyle name="Calculation 2 4 4 5 6" xfId="16837"/>
    <cellStyle name="Calculation 2 4 4 5 7" xfId="16838"/>
    <cellStyle name="Calculation 2 4 4 5 8" xfId="16839"/>
    <cellStyle name="Calculation 2 4 4 5 9" xfId="16840"/>
    <cellStyle name="Calculation 2 4 4 6" xfId="16841"/>
    <cellStyle name="Calculation 2 4 4 6 10" xfId="16842"/>
    <cellStyle name="Calculation 2 4 4 6 2" xfId="16843"/>
    <cellStyle name="Calculation 2 4 4 6 2 2" xfId="16844"/>
    <cellStyle name="Calculation 2 4 4 6 2 3" xfId="16845"/>
    <cellStyle name="Calculation 2 4 4 6 2 4" xfId="16846"/>
    <cellStyle name="Calculation 2 4 4 6 2 5" xfId="16847"/>
    <cellStyle name="Calculation 2 4 4 6 2 6" xfId="16848"/>
    <cellStyle name="Calculation 2 4 4 6 2 7" xfId="16849"/>
    <cellStyle name="Calculation 2 4 4 6 2 8" xfId="16850"/>
    <cellStyle name="Calculation 2 4 4 6 2 9" xfId="16851"/>
    <cellStyle name="Calculation 2 4 4 6 3" xfId="16852"/>
    <cellStyle name="Calculation 2 4 4 6 4" xfId="16853"/>
    <cellStyle name="Calculation 2 4 4 6 5" xfId="16854"/>
    <cellStyle name="Calculation 2 4 4 6 6" xfId="16855"/>
    <cellStyle name="Calculation 2 4 4 6 7" xfId="16856"/>
    <cellStyle name="Calculation 2 4 4 6 8" xfId="16857"/>
    <cellStyle name="Calculation 2 4 4 6 9" xfId="16858"/>
    <cellStyle name="Calculation 2 4 4 7" xfId="16859"/>
    <cellStyle name="Calculation 2 4 4 7 2" xfId="16860"/>
    <cellStyle name="Calculation 2 4 4 7 3" xfId="16861"/>
    <cellStyle name="Calculation 2 4 4 7 4" xfId="16862"/>
    <cellStyle name="Calculation 2 4 4 7 5" xfId="16863"/>
    <cellStyle name="Calculation 2 4 4 7 6" xfId="16864"/>
    <cellStyle name="Calculation 2 4 4 7 7" xfId="16865"/>
    <cellStyle name="Calculation 2 4 4 7 8" xfId="16866"/>
    <cellStyle name="Calculation 2 4 4 8" xfId="16867"/>
    <cellStyle name="Calculation 2 4 4 8 2" xfId="16868"/>
    <cellStyle name="Calculation 2 4 4 8 3" xfId="16869"/>
    <cellStyle name="Calculation 2 4 4 8 4" xfId="16870"/>
    <cellStyle name="Calculation 2 4 4 8 5" xfId="16871"/>
    <cellStyle name="Calculation 2 4 4 8 6" xfId="16872"/>
    <cellStyle name="Calculation 2 4 4 8 7" xfId="16873"/>
    <cellStyle name="Calculation 2 4 4 8 8" xfId="16874"/>
    <cellStyle name="Calculation 2 4 4 8 9" xfId="16875"/>
    <cellStyle name="Calculation 2 4 4 9" xfId="16876"/>
    <cellStyle name="Calculation 2 4 5" xfId="16877"/>
    <cellStyle name="Calculation 2 4 5 10" xfId="16878"/>
    <cellStyle name="Calculation 2 4 5 11" xfId="16879"/>
    <cellStyle name="Calculation 2 4 5 12" xfId="16880"/>
    <cellStyle name="Calculation 2 4 5 13" xfId="16881"/>
    <cellStyle name="Calculation 2 4 5 14" xfId="16882"/>
    <cellStyle name="Calculation 2 4 5 15" xfId="16883"/>
    <cellStyle name="Calculation 2 4 5 16" xfId="16884"/>
    <cellStyle name="Calculation 2 4 5 17" xfId="16885"/>
    <cellStyle name="Calculation 2 4 5 18" xfId="16886"/>
    <cellStyle name="Calculation 2 4 5 2" xfId="16887"/>
    <cellStyle name="Calculation 2 4 5 2 10" xfId="16888"/>
    <cellStyle name="Calculation 2 4 5 2 2" xfId="16889"/>
    <cellStyle name="Calculation 2 4 5 2 2 2" xfId="16890"/>
    <cellStyle name="Calculation 2 4 5 2 2 3" xfId="16891"/>
    <cellStyle name="Calculation 2 4 5 2 2 4" xfId="16892"/>
    <cellStyle name="Calculation 2 4 5 2 2 5" xfId="16893"/>
    <cellStyle name="Calculation 2 4 5 2 2 6" xfId="16894"/>
    <cellStyle name="Calculation 2 4 5 2 2 7" xfId="16895"/>
    <cellStyle name="Calculation 2 4 5 2 2 8" xfId="16896"/>
    <cellStyle name="Calculation 2 4 5 2 2 9" xfId="16897"/>
    <cellStyle name="Calculation 2 4 5 2 3" xfId="16898"/>
    <cellStyle name="Calculation 2 4 5 2 4" xfId="16899"/>
    <cellStyle name="Calculation 2 4 5 2 5" xfId="16900"/>
    <cellStyle name="Calculation 2 4 5 2 6" xfId="16901"/>
    <cellStyle name="Calculation 2 4 5 2 7" xfId="16902"/>
    <cellStyle name="Calculation 2 4 5 2 8" xfId="16903"/>
    <cellStyle name="Calculation 2 4 5 2 9" xfId="16904"/>
    <cellStyle name="Calculation 2 4 5 3" xfId="16905"/>
    <cellStyle name="Calculation 2 4 5 3 2" xfId="16906"/>
    <cellStyle name="Calculation 2 4 5 3 3" xfId="16907"/>
    <cellStyle name="Calculation 2 4 5 3 4" xfId="16908"/>
    <cellStyle name="Calculation 2 4 5 3 5" xfId="16909"/>
    <cellStyle name="Calculation 2 4 5 3 6" xfId="16910"/>
    <cellStyle name="Calculation 2 4 5 3 7" xfId="16911"/>
    <cellStyle name="Calculation 2 4 5 3 8" xfId="16912"/>
    <cellStyle name="Calculation 2 4 5 4" xfId="16913"/>
    <cellStyle name="Calculation 2 4 5 4 2" xfId="16914"/>
    <cellStyle name="Calculation 2 4 5 4 3" xfId="16915"/>
    <cellStyle name="Calculation 2 4 5 4 4" xfId="16916"/>
    <cellStyle name="Calculation 2 4 5 4 5" xfId="16917"/>
    <cellStyle name="Calculation 2 4 5 4 6" xfId="16918"/>
    <cellStyle name="Calculation 2 4 5 4 7" xfId="16919"/>
    <cellStyle name="Calculation 2 4 5 4 8" xfId="16920"/>
    <cellStyle name="Calculation 2 4 5 4 9" xfId="16921"/>
    <cellStyle name="Calculation 2 4 5 5" xfId="16922"/>
    <cellStyle name="Calculation 2 4 5 6" xfId="16923"/>
    <cellStyle name="Calculation 2 4 5 7" xfId="16924"/>
    <cellStyle name="Calculation 2 4 5 8" xfId="16925"/>
    <cellStyle name="Calculation 2 4 5 9" xfId="16926"/>
    <cellStyle name="Calculation 2 4 6" xfId="16927"/>
    <cellStyle name="Calculation 2 4 6 10" xfId="16928"/>
    <cellStyle name="Calculation 2 4 6 11" xfId="16929"/>
    <cellStyle name="Calculation 2 4 6 12" xfId="16930"/>
    <cellStyle name="Calculation 2 4 6 13" xfId="16931"/>
    <cellStyle name="Calculation 2 4 6 14" xfId="16932"/>
    <cellStyle name="Calculation 2 4 6 15" xfId="16933"/>
    <cellStyle name="Calculation 2 4 6 16" xfId="16934"/>
    <cellStyle name="Calculation 2 4 6 17" xfId="16935"/>
    <cellStyle name="Calculation 2 4 6 18" xfId="16936"/>
    <cellStyle name="Calculation 2 4 6 2" xfId="16937"/>
    <cellStyle name="Calculation 2 4 6 2 10" xfId="16938"/>
    <cellStyle name="Calculation 2 4 6 2 2" xfId="16939"/>
    <cellStyle name="Calculation 2 4 6 2 2 2" xfId="16940"/>
    <cellStyle name="Calculation 2 4 6 2 2 3" xfId="16941"/>
    <cellStyle name="Calculation 2 4 6 2 2 4" xfId="16942"/>
    <cellStyle name="Calculation 2 4 6 2 2 5" xfId="16943"/>
    <cellStyle name="Calculation 2 4 6 2 2 6" xfId="16944"/>
    <cellStyle name="Calculation 2 4 6 2 2 7" xfId="16945"/>
    <cellStyle name="Calculation 2 4 6 2 2 8" xfId="16946"/>
    <cellStyle name="Calculation 2 4 6 2 2 9" xfId="16947"/>
    <cellStyle name="Calculation 2 4 6 2 3" xfId="16948"/>
    <cellStyle name="Calculation 2 4 6 2 4" xfId="16949"/>
    <cellStyle name="Calculation 2 4 6 2 5" xfId="16950"/>
    <cellStyle name="Calculation 2 4 6 2 6" xfId="16951"/>
    <cellStyle name="Calculation 2 4 6 2 7" xfId="16952"/>
    <cellStyle name="Calculation 2 4 6 2 8" xfId="16953"/>
    <cellStyle name="Calculation 2 4 6 2 9" xfId="16954"/>
    <cellStyle name="Calculation 2 4 6 3" xfId="16955"/>
    <cellStyle name="Calculation 2 4 6 3 2" xfId="16956"/>
    <cellStyle name="Calculation 2 4 6 3 3" xfId="16957"/>
    <cellStyle name="Calculation 2 4 6 3 4" xfId="16958"/>
    <cellStyle name="Calculation 2 4 6 3 5" xfId="16959"/>
    <cellStyle name="Calculation 2 4 6 3 6" xfId="16960"/>
    <cellStyle name="Calculation 2 4 6 3 7" xfId="16961"/>
    <cellStyle name="Calculation 2 4 6 3 8" xfId="16962"/>
    <cellStyle name="Calculation 2 4 6 4" xfId="16963"/>
    <cellStyle name="Calculation 2 4 6 4 2" xfId="16964"/>
    <cellStyle name="Calculation 2 4 6 4 3" xfId="16965"/>
    <cellStyle name="Calculation 2 4 6 4 4" xfId="16966"/>
    <cellStyle name="Calculation 2 4 6 4 5" xfId="16967"/>
    <cellStyle name="Calculation 2 4 6 4 6" xfId="16968"/>
    <cellStyle name="Calculation 2 4 6 4 7" xfId="16969"/>
    <cellStyle name="Calculation 2 4 6 4 8" xfId="16970"/>
    <cellStyle name="Calculation 2 4 6 4 9" xfId="16971"/>
    <cellStyle name="Calculation 2 4 6 5" xfId="16972"/>
    <cellStyle name="Calculation 2 4 6 6" xfId="16973"/>
    <cellStyle name="Calculation 2 4 6 7" xfId="16974"/>
    <cellStyle name="Calculation 2 4 6 8" xfId="16975"/>
    <cellStyle name="Calculation 2 4 6 9" xfId="16976"/>
    <cellStyle name="Calculation 2 4 7" xfId="16977"/>
    <cellStyle name="Calculation 2 4 7 2" xfId="16978"/>
    <cellStyle name="Calculation 2 4 7 3" xfId="16979"/>
    <cellStyle name="Calculation 2 4 7 4" xfId="16980"/>
    <cellStyle name="Calculation 2 4 7 5" xfId="16981"/>
    <cellStyle name="Calculation 2 4 7 6" xfId="16982"/>
    <cellStyle name="Calculation 2 4 7 7" xfId="16983"/>
    <cellStyle name="Calculation 2 4 7 8" xfId="16984"/>
    <cellStyle name="Calculation 2 4 7 9" xfId="16985"/>
    <cellStyle name="Calculation 2 4 8" xfId="16986"/>
    <cellStyle name="Calculation 2 4 8 2" xfId="16987"/>
    <cellStyle name="Calculation 2 4 8 3" xfId="16988"/>
    <cellStyle name="Calculation 2 4 8 4" xfId="16989"/>
    <cellStyle name="Calculation 2 4 8 5" xfId="16990"/>
    <cellStyle name="Calculation 2 4 8 6" xfId="16991"/>
    <cellStyle name="Calculation 2 4 8 7" xfId="16992"/>
    <cellStyle name="Calculation 2 4 8 8" xfId="16993"/>
    <cellStyle name="Calculation 2 4 8 9" xfId="16994"/>
    <cellStyle name="Calculation 2 4 9" xfId="16995"/>
    <cellStyle name="Calculation 2 4 9 2" xfId="16996"/>
    <cellStyle name="Calculation 2 4 9 3" xfId="16997"/>
    <cellStyle name="Calculation 2 4 9 4" xfId="16998"/>
    <cellStyle name="Calculation 2 4 9 5" xfId="16999"/>
    <cellStyle name="Calculation 2 4 9 6" xfId="17000"/>
    <cellStyle name="Calculation 2 4 9 7" xfId="17001"/>
    <cellStyle name="Calculation 2 4 9 8" xfId="17002"/>
    <cellStyle name="Calculation 2 5" xfId="1401"/>
    <cellStyle name="Calculation 2 5 10" xfId="17003"/>
    <cellStyle name="Calculation 2 5 10 2" xfId="17004"/>
    <cellStyle name="Calculation 2 5 10 3" xfId="17005"/>
    <cellStyle name="Calculation 2 5 10 4" xfId="17006"/>
    <cellStyle name="Calculation 2 5 10 5" xfId="17007"/>
    <cellStyle name="Calculation 2 5 10 6" xfId="17008"/>
    <cellStyle name="Calculation 2 5 10 7" xfId="17009"/>
    <cellStyle name="Calculation 2 5 10 8" xfId="17010"/>
    <cellStyle name="Calculation 2 5 11" xfId="17011"/>
    <cellStyle name="Calculation 2 5 11 2" xfId="17012"/>
    <cellStyle name="Calculation 2 5 11 3" xfId="17013"/>
    <cellStyle name="Calculation 2 5 11 4" xfId="17014"/>
    <cellStyle name="Calculation 2 5 11 5" xfId="17015"/>
    <cellStyle name="Calculation 2 5 11 6" xfId="17016"/>
    <cellStyle name="Calculation 2 5 11 7" xfId="17017"/>
    <cellStyle name="Calculation 2 5 11 8" xfId="17018"/>
    <cellStyle name="Calculation 2 5 12" xfId="17019"/>
    <cellStyle name="Calculation 2 5 13" xfId="17020"/>
    <cellStyle name="Calculation 2 5 14" xfId="17021"/>
    <cellStyle name="Calculation 2 5 15" xfId="17022"/>
    <cellStyle name="Calculation 2 5 16" xfId="17023"/>
    <cellStyle name="Calculation 2 5 17" xfId="17024"/>
    <cellStyle name="Calculation 2 5 18" xfId="17025"/>
    <cellStyle name="Calculation 2 5 19" xfId="17026"/>
    <cellStyle name="Calculation 2 5 2" xfId="17027"/>
    <cellStyle name="Calculation 2 5 2 10" xfId="17028"/>
    <cellStyle name="Calculation 2 5 2 10 2" xfId="17029"/>
    <cellStyle name="Calculation 2 5 2 10 3" xfId="17030"/>
    <cellStyle name="Calculation 2 5 2 10 4" xfId="17031"/>
    <cellStyle name="Calculation 2 5 2 10 5" xfId="17032"/>
    <cellStyle name="Calculation 2 5 2 10 6" xfId="17033"/>
    <cellStyle name="Calculation 2 5 2 10 7" xfId="17034"/>
    <cellStyle name="Calculation 2 5 2 10 8" xfId="17035"/>
    <cellStyle name="Calculation 2 5 2 11" xfId="17036"/>
    <cellStyle name="Calculation 2 5 2 12" xfId="17037"/>
    <cellStyle name="Calculation 2 5 2 13" xfId="17038"/>
    <cellStyle name="Calculation 2 5 2 14" xfId="17039"/>
    <cellStyle name="Calculation 2 5 2 15" xfId="17040"/>
    <cellStyle name="Calculation 2 5 2 16" xfId="17041"/>
    <cellStyle name="Calculation 2 5 2 17" xfId="17042"/>
    <cellStyle name="Calculation 2 5 2 18" xfId="17043"/>
    <cellStyle name="Calculation 2 5 2 19" xfId="17044"/>
    <cellStyle name="Calculation 2 5 2 2" xfId="17045"/>
    <cellStyle name="Calculation 2 5 2 2 10" xfId="17046"/>
    <cellStyle name="Calculation 2 5 2 2 11" xfId="17047"/>
    <cellStyle name="Calculation 2 5 2 2 12" xfId="17048"/>
    <cellStyle name="Calculation 2 5 2 2 13" xfId="17049"/>
    <cellStyle name="Calculation 2 5 2 2 14" xfId="17050"/>
    <cellStyle name="Calculation 2 5 2 2 15" xfId="17051"/>
    <cellStyle name="Calculation 2 5 2 2 16" xfId="17052"/>
    <cellStyle name="Calculation 2 5 2 2 17" xfId="17053"/>
    <cellStyle name="Calculation 2 5 2 2 18" xfId="17054"/>
    <cellStyle name="Calculation 2 5 2 2 19" xfId="17055"/>
    <cellStyle name="Calculation 2 5 2 2 2" xfId="17056"/>
    <cellStyle name="Calculation 2 5 2 2 2 10" xfId="17057"/>
    <cellStyle name="Calculation 2 5 2 2 2 11" xfId="17058"/>
    <cellStyle name="Calculation 2 5 2 2 2 12" xfId="17059"/>
    <cellStyle name="Calculation 2 5 2 2 2 13" xfId="17060"/>
    <cellStyle name="Calculation 2 5 2 2 2 14" xfId="17061"/>
    <cellStyle name="Calculation 2 5 2 2 2 15" xfId="17062"/>
    <cellStyle name="Calculation 2 5 2 2 2 2" xfId="17063"/>
    <cellStyle name="Calculation 2 5 2 2 2 2 2" xfId="17064"/>
    <cellStyle name="Calculation 2 5 2 2 2 2 3" xfId="17065"/>
    <cellStyle name="Calculation 2 5 2 2 2 2 4" xfId="17066"/>
    <cellStyle name="Calculation 2 5 2 2 2 2 5" xfId="17067"/>
    <cellStyle name="Calculation 2 5 2 2 2 2 6" xfId="17068"/>
    <cellStyle name="Calculation 2 5 2 2 2 2 7" xfId="17069"/>
    <cellStyle name="Calculation 2 5 2 2 2 2 8" xfId="17070"/>
    <cellStyle name="Calculation 2 5 2 2 2 2 9" xfId="17071"/>
    <cellStyle name="Calculation 2 5 2 2 2 3" xfId="17072"/>
    <cellStyle name="Calculation 2 5 2 2 2 3 2" xfId="17073"/>
    <cellStyle name="Calculation 2 5 2 2 2 3 3" xfId="17074"/>
    <cellStyle name="Calculation 2 5 2 2 2 3 4" xfId="17075"/>
    <cellStyle name="Calculation 2 5 2 2 2 3 5" xfId="17076"/>
    <cellStyle name="Calculation 2 5 2 2 2 3 6" xfId="17077"/>
    <cellStyle name="Calculation 2 5 2 2 2 3 7" xfId="17078"/>
    <cellStyle name="Calculation 2 5 2 2 2 3 8" xfId="17079"/>
    <cellStyle name="Calculation 2 5 2 2 2 3 9" xfId="17080"/>
    <cellStyle name="Calculation 2 5 2 2 2 4" xfId="17081"/>
    <cellStyle name="Calculation 2 5 2 2 2 4 2" xfId="17082"/>
    <cellStyle name="Calculation 2 5 2 2 2 4 3" xfId="17083"/>
    <cellStyle name="Calculation 2 5 2 2 2 4 4" xfId="17084"/>
    <cellStyle name="Calculation 2 5 2 2 2 4 5" xfId="17085"/>
    <cellStyle name="Calculation 2 5 2 2 2 4 6" xfId="17086"/>
    <cellStyle name="Calculation 2 5 2 2 2 4 7" xfId="17087"/>
    <cellStyle name="Calculation 2 5 2 2 2 4 8" xfId="17088"/>
    <cellStyle name="Calculation 2 5 2 2 2 4 9" xfId="17089"/>
    <cellStyle name="Calculation 2 5 2 2 2 5" xfId="17090"/>
    <cellStyle name="Calculation 2 5 2 2 2 5 2" xfId="17091"/>
    <cellStyle name="Calculation 2 5 2 2 2 5 3" xfId="17092"/>
    <cellStyle name="Calculation 2 5 2 2 2 5 4" xfId="17093"/>
    <cellStyle name="Calculation 2 5 2 2 2 5 5" xfId="17094"/>
    <cellStyle name="Calculation 2 5 2 2 2 5 6" xfId="17095"/>
    <cellStyle name="Calculation 2 5 2 2 2 5 7" xfId="17096"/>
    <cellStyle name="Calculation 2 5 2 2 2 5 8" xfId="17097"/>
    <cellStyle name="Calculation 2 5 2 2 2 6" xfId="17098"/>
    <cellStyle name="Calculation 2 5 2 2 2 6 2" xfId="17099"/>
    <cellStyle name="Calculation 2 5 2 2 2 6 3" xfId="17100"/>
    <cellStyle name="Calculation 2 5 2 2 2 6 4" xfId="17101"/>
    <cellStyle name="Calculation 2 5 2 2 2 6 5" xfId="17102"/>
    <cellStyle name="Calculation 2 5 2 2 2 6 6" xfId="17103"/>
    <cellStyle name="Calculation 2 5 2 2 2 6 7" xfId="17104"/>
    <cellStyle name="Calculation 2 5 2 2 2 6 8" xfId="17105"/>
    <cellStyle name="Calculation 2 5 2 2 2 7" xfId="17106"/>
    <cellStyle name="Calculation 2 5 2 2 2 7 2" xfId="17107"/>
    <cellStyle name="Calculation 2 5 2 2 2 7 3" xfId="17108"/>
    <cellStyle name="Calculation 2 5 2 2 2 7 4" xfId="17109"/>
    <cellStyle name="Calculation 2 5 2 2 2 7 5" xfId="17110"/>
    <cellStyle name="Calculation 2 5 2 2 2 7 6" xfId="17111"/>
    <cellStyle name="Calculation 2 5 2 2 2 7 7" xfId="17112"/>
    <cellStyle name="Calculation 2 5 2 2 2 7 8" xfId="17113"/>
    <cellStyle name="Calculation 2 5 2 2 2 8" xfId="17114"/>
    <cellStyle name="Calculation 2 5 2 2 2 9" xfId="17115"/>
    <cellStyle name="Calculation 2 5 2 2 20" xfId="17116"/>
    <cellStyle name="Calculation 2 5 2 2 21" xfId="17117"/>
    <cellStyle name="Calculation 2 5 2 2 22" xfId="17118"/>
    <cellStyle name="Calculation 2 5 2 2 23" xfId="17119"/>
    <cellStyle name="Calculation 2 5 2 2 24" xfId="17120"/>
    <cellStyle name="Calculation 2 5 2 2 25" xfId="17121"/>
    <cellStyle name="Calculation 2 5 2 2 26" xfId="17122"/>
    <cellStyle name="Calculation 2 5 2 2 27" xfId="17123"/>
    <cellStyle name="Calculation 2 5 2 2 3" xfId="17124"/>
    <cellStyle name="Calculation 2 5 2 2 3 10" xfId="17125"/>
    <cellStyle name="Calculation 2 5 2 2 3 11" xfId="17126"/>
    <cellStyle name="Calculation 2 5 2 2 3 12" xfId="17127"/>
    <cellStyle name="Calculation 2 5 2 2 3 13" xfId="17128"/>
    <cellStyle name="Calculation 2 5 2 2 3 14" xfId="17129"/>
    <cellStyle name="Calculation 2 5 2 2 3 15" xfId="17130"/>
    <cellStyle name="Calculation 2 5 2 2 3 2" xfId="17131"/>
    <cellStyle name="Calculation 2 5 2 2 3 2 2" xfId="17132"/>
    <cellStyle name="Calculation 2 5 2 2 3 2 3" xfId="17133"/>
    <cellStyle name="Calculation 2 5 2 2 3 2 4" xfId="17134"/>
    <cellStyle name="Calculation 2 5 2 2 3 2 5" xfId="17135"/>
    <cellStyle name="Calculation 2 5 2 2 3 2 6" xfId="17136"/>
    <cellStyle name="Calculation 2 5 2 2 3 2 7" xfId="17137"/>
    <cellStyle name="Calculation 2 5 2 2 3 2 8" xfId="17138"/>
    <cellStyle name="Calculation 2 5 2 2 3 3" xfId="17139"/>
    <cellStyle name="Calculation 2 5 2 2 3 3 2" xfId="17140"/>
    <cellStyle name="Calculation 2 5 2 2 3 3 3" xfId="17141"/>
    <cellStyle name="Calculation 2 5 2 2 3 3 4" xfId="17142"/>
    <cellStyle name="Calculation 2 5 2 2 3 3 5" xfId="17143"/>
    <cellStyle name="Calculation 2 5 2 2 3 3 6" xfId="17144"/>
    <cellStyle name="Calculation 2 5 2 2 3 3 7" xfId="17145"/>
    <cellStyle name="Calculation 2 5 2 2 3 3 8" xfId="17146"/>
    <cellStyle name="Calculation 2 5 2 2 3 4" xfId="17147"/>
    <cellStyle name="Calculation 2 5 2 2 3 4 2" xfId="17148"/>
    <cellStyle name="Calculation 2 5 2 2 3 4 3" xfId="17149"/>
    <cellStyle name="Calculation 2 5 2 2 3 4 4" xfId="17150"/>
    <cellStyle name="Calculation 2 5 2 2 3 4 5" xfId="17151"/>
    <cellStyle name="Calculation 2 5 2 2 3 4 6" xfId="17152"/>
    <cellStyle name="Calculation 2 5 2 2 3 4 7" xfId="17153"/>
    <cellStyle name="Calculation 2 5 2 2 3 4 8" xfId="17154"/>
    <cellStyle name="Calculation 2 5 2 2 3 5" xfId="17155"/>
    <cellStyle name="Calculation 2 5 2 2 3 5 2" xfId="17156"/>
    <cellStyle name="Calculation 2 5 2 2 3 5 3" xfId="17157"/>
    <cellStyle name="Calculation 2 5 2 2 3 5 4" xfId="17158"/>
    <cellStyle name="Calculation 2 5 2 2 3 5 5" xfId="17159"/>
    <cellStyle name="Calculation 2 5 2 2 3 5 6" xfId="17160"/>
    <cellStyle name="Calculation 2 5 2 2 3 5 7" xfId="17161"/>
    <cellStyle name="Calculation 2 5 2 2 3 5 8" xfId="17162"/>
    <cellStyle name="Calculation 2 5 2 2 3 6" xfId="17163"/>
    <cellStyle name="Calculation 2 5 2 2 3 6 2" xfId="17164"/>
    <cellStyle name="Calculation 2 5 2 2 3 6 3" xfId="17165"/>
    <cellStyle name="Calculation 2 5 2 2 3 6 4" xfId="17166"/>
    <cellStyle name="Calculation 2 5 2 2 3 6 5" xfId="17167"/>
    <cellStyle name="Calculation 2 5 2 2 3 6 6" xfId="17168"/>
    <cellStyle name="Calculation 2 5 2 2 3 6 7" xfId="17169"/>
    <cellStyle name="Calculation 2 5 2 2 3 6 8" xfId="17170"/>
    <cellStyle name="Calculation 2 5 2 2 3 7" xfId="17171"/>
    <cellStyle name="Calculation 2 5 2 2 3 7 2" xfId="17172"/>
    <cellStyle name="Calculation 2 5 2 2 3 7 3" xfId="17173"/>
    <cellStyle name="Calculation 2 5 2 2 3 7 4" xfId="17174"/>
    <cellStyle name="Calculation 2 5 2 2 3 7 5" xfId="17175"/>
    <cellStyle name="Calculation 2 5 2 2 3 7 6" xfId="17176"/>
    <cellStyle name="Calculation 2 5 2 2 3 7 7" xfId="17177"/>
    <cellStyle name="Calculation 2 5 2 2 3 7 8" xfId="17178"/>
    <cellStyle name="Calculation 2 5 2 2 3 8" xfId="17179"/>
    <cellStyle name="Calculation 2 5 2 2 3 9" xfId="17180"/>
    <cellStyle name="Calculation 2 5 2 2 4" xfId="17181"/>
    <cellStyle name="Calculation 2 5 2 2 4 2" xfId="17182"/>
    <cellStyle name="Calculation 2 5 2 2 4 3" xfId="17183"/>
    <cellStyle name="Calculation 2 5 2 2 4 4" xfId="17184"/>
    <cellStyle name="Calculation 2 5 2 2 4 5" xfId="17185"/>
    <cellStyle name="Calculation 2 5 2 2 4 6" xfId="17186"/>
    <cellStyle name="Calculation 2 5 2 2 4 7" xfId="17187"/>
    <cellStyle name="Calculation 2 5 2 2 4 8" xfId="17188"/>
    <cellStyle name="Calculation 2 5 2 2 4 9" xfId="17189"/>
    <cellStyle name="Calculation 2 5 2 2 5" xfId="17190"/>
    <cellStyle name="Calculation 2 5 2 2 5 2" xfId="17191"/>
    <cellStyle name="Calculation 2 5 2 2 5 3" xfId="17192"/>
    <cellStyle name="Calculation 2 5 2 2 5 4" xfId="17193"/>
    <cellStyle name="Calculation 2 5 2 2 5 5" xfId="17194"/>
    <cellStyle name="Calculation 2 5 2 2 5 6" xfId="17195"/>
    <cellStyle name="Calculation 2 5 2 2 5 7" xfId="17196"/>
    <cellStyle name="Calculation 2 5 2 2 5 8" xfId="17197"/>
    <cellStyle name="Calculation 2 5 2 2 5 9" xfId="17198"/>
    <cellStyle name="Calculation 2 5 2 2 6" xfId="17199"/>
    <cellStyle name="Calculation 2 5 2 2 6 2" xfId="17200"/>
    <cellStyle name="Calculation 2 5 2 2 6 3" xfId="17201"/>
    <cellStyle name="Calculation 2 5 2 2 6 4" xfId="17202"/>
    <cellStyle name="Calculation 2 5 2 2 6 5" xfId="17203"/>
    <cellStyle name="Calculation 2 5 2 2 6 6" xfId="17204"/>
    <cellStyle name="Calculation 2 5 2 2 6 7" xfId="17205"/>
    <cellStyle name="Calculation 2 5 2 2 6 8" xfId="17206"/>
    <cellStyle name="Calculation 2 5 2 2 6 9" xfId="17207"/>
    <cellStyle name="Calculation 2 5 2 2 7" xfId="17208"/>
    <cellStyle name="Calculation 2 5 2 2 7 2" xfId="17209"/>
    <cellStyle name="Calculation 2 5 2 2 7 3" xfId="17210"/>
    <cellStyle name="Calculation 2 5 2 2 7 4" xfId="17211"/>
    <cellStyle name="Calculation 2 5 2 2 7 5" xfId="17212"/>
    <cellStyle name="Calculation 2 5 2 2 7 6" xfId="17213"/>
    <cellStyle name="Calculation 2 5 2 2 7 7" xfId="17214"/>
    <cellStyle name="Calculation 2 5 2 2 7 8" xfId="17215"/>
    <cellStyle name="Calculation 2 5 2 2 8" xfId="17216"/>
    <cellStyle name="Calculation 2 5 2 2 8 2" xfId="17217"/>
    <cellStyle name="Calculation 2 5 2 2 8 3" xfId="17218"/>
    <cellStyle name="Calculation 2 5 2 2 8 4" xfId="17219"/>
    <cellStyle name="Calculation 2 5 2 2 8 5" xfId="17220"/>
    <cellStyle name="Calculation 2 5 2 2 8 6" xfId="17221"/>
    <cellStyle name="Calculation 2 5 2 2 8 7" xfId="17222"/>
    <cellStyle name="Calculation 2 5 2 2 8 8" xfId="17223"/>
    <cellStyle name="Calculation 2 5 2 2 9" xfId="17224"/>
    <cellStyle name="Calculation 2 5 2 2 9 2" xfId="17225"/>
    <cellStyle name="Calculation 2 5 2 2 9 3" xfId="17226"/>
    <cellStyle name="Calculation 2 5 2 2 9 4" xfId="17227"/>
    <cellStyle name="Calculation 2 5 2 2 9 5" xfId="17228"/>
    <cellStyle name="Calculation 2 5 2 2 9 6" xfId="17229"/>
    <cellStyle name="Calculation 2 5 2 2 9 7" xfId="17230"/>
    <cellStyle name="Calculation 2 5 2 2 9 8" xfId="17231"/>
    <cellStyle name="Calculation 2 5 2 20" xfId="17232"/>
    <cellStyle name="Calculation 2 5 2 21" xfId="17233"/>
    <cellStyle name="Calculation 2 5 2 22" xfId="17234"/>
    <cellStyle name="Calculation 2 5 2 23" xfId="17235"/>
    <cellStyle name="Calculation 2 5 2 24" xfId="17236"/>
    <cellStyle name="Calculation 2 5 2 25" xfId="17237"/>
    <cellStyle name="Calculation 2 5 2 26" xfId="17238"/>
    <cellStyle name="Calculation 2 5 2 3" xfId="17239"/>
    <cellStyle name="Calculation 2 5 2 3 10" xfId="17240"/>
    <cellStyle name="Calculation 2 5 2 3 11" xfId="17241"/>
    <cellStyle name="Calculation 2 5 2 3 12" xfId="17242"/>
    <cellStyle name="Calculation 2 5 2 3 13" xfId="17243"/>
    <cellStyle name="Calculation 2 5 2 3 14" xfId="17244"/>
    <cellStyle name="Calculation 2 5 2 3 15" xfId="17245"/>
    <cellStyle name="Calculation 2 5 2 3 16" xfId="17246"/>
    <cellStyle name="Calculation 2 5 2 3 17" xfId="17247"/>
    <cellStyle name="Calculation 2 5 2 3 18" xfId="17248"/>
    <cellStyle name="Calculation 2 5 2 3 19" xfId="17249"/>
    <cellStyle name="Calculation 2 5 2 3 2" xfId="17250"/>
    <cellStyle name="Calculation 2 5 2 3 2 10" xfId="17251"/>
    <cellStyle name="Calculation 2 5 2 3 2 2" xfId="17252"/>
    <cellStyle name="Calculation 2 5 2 3 2 2 2" xfId="17253"/>
    <cellStyle name="Calculation 2 5 2 3 2 2 3" xfId="17254"/>
    <cellStyle name="Calculation 2 5 2 3 2 2 4" xfId="17255"/>
    <cellStyle name="Calculation 2 5 2 3 2 2 5" xfId="17256"/>
    <cellStyle name="Calculation 2 5 2 3 2 2 6" xfId="17257"/>
    <cellStyle name="Calculation 2 5 2 3 2 2 7" xfId="17258"/>
    <cellStyle name="Calculation 2 5 2 3 2 2 8" xfId="17259"/>
    <cellStyle name="Calculation 2 5 2 3 2 2 9" xfId="17260"/>
    <cellStyle name="Calculation 2 5 2 3 2 3" xfId="17261"/>
    <cellStyle name="Calculation 2 5 2 3 2 4" xfId="17262"/>
    <cellStyle name="Calculation 2 5 2 3 2 5" xfId="17263"/>
    <cellStyle name="Calculation 2 5 2 3 2 6" xfId="17264"/>
    <cellStyle name="Calculation 2 5 2 3 2 7" xfId="17265"/>
    <cellStyle name="Calculation 2 5 2 3 2 8" xfId="17266"/>
    <cellStyle name="Calculation 2 5 2 3 2 9" xfId="17267"/>
    <cellStyle name="Calculation 2 5 2 3 20" xfId="17268"/>
    <cellStyle name="Calculation 2 5 2 3 21" xfId="17269"/>
    <cellStyle name="Calculation 2 5 2 3 22" xfId="17270"/>
    <cellStyle name="Calculation 2 5 2 3 23" xfId="17271"/>
    <cellStyle name="Calculation 2 5 2 3 24" xfId="17272"/>
    <cellStyle name="Calculation 2 5 2 3 3" xfId="17273"/>
    <cellStyle name="Calculation 2 5 2 3 3 2" xfId="17274"/>
    <cellStyle name="Calculation 2 5 2 3 3 3" xfId="17275"/>
    <cellStyle name="Calculation 2 5 2 3 3 4" xfId="17276"/>
    <cellStyle name="Calculation 2 5 2 3 3 5" xfId="17277"/>
    <cellStyle name="Calculation 2 5 2 3 3 6" xfId="17278"/>
    <cellStyle name="Calculation 2 5 2 3 3 7" xfId="17279"/>
    <cellStyle name="Calculation 2 5 2 3 3 8" xfId="17280"/>
    <cellStyle name="Calculation 2 5 2 3 3 9" xfId="17281"/>
    <cellStyle name="Calculation 2 5 2 3 4" xfId="17282"/>
    <cellStyle name="Calculation 2 5 2 3 4 2" xfId="17283"/>
    <cellStyle name="Calculation 2 5 2 3 4 3" xfId="17284"/>
    <cellStyle name="Calculation 2 5 2 3 4 4" xfId="17285"/>
    <cellStyle name="Calculation 2 5 2 3 4 5" xfId="17286"/>
    <cellStyle name="Calculation 2 5 2 3 4 6" xfId="17287"/>
    <cellStyle name="Calculation 2 5 2 3 4 7" xfId="17288"/>
    <cellStyle name="Calculation 2 5 2 3 4 8" xfId="17289"/>
    <cellStyle name="Calculation 2 5 2 3 4 9" xfId="17290"/>
    <cellStyle name="Calculation 2 5 2 3 5" xfId="17291"/>
    <cellStyle name="Calculation 2 5 2 3 5 2" xfId="17292"/>
    <cellStyle name="Calculation 2 5 2 3 5 3" xfId="17293"/>
    <cellStyle name="Calculation 2 5 2 3 5 4" xfId="17294"/>
    <cellStyle name="Calculation 2 5 2 3 5 5" xfId="17295"/>
    <cellStyle name="Calculation 2 5 2 3 5 6" xfId="17296"/>
    <cellStyle name="Calculation 2 5 2 3 5 7" xfId="17297"/>
    <cellStyle name="Calculation 2 5 2 3 5 8" xfId="17298"/>
    <cellStyle name="Calculation 2 5 2 3 6" xfId="17299"/>
    <cellStyle name="Calculation 2 5 2 3 6 2" xfId="17300"/>
    <cellStyle name="Calculation 2 5 2 3 6 3" xfId="17301"/>
    <cellStyle name="Calculation 2 5 2 3 6 4" xfId="17302"/>
    <cellStyle name="Calculation 2 5 2 3 6 5" xfId="17303"/>
    <cellStyle name="Calculation 2 5 2 3 6 6" xfId="17304"/>
    <cellStyle name="Calculation 2 5 2 3 6 7" xfId="17305"/>
    <cellStyle name="Calculation 2 5 2 3 6 8" xfId="17306"/>
    <cellStyle name="Calculation 2 5 2 3 7" xfId="17307"/>
    <cellStyle name="Calculation 2 5 2 3 7 2" xfId="17308"/>
    <cellStyle name="Calculation 2 5 2 3 7 3" xfId="17309"/>
    <cellStyle name="Calculation 2 5 2 3 7 4" xfId="17310"/>
    <cellStyle name="Calculation 2 5 2 3 7 5" xfId="17311"/>
    <cellStyle name="Calculation 2 5 2 3 7 6" xfId="17312"/>
    <cellStyle name="Calculation 2 5 2 3 7 7" xfId="17313"/>
    <cellStyle name="Calculation 2 5 2 3 7 8" xfId="17314"/>
    <cellStyle name="Calculation 2 5 2 3 8" xfId="17315"/>
    <cellStyle name="Calculation 2 5 2 3 9" xfId="17316"/>
    <cellStyle name="Calculation 2 5 2 4" xfId="17317"/>
    <cellStyle name="Calculation 2 5 2 4 10" xfId="17318"/>
    <cellStyle name="Calculation 2 5 2 4 11" xfId="17319"/>
    <cellStyle name="Calculation 2 5 2 4 12" xfId="17320"/>
    <cellStyle name="Calculation 2 5 2 4 13" xfId="17321"/>
    <cellStyle name="Calculation 2 5 2 4 14" xfId="17322"/>
    <cellStyle name="Calculation 2 5 2 4 15" xfId="17323"/>
    <cellStyle name="Calculation 2 5 2 4 16" xfId="17324"/>
    <cellStyle name="Calculation 2 5 2 4 17" xfId="17325"/>
    <cellStyle name="Calculation 2 5 2 4 18" xfId="17326"/>
    <cellStyle name="Calculation 2 5 2 4 2" xfId="17327"/>
    <cellStyle name="Calculation 2 5 2 4 2 10" xfId="17328"/>
    <cellStyle name="Calculation 2 5 2 4 2 2" xfId="17329"/>
    <cellStyle name="Calculation 2 5 2 4 2 2 2" xfId="17330"/>
    <cellStyle name="Calculation 2 5 2 4 2 2 3" xfId="17331"/>
    <cellStyle name="Calculation 2 5 2 4 2 2 4" xfId="17332"/>
    <cellStyle name="Calculation 2 5 2 4 2 2 5" xfId="17333"/>
    <cellStyle name="Calculation 2 5 2 4 2 2 6" xfId="17334"/>
    <cellStyle name="Calculation 2 5 2 4 2 2 7" xfId="17335"/>
    <cellStyle name="Calculation 2 5 2 4 2 2 8" xfId="17336"/>
    <cellStyle name="Calculation 2 5 2 4 2 2 9" xfId="17337"/>
    <cellStyle name="Calculation 2 5 2 4 2 3" xfId="17338"/>
    <cellStyle name="Calculation 2 5 2 4 2 4" xfId="17339"/>
    <cellStyle name="Calculation 2 5 2 4 2 5" xfId="17340"/>
    <cellStyle name="Calculation 2 5 2 4 2 6" xfId="17341"/>
    <cellStyle name="Calculation 2 5 2 4 2 7" xfId="17342"/>
    <cellStyle name="Calculation 2 5 2 4 2 8" xfId="17343"/>
    <cellStyle name="Calculation 2 5 2 4 2 9" xfId="17344"/>
    <cellStyle name="Calculation 2 5 2 4 3" xfId="17345"/>
    <cellStyle name="Calculation 2 5 2 4 3 2" xfId="17346"/>
    <cellStyle name="Calculation 2 5 2 4 3 3" xfId="17347"/>
    <cellStyle name="Calculation 2 5 2 4 3 4" xfId="17348"/>
    <cellStyle name="Calculation 2 5 2 4 3 5" xfId="17349"/>
    <cellStyle name="Calculation 2 5 2 4 3 6" xfId="17350"/>
    <cellStyle name="Calculation 2 5 2 4 3 7" xfId="17351"/>
    <cellStyle name="Calculation 2 5 2 4 3 8" xfId="17352"/>
    <cellStyle name="Calculation 2 5 2 4 4" xfId="17353"/>
    <cellStyle name="Calculation 2 5 2 4 4 2" xfId="17354"/>
    <cellStyle name="Calculation 2 5 2 4 4 3" xfId="17355"/>
    <cellStyle name="Calculation 2 5 2 4 4 4" xfId="17356"/>
    <cellStyle name="Calculation 2 5 2 4 4 5" xfId="17357"/>
    <cellStyle name="Calculation 2 5 2 4 4 6" xfId="17358"/>
    <cellStyle name="Calculation 2 5 2 4 4 7" xfId="17359"/>
    <cellStyle name="Calculation 2 5 2 4 4 8" xfId="17360"/>
    <cellStyle name="Calculation 2 5 2 4 4 9" xfId="17361"/>
    <cellStyle name="Calculation 2 5 2 4 5" xfId="17362"/>
    <cellStyle name="Calculation 2 5 2 4 6" xfId="17363"/>
    <cellStyle name="Calculation 2 5 2 4 7" xfId="17364"/>
    <cellStyle name="Calculation 2 5 2 4 8" xfId="17365"/>
    <cellStyle name="Calculation 2 5 2 4 9" xfId="17366"/>
    <cellStyle name="Calculation 2 5 2 5" xfId="17367"/>
    <cellStyle name="Calculation 2 5 2 5 10" xfId="17368"/>
    <cellStyle name="Calculation 2 5 2 5 11" xfId="17369"/>
    <cellStyle name="Calculation 2 5 2 5 12" xfId="17370"/>
    <cellStyle name="Calculation 2 5 2 5 13" xfId="17371"/>
    <cellStyle name="Calculation 2 5 2 5 14" xfId="17372"/>
    <cellStyle name="Calculation 2 5 2 5 15" xfId="17373"/>
    <cellStyle name="Calculation 2 5 2 5 16" xfId="17374"/>
    <cellStyle name="Calculation 2 5 2 5 17" xfId="17375"/>
    <cellStyle name="Calculation 2 5 2 5 18" xfId="17376"/>
    <cellStyle name="Calculation 2 5 2 5 2" xfId="17377"/>
    <cellStyle name="Calculation 2 5 2 5 2 10" xfId="17378"/>
    <cellStyle name="Calculation 2 5 2 5 2 2" xfId="17379"/>
    <cellStyle name="Calculation 2 5 2 5 2 2 2" xfId="17380"/>
    <cellStyle name="Calculation 2 5 2 5 2 2 3" xfId="17381"/>
    <cellStyle name="Calculation 2 5 2 5 2 2 4" xfId="17382"/>
    <cellStyle name="Calculation 2 5 2 5 2 2 5" xfId="17383"/>
    <cellStyle name="Calculation 2 5 2 5 2 2 6" xfId="17384"/>
    <cellStyle name="Calculation 2 5 2 5 2 2 7" xfId="17385"/>
    <cellStyle name="Calculation 2 5 2 5 2 2 8" xfId="17386"/>
    <cellStyle name="Calculation 2 5 2 5 2 2 9" xfId="17387"/>
    <cellStyle name="Calculation 2 5 2 5 2 3" xfId="17388"/>
    <cellStyle name="Calculation 2 5 2 5 2 4" xfId="17389"/>
    <cellStyle name="Calculation 2 5 2 5 2 5" xfId="17390"/>
    <cellStyle name="Calculation 2 5 2 5 2 6" xfId="17391"/>
    <cellStyle name="Calculation 2 5 2 5 2 7" xfId="17392"/>
    <cellStyle name="Calculation 2 5 2 5 2 8" xfId="17393"/>
    <cellStyle name="Calculation 2 5 2 5 2 9" xfId="17394"/>
    <cellStyle name="Calculation 2 5 2 5 3" xfId="17395"/>
    <cellStyle name="Calculation 2 5 2 5 3 2" xfId="17396"/>
    <cellStyle name="Calculation 2 5 2 5 3 3" xfId="17397"/>
    <cellStyle name="Calculation 2 5 2 5 3 4" xfId="17398"/>
    <cellStyle name="Calculation 2 5 2 5 3 5" xfId="17399"/>
    <cellStyle name="Calculation 2 5 2 5 3 6" xfId="17400"/>
    <cellStyle name="Calculation 2 5 2 5 3 7" xfId="17401"/>
    <cellStyle name="Calculation 2 5 2 5 3 8" xfId="17402"/>
    <cellStyle name="Calculation 2 5 2 5 4" xfId="17403"/>
    <cellStyle name="Calculation 2 5 2 5 4 2" xfId="17404"/>
    <cellStyle name="Calculation 2 5 2 5 4 3" xfId="17405"/>
    <cellStyle name="Calculation 2 5 2 5 4 4" xfId="17406"/>
    <cellStyle name="Calculation 2 5 2 5 4 5" xfId="17407"/>
    <cellStyle name="Calculation 2 5 2 5 4 6" xfId="17408"/>
    <cellStyle name="Calculation 2 5 2 5 4 7" xfId="17409"/>
    <cellStyle name="Calculation 2 5 2 5 4 8" xfId="17410"/>
    <cellStyle name="Calculation 2 5 2 5 4 9" xfId="17411"/>
    <cellStyle name="Calculation 2 5 2 5 5" xfId="17412"/>
    <cellStyle name="Calculation 2 5 2 5 6" xfId="17413"/>
    <cellStyle name="Calculation 2 5 2 5 7" xfId="17414"/>
    <cellStyle name="Calculation 2 5 2 5 8" xfId="17415"/>
    <cellStyle name="Calculation 2 5 2 5 9" xfId="17416"/>
    <cellStyle name="Calculation 2 5 2 6" xfId="17417"/>
    <cellStyle name="Calculation 2 5 2 6 10" xfId="17418"/>
    <cellStyle name="Calculation 2 5 2 6 11" xfId="17419"/>
    <cellStyle name="Calculation 2 5 2 6 12" xfId="17420"/>
    <cellStyle name="Calculation 2 5 2 6 13" xfId="17421"/>
    <cellStyle name="Calculation 2 5 2 6 14" xfId="17422"/>
    <cellStyle name="Calculation 2 5 2 6 15" xfId="17423"/>
    <cellStyle name="Calculation 2 5 2 6 16" xfId="17424"/>
    <cellStyle name="Calculation 2 5 2 6 17" xfId="17425"/>
    <cellStyle name="Calculation 2 5 2 6 18" xfId="17426"/>
    <cellStyle name="Calculation 2 5 2 6 2" xfId="17427"/>
    <cellStyle name="Calculation 2 5 2 6 2 2" xfId="17428"/>
    <cellStyle name="Calculation 2 5 2 6 2 3" xfId="17429"/>
    <cellStyle name="Calculation 2 5 2 6 2 4" xfId="17430"/>
    <cellStyle name="Calculation 2 5 2 6 2 5" xfId="17431"/>
    <cellStyle name="Calculation 2 5 2 6 2 6" xfId="17432"/>
    <cellStyle name="Calculation 2 5 2 6 2 7" xfId="17433"/>
    <cellStyle name="Calculation 2 5 2 6 2 8" xfId="17434"/>
    <cellStyle name="Calculation 2 5 2 6 2 9" xfId="17435"/>
    <cellStyle name="Calculation 2 5 2 6 3" xfId="17436"/>
    <cellStyle name="Calculation 2 5 2 6 4" xfId="17437"/>
    <cellStyle name="Calculation 2 5 2 6 5" xfId="17438"/>
    <cellStyle name="Calculation 2 5 2 6 6" xfId="17439"/>
    <cellStyle name="Calculation 2 5 2 6 7" xfId="17440"/>
    <cellStyle name="Calculation 2 5 2 6 8" xfId="17441"/>
    <cellStyle name="Calculation 2 5 2 6 9" xfId="17442"/>
    <cellStyle name="Calculation 2 5 2 7" xfId="17443"/>
    <cellStyle name="Calculation 2 5 2 7 2" xfId="17444"/>
    <cellStyle name="Calculation 2 5 2 7 3" xfId="17445"/>
    <cellStyle name="Calculation 2 5 2 7 4" xfId="17446"/>
    <cellStyle name="Calculation 2 5 2 7 5" xfId="17447"/>
    <cellStyle name="Calculation 2 5 2 7 6" xfId="17448"/>
    <cellStyle name="Calculation 2 5 2 7 7" xfId="17449"/>
    <cellStyle name="Calculation 2 5 2 7 8" xfId="17450"/>
    <cellStyle name="Calculation 2 5 2 7 9" xfId="17451"/>
    <cellStyle name="Calculation 2 5 2 8" xfId="17452"/>
    <cellStyle name="Calculation 2 5 2 8 2" xfId="17453"/>
    <cellStyle name="Calculation 2 5 2 8 3" xfId="17454"/>
    <cellStyle name="Calculation 2 5 2 8 4" xfId="17455"/>
    <cellStyle name="Calculation 2 5 2 8 5" xfId="17456"/>
    <cellStyle name="Calculation 2 5 2 8 6" xfId="17457"/>
    <cellStyle name="Calculation 2 5 2 8 7" xfId="17458"/>
    <cellStyle name="Calculation 2 5 2 8 8" xfId="17459"/>
    <cellStyle name="Calculation 2 5 2 8 9" xfId="17460"/>
    <cellStyle name="Calculation 2 5 2 9" xfId="17461"/>
    <cellStyle name="Calculation 2 5 2 9 2" xfId="17462"/>
    <cellStyle name="Calculation 2 5 2 9 3" xfId="17463"/>
    <cellStyle name="Calculation 2 5 2 9 4" xfId="17464"/>
    <cellStyle name="Calculation 2 5 2 9 5" xfId="17465"/>
    <cellStyle name="Calculation 2 5 2 9 6" xfId="17466"/>
    <cellStyle name="Calculation 2 5 2 9 7" xfId="17467"/>
    <cellStyle name="Calculation 2 5 2 9 8" xfId="17468"/>
    <cellStyle name="Calculation 2 5 20" xfId="17469"/>
    <cellStyle name="Calculation 2 5 21" xfId="17470"/>
    <cellStyle name="Calculation 2 5 22" xfId="17471"/>
    <cellStyle name="Calculation 2 5 23" xfId="17472"/>
    <cellStyle name="Calculation 2 5 24" xfId="17473"/>
    <cellStyle name="Calculation 2 5 25" xfId="17474"/>
    <cellStyle name="Calculation 2 5 26" xfId="17475"/>
    <cellStyle name="Calculation 2 5 27" xfId="17476"/>
    <cellStyle name="Calculation 2 5 3" xfId="17477"/>
    <cellStyle name="Calculation 2 5 3 10" xfId="17478"/>
    <cellStyle name="Calculation 2 5 3 11" xfId="17479"/>
    <cellStyle name="Calculation 2 5 3 12" xfId="17480"/>
    <cellStyle name="Calculation 2 5 3 13" xfId="17481"/>
    <cellStyle name="Calculation 2 5 3 14" xfId="17482"/>
    <cellStyle name="Calculation 2 5 3 15" xfId="17483"/>
    <cellStyle name="Calculation 2 5 3 16" xfId="17484"/>
    <cellStyle name="Calculation 2 5 3 17" xfId="17485"/>
    <cellStyle name="Calculation 2 5 3 18" xfId="17486"/>
    <cellStyle name="Calculation 2 5 3 19" xfId="17487"/>
    <cellStyle name="Calculation 2 5 3 2" xfId="17488"/>
    <cellStyle name="Calculation 2 5 3 2 10" xfId="17489"/>
    <cellStyle name="Calculation 2 5 3 2 11" xfId="17490"/>
    <cellStyle name="Calculation 2 5 3 2 12" xfId="17491"/>
    <cellStyle name="Calculation 2 5 3 2 13" xfId="17492"/>
    <cellStyle name="Calculation 2 5 3 2 14" xfId="17493"/>
    <cellStyle name="Calculation 2 5 3 2 15" xfId="17494"/>
    <cellStyle name="Calculation 2 5 3 2 2" xfId="17495"/>
    <cellStyle name="Calculation 2 5 3 2 2 10" xfId="17496"/>
    <cellStyle name="Calculation 2 5 3 2 2 2" xfId="17497"/>
    <cellStyle name="Calculation 2 5 3 2 2 2 2" xfId="17498"/>
    <cellStyle name="Calculation 2 5 3 2 2 2 3" xfId="17499"/>
    <cellStyle name="Calculation 2 5 3 2 2 2 4" xfId="17500"/>
    <cellStyle name="Calculation 2 5 3 2 2 2 5" xfId="17501"/>
    <cellStyle name="Calculation 2 5 3 2 2 2 6" xfId="17502"/>
    <cellStyle name="Calculation 2 5 3 2 2 2 7" xfId="17503"/>
    <cellStyle name="Calculation 2 5 3 2 2 2 8" xfId="17504"/>
    <cellStyle name="Calculation 2 5 3 2 2 2 9" xfId="17505"/>
    <cellStyle name="Calculation 2 5 3 2 2 3" xfId="17506"/>
    <cellStyle name="Calculation 2 5 3 2 2 4" xfId="17507"/>
    <cellStyle name="Calculation 2 5 3 2 2 5" xfId="17508"/>
    <cellStyle name="Calculation 2 5 3 2 2 6" xfId="17509"/>
    <cellStyle name="Calculation 2 5 3 2 2 7" xfId="17510"/>
    <cellStyle name="Calculation 2 5 3 2 2 8" xfId="17511"/>
    <cellStyle name="Calculation 2 5 3 2 2 9" xfId="17512"/>
    <cellStyle name="Calculation 2 5 3 2 3" xfId="17513"/>
    <cellStyle name="Calculation 2 5 3 2 3 2" xfId="17514"/>
    <cellStyle name="Calculation 2 5 3 2 3 3" xfId="17515"/>
    <cellStyle name="Calculation 2 5 3 2 3 4" xfId="17516"/>
    <cellStyle name="Calculation 2 5 3 2 3 5" xfId="17517"/>
    <cellStyle name="Calculation 2 5 3 2 3 6" xfId="17518"/>
    <cellStyle name="Calculation 2 5 3 2 3 7" xfId="17519"/>
    <cellStyle name="Calculation 2 5 3 2 3 8" xfId="17520"/>
    <cellStyle name="Calculation 2 5 3 2 3 9" xfId="17521"/>
    <cellStyle name="Calculation 2 5 3 2 4" xfId="17522"/>
    <cellStyle name="Calculation 2 5 3 2 4 2" xfId="17523"/>
    <cellStyle name="Calculation 2 5 3 2 4 3" xfId="17524"/>
    <cellStyle name="Calculation 2 5 3 2 4 4" xfId="17525"/>
    <cellStyle name="Calculation 2 5 3 2 4 5" xfId="17526"/>
    <cellStyle name="Calculation 2 5 3 2 4 6" xfId="17527"/>
    <cellStyle name="Calculation 2 5 3 2 4 7" xfId="17528"/>
    <cellStyle name="Calculation 2 5 3 2 4 8" xfId="17529"/>
    <cellStyle name="Calculation 2 5 3 2 4 9" xfId="17530"/>
    <cellStyle name="Calculation 2 5 3 2 5" xfId="17531"/>
    <cellStyle name="Calculation 2 5 3 2 5 2" xfId="17532"/>
    <cellStyle name="Calculation 2 5 3 2 5 3" xfId="17533"/>
    <cellStyle name="Calculation 2 5 3 2 5 4" xfId="17534"/>
    <cellStyle name="Calculation 2 5 3 2 5 5" xfId="17535"/>
    <cellStyle name="Calculation 2 5 3 2 5 6" xfId="17536"/>
    <cellStyle name="Calculation 2 5 3 2 5 7" xfId="17537"/>
    <cellStyle name="Calculation 2 5 3 2 5 8" xfId="17538"/>
    <cellStyle name="Calculation 2 5 3 2 6" xfId="17539"/>
    <cellStyle name="Calculation 2 5 3 2 6 2" xfId="17540"/>
    <cellStyle name="Calculation 2 5 3 2 6 3" xfId="17541"/>
    <cellStyle name="Calculation 2 5 3 2 6 4" xfId="17542"/>
    <cellStyle name="Calculation 2 5 3 2 6 5" xfId="17543"/>
    <cellStyle name="Calculation 2 5 3 2 6 6" xfId="17544"/>
    <cellStyle name="Calculation 2 5 3 2 6 7" xfId="17545"/>
    <cellStyle name="Calculation 2 5 3 2 6 8" xfId="17546"/>
    <cellStyle name="Calculation 2 5 3 2 7" xfId="17547"/>
    <cellStyle name="Calculation 2 5 3 2 7 2" xfId="17548"/>
    <cellStyle name="Calculation 2 5 3 2 7 3" xfId="17549"/>
    <cellStyle name="Calculation 2 5 3 2 7 4" xfId="17550"/>
    <cellStyle name="Calculation 2 5 3 2 7 5" xfId="17551"/>
    <cellStyle name="Calculation 2 5 3 2 7 6" xfId="17552"/>
    <cellStyle name="Calculation 2 5 3 2 7 7" xfId="17553"/>
    <cellStyle name="Calculation 2 5 3 2 7 8" xfId="17554"/>
    <cellStyle name="Calculation 2 5 3 2 8" xfId="17555"/>
    <cellStyle name="Calculation 2 5 3 2 9" xfId="17556"/>
    <cellStyle name="Calculation 2 5 3 20" xfId="17557"/>
    <cellStyle name="Calculation 2 5 3 21" xfId="17558"/>
    <cellStyle name="Calculation 2 5 3 22" xfId="17559"/>
    <cellStyle name="Calculation 2 5 3 23" xfId="17560"/>
    <cellStyle name="Calculation 2 5 3 24" xfId="17561"/>
    <cellStyle name="Calculation 2 5 3 25" xfId="17562"/>
    <cellStyle name="Calculation 2 5 3 26" xfId="17563"/>
    <cellStyle name="Calculation 2 5 3 27" xfId="17564"/>
    <cellStyle name="Calculation 2 5 3 3" xfId="17565"/>
    <cellStyle name="Calculation 2 5 3 3 10" xfId="17566"/>
    <cellStyle name="Calculation 2 5 3 3 11" xfId="17567"/>
    <cellStyle name="Calculation 2 5 3 3 12" xfId="17568"/>
    <cellStyle name="Calculation 2 5 3 3 13" xfId="17569"/>
    <cellStyle name="Calculation 2 5 3 3 14" xfId="17570"/>
    <cellStyle name="Calculation 2 5 3 3 15" xfId="17571"/>
    <cellStyle name="Calculation 2 5 3 3 2" xfId="17572"/>
    <cellStyle name="Calculation 2 5 3 3 2 10" xfId="17573"/>
    <cellStyle name="Calculation 2 5 3 3 2 2" xfId="17574"/>
    <cellStyle name="Calculation 2 5 3 3 2 2 2" xfId="17575"/>
    <cellStyle name="Calculation 2 5 3 3 2 2 3" xfId="17576"/>
    <cellStyle name="Calculation 2 5 3 3 2 2 4" xfId="17577"/>
    <cellStyle name="Calculation 2 5 3 3 2 2 5" xfId="17578"/>
    <cellStyle name="Calculation 2 5 3 3 2 2 6" xfId="17579"/>
    <cellStyle name="Calculation 2 5 3 3 2 2 7" xfId="17580"/>
    <cellStyle name="Calculation 2 5 3 3 2 2 8" xfId="17581"/>
    <cellStyle name="Calculation 2 5 3 3 2 2 9" xfId="17582"/>
    <cellStyle name="Calculation 2 5 3 3 2 3" xfId="17583"/>
    <cellStyle name="Calculation 2 5 3 3 2 4" xfId="17584"/>
    <cellStyle name="Calculation 2 5 3 3 2 5" xfId="17585"/>
    <cellStyle name="Calculation 2 5 3 3 2 6" xfId="17586"/>
    <cellStyle name="Calculation 2 5 3 3 2 7" xfId="17587"/>
    <cellStyle name="Calculation 2 5 3 3 2 8" xfId="17588"/>
    <cellStyle name="Calculation 2 5 3 3 2 9" xfId="17589"/>
    <cellStyle name="Calculation 2 5 3 3 3" xfId="17590"/>
    <cellStyle name="Calculation 2 5 3 3 3 2" xfId="17591"/>
    <cellStyle name="Calculation 2 5 3 3 3 3" xfId="17592"/>
    <cellStyle name="Calculation 2 5 3 3 3 4" xfId="17593"/>
    <cellStyle name="Calculation 2 5 3 3 3 5" xfId="17594"/>
    <cellStyle name="Calculation 2 5 3 3 3 6" xfId="17595"/>
    <cellStyle name="Calculation 2 5 3 3 3 7" xfId="17596"/>
    <cellStyle name="Calculation 2 5 3 3 3 8" xfId="17597"/>
    <cellStyle name="Calculation 2 5 3 3 4" xfId="17598"/>
    <cellStyle name="Calculation 2 5 3 3 4 2" xfId="17599"/>
    <cellStyle name="Calculation 2 5 3 3 4 3" xfId="17600"/>
    <cellStyle name="Calculation 2 5 3 3 4 4" xfId="17601"/>
    <cellStyle name="Calculation 2 5 3 3 4 5" xfId="17602"/>
    <cellStyle name="Calculation 2 5 3 3 4 6" xfId="17603"/>
    <cellStyle name="Calculation 2 5 3 3 4 7" xfId="17604"/>
    <cellStyle name="Calculation 2 5 3 3 4 8" xfId="17605"/>
    <cellStyle name="Calculation 2 5 3 3 4 9" xfId="17606"/>
    <cellStyle name="Calculation 2 5 3 3 5" xfId="17607"/>
    <cellStyle name="Calculation 2 5 3 3 5 2" xfId="17608"/>
    <cellStyle name="Calculation 2 5 3 3 5 3" xfId="17609"/>
    <cellStyle name="Calculation 2 5 3 3 5 4" xfId="17610"/>
    <cellStyle name="Calculation 2 5 3 3 5 5" xfId="17611"/>
    <cellStyle name="Calculation 2 5 3 3 5 6" xfId="17612"/>
    <cellStyle name="Calculation 2 5 3 3 5 7" xfId="17613"/>
    <cellStyle name="Calculation 2 5 3 3 5 8" xfId="17614"/>
    <cellStyle name="Calculation 2 5 3 3 6" xfId="17615"/>
    <cellStyle name="Calculation 2 5 3 3 6 2" xfId="17616"/>
    <cellStyle name="Calculation 2 5 3 3 6 3" xfId="17617"/>
    <cellStyle name="Calculation 2 5 3 3 6 4" xfId="17618"/>
    <cellStyle name="Calculation 2 5 3 3 6 5" xfId="17619"/>
    <cellStyle name="Calculation 2 5 3 3 6 6" xfId="17620"/>
    <cellStyle name="Calculation 2 5 3 3 6 7" xfId="17621"/>
    <cellStyle name="Calculation 2 5 3 3 6 8" xfId="17622"/>
    <cellStyle name="Calculation 2 5 3 3 7" xfId="17623"/>
    <cellStyle name="Calculation 2 5 3 3 7 2" xfId="17624"/>
    <cellStyle name="Calculation 2 5 3 3 7 3" xfId="17625"/>
    <cellStyle name="Calculation 2 5 3 3 7 4" xfId="17626"/>
    <cellStyle name="Calculation 2 5 3 3 7 5" xfId="17627"/>
    <cellStyle name="Calculation 2 5 3 3 7 6" xfId="17628"/>
    <cellStyle name="Calculation 2 5 3 3 7 7" xfId="17629"/>
    <cellStyle name="Calculation 2 5 3 3 7 8" xfId="17630"/>
    <cellStyle name="Calculation 2 5 3 3 8" xfId="17631"/>
    <cellStyle name="Calculation 2 5 3 3 9" xfId="17632"/>
    <cellStyle name="Calculation 2 5 3 4" xfId="17633"/>
    <cellStyle name="Calculation 2 5 3 4 10" xfId="17634"/>
    <cellStyle name="Calculation 2 5 3 4 11" xfId="17635"/>
    <cellStyle name="Calculation 2 5 3 4 12" xfId="17636"/>
    <cellStyle name="Calculation 2 5 3 4 13" xfId="17637"/>
    <cellStyle name="Calculation 2 5 3 4 2" xfId="17638"/>
    <cellStyle name="Calculation 2 5 3 4 2 10" xfId="17639"/>
    <cellStyle name="Calculation 2 5 3 4 2 2" xfId="17640"/>
    <cellStyle name="Calculation 2 5 3 4 2 2 2" xfId="17641"/>
    <cellStyle name="Calculation 2 5 3 4 2 2 3" xfId="17642"/>
    <cellStyle name="Calculation 2 5 3 4 2 2 4" xfId="17643"/>
    <cellStyle name="Calculation 2 5 3 4 2 2 5" xfId="17644"/>
    <cellStyle name="Calculation 2 5 3 4 2 2 6" xfId="17645"/>
    <cellStyle name="Calculation 2 5 3 4 2 2 7" xfId="17646"/>
    <cellStyle name="Calculation 2 5 3 4 2 2 8" xfId="17647"/>
    <cellStyle name="Calculation 2 5 3 4 2 2 9" xfId="17648"/>
    <cellStyle name="Calculation 2 5 3 4 2 3" xfId="17649"/>
    <cellStyle name="Calculation 2 5 3 4 2 4" xfId="17650"/>
    <cellStyle name="Calculation 2 5 3 4 2 5" xfId="17651"/>
    <cellStyle name="Calculation 2 5 3 4 2 6" xfId="17652"/>
    <cellStyle name="Calculation 2 5 3 4 2 7" xfId="17653"/>
    <cellStyle name="Calculation 2 5 3 4 2 8" xfId="17654"/>
    <cellStyle name="Calculation 2 5 3 4 2 9" xfId="17655"/>
    <cellStyle name="Calculation 2 5 3 4 3" xfId="17656"/>
    <cellStyle name="Calculation 2 5 3 4 3 2" xfId="17657"/>
    <cellStyle name="Calculation 2 5 3 4 3 3" xfId="17658"/>
    <cellStyle name="Calculation 2 5 3 4 3 4" xfId="17659"/>
    <cellStyle name="Calculation 2 5 3 4 3 5" xfId="17660"/>
    <cellStyle name="Calculation 2 5 3 4 3 6" xfId="17661"/>
    <cellStyle name="Calculation 2 5 3 4 3 7" xfId="17662"/>
    <cellStyle name="Calculation 2 5 3 4 3 8" xfId="17663"/>
    <cellStyle name="Calculation 2 5 3 4 4" xfId="17664"/>
    <cellStyle name="Calculation 2 5 3 4 4 2" xfId="17665"/>
    <cellStyle name="Calculation 2 5 3 4 4 3" xfId="17666"/>
    <cellStyle name="Calculation 2 5 3 4 4 4" xfId="17667"/>
    <cellStyle name="Calculation 2 5 3 4 4 5" xfId="17668"/>
    <cellStyle name="Calculation 2 5 3 4 4 6" xfId="17669"/>
    <cellStyle name="Calculation 2 5 3 4 4 7" xfId="17670"/>
    <cellStyle name="Calculation 2 5 3 4 4 8" xfId="17671"/>
    <cellStyle name="Calculation 2 5 3 4 4 9" xfId="17672"/>
    <cellStyle name="Calculation 2 5 3 4 5" xfId="17673"/>
    <cellStyle name="Calculation 2 5 3 4 6" xfId="17674"/>
    <cellStyle name="Calculation 2 5 3 4 7" xfId="17675"/>
    <cellStyle name="Calculation 2 5 3 4 8" xfId="17676"/>
    <cellStyle name="Calculation 2 5 3 4 9" xfId="17677"/>
    <cellStyle name="Calculation 2 5 3 5" xfId="17678"/>
    <cellStyle name="Calculation 2 5 3 5 10" xfId="17679"/>
    <cellStyle name="Calculation 2 5 3 5 11" xfId="17680"/>
    <cellStyle name="Calculation 2 5 3 5 12" xfId="17681"/>
    <cellStyle name="Calculation 2 5 3 5 13" xfId="17682"/>
    <cellStyle name="Calculation 2 5 3 5 2" xfId="17683"/>
    <cellStyle name="Calculation 2 5 3 5 2 10" xfId="17684"/>
    <cellStyle name="Calculation 2 5 3 5 2 2" xfId="17685"/>
    <cellStyle name="Calculation 2 5 3 5 2 2 2" xfId="17686"/>
    <cellStyle name="Calculation 2 5 3 5 2 2 3" xfId="17687"/>
    <cellStyle name="Calculation 2 5 3 5 2 2 4" xfId="17688"/>
    <cellStyle name="Calculation 2 5 3 5 2 2 5" xfId="17689"/>
    <cellStyle name="Calculation 2 5 3 5 2 2 6" xfId="17690"/>
    <cellStyle name="Calculation 2 5 3 5 2 2 7" xfId="17691"/>
    <cellStyle name="Calculation 2 5 3 5 2 2 8" xfId="17692"/>
    <cellStyle name="Calculation 2 5 3 5 2 2 9" xfId="17693"/>
    <cellStyle name="Calculation 2 5 3 5 2 3" xfId="17694"/>
    <cellStyle name="Calculation 2 5 3 5 2 4" xfId="17695"/>
    <cellStyle name="Calculation 2 5 3 5 2 5" xfId="17696"/>
    <cellStyle name="Calculation 2 5 3 5 2 6" xfId="17697"/>
    <cellStyle name="Calculation 2 5 3 5 2 7" xfId="17698"/>
    <cellStyle name="Calculation 2 5 3 5 2 8" xfId="17699"/>
    <cellStyle name="Calculation 2 5 3 5 2 9" xfId="17700"/>
    <cellStyle name="Calculation 2 5 3 5 3" xfId="17701"/>
    <cellStyle name="Calculation 2 5 3 5 3 2" xfId="17702"/>
    <cellStyle name="Calculation 2 5 3 5 3 3" xfId="17703"/>
    <cellStyle name="Calculation 2 5 3 5 3 4" xfId="17704"/>
    <cellStyle name="Calculation 2 5 3 5 3 5" xfId="17705"/>
    <cellStyle name="Calculation 2 5 3 5 3 6" xfId="17706"/>
    <cellStyle name="Calculation 2 5 3 5 3 7" xfId="17707"/>
    <cellStyle name="Calculation 2 5 3 5 3 8" xfId="17708"/>
    <cellStyle name="Calculation 2 5 3 5 4" xfId="17709"/>
    <cellStyle name="Calculation 2 5 3 5 4 2" xfId="17710"/>
    <cellStyle name="Calculation 2 5 3 5 4 3" xfId="17711"/>
    <cellStyle name="Calculation 2 5 3 5 4 4" xfId="17712"/>
    <cellStyle name="Calculation 2 5 3 5 4 5" xfId="17713"/>
    <cellStyle name="Calculation 2 5 3 5 4 6" xfId="17714"/>
    <cellStyle name="Calculation 2 5 3 5 4 7" xfId="17715"/>
    <cellStyle name="Calculation 2 5 3 5 4 8" xfId="17716"/>
    <cellStyle name="Calculation 2 5 3 5 4 9" xfId="17717"/>
    <cellStyle name="Calculation 2 5 3 5 5" xfId="17718"/>
    <cellStyle name="Calculation 2 5 3 5 6" xfId="17719"/>
    <cellStyle name="Calculation 2 5 3 5 7" xfId="17720"/>
    <cellStyle name="Calculation 2 5 3 5 8" xfId="17721"/>
    <cellStyle name="Calculation 2 5 3 5 9" xfId="17722"/>
    <cellStyle name="Calculation 2 5 3 6" xfId="17723"/>
    <cellStyle name="Calculation 2 5 3 6 10" xfId="17724"/>
    <cellStyle name="Calculation 2 5 3 6 2" xfId="17725"/>
    <cellStyle name="Calculation 2 5 3 6 2 2" xfId="17726"/>
    <cellStyle name="Calculation 2 5 3 6 2 3" xfId="17727"/>
    <cellStyle name="Calculation 2 5 3 6 2 4" xfId="17728"/>
    <cellStyle name="Calculation 2 5 3 6 2 5" xfId="17729"/>
    <cellStyle name="Calculation 2 5 3 6 2 6" xfId="17730"/>
    <cellStyle name="Calculation 2 5 3 6 2 7" xfId="17731"/>
    <cellStyle name="Calculation 2 5 3 6 2 8" xfId="17732"/>
    <cellStyle name="Calculation 2 5 3 6 2 9" xfId="17733"/>
    <cellStyle name="Calculation 2 5 3 6 3" xfId="17734"/>
    <cellStyle name="Calculation 2 5 3 6 4" xfId="17735"/>
    <cellStyle name="Calculation 2 5 3 6 5" xfId="17736"/>
    <cellStyle name="Calculation 2 5 3 6 6" xfId="17737"/>
    <cellStyle name="Calculation 2 5 3 6 7" xfId="17738"/>
    <cellStyle name="Calculation 2 5 3 6 8" xfId="17739"/>
    <cellStyle name="Calculation 2 5 3 6 9" xfId="17740"/>
    <cellStyle name="Calculation 2 5 3 7" xfId="17741"/>
    <cellStyle name="Calculation 2 5 3 7 2" xfId="17742"/>
    <cellStyle name="Calculation 2 5 3 7 3" xfId="17743"/>
    <cellStyle name="Calculation 2 5 3 7 4" xfId="17744"/>
    <cellStyle name="Calculation 2 5 3 7 5" xfId="17745"/>
    <cellStyle name="Calculation 2 5 3 7 6" xfId="17746"/>
    <cellStyle name="Calculation 2 5 3 7 7" xfId="17747"/>
    <cellStyle name="Calculation 2 5 3 7 8" xfId="17748"/>
    <cellStyle name="Calculation 2 5 3 8" xfId="17749"/>
    <cellStyle name="Calculation 2 5 3 8 2" xfId="17750"/>
    <cellStyle name="Calculation 2 5 3 8 3" xfId="17751"/>
    <cellStyle name="Calculation 2 5 3 8 4" xfId="17752"/>
    <cellStyle name="Calculation 2 5 3 8 5" xfId="17753"/>
    <cellStyle name="Calculation 2 5 3 8 6" xfId="17754"/>
    <cellStyle name="Calculation 2 5 3 8 7" xfId="17755"/>
    <cellStyle name="Calculation 2 5 3 8 8" xfId="17756"/>
    <cellStyle name="Calculation 2 5 3 8 9" xfId="17757"/>
    <cellStyle name="Calculation 2 5 3 9" xfId="17758"/>
    <cellStyle name="Calculation 2 5 3 9 2" xfId="17759"/>
    <cellStyle name="Calculation 2 5 3 9 3" xfId="17760"/>
    <cellStyle name="Calculation 2 5 3 9 4" xfId="17761"/>
    <cellStyle name="Calculation 2 5 3 9 5" xfId="17762"/>
    <cellStyle name="Calculation 2 5 3 9 6" xfId="17763"/>
    <cellStyle name="Calculation 2 5 3 9 7" xfId="17764"/>
    <cellStyle name="Calculation 2 5 3 9 8" xfId="17765"/>
    <cellStyle name="Calculation 2 5 4" xfId="17766"/>
    <cellStyle name="Calculation 2 5 4 10" xfId="17767"/>
    <cellStyle name="Calculation 2 5 4 11" xfId="17768"/>
    <cellStyle name="Calculation 2 5 4 12" xfId="17769"/>
    <cellStyle name="Calculation 2 5 4 13" xfId="17770"/>
    <cellStyle name="Calculation 2 5 4 14" xfId="17771"/>
    <cellStyle name="Calculation 2 5 4 15" xfId="17772"/>
    <cellStyle name="Calculation 2 5 4 16" xfId="17773"/>
    <cellStyle name="Calculation 2 5 4 17" xfId="17774"/>
    <cellStyle name="Calculation 2 5 4 18" xfId="17775"/>
    <cellStyle name="Calculation 2 5 4 19" xfId="17776"/>
    <cellStyle name="Calculation 2 5 4 2" xfId="17777"/>
    <cellStyle name="Calculation 2 5 4 2 2" xfId="17778"/>
    <cellStyle name="Calculation 2 5 4 2 3" xfId="17779"/>
    <cellStyle name="Calculation 2 5 4 2 4" xfId="17780"/>
    <cellStyle name="Calculation 2 5 4 2 5" xfId="17781"/>
    <cellStyle name="Calculation 2 5 4 2 6" xfId="17782"/>
    <cellStyle name="Calculation 2 5 4 2 7" xfId="17783"/>
    <cellStyle name="Calculation 2 5 4 2 8" xfId="17784"/>
    <cellStyle name="Calculation 2 5 4 2 9" xfId="17785"/>
    <cellStyle name="Calculation 2 5 4 20" xfId="17786"/>
    <cellStyle name="Calculation 2 5 4 21" xfId="17787"/>
    <cellStyle name="Calculation 2 5 4 22" xfId="17788"/>
    <cellStyle name="Calculation 2 5 4 23" xfId="17789"/>
    <cellStyle name="Calculation 2 5 4 24" xfId="17790"/>
    <cellStyle name="Calculation 2 5 4 3" xfId="17791"/>
    <cellStyle name="Calculation 2 5 4 3 2" xfId="17792"/>
    <cellStyle name="Calculation 2 5 4 3 3" xfId="17793"/>
    <cellStyle name="Calculation 2 5 4 3 4" xfId="17794"/>
    <cellStyle name="Calculation 2 5 4 3 5" xfId="17795"/>
    <cellStyle name="Calculation 2 5 4 3 6" xfId="17796"/>
    <cellStyle name="Calculation 2 5 4 3 7" xfId="17797"/>
    <cellStyle name="Calculation 2 5 4 3 8" xfId="17798"/>
    <cellStyle name="Calculation 2 5 4 3 9" xfId="17799"/>
    <cellStyle name="Calculation 2 5 4 4" xfId="17800"/>
    <cellStyle name="Calculation 2 5 4 4 2" xfId="17801"/>
    <cellStyle name="Calculation 2 5 4 4 3" xfId="17802"/>
    <cellStyle name="Calculation 2 5 4 4 4" xfId="17803"/>
    <cellStyle name="Calculation 2 5 4 4 5" xfId="17804"/>
    <cellStyle name="Calculation 2 5 4 4 6" xfId="17805"/>
    <cellStyle name="Calculation 2 5 4 4 7" xfId="17806"/>
    <cellStyle name="Calculation 2 5 4 4 8" xfId="17807"/>
    <cellStyle name="Calculation 2 5 4 4 9" xfId="17808"/>
    <cellStyle name="Calculation 2 5 4 5" xfId="17809"/>
    <cellStyle name="Calculation 2 5 4 5 2" xfId="17810"/>
    <cellStyle name="Calculation 2 5 4 5 3" xfId="17811"/>
    <cellStyle name="Calculation 2 5 4 5 4" xfId="17812"/>
    <cellStyle name="Calculation 2 5 4 5 5" xfId="17813"/>
    <cellStyle name="Calculation 2 5 4 5 6" xfId="17814"/>
    <cellStyle name="Calculation 2 5 4 5 7" xfId="17815"/>
    <cellStyle name="Calculation 2 5 4 5 8" xfId="17816"/>
    <cellStyle name="Calculation 2 5 4 6" xfId="17817"/>
    <cellStyle name="Calculation 2 5 4 6 2" xfId="17818"/>
    <cellStyle name="Calculation 2 5 4 6 3" xfId="17819"/>
    <cellStyle name="Calculation 2 5 4 6 4" xfId="17820"/>
    <cellStyle name="Calculation 2 5 4 6 5" xfId="17821"/>
    <cellStyle name="Calculation 2 5 4 6 6" xfId="17822"/>
    <cellStyle name="Calculation 2 5 4 6 7" xfId="17823"/>
    <cellStyle name="Calculation 2 5 4 6 8" xfId="17824"/>
    <cellStyle name="Calculation 2 5 4 7" xfId="17825"/>
    <cellStyle name="Calculation 2 5 4 7 2" xfId="17826"/>
    <cellStyle name="Calculation 2 5 4 7 3" xfId="17827"/>
    <cellStyle name="Calculation 2 5 4 7 4" xfId="17828"/>
    <cellStyle name="Calculation 2 5 4 7 5" xfId="17829"/>
    <cellStyle name="Calculation 2 5 4 7 6" xfId="17830"/>
    <cellStyle name="Calculation 2 5 4 7 7" xfId="17831"/>
    <cellStyle name="Calculation 2 5 4 7 8" xfId="17832"/>
    <cellStyle name="Calculation 2 5 4 8" xfId="17833"/>
    <cellStyle name="Calculation 2 5 4 9" xfId="17834"/>
    <cellStyle name="Calculation 2 5 5" xfId="17835"/>
    <cellStyle name="Calculation 2 5 5 10" xfId="17836"/>
    <cellStyle name="Calculation 2 5 5 11" xfId="17837"/>
    <cellStyle name="Calculation 2 5 5 12" xfId="17838"/>
    <cellStyle name="Calculation 2 5 5 13" xfId="17839"/>
    <cellStyle name="Calculation 2 5 5 14" xfId="17840"/>
    <cellStyle name="Calculation 2 5 5 15" xfId="17841"/>
    <cellStyle name="Calculation 2 5 5 16" xfId="17842"/>
    <cellStyle name="Calculation 2 5 5 17" xfId="17843"/>
    <cellStyle name="Calculation 2 5 5 18" xfId="17844"/>
    <cellStyle name="Calculation 2 5 5 2" xfId="17845"/>
    <cellStyle name="Calculation 2 5 5 2 10" xfId="17846"/>
    <cellStyle name="Calculation 2 5 5 2 2" xfId="17847"/>
    <cellStyle name="Calculation 2 5 5 2 2 2" xfId="17848"/>
    <cellStyle name="Calculation 2 5 5 2 2 3" xfId="17849"/>
    <cellStyle name="Calculation 2 5 5 2 2 4" xfId="17850"/>
    <cellStyle name="Calculation 2 5 5 2 2 5" xfId="17851"/>
    <cellStyle name="Calculation 2 5 5 2 2 6" xfId="17852"/>
    <cellStyle name="Calculation 2 5 5 2 2 7" xfId="17853"/>
    <cellStyle name="Calculation 2 5 5 2 2 8" xfId="17854"/>
    <cellStyle name="Calculation 2 5 5 2 2 9" xfId="17855"/>
    <cellStyle name="Calculation 2 5 5 2 3" xfId="17856"/>
    <cellStyle name="Calculation 2 5 5 2 4" xfId="17857"/>
    <cellStyle name="Calculation 2 5 5 2 5" xfId="17858"/>
    <cellStyle name="Calculation 2 5 5 2 6" xfId="17859"/>
    <cellStyle name="Calculation 2 5 5 2 7" xfId="17860"/>
    <cellStyle name="Calculation 2 5 5 2 8" xfId="17861"/>
    <cellStyle name="Calculation 2 5 5 2 9" xfId="17862"/>
    <cellStyle name="Calculation 2 5 5 3" xfId="17863"/>
    <cellStyle name="Calculation 2 5 5 3 2" xfId="17864"/>
    <cellStyle name="Calculation 2 5 5 3 3" xfId="17865"/>
    <cellStyle name="Calculation 2 5 5 3 4" xfId="17866"/>
    <cellStyle name="Calculation 2 5 5 3 5" xfId="17867"/>
    <cellStyle name="Calculation 2 5 5 3 6" xfId="17868"/>
    <cellStyle name="Calculation 2 5 5 3 7" xfId="17869"/>
    <cellStyle name="Calculation 2 5 5 3 8" xfId="17870"/>
    <cellStyle name="Calculation 2 5 5 4" xfId="17871"/>
    <cellStyle name="Calculation 2 5 5 4 2" xfId="17872"/>
    <cellStyle name="Calculation 2 5 5 4 3" xfId="17873"/>
    <cellStyle name="Calculation 2 5 5 4 4" xfId="17874"/>
    <cellStyle name="Calculation 2 5 5 4 5" xfId="17875"/>
    <cellStyle name="Calculation 2 5 5 4 6" xfId="17876"/>
    <cellStyle name="Calculation 2 5 5 4 7" xfId="17877"/>
    <cellStyle name="Calculation 2 5 5 4 8" xfId="17878"/>
    <cellStyle name="Calculation 2 5 5 4 9" xfId="17879"/>
    <cellStyle name="Calculation 2 5 5 5" xfId="17880"/>
    <cellStyle name="Calculation 2 5 5 6" xfId="17881"/>
    <cellStyle name="Calculation 2 5 5 7" xfId="17882"/>
    <cellStyle name="Calculation 2 5 5 8" xfId="17883"/>
    <cellStyle name="Calculation 2 5 5 9" xfId="17884"/>
    <cellStyle name="Calculation 2 5 6" xfId="17885"/>
    <cellStyle name="Calculation 2 5 6 10" xfId="17886"/>
    <cellStyle name="Calculation 2 5 6 11" xfId="17887"/>
    <cellStyle name="Calculation 2 5 6 12" xfId="17888"/>
    <cellStyle name="Calculation 2 5 6 13" xfId="17889"/>
    <cellStyle name="Calculation 2 5 6 14" xfId="17890"/>
    <cellStyle name="Calculation 2 5 6 15" xfId="17891"/>
    <cellStyle name="Calculation 2 5 6 16" xfId="17892"/>
    <cellStyle name="Calculation 2 5 6 17" xfId="17893"/>
    <cellStyle name="Calculation 2 5 6 18" xfId="17894"/>
    <cellStyle name="Calculation 2 5 6 2" xfId="17895"/>
    <cellStyle name="Calculation 2 5 6 2 10" xfId="17896"/>
    <cellStyle name="Calculation 2 5 6 2 2" xfId="17897"/>
    <cellStyle name="Calculation 2 5 6 2 2 2" xfId="17898"/>
    <cellStyle name="Calculation 2 5 6 2 2 3" xfId="17899"/>
    <cellStyle name="Calculation 2 5 6 2 2 4" xfId="17900"/>
    <cellStyle name="Calculation 2 5 6 2 2 5" xfId="17901"/>
    <cellStyle name="Calculation 2 5 6 2 2 6" xfId="17902"/>
    <cellStyle name="Calculation 2 5 6 2 2 7" xfId="17903"/>
    <cellStyle name="Calculation 2 5 6 2 2 8" xfId="17904"/>
    <cellStyle name="Calculation 2 5 6 2 2 9" xfId="17905"/>
    <cellStyle name="Calculation 2 5 6 2 3" xfId="17906"/>
    <cellStyle name="Calculation 2 5 6 2 4" xfId="17907"/>
    <cellStyle name="Calculation 2 5 6 2 5" xfId="17908"/>
    <cellStyle name="Calculation 2 5 6 2 6" xfId="17909"/>
    <cellStyle name="Calculation 2 5 6 2 7" xfId="17910"/>
    <cellStyle name="Calculation 2 5 6 2 8" xfId="17911"/>
    <cellStyle name="Calculation 2 5 6 2 9" xfId="17912"/>
    <cellStyle name="Calculation 2 5 6 3" xfId="17913"/>
    <cellStyle name="Calculation 2 5 6 3 2" xfId="17914"/>
    <cellStyle name="Calculation 2 5 6 3 3" xfId="17915"/>
    <cellStyle name="Calculation 2 5 6 3 4" xfId="17916"/>
    <cellStyle name="Calculation 2 5 6 3 5" xfId="17917"/>
    <cellStyle name="Calculation 2 5 6 3 6" xfId="17918"/>
    <cellStyle name="Calculation 2 5 6 3 7" xfId="17919"/>
    <cellStyle name="Calculation 2 5 6 3 8" xfId="17920"/>
    <cellStyle name="Calculation 2 5 6 4" xfId="17921"/>
    <cellStyle name="Calculation 2 5 6 4 2" xfId="17922"/>
    <cellStyle name="Calculation 2 5 6 4 3" xfId="17923"/>
    <cellStyle name="Calculation 2 5 6 4 4" xfId="17924"/>
    <cellStyle name="Calculation 2 5 6 4 5" xfId="17925"/>
    <cellStyle name="Calculation 2 5 6 4 6" xfId="17926"/>
    <cellStyle name="Calculation 2 5 6 4 7" xfId="17927"/>
    <cellStyle name="Calculation 2 5 6 4 8" xfId="17928"/>
    <cellStyle name="Calculation 2 5 6 4 9" xfId="17929"/>
    <cellStyle name="Calculation 2 5 6 5" xfId="17930"/>
    <cellStyle name="Calculation 2 5 6 6" xfId="17931"/>
    <cellStyle name="Calculation 2 5 6 7" xfId="17932"/>
    <cellStyle name="Calculation 2 5 6 8" xfId="17933"/>
    <cellStyle name="Calculation 2 5 6 9" xfId="17934"/>
    <cellStyle name="Calculation 2 5 7" xfId="17935"/>
    <cellStyle name="Calculation 2 5 7 10" xfId="17936"/>
    <cellStyle name="Calculation 2 5 7 11" xfId="17937"/>
    <cellStyle name="Calculation 2 5 7 12" xfId="17938"/>
    <cellStyle name="Calculation 2 5 7 13" xfId="17939"/>
    <cellStyle name="Calculation 2 5 7 14" xfId="17940"/>
    <cellStyle name="Calculation 2 5 7 15" xfId="17941"/>
    <cellStyle name="Calculation 2 5 7 16" xfId="17942"/>
    <cellStyle name="Calculation 2 5 7 17" xfId="17943"/>
    <cellStyle name="Calculation 2 5 7 18" xfId="17944"/>
    <cellStyle name="Calculation 2 5 7 2" xfId="17945"/>
    <cellStyle name="Calculation 2 5 7 3" xfId="17946"/>
    <cellStyle name="Calculation 2 5 7 4" xfId="17947"/>
    <cellStyle name="Calculation 2 5 7 5" xfId="17948"/>
    <cellStyle name="Calculation 2 5 7 6" xfId="17949"/>
    <cellStyle name="Calculation 2 5 7 7" xfId="17950"/>
    <cellStyle name="Calculation 2 5 7 8" xfId="17951"/>
    <cellStyle name="Calculation 2 5 7 9" xfId="17952"/>
    <cellStyle name="Calculation 2 5 8" xfId="17953"/>
    <cellStyle name="Calculation 2 5 8 2" xfId="17954"/>
    <cellStyle name="Calculation 2 5 8 3" xfId="17955"/>
    <cellStyle name="Calculation 2 5 8 4" xfId="17956"/>
    <cellStyle name="Calculation 2 5 8 5" xfId="17957"/>
    <cellStyle name="Calculation 2 5 8 6" xfId="17958"/>
    <cellStyle name="Calculation 2 5 8 7" xfId="17959"/>
    <cellStyle name="Calculation 2 5 8 8" xfId="17960"/>
    <cellStyle name="Calculation 2 5 8 9" xfId="17961"/>
    <cellStyle name="Calculation 2 5 9" xfId="17962"/>
    <cellStyle name="Calculation 2 5 9 2" xfId="17963"/>
    <cellStyle name="Calculation 2 5 9 3" xfId="17964"/>
    <cellStyle name="Calculation 2 5 9 4" xfId="17965"/>
    <cellStyle name="Calculation 2 5 9 5" xfId="17966"/>
    <cellStyle name="Calculation 2 5 9 6" xfId="17967"/>
    <cellStyle name="Calculation 2 5 9 7" xfId="17968"/>
    <cellStyle name="Calculation 2 5 9 8" xfId="17969"/>
    <cellStyle name="Calculation 2 5 9 9" xfId="17970"/>
    <cellStyle name="Calculation 2 6" xfId="1402"/>
    <cellStyle name="Calculation 2 6 10" xfId="17971"/>
    <cellStyle name="Calculation 2 6 11" xfId="17972"/>
    <cellStyle name="Calculation 2 6 12" xfId="17973"/>
    <cellStyle name="Calculation 2 6 13" xfId="17974"/>
    <cellStyle name="Calculation 2 6 14" xfId="17975"/>
    <cellStyle name="Calculation 2 6 15" xfId="17976"/>
    <cellStyle name="Calculation 2 6 16" xfId="17977"/>
    <cellStyle name="Calculation 2 6 17" xfId="17978"/>
    <cellStyle name="Calculation 2 6 18" xfId="17979"/>
    <cellStyle name="Calculation 2 6 19" xfId="17980"/>
    <cellStyle name="Calculation 2 6 2" xfId="17981"/>
    <cellStyle name="Calculation 2 6 2 10" xfId="17982"/>
    <cellStyle name="Calculation 2 6 2 11" xfId="17983"/>
    <cellStyle name="Calculation 2 6 2 12" xfId="17984"/>
    <cellStyle name="Calculation 2 6 2 13" xfId="17985"/>
    <cellStyle name="Calculation 2 6 2 14" xfId="17986"/>
    <cellStyle name="Calculation 2 6 2 15" xfId="17987"/>
    <cellStyle name="Calculation 2 6 2 16" xfId="17988"/>
    <cellStyle name="Calculation 2 6 2 17" xfId="17989"/>
    <cellStyle name="Calculation 2 6 2 18" xfId="17990"/>
    <cellStyle name="Calculation 2 6 2 19" xfId="17991"/>
    <cellStyle name="Calculation 2 6 2 2" xfId="17992"/>
    <cellStyle name="Calculation 2 6 2 2 10" xfId="17993"/>
    <cellStyle name="Calculation 2 6 2 2 11" xfId="17994"/>
    <cellStyle name="Calculation 2 6 2 2 12" xfId="17995"/>
    <cellStyle name="Calculation 2 6 2 2 13" xfId="17996"/>
    <cellStyle name="Calculation 2 6 2 2 14" xfId="17997"/>
    <cellStyle name="Calculation 2 6 2 2 15" xfId="17998"/>
    <cellStyle name="Calculation 2 6 2 2 2" xfId="17999"/>
    <cellStyle name="Calculation 2 6 2 2 2 2" xfId="18000"/>
    <cellStyle name="Calculation 2 6 2 2 2 3" xfId="18001"/>
    <cellStyle name="Calculation 2 6 2 2 2 4" xfId="18002"/>
    <cellStyle name="Calculation 2 6 2 2 2 5" xfId="18003"/>
    <cellStyle name="Calculation 2 6 2 2 2 6" xfId="18004"/>
    <cellStyle name="Calculation 2 6 2 2 2 7" xfId="18005"/>
    <cellStyle name="Calculation 2 6 2 2 2 8" xfId="18006"/>
    <cellStyle name="Calculation 2 6 2 2 2 9" xfId="18007"/>
    <cellStyle name="Calculation 2 6 2 2 3" xfId="18008"/>
    <cellStyle name="Calculation 2 6 2 2 3 2" xfId="18009"/>
    <cellStyle name="Calculation 2 6 2 2 3 3" xfId="18010"/>
    <cellStyle name="Calculation 2 6 2 2 3 4" xfId="18011"/>
    <cellStyle name="Calculation 2 6 2 2 3 5" xfId="18012"/>
    <cellStyle name="Calculation 2 6 2 2 3 6" xfId="18013"/>
    <cellStyle name="Calculation 2 6 2 2 3 7" xfId="18014"/>
    <cellStyle name="Calculation 2 6 2 2 3 8" xfId="18015"/>
    <cellStyle name="Calculation 2 6 2 2 4" xfId="18016"/>
    <cellStyle name="Calculation 2 6 2 2 4 2" xfId="18017"/>
    <cellStyle name="Calculation 2 6 2 2 4 3" xfId="18018"/>
    <cellStyle name="Calculation 2 6 2 2 4 4" xfId="18019"/>
    <cellStyle name="Calculation 2 6 2 2 4 5" xfId="18020"/>
    <cellStyle name="Calculation 2 6 2 2 4 6" xfId="18021"/>
    <cellStyle name="Calculation 2 6 2 2 4 7" xfId="18022"/>
    <cellStyle name="Calculation 2 6 2 2 4 8" xfId="18023"/>
    <cellStyle name="Calculation 2 6 2 2 5" xfId="18024"/>
    <cellStyle name="Calculation 2 6 2 2 5 2" xfId="18025"/>
    <cellStyle name="Calculation 2 6 2 2 5 3" xfId="18026"/>
    <cellStyle name="Calculation 2 6 2 2 5 4" xfId="18027"/>
    <cellStyle name="Calculation 2 6 2 2 5 5" xfId="18028"/>
    <cellStyle name="Calculation 2 6 2 2 5 6" xfId="18029"/>
    <cellStyle name="Calculation 2 6 2 2 5 7" xfId="18030"/>
    <cellStyle name="Calculation 2 6 2 2 5 8" xfId="18031"/>
    <cellStyle name="Calculation 2 6 2 2 6" xfId="18032"/>
    <cellStyle name="Calculation 2 6 2 2 6 2" xfId="18033"/>
    <cellStyle name="Calculation 2 6 2 2 6 3" xfId="18034"/>
    <cellStyle name="Calculation 2 6 2 2 6 4" xfId="18035"/>
    <cellStyle name="Calculation 2 6 2 2 6 5" xfId="18036"/>
    <cellStyle name="Calculation 2 6 2 2 6 6" xfId="18037"/>
    <cellStyle name="Calculation 2 6 2 2 6 7" xfId="18038"/>
    <cellStyle name="Calculation 2 6 2 2 6 8" xfId="18039"/>
    <cellStyle name="Calculation 2 6 2 2 7" xfId="18040"/>
    <cellStyle name="Calculation 2 6 2 2 7 2" xfId="18041"/>
    <cellStyle name="Calculation 2 6 2 2 7 3" xfId="18042"/>
    <cellStyle name="Calculation 2 6 2 2 7 4" xfId="18043"/>
    <cellStyle name="Calculation 2 6 2 2 7 5" xfId="18044"/>
    <cellStyle name="Calculation 2 6 2 2 7 6" xfId="18045"/>
    <cellStyle name="Calculation 2 6 2 2 7 7" xfId="18046"/>
    <cellStyle name="Calculation 2 6 2 2 7 8" xfId="18047"/>
    <cellStyle name="Calculation 2 6 2 2 8" xfId="18048"/>
    <cellStyle name="Calculation 2 6 2 2 9" xfId="18049"/>
    <cellStyle name="Calculation 2 6 2 20" xfId="18050"/>
    <cellStyle name="Calculation 2 6 2 21" xfId="18051"/>
    <cellStyle name="Calculation 2 6 2 22" xfId="18052"/>
    <cellStyle name="Calculation 2 6 2 23" xfId="18053"/>
    <cellStyle name="Calculation 2 6 2 24" xfId="18054"/>
    <cellStyle name="Calculation 2 6 2 25" xfId="18055"/>
    <cellStyle name="Calculation 2 6 2 26" xfId="18056"/>
    <cellStyle name="Calculation 2 6 2 27" xfId="18057"/>
    <cellStyle name="Calculation 2 6 2 3" xfId="18058"/>
    <cellStyle name="Calculation 2 6 2 3 10" xfId="18059"/>
    <cellStyle name="Calculation 2 6 2 3 11" xfId="18060"/>
    <cellStyle name="Calculation 2 6 2 3 12" xfId="18061"/>
    <cellStyle name="Calculation 2 6 2 3 13" xfId="18062"/>
    <cellStyle name="Calculation 2 6 2 3 14" xfId="18063"/>
    <cellStyle name="Calculation 2 6 2 3 15" xfId="18064"/>
    <cellStyle name="Calculation 2 6 2 3 2" xfId="18065"/>
    <cellStyle name="Calculation 2 6 2 3 2 2" xfId="18066"/>
    <cellStyle name="Calculation 2 6 2 3 2 3" xfId="18067"/>
    <cellStyle name="Calculation 2 6 2 3 2 4" xfId="18068"/>
    <cellStyle name="Calculation 2 6 2 3 2 5" xfId="18069"/>
    <cellStyle name="Calculation 2 6 2 3 2 6" xfId="18070"/>
    <cellStyle name="Calculation 2 6 2 3 2 7" xfId="18071"/>
    <cellStyle name="Calculation 2 6 2 3 2 8" xfId="18072"/>
    <cellStyle name="Calculation 2 6 2 3 3" xfId="18073"/>
    <cellStyle name="Calculation 2 6 2 3 3 2" xfId="18074"/>
    <cellStyle name="Calculation 2 6 2 3 3 3" xfId="18075"/>
    <cellStyle name="Calculation 2 6 2 3 3 4" xfId="18076"/>
    <cellStyle name="Calculation 2 6 2 3 3 5" xfId="18077"/>
    <cellStyle name="Calculation 2 6 2 3 3 6" xfId="18078"/>
    <cellStyle name="Calculation 2 6 2 3 3 7" xfId="18079"/>
    <cellStyle name="Calculation 2 6 2 3 3 8" xfId="18080"/>
    <cellStyle name="Calculation 2 6 2 3 4" xfId="18081"/>
    <cellStyle name="Calculation 2 6 2 3 4 2" xfId="18082"/>
    <cellStyle name="Calculation 2 6 2 3 4 3" xfId="18083"/>
    <cellStyle name="Calculation 2 6 2 3 4 4" xfId="18084"/>
    <cellStyle name="Calculation 2 6 2 3 4 5" xfId="18085"/>
    <cellStyle name="Calculation 2 6 2 3 4 6" xfId="18086"/>
    <cellStyle name="Calculation 2 6 2 3 4 7" xfId="18087"/>
    <cellStyle name="Calculation 2 6 2 3 4 8" xfId="18088"/>
    <cellStyle name="Calculation 2 6 2 3 5" xfId="18089"/>
    <cellStyle name="Calculation 2 6 2 3 5 2" xfId="18090"/>
    <cellStyle name="Calculation 2 6 2 3 5 3" xfId="18091"/>
    <cellStyle name="Calculation 2 6 2 3 5 4" xfId="18092"/>
    <cellStyle name="Calculation 2 6 2 3 5 5" xfId="18093"/>
    <cellStyle name="Calculation 2 6 2 3 5 6" xfId="18094"/>
    <cellStyle name="Calculation 2 6 2 3 5 7" xfId="18095"/>
    <cellStyle name="Calculation 2 6 2 3 5 8" xfId="18096"/>
    <cellStyle name="Calculation 2 6 2 3 6" xfId="18097"/>
    <cellStyle name="Calculation 2 6 2 3 6 2" xfId="18098"/>
    <cellStyle name="Calculation 2 6 2 3 6 3" xfId="18099"/>
    <cellStyle name="Calculation 2 6 2 3 6 4" xfId="18100"/>
    <cellStyle name="Calculation 2 6 2 3 6 5" xfId="18101"/>
    <cellStyle name="Calculation 2 6 2 3 6 6" xfId="18102"/>
    <cellStyle name="Calculation 2 6 2 3 6 7" xfId="18103"/>
    <cellStyle name="Calculation 2 6 2 3 6 8" xfId="18104"/>
    <cellStyle name="Calculation 2 6 2 3 7" xfId="18105"/>
    <cellStyle name="Calculation 2 6 2 3 7 2" xfId="18106"/>
    <cellStyle name="Calculation 2 6 2 3 7 3" xfId="18107"/>
    <cellStyle name="Calculation 2 6 2 3 7 4" xfId="18108"/>
    <cellStyle name="Calculation 2 6 2 3 7 5" xfId="18109"/>
    <cellStyle name="Calculation 2 6 2 3 7 6" xfId="18110"/>
    <cellStyle name="Calculation 2 6 2 3 7 7" xfId="18111"/>
    <cellStyle name="Calculation 2 6 2 3 7 8" xfId="18112"/>
    <cellStyle name="Calculation 2 6 2 3 8" xfId="18113"/>
    <cellStyle name="Calculation 2 6 2 3 9" xfId="18114"/>
    <cellStyle name="Calculation 2 6 2 4" xfId="18115"/>
    <cellStyle name="Calculation 2 6 2 4 2" xfId="18116"/>
    <cellStyle name="Calculation 2 6 2 4 3" xfId="18117"/>
    <cellStyle name="Calculation 2 6 2 4 4" xfId="18118"/>
    <cellStyle name="Calculation 2 6 2 4 5" xfId="18119"/>
    <cellStyle name="Calculation 2 6 2 4 6" xfId="18120"/>
    <cellStyle name="Calculation 2 6 2 4 7" xfId="18121"/>
    <cellStyle name="Calculation 2 6 2 4 8" xfId="18122"/>
    <cellStyle name="Calculation 2 6 2 4 9" xfId="18123"/>
    <cellStyle name="Calculation 2 6 2 5" xfId="18124"/>
    <cellStyle name="Calculation 2 6 2 5 2" xfId="18125"/>
    <cellStyle name="Calculation 2 6 2 5 3" xfId="18126"/>
    <cellStyle name="Calculation 2 6 2 5 4" xfId="18127"/>
    <cellStyle name="Calculation 2 6 2 5 5" xfId="18128"/>
    <cellStyle name="Calculation 2 6 2 5 6" xfId="18129"/>
    <cellStyle name="Calculation 2 6 2 5 7" xfId="18130"/>
    <cellStyle name="Calculation 2 6 2 5 8" xfId="18131"/>
    <cellStyle name="Calculation 2 6 2 6" xfId="18132"/>
    <cellStyle name="Calculation 2 6 2 6 2" xfId="18133"/>
    <cellStyle name="Calculation 2 6 2 6 3" xfId="18134"/>
    <cellStyle name="Calculation 2 6 2 6 4" xfId="18135"/>
    <cellStyle name="Calculation 2 6 2 6 5" xfId="18136"/>
    <cellStyle name="Calculation 2 6 2 6 6" xfId="18137"/>
    <cellStyle name="Calculation 2 6 2 6 7" xfId="18138"/>
    <cellStyle name="Calculation 2 6 2 6 8" xfId="18139"/>
    <cellStyle name="Calculation 2 6 2 7" xfId="18140"/>
    <cellStyle name="Calculation 2 6 2 7 2" xfId="18141"/>
    <cellStyle name="Calculation 2 6 2 7 3" xfId="18142"/>
    <cellStyle name="Calculation 2 6 2 7 4" xfId="18143"/>
    <cellStyle name="Calculation 2 6 2 7 5" xfId="18144"/>
    <cellStyle name="Calculation 2 6 2 7 6" xfId="18145"/>
    <cellStyle name="Calculation 2 6 2 7 7" xfId="18146"/>
    <cellStyle name="Calculation 2 6 2 7 8" xfId="18147"/>
    <cellStyle name="Calculation 2 6 2 8" xfId="18148"/>
    <cellStyle name="Calculation 2 6 2 8 2" xfId="18149"/>
    <cellStyle name="Calculation 2 6 2 8 3" xfId="18150"/>
    <cellStyle name="Calculation 2 6 2 8 4" xfId="18151"/>
    <cellStyle name="Calculation 2 6 2 8 5" xfId="18152"/>
    <cellStyle name="Calculation 2 6 2 8 6" xfId="18153"/>
    <cellStyle name="Calculation 2 6 2 8 7" xfId="18154"/>
    <cellStyle name="Calculation 2 6 2 8 8" xfId="18155"/>
    <cellStyle name="Calculation 2 6 2 9" xfId="18156"/>
    <cellStyle name="Calculation 2 6 2 9 2" xfId="18157"/>
    <cellStyle name="Calculation 2 6 2 9 3" xfId="18158"/>
    <cellStyle name="Calculation 2 6 2 9 4" xfId="18159"/>
    <cellStyle name="Calculation 2 6 2 9 5" xfId="18160"/>
    <cellStyle name="Calculation 2 6 2 9 6" xfId="18161"/>
    <cellStyle name="Calculation 2 6 2 9 7" xfId="18162"/>
    <cellStyle name="Calculation 2 6 2 9 8" xfId="18163"/>
    <cellStyle name="Calculation 2 6 20" xfId="18164"/>
    <cellStyle name="Calculation 2 6 21" xfId="18165"/>
    <cellStyle name="Calculation 2 6 22" xfId="18166"/>
    <cellStyle name="Calculation 2 6 23" xfId="18167"/>
    <cellStyle name="Calculation 2 6 24" xfId="18168"/>
    <cellStyle name="Calculation 2 6 3" xfId="18169"/>
    <cellStyle name="Calculation 2 6 3 10" xfId="18170"/>
    <cellStyle name="Calculation 2 6 3 11" xfId="18171"/>
    <cellStyle name="Calculation 2 6 3 12" xfId="18172"/>
    <cellStyle name="Calculation 2 6 3 13" xfId="18173"/>
    <cellStyle name="Calculation 2 6 3 14" xfId="18174"/>
    <cellStyle name="Calculation 2 6 3 15" xfId="18175"/>
    <cellStyle name="Calculation 2 6 3 16" xfId="18176"/>
    <cellStyle name="Calculation 2 6 3 17" xfId="18177"/>
    <cellStyle name="Calculation 2 6 3 18" xfId="18178"/>
    <cellStyle name="Calculation 2 6 3 19" xfId="18179"/>
    <cellStyle name="Calculation 2 6 3 2" xfId="18180"/>
    <cellStyle name="Calculation 2 6 3 2 10" xfId="18181"/>
    <cellStyle name="Calculation 2 6 3 2 2" xfId="18182"/>
    <cellStyle name="Calculation 2 6 3 2 2 2" xfId="18183"/>
    <cellStyle name="Calculation 2 6 3 2 2 3" xfId="18184"/>
    <cellStyle name="Calculation 2 6 3 2 2 4" xfId="18185"/>
    <cellStyle name="Calculation 2 6 3 2 2 5" xfId="18186"/>
    <cellStyle name="Calculation 2 6 3 2 2 6" xfId="18187"/>
    <cellStyle name="Calculation 2 6 3 2 2 7" xfId="18188"/>
    <cellStyle name="Calculation 2 6 3 2 2 8" xfId="18189"/>
    <cellStyle name="Calculation 2 6 3 2 2 9" xfId="18190"/>
    <cellStyle name="Calculation 2 6 3 2 3" xfId="18191"/>
    <cellStyle name="Calculation 2 6 3 2 4" xfId="18192"/>
    <cellStyle name="Calculation 2 6 3 2 5" xfId="18193"/>
    <cellStyle name="Calculation 2 6 3 2 6" xfId="18194"/>
    <cellStyle name="Calculation 2 6 3 2 7" xfId="18195"/>
    <cellStyle name="Calculation 2 6 3 2 8" xfId="18196"/>
    <cellStyle name="Calculation 2 6 3 2 9" xfId="18197"/>
    <cellStyle name="Calculation 2 6 3 20" xfId="18198"/>
    <cellStyle name="Calculation 2 6 3 21" xfId="18199"/>
    <cellStyle name="Calculation 2 6 3 22" xfId="18200"/>
    <cellStyle name="Calculation 2 6 3 23" xfId="18201"/>
    <cellStyle name="Calculation 2 6 3 24" xfId="18202"/>
    <cellStyle name="Calculation 2 6 3 3" xfId="18203"/>
    <cellStyle name="Calculation 2 6 3 3 2" xfId="18204"/>
    <cellStyle name="Calculation 2 6 3 3 3" xfId="18205"/>
    <cellStyle name="Calculation 2 6 3 3 4" xfId="18206"/>
    <cellStyle name="Calculation 2 6 3 3 5" xfId="18207"/>
    <cellStyle name="Calculation 2 6 3 3 6" xfId="18208"/>
    <cellStyle name="Calculation 2 6 3 3 7" xfId="18209"/>
    <cellStyle name="Calculation 2 6 3 3 8" xfId="18210"/>
    <cellStyle name="Calculation 2 6 3 4" xfId="18211"/>
    <cellStyle name="Calculation 2 6 3 4 2" xfId="18212"/>
    <cellStyle name="Calculation 2 6 3 4 3" xfId="18213"/>
    <cellStyle name="Calculation 2 6 3 4 4" xfId="18214"/>
    <cellStyle name="Calculation 2 6 3 4 5" xfId="18215"/>
    <cellStyle name="Calculation 2 6 3 4 6" xfId="18216"/>
    <cellStyle name="Calculation 2 6 3 4 7" xfId="18217"/>
    <cellStyle name="Calculation 2 6 3 4 8" xfId="18218"/>
    <cellStyle name="Calculation 2 6 3 4 9" xfId="18219"/>
    <cellStyle name="Calculation 2 6 3 5" xfId="18220"/>
    <cellStyle name="Calculation 2 6 3 5 2" xfId="18221"/>
    <cellStyle name="Calculation 2 6 3 5 3" xfId="18222"/>
    <cellStyle name="Calculation 2 6 3 5 4" xfId="18223"/>
    <cellStyle name="Calculation 2 6 3 5 5" xfId="18224"/>
    <cellStyle name="Calculation 2 6 3 5 6" xfId="18225"/>
    <cellStyle name="Calculation 2 6 3 5 7" xfId="18226"/>
    <cellStyle name="Calculation 2 6 3 5 8" xfId="18227"/>
    <cellStyle name="Calculation 2 6 3 6" xfId="18228"/>
    <cellStyle name="Calculation 2 6 3 6 2" xfId="18229"/>
    <cellStyle name="Calculation 2 6 3 6 3" xfId="18230"/>
    <cellStyle name="Calculation 2 6 3 6 4" xfId="18231"/>
    <cellStyle name="Calculation 2 6 3 6 5" xfId="18232"/>
    <cellStyle name="Calculation 2 6 3 6 6" xfId="18233"/>
    <cellStyle name="Calculation 2 6 3 6 7" xfId="18234"/>
    <cellStyle name="Calculation 2 6 3 6 8" xfId="18235"/>
    <cellStyle name="Calculation 2 6 3 7" xfId="18236"/>
    <cellStyle name="Calculation 2 6 3 7 2" xfId="18237"/>
    <cellStyle name="Calculation 2 6 3 7 3" xfId="18238"/>
    <cellStyle name="Calculation 2 6 3 7 4" xfId="18239"/>
    <cellStyle name="Calculation 2 6 3 7 5" xfId="18240"/>
    <cellStyle name="Calculation 2 6 3 7 6" xfId="18241"/>
    <cellStyle name="Calculation 2 6 3 7 7" xfId="18242"/>
    <cellStyle name="Calculation 2 6 3 7 8" xfId="18243"/>
    <cellStyle name="Calculation 2 6 3 8" xfId="18244"/>
    <cellStyle name="Calculation 2 6 3 9" xfId="18245"/>
    <cellStyle name="Calculation 2 6 4" xfId="18246"/>
    <cellStyle name="Calculation 2 6 4 10" xfId="18247"/>
    <cellStyle name="Calculation 2 6 4 11" xfId="18248"/>
    <cellStyle name="Calculation 2 6 4 12" xfId="18249"/>
    <cellStyle name="Calculation 2 6 4 13" xfId="18250"/>
    <cellStyle name="Calculation 2 6 4 14" xfId="18251"/>
    <cellStyle name="Calculation 2 6 4 15" xfId="18252"/>
    <cellStyle name="Calculation 2 6 4 16" xfId="18253"/>
    <cellStyle name="Calculation 2 6 4 17" xfId="18254"/>
    <cellStyle name="Calculation 2 6 4 18" xfId="18255"/>
    <cellStyle name="Calculation 2 6 4 2" xfId="18256"/>
    <cellStyle name="Calculation 2 6 4 2 10" xfId="18257"/>
    <cellStyle name="Calculation 2 6 4 2 2" xfId="18258"/>
    <cellStyle name="Calculation 2 6 4 2 2 2" xfId="18259"/>
    <cellStyle name="Calculation 2 6 4 2 2 3" xfId="18260"/>
    <cellStyle name="Calculation 2 6 4 2 2 4" xfId="18261"/>
    <cellStyle name="Calculation 2 6 4 2 2 5" xfId="18262"/>
    <cellStyle name="Calculation 2 6 4 2 2 6" xfId="18263"/>
    <cellStyle name="Calculation 2 6 4 2 2 7" xfId="18264"/>
    <cellStyle name="Calculation 2 6 4 2 2 8" xfId="18265"/>
    <cellStyle name="Calculation 2 6 4 2 2 9" xfId="18266"/>
    <cellStyle name="Calculation 2 6 4 2 3" xfId="18267"/>
    <cellStyle name="Calculation 2 6 4 2 4" xfId="18268"/>
    <cellStyle name="Calculation 2 6 4 2 5" xfId="18269"/>
    <cellStyle name="Calculation 2 6 4 2 6" xfId="18270"/>
    <cellStyle name="Calculation 2 6 4 2 7" xfId="18271"/>
    <cellStyle name="Calculation 2 6 4 2 8" xfId="18272"/>
    <cellStyle name="Calculation 2 6 4 2 9" xfId="18273"/>
    <cellStyle name="Calculation 2 6 4 3" xfId="18274"/>
    <cellStyle name="Calculation 2 6 4 3 2" xfId="18275"/>
    <cellStyle name="Calculation 2 6 4 3 3" xfId="18276"/>
    <cellStyle name="Calculation 2 6 4 3 4" xfId="18277"/>
    <cellStyle name="Calculation 2 6 4 3 5" xfId="18278"/>
    <cellStyle name="Calculation 2 6 4 3 6" xfId="18279"/>
    <cellStyle name="Calculation 2 6 4 3 7" xfId="18280"/>
    <cellStyle name="Calculation 2 6 4 3 8" xfId="18281"/>
    <cellStyle name="Calculation 2 6 4 4" xfId="18282"/>
    <cellStyle name="Calculation 2 6 4 4 2" xfId="18283"/>
    <cellStyle name="Calculation 2 6 4 4 3" xfId="18284"/>
    <cellStyle name="Calculation 2 6 4 4 4" xfId="18285"/>
    <cellStyle name="Calculation 2 6 4 4 5" xfId="18286"/>
    <cellStyle name="Calculation 2 6 4 4 6" xfId="18287"/>
    <cellStyle name="Calculation 2 6 4 4 7" xfId="18288"/>
    <cellStyle name="Calculation 2 6 4 4 8" xfId="18289"/>
    <cellStyle name="Calculation 2 6 4 4 9" xfId="18290"/>
    <cellStyle name="Calculation 2 6 4 5" xfId="18291"/>
    <cellStyle name="Calculation 2 6 4 6" xfId="18292"/>
    <cellStyle name="Calculation 2 6 4 7" xfId="18293"/>
    <cellStyle name="Calculation 2 6 4 8" xfId="18294"/>
    <cellStyle name="Calculation 2 6 4 9" xfId="18295"/>
    <cellStyle name="Calculation 2 6 5" xfId="18296"/>
    <cellStyle name="Calculation 2 6 5 10" xfId="18297"/>
    <cellStyle name="Calculation 2 6 5 11" xfId="18298"/>
    <cellStyle name="Calculation 2 6 5 12" xfId="18299"/>
    <cellStyle name="Calculation 2 6 5 13" xfId="18300"/>
    <cellStyle name="Calculation 2 6 5 14" xfId="18301"/>
    <cellStyle name="Calculation 2 6 5 15" xfId="18302"/>
    <cellStyle name="Calculation 2 6 5 16" xfId="18303"/>
    <cellStyle name="Calculation 2 6 5 17" xfId="18304"/>
    <cellStyle name="Calculation 2 6 5 18" xfId="18305"/>
    <cellStyle name="Calculation 2 6 5 2" xfId="18306"/>
    <cellStyle name="Calculation 2 6 5 2 10" xfId="18307"/>
    <cellStyle name="Calculation 2 6 5 2 2" xfId="18308"/>
    <cellStyle name="Calculation 2 6 5 2 2 2" xfId="18309"/>
    <cellStyle name="Calculation 2 6 5 2 2 3" xfId="18310"/>
    <cellStyle name="Calculation 2 6 5 2 2 4" xfId="18311"/>
    <cellStyle name="Calculation 2 6 5 2 2 5" xfId="18312"/>
    <cellStyle name="Calculation 2 6 5 2 2 6" xfId="18313"/>
    <cellStyle name="Calculation 2 6 5 2 2 7" xfId="18314"/>
    <cellStyle name="Calculation 2 6 5 2 2 8" xfId="18315"/>
    <cellStyle name="Calculation 2 6 5 2 2 9" xfId="18316"/>
    <cellStyle name="Calculation 2 6 5 2 3" xfId="18317"/>
    <cellStyle name="Calculation 2 6 5 2 4" xfId="18318"/>
    <cellStyle name="Calculation 2 6 5 2 5" xfId="18319"/>
    <cellStyle name="Calculation 2 6 5 2 6" xfId="18320"/>
    <cellStyle name="Calculation 2 6 5 2 7" xfId="18321"/>
    <cellStyle name="Calculation 2 6 5 2 8" xfId="18322"/>
    <cellStyle name="Calculation 2 6 5 2 9" xfId="18323"/>
    <cellStyle name="Calculation 2 6 5 3" xfId="18324"/>
    <cellStyle name="Calculation 2 6 5 3 2" xfId="18325"/>
    <cellStyle name="Calculation 2 6 5 3 3" xfId="18326"/>
    <cellStyle name="Calculation 2 6 5 3 4" xfId="18327"/>
    <cellStyle name="Calculation 2 6 5 3 5" xfId="18328"/>
    <cellStyle name="Calculation 2 6 5 3 6" xfId="18329"/>
    <cellStyle name="Calculation 2 6 5 3 7" xfId="18330"/>
    <cellStyle name="Calculation 2 6 5 3 8" xfId="18331"/>
    <cellStyle name="Calculation 2 6 5 4" xfId="18332"/>
    <cellStyle name="Calculation 2 6 5 4 2" xfId="18333"/>
    <cellStyle name="Calculation 2 6 5 4 3" xfId="18334"/>
    <cellStyle name="Calculation 2 6 5 4 4" xfId="18335"/>
    <cellStyle name="Calculation 2 6 5 4 5" xfId="18336"/>
    <cellStyle name="Calculation 2 6 5 4 6" xfId="18337"/>
    <cellStyle name="Calculation 2 6 5 4 7" xfId="18338"/>
    <cellStyle name="Calculation 2 6 5 4 8" xfId="18339"/>
    <cellStyle name="Calculation 2 6 5 4 9" xfId="18340"/>
    <cellStyle name="Calculation 2 6 5 5" xfId="18341"/>
    <cellStyle name="Calculation 2 6 5 6" xfId="18342"/>
    <cellStyle name="Calculation 2 6 5 7" xfId="18343"/>
    <cellStyle name="Calculation 2 6 5 8" xfId="18344"/>
    <cellStyle name="Calculation 2 6 5 9" xfId="18345"/>
    <cellStyle name="Calculation 2 6 6" xfId="18346"/>
    <cellStyle name="Calculation 2 6 6 10" xfId="18347"/>
    <cellStyle name="Calculation 2 6 6 11" xfId="18348"/>
    <cellStyle name="Calculation 2 6 6 12" xfId="18349"/>
    <cellStyle name="Calculation 2 6 6 13" xfId="18350"/>
    <cellStyle name="Calculation 2 6 6 14" xfId="18351"/>
    <cellStyle name="Calculation 2 6 6 15" xfId="18352"/>
    <cellStyle name="Calculation 2 6 6 16" xfId="18353"/>
    <cellStyle name="Calculation 2 6 6 17" xfId="18354"/>
    <cellStyle name="Calculation 2 6 6 18" xfId="18355"/>
    <cellStyle name="Calculation 2 6 6 2" xfId="18356"/>
    <cellStyle name="Calculation 2 6 6 2 2" xfId="18357"/>
    <cellStyle name="Calculation 2 6 6 2 3" xfId="18358"/>
    <cellStyle name="Calculation 2 6 6 2 4" xfId="18359"/>
    <cellStyle name="Calculation 2 6 6 2 5" xfId="18360"/>
    <cellStyle name="Calculation 2 6 6 2 6" xfId="18361"/>
    <cellStyle name="Calculation 2 6 6 2 7" xfId="18362"/>
    <cellStyle name="Calculation 2 6 6 2 8" xfId="18363"/>
    <cellStyle name="Calculation 2 6 6 2 9" xfId="18364"/>
    <cellStyle name="Calculation 2 6 6 3" xfId="18365"/>
    <cellStyle name="Calculation 2 6 6 4" xfId="18366"/>
    <cellStyle name="Calculation 2 6 6 5" xfId="18367"/>
    <cellStyle name="Calculation 2 6 6 6" xfId="18368"/>
    <cellStyle name="Calculation 2 6 6 7" xfId="18369"/>
    <cellStyle name="Calculation 2 6 6 8" xfId="18370"/>
    <cellStyle name="Calculation 2 6 6 9" xfId="18371"/>
    <cellStyle name="Calculation 2 6 7" xfId="18372"/>
    <cellStyle name="Calculation 2 6 7 2" xfId="18373"/>
    <cellStyle name="Calculation 2 6 7 3" xfId="18374"/>
    <cellStyle name="Calculation 2 6 7 4" xfId="18375"/>
    <cellStyle name="Calculation 2 6 7 5" xfId="18376"/>
    <cellStyle name="Calculation 2 6 7 6" xfId="18377"/>
    <cellStyle name="Calculation 2 6 7 7" xfId="18378"/>
    <cellStyle name="Calculation 2 6 7 8" xfId="18379"/>
    <cellStyle name="Calculation 2 6 7 9" xfId="18380"/>
    <cellStyle name="Calculation 2 6 8" xfId="18381"/>
    <cellStyle name="Calculation 2 6 8 2" xfId="18382"/>
    <cellStyle name="Calculation 2 6 8 3" xfId="18383"/>
    <cellStyle name="Calculation 2 6 8 4" xfId="18384"/>
    <cellStyle name="Calculation 2 6 8 5" xfId="18385"/>
    <cellStyle name="Calculation 2 6 8 6" xfId="18386"/>
    <cellStyle name="Calculation 2 6 8 7" xfId="18387"/>
    <cellStyle name="Calculation 2 6 8 8" xfId="18388"/>
    <cellStyle name="Calculation 2 6 8 9" xfId="18389"/>
    <cellStyle name="Calculation 2 6 9" xfId="18390"/>
    <cellStyle name="Calculation 2 7" xfId="1403"/>
    <cellStyle name="Calculation 2 7 10" xfId="18391"/>
    <cellStyle name="Calculation 2 7 11" xfId="18392"/>
    <cellStyle name="Calculation 2 7 12" xfId="18393"/>
    <cellStyle name="Calculation 2 7 13" xfId="18394"/>
    <cellStyle name="Calculation 2 7 14" xfId="18395"/>
    <cellStyle name="Calculation 2 7 15" xfId="18396"/>
    <cellStyle name="Calculation 2 7 16" xfId="18397"/>
    <cellStyle name="Calculation 2 7 17" xfId="18398"/>
    <cellStyle name="Calculation 2 7 18" xfId="18399"/>
    <cellStyle name="Calculation 2 7 19" xfId="18400"/>
    <cellStyle name="Calculation 2 7 2" xfId="18401"/>
    <cellStyle name="Calculation 2 7 2 10" xfId="18402"/>
    <cellStyle name="Calculation 2 7 2 11" xfId="18403"/>
    <cellStyle name="Calculation 2 7 2 12" xfId="18404"/>
    <cellStyle name="Calculation 2 7 2 13" xfId="18405"/>
    <cellStyle name="Calculation 2 7 2 2" xfId="18406"/>
    <cellStyle name="Calculation 2 7 2 2 10" xfId="18407"/>
    <cellStyle name="Calculation 2 7 2 2 2" xfId="18408"/>
    <cellStyle name="Calculation 2 7 2 2 2 2" xfId="18409"/>
    <cellStyle name="Calculation 2 7 2 2 2 3" xfId="18410"/>
    <cellStyle name="Calculation 2 7 2 2 2 4" xfId="18411"/>
    <cellStyle name="Calculation 2 7 2 2 2 5" xfId="18412"/>
    <cellStyle name="Calculation 2 7 2 2 2 6" xfId="18413"/>
    <cellStyle name="Calculation 2 7 2 2 2 7" xfId="18414"/>
    <cellStyle name="Calculation 2 7 2 2 2 8" xfId="18415"/>
    <cellStyle name="Calculation 2 7 2 2 2 9" xfId="18416"/>
    <cellStyle name="Calculation 2 7 2 2 3" xfId="18417"/>
    <cellStyle name="Calculation 2 7 2 2 4" xfId="18418"/>
    <cellStyle name="Calculation 2 7 2 2 5" xfId="18419"/>
    <cellStyle name="Calculation 2 7 2 2 6" xfId="18420"/>
    <cellStyle name="Calculation 2 7 2 2 7" xfId="18421"/>
    <cellStyle name="Calculation 2 7 2 2 8" xfId="18422"/>
    <cellStyle name="Calculation 2 7 2 2 9" xfId="18423"/>
    <cellStyle name="Calculation 2 7 2 3" xfId="18424"/>
    <cellStyle name="Calculation 2 7 2 3 2" xfId="18425"/>
    <cellStyle name="Calculation 2 7 2 3 3" xfId="18426"/>
    <cellStyle name="Calculation 2 7 2 3 4" xfId="18427"/>
    <cellStyle name="Calculation 2 7 2 3 5" xfId="18428"/>
    <cellStyle name="Calculation 2 7 2 3 6" xfId="18429"/>
    <cellStyle name="Calculation 2 7 2 3 7" xfId="18430"/>
    <cellStyle name="Calculation 2 7 2 3 8" xfId="18431"/>
    <cellStyle name="Calculation 2 7 2 4" xfId="18432"/>
    <cellStyle name="Calculation 2 7 2 4 2" xfId="18433"/>
    <cellStyle name="Calculation 2 7 2 4 3" xfId="18434"/>
    <cellStyle name="Calculation 2 7 2 4 4" xfId="18435"/>
    <cellStyle name="Calculation 2 7 2 4 5" xfId="18436"/>
    <cellStyle name="Calculation 2 7 2 4 6" xfId="18437"/>
    <cellStyle name="Calculation 2 7 2 4 7" xfId="18438"/>
    <cellStyle name="Calculation 2 7 2 4 8" xfId="18439"/>
    <cellStyle name="Calculation 2 7 2 4 9" xfId="18440"/>
    <cellStyle name="Calculation 2 7 2 5" xfId="18441"/>
    <cellStyle name="Calculation 2 7 2 6" xfId="18442"/>
    <cellStyle name="Calculation 2 7 2 7" xfId="18443"/>
    <cellStyle name="Calculation 2 7 2 8" xfId="18444"/>
    <cellStyle name="Calculation 2 7 2 9" xfId="18445"/>
    <cellStyle name="Calculation 2 7 3" xfId="18446"/>
    <cellStyle name="Calculation 2 7 3 10" xfId="18447"/>
    <cellStyle name="Calculation 2 7 3 11" xfId="18448"/>
    <cellStyle name="Calculation 2 7 3 12" xfId="18449"/>
    <cellStyle name="Calculation 2 7 3 13" xfId="18450"/>
    <cellStyle name="Calculation 2 7 3 2" xfId="18451"/>
    <cellStyle name="Calculation 2 7 3 2 10" xfId="18452"/>
    <cellStyle name="Calculation 2 7 3 2 2" xfId="18453"/>
    <cellStyle name="Calculation 2 7 3 2 2 2" xfId="18454"/>
    <cellStyle name="Calculation 2 7 3 2 2 3" xfId="18455"/>
    <cellStyle name="Calculation 2 7 3 2 2 4" xfId="18456"/>
    <cellStyle name="Calculation 2 7 3 2 2 5" xfId="18457"/>
    <cellStyle name="Calculation 2 7 3 2 2 6" xfId="18458"/>
    <cellStyle name="Calculation 2 7 3 2 2 7" xfId="18459"/>
    <cellStyle name="Calculation 2 7 3 2 2 8" xfId="18460"/>
    <cellStyle name="Calculation 2 7 3 2 2 9" xfId="18461"/>
    <cellStyle name="Calculation 2 7 3 2 3" xfId="18462"/>
    <cellStyle name="Calculation 2 7 3 2 4" xfId="18463"/>
    <cellStyle name="Calculation 2 7 3 2 5" xfId="18464"/>
    <cellStyle name="Calculation 2 7 3 2 6" xfId="18465"/>
    <cellStyle name="Calculation 2 7 3 2 7" xfId="18466"/>
    <cellStyle name="Calculation 2 7 3 2 8" xfId="18467"/>
    <cellStyle name="Calculation 2 7 3 2 9" xfId="18468"/>
    <cellStyle name="Calculation 2 7 3 3" xfId="18469"/>
    <cellStyle name="Calculation 2 7 3 3 2" xfId="18470"/>
    <cellStyle name="Calculation 2 7 3 3 3" xfId="18471"/>
    <cellStyle name="Calculation 2 7 3 3 4" xfId="18472"/>
    <cellStyle name="Calculation 2 7 3 3 5" xfId="18473"/>
    <cellStyle name="Calculation 2 7 3 3 6" xfId="18474"/>
    <cellStyle name="Calculation 2 7 3 3 7" xfId="18475"/>
    <cellStyle name="Calculation 2 7 3 3 8" xfId="18476"/>
    <cellStyle name="Calculation 2 7 3 4" xfId="18477"/>
    <cellStyle name="Calculation 2 7 3 4 2" xfId="18478"/>
    <cellStyle name="Calculation 2 7 3 4 3" xfId="18479"/>
    <cellStyle name="Calculation 2 7 3 4 4" xfId="18480"/>
    <cellStyle name="Calculation 2 7 3 4 5" xfId="18481"/>
    <cellStyle name="Calculation 2 7 3 4 6" xfId="18482"/>
    <cellStyle name="Calculation 2 7 3 4 7" xfId="18483"/>
    <cellStyle name="Calculation 2 7 3 4 8" xfId="18484"/>
    <cellStyle name="Calculation 2 7 3 4 9" xfId="18485"/>
    <cellStyle name="Calculation 2 7 3 5" xfId="18486"/>
    <cellStyle name="Calculation 2 7 3 6" xfId="18487"/>
    <cellStyle name="Calculation 2 7 3 7" xfId="18488"/>
    <cellStyle name="Calculation 2 7 3 8" xfId="18489"/>
    <cellStyle name="Calculation 2 7 3 9" xfId="18490"/>
    <cellStyle name="Calculation 2 7 4" xfId="18491"/>
    <cellStyle name="Calculation 2 7 4 10" xfId="18492"/>
    <cellStyle name="Calculation 2 7 4 11" xfId="18493"/>
    <cellStyle name="Calculation 2 7 4 12" xfId="18494"/>
    <cellStyle name="Calculation 2 7 4 13" xfId="18495"/>
    <cellStyle name="Calculation 2 7 4 2" xfId="18496"/>
    <cellStyle name="Calculation 2 7 4 2 10" xfId="18497"/>
    <cellStyle name="Calculation 2 7 4 2 2" xfId="18498"/>
    <cellStyle name="Calculation 2 7 4 2 2 2" xfId="18499"/>
    <cellStyle name="Calculation 2 7 4 2 2 3" xfId="18500"/>
    <cellStyle name="Calculation 2 7 4 2 2 4" xfId="18501"/>
    <cellStyle name="Calculation 2 7 4 2 2 5" xfId="18502"/>
    <cellStyle name="Calculation 2 7 4 2 2 6" xfId="18503"/>
    <cellStyle name="Calculation 2 7 4 2 2 7" xfId="18504"/>
    <cellStyle name="Calculation 2 7 4 2 2 8" xfId="18505"/>
    <cellStyle name="Calculation 2 7 4 2 2 9" xfId="18506"/>
    <cellStyle name="Calculation 2 7 4 2 3" xfId="18507"/>
    <cellStyle name="Calculation 2 7 4 2 4" xfId="18508"/>
    <cellStyle name="Calculation 2 7 4 2 5" xfId="18509"/>
    <cellStyle name="Calculation 2 7 4 2 6" xfId="18510"/>
    <cellStyle name="Calculation 2 7 4 2 7" xfId="18511"/>
    <cellStyle name="Calculation 2 7 4 2 8" xfId="18512"/>
    <cellStyle name="Calculation 2 7 4 2 9" xfId="18513"/>
    <cellStyle name="Calculation 2 7 4 3" xfId="18514"/>
    <cellStyle name="Calculation 2 7 4 3 2" xfId="18515"/>
    <cellStyle name="Calculation 2 7 4 3 3" xfId="18516"/>
    <cellStyle name="Calculation 2 7 4 3 4" xfId="18517"/>
    <cellStyle name="Calculation 2 7 4 3 5" xfId="18518"/>
    <cellStyle name="Calculation 2 7 4 3 6" xfId="18519"/>
    <cellStyle name="Calculation 2 7 4 3 7" xfId="18520"/>
    <cellStyle name="Calculation 2 7 4 3 8" xfId="18521"/>
    <cellStyle name="Calculation 2 7 4 4" xfId="18522"/>
    <cellStyle name="Calculation 2 7 4 4 2" xfId="18523"/>
    <cellStyle name="Calculation 2 7 4 4 3" xfId="18524"/>
    <cellStyle name="Calculation 2 7 4 4 4" xfId="18525"/>
    <cellStyle name="Calculation 2 7 4 4 5" xfId="18526"/>
    <cellStyle name="Calculation 2 7 4 4 6" xfId="18527"/>
    <cellStyle name="Calculation 2 7 4 4 7" xfId="18528"/>
    <cellStyle name="Calculation 2 7 4 4 8" xfId="18529"/>
    <cellStyle name="Calculation 2 7 4 4 9" xfId="18530"/>
    <cellStyle name="Calculation 2 7 4 5" xfId="18531"/>
    <cellStyle name="Calculation 2 7 4 6" xfId="18532"/>
    <cellStyle name="Calculation 2 7 4 7" xfId="18533"/>
    <cellStyle name="Calculation 2 7 4 8" xfId="18534"/>
    <cellStyle name="Calculation 2 7 4 9" xfId="18535"/>
    <cellStyle name="Calculation 2 7 5" xfId="18536"/>
    <cellStyle name="Calculation 2 7 5 10" xfId="18537"/>
    <cellStyle name="Calculation 2 7 5 11" xfId="18538"/>
    <cellStyle name="Calculation 2 7 5 12" xfId="18539"/>
    <cellStyle name="Calculation 2 7 5 13" xfId="18540"/>
    <cellStyle name="Calculation 2 7 5 2" xfId="18541"/>
    <cellStyle name="Calculation 2 7 5 2 10" xfId="18542"/>
    <cellStyle name="Calculation 2 7 5 2 2" xfId="18543"/>
    <cellStyle name="Calculation 2 7 5 2 2 2" xfId="18544"/>
    <cellStyle name="Calculation 2 7 5 2 2 3" xfId="18545"/>
    <cellStyle name="Calculation 2 7 5 2 2 4" xfId="18546"/>
    <cellStyle name="Calculation 2 7 5 2 2 5" xfId="18547"/>
    <cellStyle name="Calculation 2 7 5 2 2 6" xfId="18548"/>
    <cellStyle name="Calculation 2 7 5 2 2 7" xfId="18549"/>
    <cellStyle name="Calculation 2 7 5 2 2 8" xfId="18550"/>
    <cellStyle name="Calculation 2 7 5 2 2 9" xfId="18551"/>
    <cellStyle name="Calculation 2 7 5 2 3" xfId="18552"/>
    <cellStyle name="Calculation 2 7 5 2 4" xfId="18553"/>
    <cellStyle name="Calculation 2 7 5 2 5" xfId="18554"/>
    <cellStyle name="Calculation 2 7 5 2 6" xfId="18555"/>
    <cellStyle name="Calculation 2 7 5 2 7" xfId="18556"/>
    <cellStyle name="Calculation 2 7 5 2 8" xfId="18557"/>
    <cellStyle name="Calculation 2 7 5 2 9" xfId="18558"/>
    <cellStyle name="Calculation 2 7 5 3" xfId="18559"/>
    <cellStyle name="Calculation 2 7 5 3 2" xfId="18560"/>
    <cellStyle name="Calculation 2 7 5 3 3" xfId="18561"/>
    <cellStyle name="Calculation 2 7 5 3 4" xfId="18562"/>
    <cellStyle name="Calculation 2 7 5 3 5" xfId="18563"/>
    <cellStyle name="Calculation 2 7 5 3 6" xfId="18564"/>
    <cellStyle name="Calculation 2 7 5 3 7" xfId="18565"/>
    <cellStyle name="Calculation 2 7 5 3 8" xfId="18566"/>
    <cellStyle name="Calculation 2 7 5 4" xfId="18567"/>
    <cellStyle name="Calculation 2 7 5 4 2" xfId="18568"/>
    <cellStyle name="Calculation 2 7 5 4 3" xfId="18569"/>
    <cellStyle name="Calculation 2 7 5 4 4" xfId="18570"/>
    <cellStyle name="Calculation 2 7 5 4 5" xfId="18571"/>
    <cellStyle name="Calculation 2 7 5 4 6" xfId="18572"/>
    <cellStyle name="Calculation 2 7 5 4 7" xfId="18573"/>
    <cellStyle name="Calculation 2 7 5 4 8" xfId="18574"/>
    <cellStyle name="Calculation 2 7 5 4 9" xfId="18575"/>
    <cellStyle name="Calculation 2 7 5 5" xfId="18576"/>
    <cellStyle name="Calculation 2 7 5 6" xfId="18577"/>
    <cellStyle name="Calculation 2 7 5 7" xfId="18578"/>
    <cellStyle name="Calculation 2 7 5 8" xfId="18579"/>
    <cellStyle name="Calculation 2 7 5 9" xfId="18580"/>
    <cellStyle name="Calculation 2 7 6" xfId="18581"/>
    <cellStyle name="Calculation 2 7 6 10" xfId="18582"/>
    <cellStyle name="Calculation 2 7 6 2" xfId="18583"/>
    <cellStyle name="Calculation 2 7 6 2 2" xfId="18584"/>
    <cellStyle name="Calculation 2 7 6 2 3" xfId="18585"/>
    <cellStyle name="Calculation 2 7 6 2 4" xfId="18586"/>
    <cellStyle name="Calculation 2 7 6 2 5" xfId="18587"/>
    <cellStyle name="Calculation 2 7 6 2 6" xfId="18588"/>
    <cellStyle name="Calculation 2 7 6 2 7" xfId="18589"/>
    <cellStyle name="Calculation 2 7 6 2 8" xfId="18590"/>
    <cellStyle name="Calculation 2 7 6 2 9" xfId="18591"/>
    <cellStyle name="Calculation 2 7 6 3" xfId="18592"/>
    <cellStyle name="Calculation 2 7 6 4" xfId="18593"/>
    <cellStyle name="Calculation 2 7 6 5" xfId="18594"/>
    <cellStyle name="Calculation 2 7 6 6" xfId="18595"/>
    <cellStyle name="Calculation 2 7 6 7" xfId="18596"/>
    <cellStyle name="Calculation 2 7 6 8" xfId="18597"/>
    <cellStyle name="Calculation 2 7 6 9" xfId="18598"/>
    <cellStyle name="Calculation 2 7 7" xfId="18599"/>
    <cellStyle name="Calculation 2 7 7 2" xfId="18600"/>
    <cellStyle name="Calculation 2 7 7 3" xfId="18601"/>
    <cellStyle name="Calculation 2 7 7 4" xfId="18602"/>
    <cellStyle name="Calculation 2 7 7 5" xfId="18603"/>
    <cellStyle name="Calculation 2 7 7 6" xfId="18604"/>
    <cellStyle name="Calculation 2 7 7 7" xfId="18605"/>
    <cellStyle name="Calculation 2 7 7 8" xfId="18606"/>
    <cellStyle name="Calculation 2 7 8" xfId="18607"/>
    <cellStyle name="Calculation 2 7 8 2" xfId="18608"/>
    <cellStyle name="Calculation 2 7 8 3" xfId="18609"/>
    <cellStyle name="Calculation 2 7 8 4" xfId="18610"/>
    <cellStyle name="Calculation 2 7 8 5" xfId="18611"/>
    <cellStyle name="Calculation 2 7 8 6" xfId="18612"/>
    <cellStyle name="Calculation 2 7 8 7" xfId="18613"/>
    <cellStyle name="Calculation 2 7 8 8" xfId="18614"/>
    <cellStyle name="Calculation 2 7 8 9" xfId="18615"/>
    <cellStyle name="Calculation 2 7 9" xfId="18616"/>
    <cellStyle name="Calculation 2 8" xfId="1404"/>
    <cellStyle name="Calculation 2 8 10" xfId="18617"/>
    <cellStyle name="Calculation 2 8 11" xfId="18618"/>
    <cellStyle name="Calculation 2 8 12" xfId="18619"/>
    <cellStyle name="Calculation 2 8 13" xfId="18620"/>
    <cellStyle name="Calculation 2 8 14" xfId="18621"/>
    <cellStyle name="Calculation 2 8 15" xfId="18622"/>
    <cellStyle name="Calculation 2 8 16" xfId="18623"/>
    <cellStyle name="Calculation 2 8 17" xfId="18624"/>
    <cellStyle name="Calculation 2 8 18" xfId="18625"/>
    <cellStyle name="Calculation 2 8 2" xfId="18626"/>
    <cellStyle name="Calculation 2 8 2 10" xfId="18627"/>
    <cellStyle name="Calculation 2 8 2 2" xfId="18628"/>
    <cellStyle name="Calculation 2 8 2 2 2" xfId="18629"/>
    <cellStyle name="Calculation 2 8 2 2 3" xfId="18630"/>
    <cellStyle name="Calculation 2 8 2 2 4" xfId="18631"/>
    <cellStyle name="Calculation 2 8 2 2 5" xfId="18632"/>
    <cellStyle name="Calculation 2 8 2 2 6" xfId="18633"/>
    <cellStyle name="Calculation 2 8 2 2 7" xfId="18634"/>
    <cellStyle name="Calculation 2 8 2 2 8" xfId="18635"/>
    <cellStyle name="Calculation 2 8 2 2 9" xfId="18636"/>
    <cellStyle name="Calculation 2 8 2 3" xfId="18637"/>
    <cellStyle name="Calculation 2 8 2 4" xfId="18638"/>
    <cellStyle name="Calculation 2 8 2 5" xfId="18639"/>
    <cellStyle name="Calculation 2 8 2 6" xfId="18640"/>
    <cellStyle name="Calculation 2 8 2 7" xfId="18641"/>
    <cellStyle name="Calculation 2 8 2 8" xfId="18642"/>
    <cellStyle name="Calculation 2 8 2 9" xfId="18643"/>
    <cellStyle name="Calculation 2 8 3" xfId="18644"/>
    <cellStyle name="Calculation 2 8 3 2" xfId="18645"/>
    <cellStyle name="Calculation 2 8 3 3" xfId="18646"/>
    <cellStyle name="Calculation 2 8 3 4" xfId="18647"/>
    <cellStyle name="Calculation 2 8 3 5" xfId="18648"/>
    <cellStyle name="Calculation 2 8 3 6" xfId="18649"/>
    <cellStyle name="Calculation 2 8 3 7" xfId="18650"/>
    <cellStyle name="Calculation 2 8 3 8" xfId="18651"/>
    <cellStyle name="Calculation 2 8 4" xfId="18652"/>
    <cellStyle name="Calculation 2 8 4 2" xfId="18653"/>
    <cellStyle name="Calculation 2 8 4 3" xfId="18654"/>
    <cellStyle name="Calculation 2 8 4 4" xfId="18655"/>
    <cellStyle name="Calculation 2 8 4 5" xfId="18656"/>
    <cellStyle name="Calculation 2 8 4 6" xfId="18657"/>
    <cellStyle name="Calculation 2 8 4 7" xfId="18658"/>
    <cellStyle name="Calculation 2 8 4 8" xfId="18659"/>
    <cellStyle name="Calculation 2 8 4 9" xfId="18660"/>
    <cellStyle name="Calculation 2 8 5" xfId="18661"/>
    <cellStyle name="Calculation 2 8 6" xfId="18662"/>
    <cellStyle name="Calculation 2 8 7" xfId="18663"/>
    <cellStyle name="Calculation 2 8 8" xfId="18664"/>
    <cellStyle name="Calculation 2 8 9" xfId="18665"/>
    <cellStyle name="Calculation 2 9" xfId="1405"/>
    <cellStyle name="Calculation 2 9 10" xfId="18666"/>
    <cellStyle name="Calculation 2 9 11" xfId="18667"/>
    <cellStyle name="Calculation 2 9 12" xfId="18668"/>
    <cellStyle name="Calculation 2 9 13" xfId="18669"/>
    <cellStyle name="Calculation 2 9 14" xfId="18670"/>
    <cellStyle name="Calculation 2 9 15" xfId="18671"/>
    <cellStyle name="Calculation 2 9 16" xfId="18672"/>
    <cellStyle name="Calculation 2 9 17" xfId="18673"/>
    <cellStyle name="Calculation 2 9 18" xfId="18674"/>
    <cellStyle name="Calculation 2 9 2" xfId="18675"/>
    <cellStyle name="Calculation 2 9 2 10" xfId="18676"/>
    <cellStyle name="Calculation 2 9 2 2" xfId="18677"/>
    <cellStyle name="Calculation 2 9 2 2 2" xfId="18678"/>
    <cellStyle name="Calculation 2 9 2 2 3" xfId="18679"/>
    <cellStyle name="Calculation 2 9 2 2 4" xfId="18680"/>
    <cellStyle name="Calculation 2 9 2 2 5" xfId="18681"/>
    <cellStyle name="Calculation 2 9 2 2 6" xfId="18682"/>
    <cellStyle name="Calculation 2 9 2 2 7" xfId="18683"/>
    <cellStyle name="Calculation 2 9 2 2 8" xfId="18684"/>
    <cellStyle name="Calculation 2 9 2 2 9" xfId="18685"/>
    <cellStyle name="Calculation 2 9 2 3" xfId="18686"/>
    <cellStyle name="Calculation 2 9 2 4" xfId="18687"/>
    <cellStyle name="Calculation 2 9 2 5" xfId="18688"/>
    <cellStyle name="Calculation 2 9 2 6" xfId="18689"/>
    <cellStyle name="Calculation 2 9 2 7" xfId="18690"/>
    <cellStyle name="Calculation 2 9 2 8" xfId="18691"/>
    <cellStyle name="Calculation 2 9 2 9" xfId="18692"/>
    <cellStyle name="Calculation 2 9 3" xfId="18693"/>
    <cellStyle name="Calculation 2 9 3 2" xfId="18694"/>
    <cellStyle name="Calculation 2 9 3 3" xfId="18695"/>
    <cellStyle name="Calculation 2 9 3 4" xfId="18696"/>
    <cellStyle name="Calculation 2 9 3 5" xfId="18697"/>
    <cellStyle name="Calculation 2 9 3 6" xfId="18698"/>
    <cellStyle name="Calculation 2 9 3 7" xfId="18699"/>
    <cellStyle name="Calculation 2 9 3 8" xfId="18700"/>
    <cellStyle name="Calculation 2 9 4" xfId="18701"/>
    <cellStyle name="Calculation 2 9 4 2" xfId="18702"/>
    <cellStyle name="Calculation 2 9 4 3" xfId="18703"/>
    <cellStyle name="Calculation 2 9 4 4" xfId="18704"/>
    <cellStyle name="Calculation 2 9 4 5" xfId="18705"/>
    <cellStyle name="Calculation 2 9 4 6" xfId="18706"/>
    <cellStyle name="Calculation 2 9 4 7" xfId="18707"/>
    <cellStyle name="Calculation 2 9 4 8" xfId="18708"/>
    <cellStyle name="Calculation 2 9 4 9" xfId="18709"/>
    <cellStyle name="Calculation 2 9 5" xfId="18710"/>
    <cellStyle name="Calculation 2 9 6" xfId="18711"/>
    <cellStyle name="Calculation 2 9 7" xfId="18712"/>
    <cellStyle name="Calculation 2 9 8" xfId="18713"/>
    <cellStyle name="Calculation 2 9 9" xfId="18714"/>
    <cellStyle name="Calculation 3" xfId="1406"/>
    <cellStyle name="Calculation 3 10" xfId="18715"/>
    <cellStyle name="Calculation 3 11" xfId="18716"/>
    <cellStyle name="Calculation 3 12" xfId="18717"/>
    <cellStyle name="Calculation 3 13" xfId="18718"/>
    <cellStyle name="Calculation 3 14" xfId="18719"/>
    <cellStyle name="Calculation 3 15" xfId="18720"/>
    <cellStyle name="Calculation 3 2" xfId="18721"/>
    <cellStyle name="Calculation 3 2 10" xfId="18722"/>
    <cellStyle name="Calculation 3 2 11" xfId="18723"/>
    <cellStyle name="Calculation 3 2 12" xfId="18724"/>
    <cellStyle name="Calculation 3 2 13" xfId="18725"/>
    <cellStyle name="Calculation 3 2 14" xfId="18726"/>
    <cellStyle name="Calculation 3 2 2" xfId="18727"/>
    <cellStyle name="Calculation 3 2 2 10" xfId="18728"/>
    <cellStyle name="Calculation 3 2 2 11" xfId="18729"/>
    <cellStyle name="Calculation 3 2 2 12" xfId="18730"/>
    <cellStyle name="Calculation 3 2 2 2" xfId="18731"/>
    <cellStyle name="Calculation 3 2 2 2 10" xfId="18732"/>
    <cellStyle name="Calculation 3 2 2 2 11" xfId="18733"/>
    <cellStyle name="Calculation 3 2 2 2 12" xfId="18734"/>
    <cellStyle name="Calculation 3 2 2 2 13" xfId="18735"/>
    <cellStyle name="Calculation 3 2 2 2 14" xfId="18736"/>
    <cellStyle name="Calculation 3 2 2 2 15" xfId="18737"/>
    <cellStyle name="Calculation 3 2 2 2 16" xfId="18738"/>
    <cellStyle name="Calculation 3 2 2 2 17" xfId="18739"/>
    <cellStyle name="Calculation 3 2 2 2 18" xfId="18740"/>
    <cellStyle name="Calculation 3 2 2 2 19" xfId="18741"/>
    <cellStyle name="Calculation 3 2 2 2 2" xfId="18742"/>
    <cellStyle name="Calculation 3 2 2 2 2 10" xfId="18743"/>
    <cellStyle name="Calculation 3 2 2 2 2 11" xfId="18744"/>
    <cellStyle name="Calculation 3 2 2 2 2 12" xfId="18745"/>
    <cellStyle name="Calculation 3 2 2 2 2 13" xfId="18746"/>
    <cellStyle name="Calculation 3 2 2 2 2 2" xfId="18747"/>
    <cellStyle name="Calculation 3 2 2 2 2 2 10" xfId="18748"/>
    <cellStyle name="Calculation 3 2 2 2 2 2 2" xfId="18749"/>
    <cellStyle name="Calculation 3 2 2 2 2 2 2 2" xfId="18750"/>
    <cellStyle name="Calculation 3 2 2 2 2 2 2 3" xfId="18751"/>
    <cellStyle name="Calculation 3 2 2 2 2 2 2 4" xfId="18752"/>
    <cellStyle name="Calculation 3 2 2 2 2 2 2 5" xfId="18753"/>
    <cellStyle name="Calculation 3 2 2 2 2 2 2 6" xfId="18754"/>
    <cellStyle name="Calculation 3 2 2 2 2 2 2 7" xfId="18755"/>
    <cellStyle name="Calculation 3 2 2 2 2 2 2 8" xfId="18756"/>
    <cellStyle name="Calculation 3 2 2 2 2 2 2 9" xfId="18757"/>
    <cellStyle name="Calculation 3 2 2 2 2 2 3" xfId="18758"/>
    <cellStyle name="Calculation 3 2 2 2 2 2 4" xfId="18759"/>
    <cellStyle name="Calculation 3 2 2 2 2 2 5" xfId="18760"/>
    <cellStyle name="Calculation 3 2 2 2 2 2 6" xfId="18761"/>
    <cellStyle name="Calculation 3 2 2 2 2 2 7" xfId="18762"/>
    <cellStyle name="Calculation 3 2 2 2 2 2 8" xfId="18763"/>
    <cellStyle name="Calculation 3 2 2 2 2 2 9" xfId="18764"/>
    <cellStyle name="Calculation 3 2 2 2 2 3" xfId="18765"/>
    <cellStyle name="Calculation 3 2 2 2 2 3 2" xfId="18766"/>
    <cellStyle name="Calculation 3 2 2 2 2 3 3" xfId="18767"/>
    <cellStyle name="Calculation 3 2 2 2 2 3 4" xfId="18768"/>
    <cellStyle name="Calculation 3 2 2 2 2 3 5" xfId="18769"/>
    <cellStyle name="Calculation 3 2 2 2 2 3 6" xfId="18770"/>
    <cellStyle name="Calculation 3 2 2 2 2 3 7" xfId="18771"/>
    <cellStyle name="Calculation 3 2 2 2 2 3 8" xfId="18772"/>
    <cellStyle name="Calculation 3 2 2 2 2 4" xfId="18773"/>
    <cellStyle name="Calculation 3 2 2 2 2 4 2" xfId="18774"/>
    <cellStyle name="Calculation 3 2 2 2 2 4 3" xfId="18775"/>
    <cellStyle name="Calculation 3 2 2 2 2 4 4" xfId="18776"/>
    <cellStyle name="Calculation 3 2 2 2 2 4 5" xfId="18777"/>
    <cellStyle name="Calculation 3 2 2 2 2 4 6" xfId="18778"/>
    <cellStyle name="Calculation 3 2 2 2 2 4 7" xfId="18779"/>
    <cellStyle name="Calculation 3 2 2 2 2 4 8" xfId="18780"/>
    <cellStyle name="Calculation 3 2 2 2 2 4 9" xfId="18781"/>
    <cellStyle name="Calculation 3 2 2 2 2 5" xfId="18782"/>
    <cellStyle name="Calculation 3 2 2 2 2 6" xfId="18783"/>
    <cellStyle name="Calculation 3 2 2 2 2 7" xfId="18784"/>
    <cellStyle name="Calculation 3 2 2 2 2 8" xfId="18785"/>
    <cellStyle name="Calculation 3 2 2 2 2 9" xfId="18786"/>
    <cellStyle name="Calculation 3 2 2 2 3" xfId="18787"/>
    <cellStyle name="Calculation 3 2 2 2 3 10" xfId="18788"/>
    <cellStyle name="Calculation 3 2 2 2 3 11" xfId="18789"/>
    <cellStyle name="Calculation 3 2 2 2 3 12" xfId="18790"/>
    <cellStyle name="Calculation 3 2 2 2 3 13" xfId="18791"/>
    <cellStyle name="Calculation 3 2 2 2 3 2" xfId="18792"/>
    <cellStyle name="Calculation 3 2 2 2 3 2 10" xfId="18793"/>
    <cellStyle name="Calculation 3 2 2 2 3 2 2" xfId="18794"/>
    <cellStyle name="Calculation 3 2 2 2 3 2 2 2" xfId="18795"/>
    <cellStyle name="Calculation 3 2 2 2 3 2 2 3" xfId="18796"/>
    <cellStyle name="Calculation 3 2 2 2 3 2 2 4" xfId="18797"/>
    <cellStyle name="Calculation 3 2 2 2 3 2 2 5" xfId="18798"/>
    <cellStyle name="Calculation 3 2 2 2 3 2 2 6" xfId="18799"/>
    <cellStyle name="Calculation 3 2 2 2 3 2 2 7" xfId="18800"/>
    <cellStyle name="Calculation 3 2 2 2 3 2 2 8" xfId="18801"/>
    <cellStyle name="Calculation 3 2 2 2 3 2 2 9" xfId="18802"/>
    <cellStyle name="Calculation 3 2 2 2 3 2 3" xfId="18803"/>
    <cellStyle name="Calculation 3 2 2 2 3 2 4" xfId="18804"/>
    <cellStyle name="Calculation 3 2 2 2 3 2 5" xfId="18805"/>
    <cellStyle name="Calculation 3 2 2 2 3 2 6" xfId="18806"/>
    <cellStyle name="Calculation 3 2 2 2 3 2 7" xfId="18807"/>
    <cellStyle name="Calculation 3 2 2 2 3 2 8" xfId="18808"/>
    <cellStyle name="Calculation 3 2 2 2 3 2 9" xfId="18809"/>
    <cellStyle name="Calculation 3 2 2 2 3 3" xfId="18810"/>
    <cellStyle name="Calculation 3 2 2 2 3 3 2" xfId="18811"/>
    <cellStyle name="Calculation 3 2 2 2 3 3 3" xfId="18812"/>
    <cellStyle name="Calculation 3 2 2 2 3 3 4" xfId="18813"/>
    <cellStyle name="Calculation 3 2 2 2 3 3 5" xfId="18814"/>
    <cellStyle name="Calculation 3 2 2 2 3 3 6" xfId="18815"/>
    <cellStyle name="Calculation 3 2 2 2 3 3 7" xfId="18816"/>
    <cellStyle name="Calculation 3 2 2 2 3 3 8" xfId="18817"/>
    <cellStyle name="Calculation 3 2 2 2 3 4" xfId="18818"/>
    <cellStyle name="Calculation 3 2 2 2 3 4 2" xfId="18819"/>
    <cellStyle name="Calculation 3 2 2 2 3 4 3" xfId="18820"/>
    <cellStyle name="Calculation 3 2 2 2 3 4 4" xfId="18821"/>
    <cellStyle name="Calculation 3 2 2 2 3 4 5" xfId="18822"/>
    <cellStyle name="Calculation 3 2 2 2 3 4 6" xfId="18823"/>
    <cellStyle name="Calculation 3 2 2 2 3 4 7" xfId="18824"/>
    <cellStyle name="Calculation 3 2 2 2 3 4 8" xfId="18825"/>
    <cellStyle name="Calculation 3 2 2 2 3 4 9" xfId="18826"/>
    <cellStyle name="Calculation 3 2 2 2 3 5" xfId="18827"/>
    <cellStyle name="Calculation 3 2 2 2 3 6" xfId="18828"/>
    <cellStyle name="Calculation 3 2 2 2 3 7" xfId="18829"/>
    <cellStyle name="Calculation 3 2 2 2 3 8" xfId="18830"/>
    <cellStyle name="Calculation 3 2 2 2 3 9" xfId="18831"/>
    <cellStyle name="Calculation 3 2 2 2 4" xfId="18832"/>
    <cellStyle name="Calculation 3 2 2 2 4 10" xfId="18833"/>
    <cellStyle name="Calculation 3 2 2 2 4 11" xfId="18834"/>
    <cellStyle name="Calculation 3 2 2 2 4 12" xfId="18835"/>
    <cellStyle name="Calculation 3 2 2 2 4 13" xfId="18836"/>
    <cellStyle name="Calculation 3 2 2 2 4 2" xfId="18837"/>
    <cellStyle name="Calculation 3 2 2 2 4 2 10" xfId="18838"/>
    <cellStyle name="Calculation 3 2 2 2 4 2 2" xfId="18839"/>
    <cellStyle name="Calculation 3 2 2 2 4 2 2 2" xfId="18840"/>
    <cellStyle name="Calculation 3 2 2 2 4 2 2 3" xfId="18841"/>
    <cellStyle name="Calculation 3 2 2 2 4 2 2 4" xfId="18842"/>
    <cellStyle name="Calculation 3 2 2 2 4 2 2 5" xfId="18843"/>
    <cellStyle name="Calculation 3 2 2 2 4 2 2 6" xfId="18844"/>
    <cellStyle name="Calculation 3 2 2 2 4 2 2 7" xfId="18845"/>
    <cellStyle name="Calculation 3 2 2 2 4 2 2 8" xfId="18846"/>
    <cellStyle name="Calculation 3 2 2 2 4 2 2 9" xfId="18847"/>
    <cellStyle name="Calculation 3 2 2 2 4 2 3" xfId="18848"/>
    <cellStyle name="Calculation 3 2 2 2 4 2 4" xfId="18849"/>
    <cellStyle name="Calculation 3 2 2 2 4 2 5" xfId="18850"/>
    <cellStyle name="Calculation 3 2 2 2 4 2 6" xfId="18851"/>
    <cellStyle name="Calculation 3 2 2 2 4 2 7" xfId="18852"/>
    <cellStyle name="Calculation 3 2 2 2 4 2 8" xfId="18853"/>
    <cellStyle name="Calculation 3 2 2 2 4 2 9" xfId="18854"/>
    <cellStyle name="Calculation 3 2 2 2 4 3" xfId="18855"/>
    <cellStyle name="Calculation 3 2 2 2 4 3 2" xfId="18856"/>
    <cellStyle name="Calculation 3 2 2 2 4 3 3" xfId="18857"/>
    <cellStyle name="Calculation 3 2 2 2 4 3 4" xfId="18858"/>
    <cellStyle name="Calculation 3 2 2 2 4 3 5" xfId="18859"/>
    <cellStyle name="Calculation 3 2 2 2 4 3 6" xfId="18860"/>
    <cellStyle name="Calculation 3 2 2 2 4 3 7" xfId="18861"/>
    <cellStyle name="Calculation 3 2 2 2 4 3 8" xfId="18862"/>
    <cellStyle name="Calculation 3 2 2 2 4 4" xfId="18863"/>
    <cellStyle name="Calculation 3 2 2 2 4 4 2" xfId="18864"/>
    <cellStyle name="Calculation 3 2 2 2 4 4 3" xfId="18865"/>
    <cellStyle name="Calculation 3 2 2 2 4 4 4" xfId="18866"/>
    <cellStyle name="Calculation 3 2 2 2 4 4 5" xfId="18867"/>
    <cellStyle name="Calculation 3 2 2 2 4 4 6" xfId="18868"/>
    <cellStyle name="Calculation 3 2 2 2 4 4 7" xfId="18869"/>
    <cellStyle name="Calculation 3 2 2 2 4 4 8" xfId="18870"/>
    <cellStyle name="Calculation 3 2 2 2 4 4 9" xfId="18871"/>
    <cellStyle name="Calculation 3 2 2 2 4 5" xfId="18872"/>
    <cellStyle name="Calculation 3 2 2 2 4 6" xfId="18873"/>
    <cellStyle name="Calculation 3 2 2 2 4 7" xfId="18874"/>
    <cellStyle name="Calculation 3 2 2 2 4 8" xfId="18875"/>
    <cellStyle name="Calculation 3 2 2 2 4 9" xfId="18876"/>
    <cellStyle name="Calculation 3 2 2 2 5" xfId="18877"/>
    <cellStyle name="Calculation 3 2 2 2 5 10" xfId="18878"/>
    <cellStyle name="Calculation 3 2 2 2 5 11" xfId="18879"/>
    <cellStyle name="Calculation 3 2 2 2 5 12" xfId="18880"/>
    <cellStyle name="Calculation 3 2 2 2 5 13" xfId="18881"/>
    <cellStyle name="Calculation 3 2 2 2 5 2" xfId="18882"/>
    <cellStyle name="Calculation 3 2 2 2 5 2 10" xfId="18883"/>
    <cellStyle name="Calculation 3 2 2 2 5 2 2" xfId="18884"/>
    <cellStyle name="Calculation 3 2 2 2 5 2 2 2" xfId="18885"/>
    <cellStyle name="Calculation 3 2 2 2 5 2 2 3" xfId="18886"/>
    <cellStyle name="Calculation 3 2 2 2 5 2 2 4" xfId="18887"/>
    <cellStyle name="Calculation 3 2 2 2 5 2 2 5" xfId="18888"/>
    <cellStyle name="Calculation 3 2 2 2 5 2 2 6" xfId="18889"/>
    <cellStyle name="Calculation 3 2 2 2 5 2 2 7" xfId="18890"/>
    <cellStyle name="Calculation 3 2 2 2 5 2 2 8" xfId="18891"/>
    <cellStyle name="Calculation 3 2 2 2 5 2 2 9" xfId="18892"/>
    <cellStyle name="Calculation 3 2 2 2 5 2 3" xfId="18893"/>
    <cellStyle name="Calculation 3 2 2 2 5 2 4" xfId="18894"/>
    <cellStyle name="Calculation 3 2 2 2 5 2 5" xfId="18895"/>
    <cellStyle name="Calculation 3 2 2 2 5 2 6" xfId="18896"/>
    <cellStyle name="Calculation 3 2 2 2 5 2 7" xfId="18897"/>
    <cellStyle name="Calculation 3 2 2 2 5 2 8" xfId="18898"/>
    <cellStyle name="Calculation 3 2 2 2 5 2 9" xfId="18899"/>
    <cellStyle name="Calculation 3 2 2 2 5 3" xfId="18900"/>
    <cellStyle name="Calculation 3 2 2 2 5 3 2" xfId="18901"/>
    <cellStyle name="Calculation 3 2 2 2 5 3 3" xfId="18902"/>
    <cellStyle name="Calculation 3 2 2 2 5 3 4" xfId="18903"/>
    <cellStyle name="Calculation 3 2 2 2 5 3 5" xfId="18904"/>
    <cellStyle name="Calculation 3 2 2 2 5 3 6" xfId="18905"/>
    <cellStyle name="Calculation 3 2 2 2 5 3 7" xfId="18906"/>
    <cellStyle name="Calculation 3 2 2 2 5 3 8" xfId="18907"/>
    <cellStyle name="Calculation 3 2 2 2 5 4" xfId="18908"/>
    <cellStyle name="Calculation 3 2 2 2 5 4 2" xfId="18909"/>
    <cellStyle name="Calculation 3 2 2 2 5 4 3" xfId="18910"/>
    <cellStyle name="Calculation 3 2 2 2 5 4 4" xfId="18911"/>
    <cellStyle name="Calculation 3 2 2 2 5 4 5" xfId="18912"/>
    <cellStyle name="Calculation 3 2 2 2 5 4 6" xfId="18913"/>
    <cellStyle name="Calculation 3 2 2 2 5 4 7" xfId="18914"/>
    <cellStyle name="Calculation 3 2 2 2 5 4 8" xfId="18915"/>
    <cellStyle name="Calculation 3 2 2 2 5 4 9" xfId="18916"/>
    <cellStyle name="Calculation 3 2 2 2 5 5" xfId="18917"/>
    <cellStyle name="Calculation 3 2 2 2 5 6" xfId="18918"/>
    <cellStyle name="Calculation 3 2 2 2 5 7" xfId="18919"/>
    <cellStyle name="Calculation 3 2 2 2 5 8" xfId="18920"/>
    <cellStyle name="Calculation 3 2 2 2 5 9" xfId="18921"/>
    <cellStyle name="Calculation 3 2 2 2 6" xfId="18922"/>
    <cellStyle name="Calculation 3 2 2 2 6 10" xfId="18923"/>
    <cellStyle name="Calculation 3 2 2 2 6 2" xfId="18924"/>
    <cellStyle name="Calculation 3 2 2 2 6 2 2" xfId="18925"/>
    <cellStyle name="Calculation 3 2 2 2 6 2 3" xfId="18926"/>
    <cellStyle name="Calculation 3 2 2 2 6 2 4" xfId="18927"/>
    <cellStyle name="Calculation 3 2 2 2 6 2 5" xfId="18928"/>
    <cellStyle name="Calculation 3 2 2 2 6 2 6" xfId="18929"/>
    <cellStyle name="Calculation 3 2 2 2 6 2 7" xfId="18930"/>
    <cellStyle name="Calculation 3 2 2 2 6 2 8" xfId="18931"/>
    <cellStyle name="Calculation 3 2 2 2 6 2 9" xfId="18932"/>
    <cellStyle name="Calculation 3 2 2 2 6 3" xfId="18933"/>
    <cellStyle name="Calculation 3 2 2 2 6 4" xfId="18934"/>
    <cellStyle name="Calculation 3 2 2 2 6 5" xfId="18935"/>
    <cellStyle name="Calculation 3 2 2 2 6 6" xfId="18936"/>
    <cellStyle name="Calculation 3 2 2 2 6 7" xfId="18937"/>
    <cellStyle name="Calculation 3 2 2 2 6 8" xfId="18938"/>
    <cellStyle name="Calculation 3 2 2 2 6 9" xfId="18939"/>
    <cellStyle name="Calculation 3 2 2 2 7" xfId="18940"/>
    <cellStyle name="Calculation 3 2 2 2 7 2" xfId="18941"/>
    <cellStyle name="Calculation 3 2 2 2 7 3" xfId="18942"/>
    <cellStyle name="Calculation 3 2 2 2 7 4" xfId="18943"/>
    <cellStyle name="Calculation 3 2 2 2 7 5" xfId="18944"/>
    <cellStyle name="Calculation 3 2 2 2 7 6" xfId="18945"/>
    <cellStyle name="Calculation 3 2 2 2 7 7" xfId="18946"/>
    <cellStyle name="Calculation 3 2 2 2 7 8" xfId="18947"/>
    <cellStyle name="Calculation 3 2 2 2 8" xfId="18948"/>
    <cellStyle name="Calculation 3 2 2 2 8 2" xfId="18949"/>
    <cellStyle name="Calculation 3 2 2 2 8 3" xfId="18950"/>
    <cellStyle name="Calculation 3 2 2 2 8 4" xfId="18951"/>
    <cellStyle name="Calculation 3 2 2 2 8 5" xfId="18952"/>
    <cellStyle name="Calculation 3 2 2 2 8 6" xfId="18953"/>
    <cellStyle name="Calculation 3 2 2 2 8 7" xfId="18954"/>
    <cellStyle name="Calculation 3 2 2 2 8 8" xfId="18955"/>
    <cellStyle name="Calculation 3 2 2 2 8 9" xfId="18956"/>
    <cellStyle name="Calculation 3 2 2 2 9" xfId="18957"/>
    <cellStyle name="Calculation 3 2 2 3" xfId="18958"/>
    <cellStyle name="Calculation 3 2 2 3 10" xfId="18959"/>
    <cellStyle name="Calculation 3 2 2 3 11" xfId="18960"/>
    <cellStyle name="Calculation 3 2 2 3 12" xfId="18961"/>
    <cellStyle name="Calculation 3 2 2 3 13" xfId="18962"/>
    <cellStyle name="Calculation 3 2 2 3 14" xfId="18963"/>
    <cellStyle name="Calculation 3 2 2 3 15" xfId="18964"/>
    <cellStyle name="Calculation 3 2 2 3 16" xfId="18965"/>
    <cellStyle name="Calculation 3 2 2 3 17" xfId="18966"/>
    <cellStyle name="Calculation 3 2 2 3 2" xfId="18967"/>
    <cellStyle name="Calculation 3 2 2 3 2 10" xfId="18968"/>
    <cellStyle name="Calculation 3 2 2 3 2 11" xfId="18969"/>
    <cellStyle name="Calculation 3 2 2 3 2 12" xfId="18970"/>
    <cellStyle name="Calculation 3 2 2 3 2 13" xfId="18971"/>
    <cellStyle name="Calculation 3 2 2 3 2 2" xfId="18972"/>
    <cellStyle name="Calculation 3 2 2 3 2 2 10" xfId="18973"/>
    <cellStyle name="Calculation 3 2 2 3 2 2 2" xfId="18974"/>
    <cellStyle name="Calculation 3 2 2 3 2 2 2 2" xfId="18975"/>
    <cellStyle name="Calculation 3 2 2 3 2 2 2 3" xfId="18976"/>
    <cellStyle name="Calculation 3 2 2 3 2 2 2 4" xfId="18977"/>
    <cellStyle name="Calculation 3 2 2 3 2 2 2 5" xfId="18978"/>
    <cellStyle name="Calculation 3 2 2 3 2 2 2 6" xfId="18979"/>
    <cellStyle name="Calculation 3 2 2 3 2 2 2 7" xfId="18980"/>
    <cellStyle name="Calculation 3 2 2 3 2 2 2 8" xfId="18981"/>
    <cellStyle name="Calculation 3 2 2 3 2 2 2 9" xfId="18982"/>
    <cellStyle name="Calculation 3 2 2 3 2 2 3" xfId="18983"/>
    <cellStyle name="Calculation 3 2 2 3 2 2 4" xfId="18984"/>
    <cellStyle name="Calculation 3 2 2 3 2 2 5" xfId="18985"/>
    <cellStyle name="Calculation 3 2 2 3 2 2 6" xfId="18986"/>
    <cellStyle name="Calculation 3 2 2 3 2 2 7" xfId="18987"/>
    <cellStyle name="Calculation 3 2 2 3 2 2 8" xfId="18988"/>
    <cellStyle name="Calculation 3 2 2 3 2 2 9" xfId="18989"/>
    <cellStyle name="Calculation 3 2 2 3 2 3" xfId="18990"/>
    <cellStyle name="Calculation 3 2 2 3 2 3 2" xfId="18991"/>
    <cellStyle name="Calculation 3 2 2 3 2 3 3" xfId="18992"/>
    <cellStyle name="Calculation 3 2 2 3 2 3 4" xfId="18993"/>
    <cellStyle name="Calculation 3 2 2 3 2 3 5" xfId="18994"/>
    <cellStyle name="Calculation 3 2 2 3 2 3 6" xfId="18995"/>
    <cellStyle name="Calculation 3 2 2 3 2 3 7" xfId="18996"/>
    <cellStyle name="Calculation 3 2 2 3 2 3 8" xfId="18997"/>
    <cellStyle name="Calculation 3 2 2 3 2 4" xfId="18998"/>
    <cellStyle name="Calculation 3 2 2 3 2 4 2" xfId="18999"/>
    <cellStyle name="Calculation 3 2 2 3 2 4 3" xfId="19000"/>
    <cellStyle name="Calculation 3 2 2 3 2 4 4" xfId="19001"/>
    <cellStyle name="Calculation 3 2 2 3 2 4 5" xfId="19002"/>
    <cellStyle name="Calculation 3 2 2 3 2 4 6" xfId="19003"/>
    <cellStyle name="Calculation 3 2 2 3 2 4 7" xfId="19004"/>
    <cellStyle name="Calculation 3 2 2 3 2 4 8" xfId="19005"/>
    <cellStyle name="Calculation 3 2 2 3 2 4 9" xfId="19006"/>
    <cellStyle name="Calculation 3 2 2 3 2 5" xfId="19007"/>
    <cellStyle name="Calculation 3 2 2 3 2 6" xfId="19008"/>
    <cellStyle name="Calculation 3 2 2 3 2 7" xfId="19009"/>
    <cellStyle name="Calculation 3 2 2 3 2 8" xfId="19010"/>
    <cellStyle name="Calculation 3 2 2 3 2 9" xfId="19011"/>
    <cellStyle name="Calculation 3 2 2 3 3" xfId="19012"/>
    <cellStyle name="Calculation 3 2 2 3 3 10" xfId="19013"/>
    <cellStyle name="Calculation 3 2 2 3 3 11" xfId="19014"/>
    <cellStyle name="Calculation 3 2 2 3 3 12" xfId="19015"/>
    <cellStyle name="Calculation 3 2 2 3 3 13" xfId="19016"/>
    <cellStyle name="Calculation 3 2 2 3 3 2" xfId="19017"/>
    <cellStyle name="Calculation 3 2 2 3 3 2 10" xfId="19018"/>
    <cellStyle name="Calculation 3 2 2 3 3 2 2" xfId="19019"/>
    <cellStyle name="Calculation 3 2 2 3 3 2 2 2" xfId="19020"/>
    <cellStyle name="Calculation 3 2 2 3 3 2 2 3" xfId="19021"/>
    <cellStyle name="Calculation 3 2 2 3 3 2 2 4" xfId="19022"/>
    <cellStyle name="Calculation 3 2 2 3 3 2 2 5" xfId="19023"/>
    <cellStyle name="Calculation 3 2 2 3 3 2 2 6" xfId="19024"/>
    <cellStyle name="Calculation 3 2 2 3 3 2 2 7" xfId="19025"/>
    <cellStyle name="Calculation 3 2 2 3 3 2 2 8" xfId="19026"/>
    <cellStyle name="Calculation 3 2 2 3 3 2 2 9" xfId="19027"/>
    <cellStyle name="Calculation 3 2 2 3 3 2 3" xfId="19028"/>
    <cellStyle name="Calculation 3 2 2 3 3 2 4" xfId="19029"/>
    <cellStyle name="Calculation 3 2 2 3 3 2 5" xfId="19030"/>
    <cellStyle name="Calculation 3 2 2 3 3 2 6" xfId="19031"/>
    <cellStyle name="Calculation 3 2 2 3 3 2 7" xfId="19032"/>
    <cellStyle name="Calculation 3 2 2 3 3 2 8" xfId="19033"/>
    <cellStyle name="Calculation 3 2 2 3 3 2 9" xfId="19034"/>
    <cellStyle name="Calculation 3 2 2 3 3 3" xfId="19035"/>
    <cellStyle name="Calculation 3 2 2 3 3 3 2" xfId="19036"/>
    <cellStyle name="Calculation 3 2 2 3 3 3 3" xfId="19037"/>
    <cellStyle name="Calculation 3 2 2 3 3 3 4" xfId="19038"/>
    <cellStyle name="Calculation 3 2 2 3 3 3 5" xfId="19039"/>
    <cellStyle name="Calculation 3 2 2 3 3 3 6" xfId="19040"/>
    <cellStyle name="Calculation 3 2 2 3 3 3 7" xfId="19041"/>
    <cellStyle name="Calculation 3 2 2 3 3 3 8" xfId="19042"/>
    <cellStyle name="Calculation 3 2 2 3 3 4" xfId="19043"/>
    <cellStyle name="Calculation 3 2 2 3 3 4 2" xfId="19044"/>
    <cellStyle name="Calculation 3 2 2 3 3 4 3" xfId="19045"/>
    <cellStyle name="Calculation 3 2 2 3 3 4 4" xfId="19046"/>
    <cellStyle name="Calculation 3 2 2 3 3 4 5" xfId="19047"/>
    <cellStyle name="Calculation 3 2 2 3 3 4 6" xfId="19048"/>
    <cellStyle name="Calculation 3 2 2 3 3 4 7" xfId="19049"/>
    <cellStyle name="Calculation 3 2 2 3 3 4 8" xfId="19050"/>
    <cellStyle name="Calculation 3 2 2 3 3 4 9" xfId="19051"/>
    <cellStyle name="Calculation 3 2 2 3 3 5" xfId="19052"/>
    <cellStyle name="Calculation 3 2 2 3 3 6" xfId="19053"/>
    <cellStyle name="Calculation 3 2 2 3 3 7" xfId="19054"/>
    <cellStyle name="Calculation 3 2 2 3 3 8" xfId="19055"/>
    <cellStyle name="Calculation 3 2 2 3 3 9" xfId="19056"/>
    <cellStyle name="Calculation 3 2 2 3 4" xfId="19057"/>
    <cellStyle name="Calculation 3 2 2 3 4 10" xfId="19058"/>
    <cellStyle name="Calculation 3 2 2 3 4 11" xfId="19059"/>
    <cellStyle name="Calculation 3 2 2 3 4 12" xfId="19060"/>
    <cellStyle name="Calculation 3 2 2 3 4 13" xfId="19061"/>
    <cellStyle name="Calculation 3 2 2 3 4 2" xfId="19062"/>
    <cellStyle name="Calculation 3 2 2 3 4 2 10" xfId="19063"/>
    <cellStyle name="Calculation 3 2 2 3 4 2 2" xfId="19064"/>
    <cellStyle name="Calculation 3 2 2 3 4 2 2 2" xfId="19065"/>
    <cellStyle name="Calculation 3 2 2 3 4 2 2 3" xfId="19066"/>
    <cellStyle name="Calculation 3 2 2 3 4 2 2 4" xfId="19067"/>
    <cellStyle name="Calculation 3 2 2 3 4 2 2 5" xfId="19068"/>
    <cellStyle name="Calculation 3 2 2 3 4 2 2 6" xfId="19069"/>
    <cellStyle name="Calculation 3 2 2 3 4 2 2 7" xfId="19070"/>
    <cellStyle name="Calculation 3 2 2 3 4 2 2 8" xfId="19071"/>
    <cellStyle name="Calculation 3 2 2 3 4 2 2 9" xfId="19072"/>
    <cellStyle name="Calculation 3 2 2 3 4 2 3" xfId="19073"/>
    <cellStyle name="Calculation 3 2 2 3 4 2 4" xfId="19074"/>
    <cellStyle name="Calculation 3 2 2 3 4 2 5" xfId="19075"/>
    <cellStyle name="Calculation 3 2 2 3 4 2 6" xfId="19076"/>
    <cellStyle name="Calculation 3 2 2 3 4 2 7" xfId="19077"/>
    <cellStyle name="Calculation 3 2 2 3 4 2 8" xfId="19078"/>
    <cellStyle name="Calculation 3 2 2 3 4 2 9" xfId="19079"/>
    <cellStyle name="Calculation 3 2 2 3 4 3" xfId="19080"/>
    <cellStyle name="Calculation 3 2 2 3 4 3 2" xfId="19081"/>
    <cellStyle name="Calculation 3 2 2 3 4 3 3" xfId="19082"/>
    <cellStyle name="Calculation 3 2 2 3 4 3 4" xfId="19083"/>
    <cellStyle name="Calculation 3 2 2 3 4 3 5" xfId="19084"/>
    <cellStyle name="Calculation 3 2 2 3 4 3 6" xfId="19085"/>
    <cellStyle name="Calculation 3 2 2 3 4 3 7" xfId="19086"/>
    <cellStyle name="Calculation 3 2 2 3 4 3 8" xfId="19087"/>
    <cellStyle name="Calculation 3 2 2 3 4 4" xfId="19088"/>
    <cellStyle name="Calculation 3 2 2 3 4 4 2" xfId="19089"/>
    <cellStyle name="Calculation 3 2 2 3 4 4 3" xfId="19090"/>
    <cellStyle name="Calculation 3 2 2 3 4 4 4" xfId="19091"/>
    <cellStyle name="Calculation 3 2 2 3 4 4 5" xfId="19092"/>
    <cellStyle name="Calculation 3 2 2 3 4 4 6" xfId="19093"/>
    <cellStyle name="Calculation 3 2 2 3 4 4 7" xfId="19094"/>
    <cellStyle name="Calculation 3 2 2 3 4 4 8" xfId="19095"/>
    <cellStyle name="Calculation 3 2 2 3 4 4 9" xfId="19096"/>
    <cellStyle name="Calculation 3 2 2 3 4 5" xfId="19097"/>
    <cellStyle name="Calculation 3 2 2 3 4 6" xfId="19098"/>
    <cellStyle name="Calculation 3 2 2 3 4 7" xfId="19099"/>
    <cellStyle name="Calculation 3 2 2 3 4 8" xfId="19100"/>
    <cellStyle name="Calculation 3 2 2 3 4 9" xfId="19101"/>
    <cellStyle name="Calculation 3 2 2 3 5" xfId="19102"/>
    <cellStyle name="Calculation 3 2 2 3 5 10" xfId="19103"/>
    <cellStyle name="Calculation 3 2 2 3 5 2" xfId="19104"/>
    <cellStyle name="Calculation 3 2 2 3 5 2 2" xfId="19105"/>
    <cellStyle name="Calculation 3 2 2 3 5 2 3" xfId="19106"/>
    <cellStyle name="Calculation 3 2 2 3 5 2 4" xfId="19107"/>
    <cellStyle name="Calculation 3 2 2 3 5 2 5" xfId="19108"/>
    <cellStyle name="Calculation 3 2 2 3 5 2 6" xfId="19109"/>
    <cellStyle name="Calculation 3 2 2 3 5 2 7" xfId="19110"/>
    <cellStyle name="Calculation 3 2 2 3 5 2 8" xfId="19111"/>
    <cellStyle name="Calculation 3 2 2 3 5 2 9" xfId="19112"/>
    <cellStyle name="Calculation 3 2 2 3 5 3" xfId="19113"/>
    <cellStyle name="Calculation 3 2 2 3 5 4" xfId="19114"/>
    <cellStyle name="Calculation 3 2 2 3 5 5" xfId="19115"/>
    <cellStyle name="Calculation 3 2 2 3 5 6" xfId="19116"/>
    <cellStyle name="Calculation 3 2 2 3 5 7" xfId="19117"/>
    <cellStyle name="Calculation 3 2 2 3 5 8" xfId="19118"/>
    <cellStyle name="Calculation 3 2 2 3 5 9" xfId="19119"/>
    <cellStyle name="Calculation 3 2 2 3 6" xfId="19120"/>
    <cellStyle name="Calculation 3 2 2 3 6 2" xfId="19121"/>
    <cellStyle name="Calculation 3 2 2 3 6 3" xfId="19122"/>
    <cellStyle name="Calculation 3 2 2 3 6 4" xfId="19123"/>
    <cellStyle name="Calculation 3 2 2 3 6 5" xfId="19124"/>
    <cellStyle name="Calculation 3 2 2 3 6 6" xfId="19125"/>
    <cellStyle name="Calculation 3 2 2 3 6 7" xfId="19126"/>
    <cellStyle name="Calculation 3 2 2 3 6 8" xfId="19127"/>
    <cellStyle name="Calculation 3 2 2 3 7" xfId="19128"/>
    <cellStyle name="Calculation 3 2 2 3 7 2" xfId="19129"/>
    <cellStyle name="Calculation 3 2 2 3 7 3" xfId="19130"/>
    <cellStyle name="Calculation 3 2 2 3 7 4" xfId="19131"/>
    <cellStyle name="Calculation 3 2 2 3 7 5" xfId="19132"/>
    <cellStyle name="Calculation 3 2 2 3 7 6" xfId="19133"/>
    <cellStyle name="Calculation 3 2 2 3 7 7" xfId="19134"/>
    <cellStyle name="Calculation 3 2 2 3 7 8" xfId="19135"/>
    <cellStyle name="Calculation 3 2 2 3 7 9" xfId="19136"/>
    <cellStyle name="Calculation 3 2 2 3 8" xfId="19137"/>
    <cellStyle name="Calculation 3 2 2 3 9" xfId="19138"/>
    <cellStyle name="Calculation 3 2 2 4" xfId="19139"/>
    <cellStyle name="Calculation 3 2 2 4 10" xfId="19140"/>
    <cellStyle name="Calculation 3 2 2 4 11" xfId="19141"/>
    <cellStyle name="Calculation 3 2 2 4 12" xfId="19142"/>
    <cellStyle name="Calculation 3 2 2 4 13" xfId="19143"/>
    <cellStyle name="Calculation 3 2 2 4 2" xfId="19144"/>
    <cellStyle name="Calculation 3 2 2 4 2 10" xfId="19145"/>
    <cellStyle name="Calculation 3 2 2 4 2 2" xfId="19146"/>
    <cellStyle name="Calculation 3 2 2 4 2 2 2" xfId="19147"/>
    <cellStyle name="Calculation 3 2 2 4 2 2 3" xfId="19148"/>
    <cellStyle name="Calculation 3 2 2 4 2 2 4" xfId="19149"/>
    <cellStyle name="Calculation 3 2 2 4 2 2 5" xfId="19150"/>
    <cellStyle name="Calculation 3 2 2 4 2 2 6" xfId="19151"/>
    <cellStyle name="Calculation 3 2 2 4 2 2 7" xfId="19152"/>
    <cellStyle name="Calculation 3 2 2 4 2 2 8" xfId="19153"/>
    <cellStyle name="Calculation 3 2 2 4 2 2 9" xfId="19154"/>
    <cellStyle name="Calculation 3 2 2 4 2 3" xfId="19155"/>
    <cellStyle name="Calculation 3 2 2 4 2 4" xfId="19156"/>
    <cellStyle name="Calculation 3 2 2 4 2 5" xfId="19157"/>
    <cellStyle name="Calculation 3 2 2 4 2 6" xfId="19158"/>
    <cellStyle name="Calculation 3 2 2 4 2 7" xfId="19159"/>
    <cellStyle name="Calculation 3 2 2 4 2 8" xfId="19160"/>
    <cellStyle name="Calculation 3 2 2 4 2 9" xfId="19161"/>
    <cellStyle name="Calculation 3 2 2 4 3" xfId="19162"/>
    <cellStyle name="Calculation 3 2 2 4 3 2" xfId="19163"/>
    <cellStyle name="Calculation 3 2 2 4 3 3" xfId="19164"/>
    <cellStyle name="Calculation 3 2 2 4 3 4" xfId="19165"/>
    <cellStyle name="Calculation 3 2 2 4 3 5" xfId="19166"/>
    <cellStyle name="Calculation 3 2 2 4 3 6" xfId="19167"/>
    <cellStyle name="Calculation 3 2 2 4 3 7" xfId="19168"/>
    <cellStyle name="Calculation 3 2 2 4 3 8" xfId="19169"/>
    <cellStyle name="Calculation 3 2 2 4 4" xfId="19170"/>
    <cellStyle name="Calculation 3 2 2 4 4 2" xfId="19171"/>
    <cellStyle name="Calculation 3 2 2 4 4 3" xfId="19172"/>
    <cellStyle name="Calculation 3 2 2 4 4 4" xfId="19173"/>
    <cellStyle name="Calculation 3 2 2 4 4 5" xfId="19174"/>
    <cellStyle name="Calculation 3 2 2 4 4 6" xfId="19175"/>
    <cellStyle name="Calculation 3 2 2 4 4 7" xfId="19176"/>
    <cellStyle name="Calculation 3 2 2 4 4 8" xfId="19177"/>
    <cellStyle name="Calculation 3 2 2 4 4 9" xfId="19178"/>
    <cellStyle name="Calculation 3 2 2 4 5" xfId="19179"/>
    <cellStyle name="Calculation 3 2 2 4 6" xfId="19180"/>
    <cellStyle name="Calculation 3 2 2 4 7" xfId="19181"/>
    <cellStyle name="Calculation 3 2 2 4 8" xfId="19182"/>
    <cellStyle name="Calculation 3 2 2 4 9" xfId="19183"/>
    <cellStyle name="Calculation 3 2 2 5" xfId="19184"/>
    <cellStyle name="Calculation 3 2 2 5 2" xfId="19185"/>
    <cellStyle name="Calculation 3 2 2 5 3" xfId="19186"/>
    <cellStyle name="Calculation 3 2 2 5 4" xfId="19187"/>
    <cellStyle name="Calculation 3 2 2 5 5" xfId="19188"/>
    <cellStyle name="Calculation 3 2 2 5 6" xfId="19189"/>
    <cellStyle name="Calculation 3 2 2 5 7" xfId="19190"/>
    <cellStyle name="Calculation 3 2 2 5 8" xfId="19191"/>
    <cellStyle name="Calculation 3 2 2 5 9" xfId="19192"/>
    <cellStyle name="Calculation 3 2 2 6" xfId="19193"/>
    <cellStyle name="Calculation 3 2 2 7" xfId="19194"/>
    <cellStyle name="Calculation 3 2 2 8" xfId="19195"/>
    <cellStyle name="Calculation 3 2 2 9" xfId="19196"/>
    <cellStyle name="Calculation 3 2 3" xfId="19197"/>
    <cellStyle name="Calculation 3 2 3 10" xfId="19198"/>
    <cellStyle name="Calculation 3 2 3 11" xfId="19199"/>
    <cellStyle name="Calculation 3 2 3 12" xfId="19200"/>
    <cellStyle name="Calculation 3 2 3 13" xfId="19201"/>
    <cellStyle name="Calculation 3 2 3 14" xfId="19202"/>
    <cellStyle name="Calculation 3 2 3 15" xfId="19203"/>
    <cellStyle name="Calculation 3 2 3 16" xfId="19204"/>
    <cellStyle name="Calculation 3 2 3 17" xfId="19205"/>
    <cellStyle name="Calculation 3 2 3 18" xfId="19206"/>
    <cellStyle name="Calculation 3 2 3 19" xfId="19207"/>
    <cellStyle name="Calculation 3 2 3 2" xfId="19208"/>
    <cellStyle name="Calculation 3 2 3 2 10" xfId="19209"/>
    <cellStyle name="Calculation 3 2 3 2 11" xfId="19210"/>
    <cellStyle name="Calculation 3 2 3 2 12" xfId="19211"/>
    <cellStyle name="Calculation 3 2 3 2 13" xfId="19212"/>
    <cellStyle name="Calculation 3 2 3 2 2" xfId="19213"/>
    <cellStyle name="Calculation 3 2 3 2 2 10" xfId="19214"/>
    <cellStyle name="Calculation 3 2 3 2 2 2" xfId="19215"/>
    <cellStyle name="Calculation 3 2 3 2 2 2 2" xfId="19216"/>
    <cellStyle name="Calculation 3 2 3 2 2 2 3" xfId="19217"/>
    <cellStyle name="Calculation 3 2 3 2 2 2 4" xfId="19218"/>
    <cellStyle name="Calculation 3 2 3 2 2 2 5" xfId="19219"/>
    <cellStyle name="Calculation 3 2 3 2 2 2 6" xfId="19220"/>
    <cellStyle name="Calculation 3 2 3 2 2 2 7" xfId="19221"/>
    <cellStyle name="Calculation 3 2 3 2 2 2 8" xfId="19222"/>
    <cellStyle name="Calculation 3 2 3 2 2 2 9" xfId="19223"/>
    <cellStyle name="Calculation 3 2 3 2 2 3" xfId="19224"/>
    <cellStyle name="Calculation 3 2 3 2 2 4" xfId="19225"/>
    <cellStyle name="Calculation 3 2 3 2 2 5" xfId="19226"/>
    <cellStyle name="Calculation 3 2 3 2 2 6" xfId="19227"/>
    <cellStyle name="Calculation 3 2 3 2 2 7" xfId="19228"/>
    <cellStyle name="Calculation 3 2 3 2 2 8" xfId="19229"/>
    <cellStyle name="Calculation 3 2 3 2 2 9" xfId="19230"/>
    <cellStyle name="Calculation 3 2 3 2 3" xfId="19231"/>
    <cellStyle name="Calculation 3 2 3 2 3 2" xfId="19232"/>
    <cellStyle name="Calculation 3 2 3 2 3 3" xfId="19233"/>
    <cellStyle name="Calculation 3 2 3 2 3 4" xfId="19234"/>
    <cellStyle name="Calculation 3 2 3 2 3 5" xfId="19235"/>
    <cellStyle name="Calculation 3 2 3 2 3 6" xfId="19236"/>
    <cellStyle name="Calculation 3 2 3 2 3 7" xfId="19237"/>
    <cellStyle name="Calculation 3 2 3 2 3 8" xfId="19238"/>
    <cellStyle name="Calculation 3 2 3 2 4" xfId="19239"/>
    <cellStyle name="Calculation 3 2 3 2 4 2" xfId="19240"/>
    <cellStyle name="Calculation 3 2 3 2 4 3" xfId="19241"/>
    <cellStyle name="Calculation 3 2 3 2 4 4" xfId="19242"/>
    <cellStyle name="Calculation 3 2 3 2 4 5" xfId="19243"/>
    <cellStyle name="Calculation 3 2 3 2 4 6" xfId="19244"/>
    <cellStyle name="Calculation 3 2 3 2 4 7" xfId="19245"/>
    <cellStyle name="Calculation 3 2 3 2 4 8" xfId="19246"/>
    <cellStyle name="Calculation 3 2 3 2 4 9" xfId="19247"/>
    <cellStyle name="Calculation 3 2 3 2 5" xfId="19248"/>
    <cellStyle name="Calculation 3 2 3 2 6" xfId="19249"/>
    <cellStyle name="Calculation 3 2 3 2 7" xfId="19250"/>
    <cellStyle name="Calculation 3 2 3 2 8" xfId="19251"/>
    <cellStyle name="Calculation 3 2 3 2 9" xfId="19252"/>
    <cellStyle name="Calculation 3 2 3 3" xfId="19253"/>
    <cellStyle name="Calculation 3 2 3 3 10" xfId="19254"/>
    <cellStyle name="Calculation 3 2 3 3 11" xfId="19255"/>
    <cellStyle name="Calculation 3 2 3 3 12" xfId="19256"/>
    <cellStyle name="Calculation 3 2 3 3 13" xfId="19257"/>
    <cellStyle name="Calculation 3 2 3 3 2" xfId="19258"/>
    <cellStyle name="Calculation 3 2 3 3 2 10" xfId="19259"/>
    <cellStyle name="Calculation 3 2 3 3 2 2" xfId="19260"/>
    <cellStyle name="Calculation 3 2 3 3 2 2 2" xfId="19261"/>
    <cellStyle name="Calculation 3 2 3 3 2 2 3" xfId="19262"/>
    <cellStyle name="Calculation 3 2 3 3 2 2 4" xfId="19263"/>
    <cellStyle name="Calculation 3 2 3 3 2 2 5" xfId="19264"/>
    <cellStyle name="Calculation 3 2 3 3 2 2 6" xfId="19265"/>
    <cellStyle name="Calculation 3 2 3 3 2 2 7" xfId="19266"/>
    <cellStyle name="Calculation 3 2 3 3 2 2 8" xfId="19267"/>
    <cellStyle name="Calculation 3 2 3 3 2 2 9" xfId="19268"/>
    <cellStyle name="Calculation 3 2 3 3 2 3" xfId="19269"/>
    <cellStyle name="Calculation 3 2 3 3 2 4" xfId="19270"/>
    <cellStyle name="Calculation 3 2 3 3 2 5" xfId="19271"/>
    <cellStyle name="Calculation 3 2 3 3 2 6" xfId="19272"/>
    <cellStyle name="Calculation 3 2 3 3 2 7" xfId="19273"/>
    <cellStyle name="Calculation 3 2 3 3 2 8" xfId="19274"/>
    <cellStyle name="Calculation 3 2 3 3 2 9" xfId="19275"/>
    <cellStyle name="Calculation 3 2 3 3 3" xfId="19276"/>
    <cellStyle name="Calculation 3 2 3 3 3 2" xfId="19277"/>
    <cellStyle name="Calculation 3 2 3 3 3 3" xfId="19278"/>
    <cellStyle name="Calculation 3 2 3 3 3 4" xfId="19279"/>
    <cellStyle name="Calculation 3 2 3 3 3 5" xfId="19280"/>
    <cellStyle name="Calculation 3 2 3 3 3 6" xfId="19281"/>
    <cellStyle name="Calculation 3 2 3 3 3 7" xfId="19282"/>
    <cellStyle name="Calculation 3 2 3 3 3 8" xfId="19283"/>
    <cellStyle name="Calculation 3 2 3 3 4" xfId="19284"/>
    <cellStyle name="Calculation 3 2 3 3 4 2" xfId="19285"/>
    <cellStyle name="Calculation 3 2 3 3 4 3" xfId="19286"/>
    <cellStyle name="Calculation 3 2 3 3 4 4" xfId="19287"/>
    <cellStyle name="Calculation 3 2 3 3 4 5" xfId="19288"/>
    <cellStyle name="Calculation 3 2 3 3 4 6" xfId="19289"/>
    <cellStyle name="Calculation 3 2 3 3 4 7" xfId="19290"/>
    <cellStyle name="Calculation 3 2 3 3 4 8" xfId="19291"/>
    <cellStyle name="Calculation 3 2 3 3 4 9" xfId="19292"/>
    <cellStyle name="Calculation 3 2 3 3 5" xfId="19293"/>
    <cellStyle name="Calculation 3 2 3 3 6" xfId="19294"/>
    <cellStyle name="Calculation 3 2 3 3 7" xfId="19295"/>
    <cellStyle name="Calculation 3 2 3 3 8" xfId="19296"/>
    <cellStyle name="Calculation 3 2 3 3 9" xfId="19297"/>
    <cellStyle name="Calculation 3 2 3 4" xfId="19298"/>
    <cellStyle name="Calculation 3 2 3 4 10" xfId="19299"/>
    <cellStyle name="Calculation 3 2 3 4 11" xfId="19300"/>
    <cellStyle name="Calculation 3 2 3 4 12" xfId="19301"/>
    <cellStyle name="Calculation 3 2 3 4 13" xfId="19302"/>
    <cellStyle name="Calculation 3 2 3 4 2" xfId="19303"/>
    <cellStyle name="Calculation 3 2 3 4 2 10" xfId="19304"/>
    <cellStyle name="Calculation 3 2 3 4 2 2" xfId="19305"/>
    <cellStyle name="Calculation 3 2 3 4 2 2 2" xfId="19306"/>
    <cellStyle name="Calculation 3 2 3 4 2 2 3" xfId="19307"/>
    <cellStyle name="Calculation 3 2 3 4 2 2 4" xfId="19308"/>
    <cellStyle name="Calculation 3 2 3 4 2 2 5" xfId="19309"/>
    <cellStyle name="Calculation 3 2 3 4 2 2 6" xfId="19310"/>
    <cellStyle name="Calculation 3 2 3 4 2 2 7" xfId="19311"/>
    <cellStyle name="Calculation 3 2 3 4 2 2 8" xfId="19312"/>
    <cellStyle name="Calculation 3 2 3 4 2 2 9" xfId="19313"/>
    <cellStyle name="Calculation 3 2 3 4 2 3" xfId="19314"/>
    <cellStyle name="Calculation 3 2 3 4 2 4" xfId="19315"/>
    <cellStyle name="Calculation 3 2 3 4 2 5" xfId="19316"/>
    <cellStyle name="Calculation 3 2 3 4 2 6" xfId="19317"/>
    <cellStyle name="Calculation 3 2 3 4 2 7" xfId="19318"/>
    <cellStyle name="Calculation 3 2 3 4 2 8" xfId="19319"/>
    <cellStyle name="Calculation 3 2 3 4 2 9" xfId="19320"/>
    <cellStyle name="Calculation 3 2 3 4 3" xfId="19321"/>
    <cellStyle name="Calculation 3 2 3 4 3 2" xfId="19322"/>
    <cellStyle name="Calculation 3 2 3 4 3 3" xfId="19323"/>
    <cellStyle name="Calculation 3 2 3 4 3 4" xfId="19324"/>
    <cellStyle name="Calculation 3 2 3 4 3 5" xfId="19325"/>
    <cellStyle name="Calculation 3 2 3 4 3 6" xfId="19326"/>
    <cellStyle name="Calculation 3 2 3 4 3 7" xfId="19327"/>
    <cellStyle name="Calculation 3 2 3 4 3 8" xfId="19328"/>
    <cellStyle name="Calculation 3 2 3 4 4" xfId="19329"/>
    <cellStyle name="Calculation 3 2 3 4 4 2" xfId="19330"/>
    <cellStyle name="Calculation 3 2 3 4 4 3" xfId="19331"/>
    <cellStyle name="Calculation 3 2 3 4 4 4" xfId="19332"/>
    <cellStyle name="Calculation 3 2 3 4 4 5" xfId="19333"/>
    <cellStyle name="Calculation 3 2 3 4 4 6" xfId="19334"/>
    <cellStyle name="Calculation 3 2 3 4 4 7" xfId="19335"/>
    <cellStyle name="Calculation 3 2 3 4 4 8" xfId="19336"/>
    <cellStyle name="Calculation 3 2 3 4 4 9" xfId="19337"/>
    <cellStyle name="Calculation 3 2 3 4 5" xfId="19338"/>
    <cellStyle name="Calculation 3 2 3 4 6" xfId="19339"/>
    <cellStyle name="Calculation 3 2 3 4 7" xfId="19340"/>
    <cellStyle name="Calculation 3 2 3 4 8" xfId="19341"/>
    <cellStyle name="Calculation 3 2 3 4 9" xfId="19342"/>
    <cellStyle name="Calculation 3 2 3 5" xfId="19343"/>
    <cellStyle name="Calculation 3 2 3 5 10" xfId="19344"/>
    <cellStyle name="Calculation 3 2 3 5 11" xfId="19345"/>
    <cellStyle name="Calculation 3 2 3 5 12" xfId="19346"/>
    <cellStyle name="Calculation 3 2 3 5 13" xfId="19347"/>
    <cellStyle name="Calculation 3 2 3 5 2" xfId="19348"/>
    <cellStyle name="Calculation 3 2 3 5 2 10" xfId="19349"/>
    <cellStyle name="Calculation 3 2 3 5 2 2" xfId="19350"/>
    <cellStyle name="Calculation 3 2 3 5 2 2 2" xfId="19351"/>
    <cellStyle name="Calculation 3 2 3 5 2 2 3" xfId="19352"/>
    <cellStyle name="Calculation 3 2 3 5 2 2 4" xfId="19353"/>
    <cellStyle name="Calculation 3 2 3 5 2 2 5" xfId="19354"/>
    <cellStyle name="Calculation 3 2 3 5 2 2 6" xfId="19355"/>
    <cellStyle name="Calculation 3 2 3 5 2 2 7" xfId="19356"/>
    <cellStyle name="Calculation 3 2 3 5 2 2 8" xfId="19357"/>
    <cellStyle name="Calculation 3 2 3 5 2 2 9" xfId="19358"/>
    <cellStyle name="Calculation 3 2 3 5 2 3" xfId="19359"/>
    <cellStyle name="Calculation 3 2 3 5 2 4" xfId="19360"/>
    <cellStyle name="Calculation 3 2 3 5 2 5" xfId="19361"/>
    <cellStyle name="Calculation 3 2 3 5 2 6" xfId="19362"/>
    <cellStyle name="Calculation 3 2 3 5 2 7" xfId="19363"/>
    <cellStyle name="Calculation 3 2 3 5 2 8" xfId="19364"/>
    <cellStyle name="Calculation 3 2 3 5 2 9" xfId="19365"/>
    <cellStyle name="Calculation 3 2 3 5 3" xfId="19366"/>
    <cellStyle name="Calculation 3 2 3 5 3 2" xfId="19367"/>
    <cellStyle name="Calculation 3 2 3 5 3 3" xfId="19368"/>
    <cellStyle name="Calculation 3 2 3 5 3 4" xfId="19369"/>
    <cellStyle name="Calculation 3 2 3 5 3 5" xfId="19370"/>
    <cellStyle name="Calculation 3 2 3 5 3 6" xfId="19371"/>
    <cellStyle name="Calculation 3 2 3 5 3 7" xfId="19372"/>
    <cellStyle name="Calculation 3 2 3 5 3 8" xfId="19373"/>
    <cellStyle name="Calculation 3 2 3 5 4" xfId="19374"/>
    <cellStyle name="Calculation 3 2 3 5 4 2" xfId="19375"/>
    <cellStyle name="Calculation 3 2 3 5 4 3" xfId="19376"/>
    <cellStyle name="Calculation 3 2 3 5 4 4" xfId="19377"/>
    <cellStyle name="Calculation 3 2 3 5 4 5" xfId="19378"/>
    <cellStyle name="Calculation 3 2 3 5 4 6" xfId="19379"/>
    <cellStyle name="Calculation 3 2 3 5 4 7" xfId="19380"/>
    <cellStyle name="Calculation 3 2 3 5 4 8" xfId="19381"/>
    <cellStyle name="Calculation 3 2 3 5 4 9" xfId="19382"/>
    <cellStyle name="Calculation 3 2 3 5 5" xfId="19383"/>
    <cellStyle name="Calculation 3 2 3 5 6" xfId="19384"/>
    <cellStyle name="Calculation 3 2 3 5 7" xfId="19385"/>
    <cellStyle name="Calculation 3 2 3 5 8" xfId="19386"/>
    <cellStyle name="Calculation 3 2 3 5 9" xfId="19387"/>
    <cellStyle name="Calculation 3 2 3 6" xfId="19388"/>
    <cellStyle name="Calculation 3 2 3 6 10" xfId="19389"/>
    <cellStyle name="Calculation 3 2 3 6 2" xfId="19390"/>
    <cellStyle name="Calculation 3 2 3 6 2 2" xfId="19391"/>
    <cellStyle name="Calculation 3 2 3 6 2 3" xfId="19392"/>
    <cellStyle name="Calculation 3 2 3 6 2 4" xfId="19393"/>
    <cellStyle name="Calculation 3 2 3 6 2 5" xfId="19394"/>
    <cellStyle name="Calculation 3 2 3 6 2 6" xfId="19395"/>
    <cellStyle name="Calculation 3 2 3 6 2 7" xfId="19396"/>
    <cellStyle name="Calculation 3 2 3 6 2 8" xfId="19397"/>
    <cellStyle name="Calculation 3 2 3 6 2 9" xfId="19398"/>
    <cellStyle name="Calculation 3 2 3 6 3" xfId="19399"/>
    <cellStyle name="Calculation 3 2 3 6 4" xfId="19400"/>
    <cellStyle name="Calculation 3 2 3 6 5" xfId="19401"/>
    <cellStyle name="Calculation 3 2 3 6 6" xfId="19402"/>
    <cellStyle name="Calculation 3 2 3 6 7" xfId="19403"/>
    <cellStyle name="Calculation 3 2 3 6 8" xfId="19404"/>
    <cellStyle name="Calculation 3 2 3 6 9" xfId="19405"/>
    <cellStyle name="Calculation 3 2 3 7" xfId="19406"/>
    <cellStyle name="Calculation 3 2 3 7 2" xfId="19407"/>
    <cellStyle name="Calculation 3 2 3 7 3" xfId="19408"/>
    <cellStyle name="Calculation 3 2 3 7 4" xfId="19409"/>
    <cellStyle name="Calculation 3 2 3 7 5" xfId="19410"/>
    <cellStyle name="Calculation 3 2 3 7 6" xfId="19411"/>
    <cellStyle name="Calculation 3 2 3 7 7" xfId="19412"/>
    <cellStyle name="Calculation 3 2 3 7 8" xfId="19413"/>
    <cellStyle name="Calculation 3 2 3 8" xfId="19414"/>
    <cellStyle name="Calculation 3 2 3 8 2" xfId="19415"/>
    <cellStyle name="Calculation 3 2 3 8 3" xfId="19416"/>
    <cellStyle name="Calculation 3 2 3 8 4" xfId="19417"/>
    <cellStyle name="Calculation 3 2 3 8 5" xfId="19418"/>
    <cellStyle name="Calculation 3 2 3 8 6" xfId="19419"/>
    <cellStyle name="Calculation 3 2 3 8 7" xfId="19420"/>
    <cellStyle name="Calculation 3 2 3 8 8" xfId="19421"/>
    <cellStyle name="Calculation 3 2 3 8 9" xfId="19422"/>
    <cellStyle name="Calculation 3 2 3 9" xfId="19423"/>
    <cellStyle name="Calculation 3 2 4" xfId="19424"/>
    <cellStyle name="Calculation 3 2 4 10" xfId="19425"/>
    <cellStyle name="Calculation 3 2 4 11" xfId="19426"/>
    <cellStyle name="Calculation 3 2 4 12" xfId="19427"/>
    <cellStyle name="Calculation 3 2 4 13" xfId="19428"/>
    <cellStyle name="Calculation 3 2 4 14" xfId="19429"/>
    <cellStyle name="Calculation 3 2 4 15" xfId="19430"/>
    <cellStyle name="Calculation 3 2 4 16" xfId="19431"/>
    <cellStyle name="Calculation 3 2 4 17" xfId="19432"/>
    <cellStyle name="Calculation 3 2 4 18" xfId="19433"/>
    <cellStyle name="Calculation 3 2 4 2" xfId="19434"/>
    <cellStyle name="Calculation 3 2 4 2 10" xfId="19435"/>
    <cellStyle name="Calculation 3 2 4 2 11" xfId="19436"/>
    <cellStyle name="Calculation 3 2 4 2 12" xfId="19437"/>
    <cellStyle name="Calculation 3 2 4 2 13" xfId="19438"/>
    <cellStyle name="Calculation 3 2 4 2 2" xfId="19439"/>
    <cellStyle name="Calculation 3 2 4 2 2 10" xfId="19440"/>
    <cellStyle name="Calculation 3 2 4 2 2 2" xfId="19441"/>
    <cellStyle name="Calculation 3 2 4 2 2 2 2" xfId="19442"/>
    <cellStyle name="Calculation 3 2 4 2 2 2 3" xfId="19443"/>
    <cellStyle name="Calculation 3 2 4 2 2 2 4" xfId="19444"/>
    <cellStyle name="Calculation 3 2 4 2 2 2 5" xfId="19445"/>
    <cellStyle name="Calculation 3 2 4 2 2 2 6" xfId="19446"/>
    <cellStyle name="Calculation 3 2 4 2 2 2 7" xfId="19447"/>
    <cellStyle name="Calculation 3 2 4 2 2 2 8" xfId="19448"/>
    <cellStyle name="Calculation 3 2 4 2 2 2 9" xfId="19449"/>
    <cellStyle name="Calculation 3 2 4 2 2 3" xfId="19450"/>
    <cellStyle name="Calculation 3 2 4 2 2 4" xfId="19451"/>
    <cellStyle name="Calculation 3 2 4 2 2 5" xfId="19452"/>
    <cellStyle name="Calculation 3 2 4 2 2 6" xfId="19453"/>
    <cellStyle name="Calculation 3 2 4 2 2 7" xfId="19454"/>
    <cellStyle name="Calculation 3 2 4 2 2 8" xfId="19455"/>
    <cellStyle name="Calculation 3 2 4 2 2 9" xfId="19456"/>
    <cellStyle name="Calculation 3 2 4 2 3" xfId="19457"/>
    <cellStyle name="Calculation 3 2 4 2 3 2" xfId="19458"/>
    <cellStyle name="Calculation 3 2 4 2 3 3" xfId="19459"/>
    <cellStyle name="Calculation 3 2 4 2 3 4" xfId="19460"/>
    <cellStyle name="Calculation 3 2 4 2 3 5" xfId="19461"/>
    <cellStyle name="Calculation 3 2 4 2 3 6" xfId="19462"/>
    <cellStyle name="Calculation 3 2 4 2 3 7" xfId="19463"/>
    <cellStyle name="Calculation 3 2 4 2 3 8" xfId="19464"/>
    <cellStyle name="Calculation 3 2 4 2 4" xfId="19465"/>
    <cellStyle name="Calculation 3 2 4 2 4 2" xfId="19466"/>
    <cellStyle name="Calculation 3 2 4 2 4 3" xfId="19467"/>
    <cellStyle name="Calculation 3 2 4 2 4 4" xfId="19468"/>
    <cellStyle name="Calculation 3 2 4 2 4 5" xfId="19469"/>
    <cellStyle name="Calculation 3 2 4 2 4 6" xfId="19470"/>
    <cellStyle name="Calculation 3 2 4 2 4 7" xfId="19471"/>
    <cellStyle name="Calculation 3 2 4 2 4 8" xfId="19472"/>
    <cellStyle name="Calculation 3 2 4 2 4 9" xfId="19473"/>
    <cellStyle name="Calculation 3 2 4 2 5" xfId="19474"/>
    <cellStyle name="Calculation 3 2 4 2 6" xfId="19475"/>
    <cellStyle name="Calculation 3 2 4 2 7" xfId="19476"/>
    <cellStyle name="Calculation 3 2 4 2 8" xfId="19477"/>
    <cellStyle name="Calculation 3 2 4 2 9" xfId="19478"/>
    <cellStyle name="Calculation 3 2 4 3" xfId="19479"/>
    <cellStyle name="Calculation 3 2 4 3 10" xfId="19480"/>
    <cellStyle name="Calculation 3 2 4 3 11" xfId="19481"/>
    <cellStyle name="Calculation 3 2 4 3 12" xfId="19482"/>
    <cellStyle name="Calculation 3 2 4 3 13" xfId="19483"/>
    <cellStyle name="Calculation 3 2 4 3 2" xfId="19484"/>
    <cellStyle name="Calculation 3 2 4 3 2 10" xfId="19485"/>
    <cellStyle name="Calculation 3 2 4 3 2 2" xfId="19486"/>
    <cellStyle name="Calculation 3 2 4 3 2 2 2" xfId="19487"/>
    <cellStyle name="Calculation 3 2 4 3 2 2 3" xfId="19488"/>
    <cellStyle name="Calculation 3 2 4 3 2 2 4" xfId="19489"/>
    <cellStyle name="Calculation 3 2 4 3 2 2 5" xfId="19490"/>
    <cellStyle name="Calculation 3 2 4 3 2 2 6" xfId="19491"/>
    <cellStyle name="Calculation 3 2 4 3 2 2 7" xfId="19492"/>
    <cellStyle name="Calculation 3 2 4 3 2 2 8" xfId="19493"/>
    <cellStyle name="Calculation 3 2 4 3 2 2 9" xfId="19494"/>
    <cellStyle name="Calculation 3 2 4 3 2 3" xfId="19495"/>
    <cellStyle name="Calculation 3 2 4 3 2 4" xfId="19496"/>
    <cellStyle name="Calculation 3 2 4 3 2 5" xfId="19497"/>
    <cellStyle name="Calculation 3 2 4 3 2 6" xfId="19498"/>
    <cellStyle name="Calculation 3 2 4 3 2 7" xfId="19499"/>
    <cellStyle name="Calculation 3 2 4 3 2 8" xfId="19500"/>
    <cellStyle name="Calculation 3 2 4 3 2 9" xfId="19501"/>
    <cellStyle name="Calculation 3 2 4 3 3" xfId="19502"/>
    <cellStyle name="Calculation 3 2 4 3 3 2" xfId="19503"/>
    <cellStyle name="Calculation 3 2 4 3 3 3" xfId="19504"/>
    <cellStyle name="Calculation 3 2 4 3 3 4" xfId="19505"/>
    <cellStyle name="Calculation 3 2 4 3 3 5" xfId="19506"/>
    <cellStyle name="Calculation 3 2 4 3 3 6" xfId="19507"/>
    <cellStyle name="Calculation 3 2 4 3 3 7" xfId="19508"/>
    <cellStyle name="Calculation 3 2 4 3 3 8" xfId="19509"/>
    <cellStyle name="Calculation 3 2 4 3 4" xfId="19510"/>
    <cellStyle name="Calculation 3 2 4 3 4 2" xfId="19511"/>
    <cellStyle name="Calculation 3 2 4 3 4 3" xfId="19512"/>
    <cellStyle name="Calculation 3 2 4 3 4 4" xfId="19513"/>
    <cellStyle name="Calculation 3 2 4 3 4 5" xfId="19514"/>
    <cellStyle name="Calculation 3 2 4 3 4 6" xfId="19515"/>
    <cellStyle name="Calculation 3 2 4 3 4 7" xfId="19516"/>
    <cellStyle name="Calculation 3 2 4 3 4 8" xfId="19517"/>
    <cellStyle name="Calculation 3 2 4 3 4 9" xfId="19518"/>
    <cellStyle name="Calculation 3 2 4 3 5" xfId="19519"/>
    <cellStyle name="Calculation 3 2 4 3 6" xfId="19520"/>
    <cellStyle name="Calculation 3 2 4 3 7" xfId="19521"/>
    <cellStyle name="Calculation 3 2 4 3 8" xfId="19522"/>
    <cellStyle name="Calculation 3 2 4 3 9" xfId="19523"/>
    <cellStyle name="Calculation 3 2 4 4" xfId="19524"/>
    <cellStyle name="Calculation 3 2 4 4 10" xfId="19525"/>
    <cellStyle name="Calculation 3 2 4 4 11" xfId="19526"/>
    <cellStyle name="Calculation 3 2 4 4 12" xfId="19527"/>
    <cellStyle name="Calculation 3 2 4 4 13" xfId="19528"/>
    <cellStyle name="Calculation 3 2 4 4 2" xfId="19529"/>
    <cellStyle name="Calculation 3 2 4 4 2 10" xfId="19530"/>
    <cellStyle name="Calculation 3 2 4 4 2 2" xfId="19531"/>
    <cellStyle name="Calculation 3 2 4 4 2 2 2" xfId="19532"/>
    <cellStyle name="Calculation 3 2 4 4 2 2 3" xfId="19533"/>
    <cellStyle name="Calculation 3 2 4 4 2 2 4" xfId="19534"/>
    <cellStyle name="Calculation 3 2 4 4 2 2 5" xfId="19535"/>
    <cellStyle name="Calculation 3 2 4 4 2 2 6" xfId="19536"/>
    <cellStyle name="Calculation 3 2 4 4 2 2 7" xfId="19537"/>
    <cellStyle name="Calculation 3 2 4 4 2 2 8" xfId="19538"/>
    <cellStyle name="Calculation 3 2 4 4 2 2 9" xfId="19539"/>
    <cellStyle name="Calculation 3 2 4 4 2 3" xfId="19540"/>
    <cellStyle name="Calculation 3 2 4 4 2 4" xfId="19541"/>
    <cellStyle name="Calculation 3 2 4 4 2 5" xfId="19542"/>
    <cellStyle name="Calculation 3 2 4 4 2 6" xfId="19543"/>
    <cellStyle name="Calculation 3 2 4 4 2 7" xfId="19544"/>
    <cellStyle name="Calculation 3 2 4 4 2 8" xfId="19545"/>
    <cellStyle name="Calculation 3 2 4 4 2 9" xfId="19546"/>
    <cellStyle name="Calculation 3 2 4 4 3" xfId="19547"/>
    <cellStyle name="Calculation 3 2 4 4 3 2" xfId="19548"/>
    <cellStyle name="Calculation 3 2 4 4 3 3" xfId="19549"/>
    <cellStyle name="Calculation 3 2 4 4 3 4" xfId="19550"/>
    <cellStyle name="Calculation 3 2 4 4 3 5" xfId="19551"/>
    <cellStyle name="Calculation 3 2 4 4 3 6" xfId="19552"/>
    <cellStyle name="Calculation 3 2 4 4 3 7" xfId="19553"/>
    <cellStyle name="Calculation 3 2 4 4 3 8" xfId="19554"/>
    <cellStyle name="Calculation 3 2 4 4 4" xfId="19555"/>
    <cellStyle name="Calculation 3 2 4 4 4 2" xfId="19556"/>
    <cellStyle name="Calculation 3 2 4 4 4 3" xfId="19557"/>
    <cellStyle name="Calculation 3 2 4 4 4 4" xfId="19558"/>
    <cellStyle name="Calculation 3 2 4 4 4 5" xfId="19559"/>
    <cellStyle name="Calculation 3 2 4 4 4 6" xfId="19560"/>
    <cellStyle name="Calculation 3 2 4 4 4 7" xfId="19561"/>
    <cellStyle name="Calculation 3 2 4 4 4 8" xfId="19562"/>
    <cellStyle name="Calculation 3 2 4 4 4 9" xfId="19563"/>
    <cellStyle name="Calculation 3 2 4 4 5" xfId="19564"/>
    <cellStyle name="Calculation 3 2 4 4 6" xfId="19565"/>
    <cellStyle name="Calculation 3 2 4 4 7" xfId="19566"/>
    <cellStyle name="Calculation 3 2 4 4 8" xfId="19567"/>
    <cellStyle name="Calculation 3 2 4 4 9" xfId="19568"/>
    <cellStyle name="Calculation 3 2 4 5" xfId="19569"/>
    <cellStyle name="Calculation 3 2 4 5 10" xfId="19570"/>
    <cellStyle name="Calculation 3 2 4 5 11" xfId="19571"/>
    <cellStyle name="Calculation 3 2 4 5 12" xfId="19572"/>
    <cellStyle name="Calculation 3 2 4 5 13" xfId="19573"/>
    <cellStyle name="Calculation 3 2 4 5 2" xfId="19574"/>
    <cellStyle name="Calculation 3 2 4 5 2 10" xfId="19575"/>
    <cellStyle name="Calculation 3 2 4 5 2 2" xfId="19576"/>
    <cellStyle name="Calculation 3 2 4 5 2 2 2" xfId="19577"/>
    <cellStyle name="Calculation 3 2 4 5 2 2 3" xfId="19578"/>
    <cellStyle name="Calculation 3 2 4 5 2 2 4" xfId="19579"/>
    <cellStyle name="Calculation 3 2 4 5 2 2 5" xfId="19580"/>
    <cellStyle name="Calculation 3 2 4 5 2 2 6" xfId="19581"/>
    <cellStyle name="Calculation 3 2 4 5 2 2 7" xfId="19582"/>
    <cellStyle name="Calculation 3 2 4 5 2 2 8" xfId="19583"/>
    <cellStyle name="Calculation 3 2 4 5 2 2 9" xfId="19584"/>
    <cellStyle name="Calculation 3 2 4 5 2 3" xfId="19585"/>
    <cellStyle name="Calculation 3 2 4 5 2 4" xfId="19586"/>
    <cellStyle name="Calculation 3 2 4 5 2 5" xfId="19587"/>
    <cellStyle name="Calculation 3 2 4 5 2 6" xfId="19588"/>
    <cellStyle name="Calculation 3 2 4 5 2 7" xfId="19589"/>
    <cellStyle name="Calculation 3 2 4 5 2 8" xfId="19590"/>
    <cellStyle name="Calculation 3 2 4 5 2 9" xfId="19591"/>
    <cellStyle name="Calculation 3 2 4 5 3" xfId="19592"/>
    <cellStyle name="Calculation 3 2 4 5 3 2" xfId="19593"/>
    <cellStyle name="Calculation 3 2 4 5 3 3" xfId="19594"/>
    <cellStyle name="Calculation 3 2 4 5 3 4" xfId="19595"/>
    <cellStyle name="Calculation 3 2 4 5 3 5" xfId="19596"/>
    <cellStyle name="Calculation 3 2 4 5 3 6" xfId="19597"/>
    <cellStyle name="Calculation 3 2 4 5 3 7" xfId="19598"/>
    <cellStyle name="Calculation 3 2 4 5 3 8" xfId="19599"/>
    <cellStyle name="Calculation 3 2 4 5 4" xfId="19600"/>
    <cellStyle name="Calculation 3 2 4 5 4 2" xfId="19601"/>
    <cellStyle name="Calculation 3 2 4 5 4 3" xfId="19602"/>
    <cellStyle name="Calculation 3 2 4 5 4 4" xfId="19603"/>
    <cellStyle name="Calculation 3 2 4 5 4 5" xfId="19604"/>
    <cellStyle name="Calculation 3 2 4 5 4 6" xfId="19605"/>
    <cellStyle name="Calculation 3 2 4 5 4 7" xfId="19606"/>
    <cellStyle name="Calculation 3 2 4 5 4 8" xfId="19607"/>
    <cellStyle name="Calculation 3 2 4 5 4 9" xfId="19608"/>
    <cellStyle name="Calculation 3 2 4 5 5" xfId="19609"/>
    <cellStyle name="Calculation 3 2 4 5 6" xfId="19610"/>
    <cellStyle name="Calculation 3 2 4 5 7" xfId="19611"/>
    <cellStyle name="Calculation 3 2 4 5 8" xfId="19612"/>
    <cellStyle name="Calculation 3 2 4 5 9" xfId="19613"/>
    <cellStyle name="Calculation 3 2 4 6" xfId="19614"/>
    <cellStyle name="Calculation 3 2 4 6 10" xfId="19615"/>
    <cellStyle name="Calculation 3 2 4 6 2" xfId="19616"/>
    <cellStyle name="Calculation 3 2 4 6 2 2" xfId="19617"/>
    <cellStyle name="Calculation 3 2 4 6 2 3" xfId="19618"/>
    <cellStyle name="Calculation 3 2 4 6 2 4" xfId="19619"/>
    <cellStyle name="Calculation 3 2 4 6 2 5" xfId="19620"/>
    <cellStyle name="Calculation 3 2 4 6 2 6" xfId="19621"/>
    <cellStyle name="Calculation 3 2 4 6 2 7" xfId="19622"/>
    <cellStyle name="Calculation 3 2 4 6 2 8" xfId="19623"/>
    <cellStyle name="Calculation 3 2 4 6 2 9" xfId="19624"/>
    <cellStyle name="Calculation 3 2 4 6 3" xfId="19625"/>
    <cellStyle name="Calculation 3 2 4 6 4" xfId="19626"/>
    <cellStyle name="Calculation 3 2 4 6 5" xfId="19627"/>
    <cellStyle name="Calculation 3 2 4 6 6" xfId="19628"/>
    <cellStyle name="Calculation 3 2 4 6 7" xfId="19629"/>
    <cellStyle name="Calculation 3 2 4 6 8" xfId="19630"/>
    <cellStyle name="Calculation 3 2 4 6 9" xfId="19631"/>
    <cellStyle name="Calculation 3 2 4 7" xfId="19632"/>
    <cellStyle name="Calculation 3 2 4 7 2" xfId="19633"/>
    <cellStyle name="Calculation 3 2 4 7 3" xfId="19634"/>
    <cellStyle name="Calculation 3 2 4 7 4" xfId="19635"/>
    <cellStyle name="Calculation 3 2 4 7 5" xfId="19636"/>
    <cellStyle name="Calculation 3 2 4 7 6" xfId="19637"/>
    <cellStyle name="Calculation 3 2 4 7 7" xfId="19638"/>
    <cellStyle name="Calculation 3 2 4 7 8" xfId="19639"/>
    <cellStyle name="Calculation 3 2 4 8" xfId="19640"/>
    <cellStyle name="Calculation 3 2 4 8 2" xfId="19641"/>
    <cellStyle name="Calculation 3 2 4 8 3" xfId="19642"/>
    <cellStyle name="Calculation 3 2 4 8 4" xfId="19643"/>
    <cellStyle name="Calculation 3 2 4 8 5" xfId="19644"/>
    <cellStyle name="Calculation 3 2 4 8 6" xfId="19645"/>
    <cellStyle name="Calculation 3 2 4 8 7" xfId="19646"/>
    <cellStyle name="Calculation 3 2 4 8 8" xfId="19647"/>
    <cellStyle name="Calculation 3 2 4 8 9" xfId="19648"/>
    <cellStyle name="Calculation 3 2 4 9" xfId="19649"/>
    <cellStyle name="Calculation 3 2 5" xfId="19650"/>
    <cellStyle name="Calculation 3 2 5 10" xfId="19651"/>
    <cellStyle name="Calculation 3 2 5 11" xfId="19652"/>
    <cellStyle name="Calculation 3 2 5 12" xfId="19653"/>
    <cellStyle name="Calculation 3 2 5 13" xfId="19654"/>
    <cellStyle name="Calculation 3 2 5 2" xfId="19655"/>
    <cellStyle name="Calculation 3 2 5 2 10" xfId="19656"/>
    <cellStyle name="Calculation 3 2 5 2 2" xfId="19657"/>
    <cellStyle name="Calculation 3 2 5 2 2 2" xfId="19658"/>
    <cellStyle name="Calculation 3 2 5 2 2 3" xfId="19659"/>
    <cellStyle name="Calculation 3 2 5 2 2 4" xfId="19660"/>
    <cellStyle name="Calculation 3 2 5 2 2 5" xfId="19661"/>
    <cellStyle name="Calculation 3 2 5 2 2 6" xfId="19662"/>
    <cellStyle name="Calculation 3 2 5 2 2 7" xfId="19663"/>
    <cellStyle name="Calculation 3 2 5 2 2 8" xfId="19664"/>
    <cellStyle name="Calculation 3 2 5 2 2 9" xfId="19665"/>
    <cellStyle name="Calculation 3 2 5 2 3" xfId="19666"/>
    <cellStyle name="Calculation 3 2 5 2 4" xfId="19667"/>
    <cellStyle name="Calculation 3 2 5 2 5" xfId="19668"/>
    <cellStyle name="Calculation 3 2 5 2 6" xfId="19669"/>
    <cellStyle name="Calculation 3 2 5 2 7" xfId="19670"/>
    <cellStyle name="Calculation 3 2 5 2 8" xfId="19671"/>
    <cellStyle name="Calculation 3 2 5 2 9" xfId="19672"/>
    <cellStyle name="Calculation 3 2 5 3" xfId="19673"/>
    <cellStyle name="Calculation 3 2 5 3 2" xfId="19674"/>
    <cellStyle name="Calculation 3 2 5 3 3" xfId="19675"/>
    <cellStyle name="Calculation 3 2 5 3 4" xfId="19676"/>
    <cellStyle name="Calculation 3 2 5 3 5" xfId="19677"/>
    <cellStyle name="Calculation 3 2 5 3 6" xfId="19678"/>
    <cellStyle name="Calculation 3 2 5 3 7" xfId="19679"/>
    <cellStyle name="Calculation 3 2 5 3 8" xfId="19680"/>
    <cellStyle name="Calculation 3 2 5 4" xfId="19681"/>
    <cellStyle name="Calculation 3 2 5 4 2" xfId="19682"/>
    <cellStyle name="Calculation 3 2 5 4 3" xfId="19683"/>
    <cellStyle name="Calculation 3 2 5 4 4" xfId="19684"/>
    <cellStyle name="Calculation 3 2 5 4 5" xfId="19685"/>
    <cellStyle name="Calculation 3 2 5 4 6" xfId="19686"/>
    <cellStyle name="Calculation 3 2 5 4 7" xfId="19687"/>
    <cellStyle name="Calculation 3 2 5 4 8" xfId="19688"/>
    <cellStyle name="Calculation 3 2 5 4 9" xfId="19689"/>
    <cellStyle name="Calculation 3 2 5 5" xfId="19690"/>
    <cellStyle name="Calculation 3 2 5 6" xfId="19691"/>
    <cellStyle name="Calculation 3 2 5 7" xfId="19692"/>
    <cellStyle name="Calculation 3 2 5 8" xfId="19693"/>
    <cellStyle name="Calculation 3 2 5 9" xfId="19694"/>
    <cellStyle name="Calculation 3 2 6" xfId="19695"/>
    <cellStyle name="Calculation 3 2 6 10" xfId="19696"/>
    <cellStyle name="Calculation 3 2 6 11" xfId="19697"/>
    <cellStyle name="Calculation 3 2 6 12" xfId="19698"/>
    <cellStyle name="Calculation 3 2 6 13" xfId="19699"/>
    <cellStyle name="Calculation 3 2 6 2" xfId="19700"/>
    <cellStyle name="Calculation 3 2 6 2 10" xfId="19701"/>
    <cellStyle name="Calculation 3 2 6 2 2" xfId="19702"/>
    <cellStyle name="Calculation 3 2 6 2 2 2" xfId="19703"/>
    <cellStyle name="Calculation 3 2 6 2 2 3" xfId="19704"/>
    <cellStyle name="Calculation 3 2 6 2 2 4" xfId="19705"/>
    <cellStyle name="Calculation 3 2 6 2 2 5" xfId="19706"/>
    <cellStyle name="Calculation 3 2 6 2 2 6" xfId="19707"/>
    <cellStyle name="Calculation 3 2 6 2 2 7" xfId="19708"/>
    <cellStyle name="Calculation 3 2 6 2 2 8" xfId="19709"/>
    <cellStyle name="Calculation 3 2 6 2 2 9" xfId="19710"/>
    <cellStyle name="Calculation 3 2 6 2 3" xfId="19711"/>
    <cellStyle name="Calculation 3 2 6 2 4" xfId="19712"/>
    <cellStyle name="Calculation 3 2 6 2 5" xfId="19713"/>
    <cellStyle name="Calculation 3 2 6 2 6" xfId="19714"/>
    <cellStyle name="Calculation 3 2 6 2 7" xfId="19715"/>
    <cellStyle name="Calculation 3 2 6 2 8" xfId="19716"/>
    <cellStyle name="Calculation 3 2 6 2 9" xfId="19717"/>
    <cellStyle name="Calculation 3 2 6 3" xfId="19718"/>
    <cellStyle name="Calculation 3 2 6 3 2" xfId="19719"/>
    <cellStyle name="Calculation 3 2 6 3 3" xfId="19720"/>
    <cellStyle name="Calculation 3 2 6 3 4" xfId="19721"/>
    <cellStyle name="Calculation 3 2 6 3 5" xfId="19722"/>
    <cellStyle name="Calculation 3 2 6 3 6" xfId="19723"/>
    <cellStyle name="Calculation 3 2 6 3 7" xfId="19724"/>
    <cellStyle name="Calculation 3 2 6 3 8" xfId="19725"/>
    <cellStyle name="Calculation 3 2 6 4" xfId="19726"/>
    <cellStyle name="Calculation 3 2 6 4 2" xfId="19727"/>
    <cellStyle name="Calculation 3 2 6 4 3" xfId="19728"/>
    <cellStyle name="Calculation 3 2 6 4 4" xfId="19729"/>
    <cellStyle name="Calculation 3 2 6 4 5" xfId="19730"/>
    <cellStyle name="Calculation 3 2 6 4 6" xfId="19731"/>
    <cellStyle name="Calculation 3 2 6 4 7" xfId="19732"/>
    <cellStyle name="Calculation 3 2 6 4 8" xfId="19733"/>
    <cellStyle name="Calculation 3 2 6 4 9" xfId="19734"/>
    <cellStyle name="Calculation 3 2 6 5" xfId="19735"/>
    <cellStyle name="Calculation 3 2 6 6" xfId="19736"/>
    <cellStyle name="Calculation 3 2 6 7" xfId="19737"/>
    <cellStyle name="Calculation 3 2 6 8" xfId="19738"/>
    <cellStyle name="Calculation 3 2 6 9" xfId="19739"/>
    <cellStyle name="Calculation 3 2 7" xfId="19740"/>
    <cellStyle name="Calculation 3 2 7 2" xfId="19741"/>
    <cellStyle name="Calculation 3 2 7 3" xfId="19742"/>
    <cellStyle name="Calculation 3 2 7 4" xfId="19743"/>
    <cellStyle name="Calculation 3 2 7 5" xfId="19744"/>
    <cellStyle name="Calculation 3 2 7 6" xfId="19745"/>
    <cellStyle name="Calculation 3 2 7 7" xfId="19746"/>
    <cellStyle name="Calculation 3 2 7 8" xfId="19747"/>
    <cellStyle name="Calculation 3 2 7 9" xfId="19748"/>
    <cellStyle name="Calculation 3 2 8" xfId="19749"/>
    <cellStyle name="Calculation 3 2 9" xfId="19750"/>
    <cellStyle name="Calculation 3 3" xfId="19751"/>
    <cellStyle name="Calculation 3 3 10" xfId="19752"/>
    <cellStyle name="Calculation 3 3 11" xfId="19753"/>
    <cellStyle name="Calculation 3 3 12" xfId="19754"/>
    <cellStyle name="Calculation 3 3 13" xfId="19755"/>
    <cellStyle name="Calculation 3 3 14" xfId="19756"/>
    <cellStyle name="Calculation 3 3 2" xfId="19757"/>
    <cellStyle name="Calculation 3 3 2 10" xfId="19758"/>
    <cellStyle name="Calculation 3 3 2 11" xfId="19759"/>
    <cellStyle name="Calculation 3 3 2 12" xfId="19760"/>
    <cellStyle name="Calculation 3 3 2 13" xfId="19761"/>
    <cellStyle name="Calculation 3 3 2 14" xfId="19762"/>
    <cellStyle name="Calculation 3 3 2 15" xfId="19763"/>
    <cellStyle name="Calculation 3 3 2 16" xfId="19764"/>
    <cellStyle name="Calculation 3 3 2 17" xfId="19765"/>
    <cellStyle name="Calculation 3 3 2 18" xfId="19766"/>
    <cellStyle name="Calculation 3 3 2 19" xfId="19767"/>
    <cellStyle name="Calculation 3 3 2 2" xfId="19768"/>
    <cellStyle name="Calculation 3 3 2 2 10" xfId="19769"/>
    <cellStyle name="Calculation 3 3 2 2 11" xfId="19770"/>
    <cellStyle name="Calculation 3 3 2 2 12" xfId="19771"/>
    <cellStyle name="Calculation 3 3 2 2 13" xfId="19772"/>
    <cellStyle name="Calculation 3 3 2 2 2" xfId="19773"/>
    <cellStyle name="Calculation 3 3 2 2 2 10" xfId="19774"/>
    <cellStyle name="Calculation 3 3 2 2 2 2" xfId="19775"/>
    <cellStyle name="Calculation 3 3 2 2 2 2 2" xfId="19776"/>
    <cellStyle name="Calculation 3 3 2 2 2 2 3" xfId="19777"/>
    <cellStyle name="Calculation 3 3 2 2 2 2 4" xfId="19778"/>
    <cellStyle name="Calculation 3 3 2 2 2 2 5" xfId="19779"/>
    <cellStyle name="Calculation 3 3 2 2 2 2 6" xfId="19780"/>
    <cellStyle name="Calculation 3 3 2 2 2 2 7" xfId="19781"/>
    <cellStyle name="Calculation 3 3 2 2 2 2 8" xfId="19782"/>
    <cellStyle name="Calculation 3 3 2 2 2 2 9" xfId="19783"/>
    <cellStyle name="Calculation 3 3 2 2 2 3" xfId="19784"/>
    <cellStyle name="Calculation 3 3 2 2 2 4" xfId="19785"/>
    <cellStyle name="Calculation 3 3 2 2 2 5" xfId="19786"/>
    <cellStyle name="Calculation 3 3 2 2 2 6" xfId="19787"/>
    <cellStyle name="Calculation 3 3 2 2 2 7" xfId="19788"/>
    <cellStyle name="Calculation 3 3 2 2 2 8" xfId="19789"/>
    <cellStyle name="Calculation 3 3 2 2 2 9" xfId="19790"/>
    <cellStyle name="Calculation 3 3 2 2 3" xfId="19791"/>
    <cellStyle name="Calculation 3 3 2 2 3 2" xfId="19792"/>
    <cellStyle name="Calculation 3 3 2 2 3 3" xfId="19793"/>
    <cellStyle name="Calculation 3 3 2 2 3 4" xfId="19794"/>
    <cellStyle name="Calculation 3 3 2 2 3 5" xfId="19795"/>
    <cellStyle name="Calculation 3 3 2 2 3 6" xfId="19796"/>
    <cellStyle name="Calculation 3 3 2 2 3 7" xfId="19797"/>
    <cellStyle name="Calculation 3 3 2 2 3 8" xfId="19798"/>
    <cellStyle name="Calculation 3 3 2 2 4" xfId="19799"/>
    <cellStyle name="Calculation 3 3 2 2 4 2" xfId="19800"/>
    <cellStyle name="Calculation 3 3 2 2 4 3" xfId="19801"/>
    <cellStyle name="Calculation 3 3 2 2 4 4" xfId="19802"/>
    <cellStyle name="Calculation 3 3 2 2 4 5" xfId="19803"/>
    <cellStyle name="Calculation 3 3 2 2 4 6" xfId="19804"/>
    <cellStyle name="Calculation 3 3 2 2 4 7" xfId="19805"/>
    <cellStyle name="Calculation 3 3 2 2 4 8" xfId="19806"/>
    <cellStyle name="Calculation 3 3 2 2 4 9" xfId="19807"/>
    <cellStyle name="Calculation 3 3 2 2 5" xfId="19808"/>
    <cellStyle name="Calculation 3 3 2 2 6" xfId="19809"/>
    <cellStyle name="Calculation 3 3 2 2 7" xfId="19810"/>
    <cellStyle name="Calculation 3 3 2 2 8" xfId="19811"/>
    <cellStyle name="Calculation 3 3 2 2 9" xfId="19812"/>
    <cellStyle name="Calculation 3 3 2 3" xfId="19813"/>
    <cellStyle name="Calculation 3 3 2 3 10" xfId="19814"/>
    <cellStyle name="Calculation 3 3 2 3 11" xfId="19815"/>
    <cellStyle name="Calculation 3 3 2 3 12" xfId="19816"/>
    <cellStyle name="Calculation 3 3 2 3 13" xfId="19817"/>
    <cellStyle name="Calculation 3 3 2 3 2" xfId="19818"/>
    <cellStyle name="Calculation 3 3 2 3 2 10" xfId="19819"/>
    <cellStyle name="Calculation 3 3 2 3 2 2" xfId="19820"/>
    <cellStyle name="Calculation 3 3 2 3 2 2 2" xfId="19821"/>
    <cellStyle name="Calculation 3 3 2 3 2 2 3" xfId="19822"/>
    <cellStyle name="Calculation 3 3 2 3 2 2 4" xfId="19823"/>
    <cellStyle name="Calculation 3 3 2 3 2 2 5" xfId="19824"/>
    <cellStyle name="Calculation 3 3 2 3 2 2 6" xfId="19825"/>
    <cellStyle name="Calculation 3 3 2 3 2 2 7" xfId="19826"/>
    <cellStyle name="Calculation 3 3 2 3 2 2 8" xfId="19827"/>
    <cellStyle name="Calculation 3 3 2 3 2 2 9" xfId="19828"/>
    <cellStyle name="Calculation 3 3 2 3 2 3" xfId="19829"/>
    <cellStyle name="Calculation 3 3 2 3 2 4" xfId="19830"/>
    <cellStyle name="Calculation 3 3 2 3 2 5" xfId="19831"/>
    <cellStyle name="Calculation 3 3 2 3 2 6" xfId="19832"/>
    <cellStyle name="Calculation 3 3 2 3 2 7" xfId="19833"/>
    <cellStyle name="Calculation 3 3 2 3 2 8" xfId="19834"/>
    <cellStyle name="Calculation 3 3 2 3 2 9" xfId="19835"/>
    <cellStyle name="Calculation 3 3 2 3 3" xfId="19836"/>
    <cellStyle name="Calculation 3 3 2 3 3 2" xfId="19837"/>
    <cellStyle name="Calculation 3 3 2 3 3 3" xfId="19838"/>
    <cellStyle name="Calculation 3 3 2 3 3 4" xfId="19839"/>
    <cellStyle name="Calculation 3 3 2 3 3 5" xfId="19840"/>
    <cellStyle name="Calculation 3 3 2 3 3 6" xfId="19841"/>
    <cellStyle name="Calculation 3 3 2 3 3 7" xfId="19842"/>
    <cellStyle name="Calculation 3 3 2 3 3 8" xfId="19843"/>
    <cellStyle name="Calculation 3 3 2 3 4" xfId="19844"/>
    <cellStyle name="Calculation 3 3 2 3 4 2" xfId="19845"/>
    <cellStyle name="Calculation 3 3 2 3 4 3" xfId="19846"/>
    <cellStyle name="Calculation 3 3 2 3 4 4" xfId="19847"/>
    <cellStyle name="Calculation 3 3 2 3 4 5" xfId="19848"/>
    <cellStyle name="Calculation 3 3 2 3 4 6" xfId="19849"/>
    <cellStyle name="Calculation 3 3 2 3 4 7" xfId="19850"/>
    <cellStyle name="Calculation 3 3 2 3 4 8" xfId="19851"/>
    <cellStyle name="Calculation 3 3 2 3 4 9" xfId="19852"/>
    <cellStyle name="Calculation 3 3 2 3 5" xfId="19853"/>
    <cellStyle name="Calculation 3 3 2 3 6" xfId="19854"/>
    <cellStyle name="Calculation 3 3 2 3 7" xfId="19855"/>
    <cellStyle name="Calculation 3 3 2 3 8" xfId="19856"/>
    <cellStyle name="Calculation 3 3 2 3 9" xfId="19857"/>
    <cellStyle name="Calculation 3 3 2 4" xfId="19858"/>
    <cellStyle name="Calculation 3 3 2 4 10" xfId="19859"/>
    <cellStyle name="Calculation 3 3 2 4 11" xfId="19860"/>
    <cellStyle name="Calculation 3 3 2 4 12" xfId="19861"/>
    <cellStyle name="Calculation 3 3 2 4 13" xfId="19862"/>
    <cellStyle name="Calculation 3 3 2 4 2" xfId="19863"/>
    <cellStyle name="Calculation 3 3 2 4 2 10" xfId="19864"/>
    <cellStyle name="Calculation 3 3 2 4 2 2" xfId="19865"/>
    <cellStyle name="Calculation 3 3 2 4 2 2 2" xfId="19866"/>
    <cellStyle name="Calculation 3 3 2 4 2 2 3" xfId="19867"/>
    <cellStyle name="Calculation 3 3 2 4 2 2 4" xfId="19868"/>
    <cellStyle name="Calculation 3 3 2 4 2 2 5" xfId="19869"/>
    <cellStyle name="Calculation 3 3 2 4 2 2 6" xfId="19870"/>
    <cellStyle name="Calculation 3 3 2 4 2 2 7" xfId="19871"/>
    <cellStyle name="Calculation 3 3 2 4 2 2 8" xfId="19872"/>
    <cellStyle name="Calculation 3 3 2 4 2 2 9" xfId="19873"/>
    <cellStyle name="Calculation 3 3 2 4 2 3" xfId="19874"/>
    <cellStyle name="Calculation 3 3 2 4 2 4" xfId="19875"/>
    <cellStyle name="Calculation 3 3 2 4 2 5" xfId="19876"/>
    <cellStyle name="Calculation 3 3 2 4 2 6" xfId="19877"/>
    <cellStyle name="Calculation 3 3 2 4 2 7" xfId="19878"/>
    <cellStyle name="Calculation 3 3 2 4 2 8" xfId="19879"/>
    <cellStyle name="Calculation 3 3 2 4 2 9" xfId="19880"/>
    <cellStyle name="Calculation 3 3 2 4 3" xfId="19881"/>
    <cellStyle name="Calculation 3 3 2 4 3 2" xfId="19882"/>
    <cellStyle name="Calculation 3 3 2 4 3 3" xfId="19883"/>
    <cellStyle name="Calculation 3 3 2 4 3 4" xfId="19884"/>
    <cellStyle name="Calculation 3 3 2 4 3 5" xfId="19885"/>
    <cellStyle name="Calculation 3 3 2 4 3 6" xfId="19886"/>
    <cellStyle name="Calculation 3 3 2 4 3 7" xfId="19887"/>
    <cellStyle name="Calculation 3 3 2 4 3 8" xfId="19888"/>
    <cellStyle name="Calculation 3 3 2 4 4" xfId="19889"/>
    <cellStyle name="Calculation 3 3 2 4 4 2" xfId="19890"/>
    <cellStyle name="Calculation 3 3 2 4 4 3" xfId="19891"/>
    <cellStyle name="Calculation 3 3 2 4 4 4" xfId="19892"/>
    <cellStyle name="Calculation 3 3 2 4 4 5" xfId="19893"/>
    <cellStyle name="Calculation 3 3 2 4 4 6" xfId="19894"/>
    <cellStyle name="Calculation 3 3 2 4 4 7" xfId="19895"/>
    <cellStyle name="Calculation 3 3 2 4 4 8" xfId="19896"/>
    <cellStyle name="Calculation 3 3 2 4 4 9" xfId="19897"/>
    <cellStyle name="Calculation 3 3 2 4 5" xfId="19898"/>
    <cellStyle name="Calculation 3 3 2 4 6" xfId="19899"/>
    <cellStyle name="Calculation 3 3 2 4 7" xfId="19900"/>
    <cellStyle name="Calculation 3 3 2 4 8" xfId="19901"/>
    <cellStyle name="Calculation 3 3 2 4 9" xfId="19902"/>
    <cellStyle name="Calculation 3 3 2 5" xfId="19903"/>
    <cellStyle name="Calculation 3 3 2 5 10" xfId="19904"/>
    <cellStyle name="Calculation 3 3 2 5 11" xfId="19905"/>
    <cellStyle name="Calculation 3 3 2 5 12" xfId="19906"/>
    <cellStyle name="Calculation 3 3 2 5 13" xfId="19907"/>
    <cellStyle name="Calculation 3 3 2 5 2" xfId="19908"/>
    <cellStyle name="Calculation 3 3 2 5 2 10" xfId="19909"/>
    <cellStyle name="Calculation 3 3 2 5 2 2" xfId="19910"/>
    <cellStyle name="Calculation 3 3 2 5 2 2 2" xfId="19911"/>
    <cellStyle name="Calculation 3 3 2 5 2 2 3" xfId="19912"/>
    <cellStyle name="Calculation 3 3 2 5 2 2 4" xfId="19913"/>
    <cellStyle name="Calculation 3 3 2 5 2 2 5" xfId="19914"/>
    <cellStyle name="Calculation 3 3 2 5 2 2 6" xfId="19915"/>
    <cellStyle name="Calculation 3 3 2 5 2 2 7" xfId="19916"/>
    <cellStyle name="Calculation 3 3 2 5 2 2 8" xfId="19917"/>
    <cellStyle name="Calculation 3 3 2 5 2 2 9" xfId="19918"/>
    <cellStyle name="Calculation 3 3 2 5 2 3" xfId="19919"/>
    <cellStyle name="Calculation 3 3 2 5 2 4" xfId="19920"/>
    <cellStyle name="Calculation 3 3 2 5 2 5" xfId="19921"/>
    <cellStyle name="Calculation 3 3 2 5 2 6" xfId="19922"/>
    <cellStyle name="Calculation 3 3 2 5 2 7" xfId="19923"/>
    <cellStyle name="Calculation 3 3 2 5 2 8" xfId="19924"/>
    <cellStyle name="Calculation 3 3 2 5 2 9" xfId="19925"/>
    <cellStyle name="Calculation 3 3 2 5 3" xfId="19926"/>
    <cellStyle name="Calculation 3 3 2 5 3 2" xfId="19927"/>
    <cellStyle name="Calculation 3 3 2 5 3 3" xfId="19928"/>
    <cellStyle name="Calculation 3 3 2 5 3 4" xfId="19929"/>
    <cellStyle name="Calculation 3 3 2 5 3 5" xfId="19930"/>
    <cellStyle name="Calculation 3 3 2 5 3 6" xfId="19931"/>
    <cellStyle name="Calculation 3 3 2 5 3 7" xfId="19932"/>
    <cellStyle name="Calculation 3 3 2 5 3 8" xfId="19933"/>
    <cellStyle name="Calculation 3 3 2 5 4" xfId="19934"/>
    <cellStyle name="Calculation 3 3 2 5 4 2" xfId="19935"/>
    <cellStyle name="Calculation 3 3 2 5 4 3" xfId="19936"/>
    <cellStyle name="Calculation 3 3 2 5 4 4" xfId="19937"/>
    <cellStyle name="Calculation 3 3 2 5 4 5" xfId="19938"/>
    <cellStyle name="Calculation 3 3 2 5 4 6" xfId="19939"/>
    <cellStyle name="Calculation 3 3 2 5 4 7" xfId="19940"/>
    <cellStyle name="Calculation 3 3 2 5 4 8" xfId="19941"/>
    <cellStyle name="Calculation 3 3 2 5 4 9" xfId="19942"/>
    <cellStyle name="Calculation 3 3 2 5 5" xfId="19943"/>
    <cellStyle name="Calculation 3 3 2 5 6" xfId="19944"/>
    <cellStyle name="Calculation 3 3 2 5 7" xfId="19945"/>
    <cellStyle name="Calculation 3 3 2 5 8" xfId="19946"/>
    <cellStyle name="Calculation 3 3 2 5 9" xfId="19947"/>
    <cellStyle name="Calculation 3 3 2 6" xfId="19948"/>
    <cellStyle name="Calculation 3 3 2 6 10" xfId="19949"/>
    <cellStyle name="Calculation 3 3 2 6 2" xfId="19950"/>
    <cellStyle name="Calculation 3 3 2 6 2 2" xfId="19951"/>
    <cellStyle name="Calculation 3 3 2 6 2 3" xfId="19952"/>
    <cellStyle name="Calculation 3 3 2 6 2 4" xfId="19953"/>
    <cellStyle name="Calculation 3 3 2 6 2 5" xfId="19954"/>
    <cellStyle name="Calculation 3 3 2 6 2 6" xfId="19955"/>
    <cellStyle name="Calculation 3 3 2 6 2 7" xfId="19956"/>
    <cellStyle name="Calculation 3 3 2 6 2 8" xfId="19957"/>
    <cellStyle name="Calculation 3 3 2 6 2 9" xfId="19958"/>
    <cellStyle name="Calculation 3 3 2 6 3" xfId="19959"/>
    <cellStyle name="Calculation 3 3 2 6 4" xfId="19960"/>
    <cellStyle name="Calculation 3 3 2 6 5" xfId="19961"/>
    <cellStyle name="Calculation 3 3 2 6 6" xfId="19962"/>
    <cellStyle name="Calculation 3 3 2 6 7" xfId="19963"/>
    <cellStyle name="Calculation 3 3 2 6 8" xfId="19964"/>
    <cellStyle name="Calculation 3 3 2 6 9" xfId="19965"/>
    <cellStyle name="Calculation 3 3 2 7" xfId="19966"/>
    <cellStyle name="Calculation 3 3 2 7 2" xfId="19967"/>
    <cellStyle name="Calculation 3 3 2 7 3" xfId="19968"/>
    <cellStyle name="Calculation 3 3 2 7 4" xfId="19969"/>
    <cellStyle name="Calculation 3 3 2 7 5" xfId="19970"/>
    <cellStyle name="Calculation 3 3 2 7 6" xfId="19971"/>
    <cellStyle name="Calculation 3 3 2 7 7" xfId="19972"/>
    <cellStyle name="Calculation 3 3 2 7 8" xfId="19973"/>
    <cellStyle name="Calculation 3 3 2 8" xfId="19974"/>
    <cellStyle name="Calculation 3 3 2 8 2" xfId="19975"/>
    <cellStyle name="Calculation 3 3 2 8 3" xfId="19976"/>
    <cellStyle name="Calculation 3 3 2 8 4" xfId="19977"/>
    <cellStyle name="Calculation 3 3 2 8 5" xfId="19978"/>
    <cellStyle name="Calculation 3 3 2 8 6" xfId="19979"/>
    <cellStyle name="Calculation 3 3 2 8 7" xfId="19980"/>
    <cellStyle name="Calculation 3 3 2 8 8" xfId="19981"/>
    <cellStyle name="Calculation 3 3 2 8 9" xfId="19982"/>
    <cellStyle name="Calculation 3 3 2 9" xfId="19983"/>
    <cellStyle name="Calculation 3 3 3" xfId="19984"/>
    <cellStyle name="Calculation 3 3 3 10" xfId="19985"/>
    <cellStyle name="Calculation 3 3 3 11" xfId="19986"/>
    <cellStyle name="Calculation 3 3 3 12" xfId="19987"/>
    <cellStyle name="Calculation 3 3 3 13" xfId="19988"/>
    <cellStyle name="Calculation 3 3 3 14" xfId="19989"/>
    <cellStyle name="Calculation 3 3 3 15" xfId="19990"/>
    <cellStyle name="Calculation 3 3 3 16" xfId="19991"/>
    <cellStyle name="Calculation 3 3 3 17" xfId="19992"/>
    <cellStyle name="Calculation 3 3 3 18" xfId="19993"/>
    <cellStyle name="Calculation 3 3 3 2" xfId="19994"/>
    <cellStyle name="Calculation 3 3 3 2 10" xfId="19995"/>
    <cellStyle name="Calculation 3 3 3 2 11" xfId="19996"/>
    <cellStyle name="Calculation 3 3 3 2 12" xfId="19997"/>
    <cellStyle name="Calculation 3 3 3 2 13" xfId="19998"/>
    <cellStyle name="Calculation 3 3 3 2 2" xfId="19999"/>
    <cellStyle name="Calculation 3 3 3 2 2 10" xfId="20000"/>
    <cellStyle name="Calculation 3 3 3 2 2 2" xfId="20001"/>
    <cellStyle name="Calculation 3 3 3 2 2 2 2" xfId="20002"/>
    <cellStyle name="Calculation 3 3 3 2 2 2 3" xfId="20003"/>
    <cellStyle name="Calculation 3 3 3 2 2 2 4" xfId="20004"/>
    <cellStyle name="Calculation 3 3 3 2 2 2 5" xfId="20005"/>
    <cellStyle name="Calculation 3 3 3 2 2 2 6" xfId="20006"/>
    <cellStyle name="Calculation 3 3 3 2 2 2 7" xfId="20007"/>
    <cellStyle name="Calculation 3 3 3 2 2 2 8" xfId="20008"/>
    <cellStyle name="Calculation 3 3 3 2 2 2 9" xfId="20009"/>
    <cellStyle name="Calculation 3 3 3 2 2 3" xfId="20010"/>
    <cellStyle name="Calculation 3 3 3 2 2 4" xfId="20011"/>
    <cellStyle name="Calculation 3 3 3 2 2 5" xfId="20012"/>
    <cellStyle name="Calculation 3 3 3 2 2 6" xfId="20013"/>
    <cellStyle name="Calculation 3 3 3 2 2 7" xfId="20014"/>
    <cellStyle name="Calculation 3 3 3 2 2 8" xfId="20015"/>
    <cellStyle name="Calculation 3 3 3 2 2 9" xfId="20016"/>
    <cellStyle name="Calculation 3 3 3 2 3" xfId="20017"/>
    <cellStyle name="Calculation 3 3 3 2 3 2" xfId="20018"/>
    <cellStyle name="Calculation 3 3 3 2 3 3" xfId="20019"/>
    <cellStyle name="Calculation 3 3 3 2 3 4" xfId="20020"/>
    <cellStyle name="Calculation 3 3 3 2 3 5" xfId="20021"/>
    <cellStyle name="Calculation 3 3 3 2 3 6" xfId="20022"/>
    <cellStyle name="Calculation 3 3 3 2 3 7" xfId="20023"/>
    <cellStyle name="Calculation 3 3 3 2 3 8" xfId="20024"/>
    <cellStyle name="Calculation 3 3 3 2 4" xfId="20025"/>
    <cellStyle name="Calculation 3 3 3 2 4 2" xfId="20026"/>
    <cellStyle name="Calculation 3 3 3 2 4 3" xfId="20027"/>
    <cellStyle name="Calculation 3 3 3 2 4 4" xfId="20028"/>
    <cellStyle name="Calculation 3 3 3 2 4 5" xfId="20029"/>
    <cellStyle name="Calculation 3 3 3 2 4 6" xfId="20030"/>
    <cellStyle name="Calculation 3 3 3 2 4 7" xfId="20031"/>
    <cellStyle name="Calculation 3 3 3 2 4 8" xfId="20032"/>
    <cellStyle name="Calculation 3 3 3 2 4 9" xfId="20033"/>
    <cellStyle name="Calculation 3 3 3 2 5" xfId="20034"/>
    <cellStyle name="Calculation 3 3 3 2 6" xfId="20035"/>
    <cellStyle name="Calculation 3 3 3 2 7" xfId="20036"/>
    <cellStyle name="Calculation 3 3 3 2 8" xfId="20037"/>
    <cellStyle name="Calculation 3 3 3 2 9" xfId="20038"/>
    <cellStyle name="Calculation 3 3 3 3" xfId="20039"/>
    <cellStyle name="Calculation 3 3 3 3 10" xfId="20040"/>
    <cellStyle name="Calculation 3 3 3 3 11" xfId="20041"/>
    <cellStyle name="Calculation 3 3 3 3 12" xfId="20042"/>
    <cellStyle name="Calculation 3 3 3 3 13" xfId="20043"/>
    <cellStyle name="Calculation 3 3 3 3 2" xfId="20044"/>
    <cellStyle name="Calculation 3 3 3 3 2 10" xfId="20045"/>
    <cellStyle name="Calculation 3 3 3 3 2 2" xfId="20046"/>
    <cellStyle name="Calculation 3 3 3 3 2 2 2" xfId="20047"/>
    <cellStyle name="Calculation 3 3 3 3 2 2 3" xfId="20048"/>
    <cellStyle name="Calculation 3 3 3 3 2 2 4" xfId="20049"/>
    <cellStyle name="Calculation 3 3 3 3 2 2 5" xfId="20050"/>
    <cellStyle name="Calculation 3 3 3 3 2 2 6" xfId="20051"/>
    <cellStyle name="Calculation 3 3 3 3 2 2 7" xfId="20052"/>
    <cellStyle name="Calculation 3 3 3 3 2 2 8" xfId="20053"/>
    <cellStyle name="Calculation 3 3 3 3 2 2 9" xfId="20054"/>
    <cellStyle name="Calculation 3 3 3 3 2 3" xfId="20055"/>
    <cellStyle name="Calculation 3 3 3 3 2 4" xfId="20056"/>
    <cellStyle name="Calculation 3 3 3 3 2 5" xfId="20057"/>
    <cellStyle name="Calculation 3 3 3 3 2 6" xfId="20058"/>
    <cellStyle name="Calculation 3 3 3 3 2 7" xfId="20059"/>
    <cellStyle name="Calculation 3 3 3 3 2 8" xfId="20060"/>
    <cellStyle name="Calculation 3 3 3 3 2 9" xfId="20061"/>
    <cellStyle name="Calculation 3 3 3 3 3" xfId="20062"/>
    <cellStyle name="Calculation 3 3 3 3 3 2" xfId="20063"/>
    <cellStyle name="Calculation 3 3 3 3 3 3" xfId="20064"/>
    <cellStyle name="Calculation 3 3 3 3 3 4" xfId="20065"/>
    <cellStyle name="Calculation 3 3 3 3 3 5" xfId="20066"/>
    <cellStyle name="Calculation 3 3 3 3 3 6" xfId="20067"/>
    <cellStyle name="Calculation 3 3 3 3 3 7" xfId="20068"/>
    <cellStyle name="Calculation 3 3 3 3 3 8" xfId="20069"/>
    <cellStyle name="Calculation 3 3 3 3 4" xfId="20070"/>
    <cellStyle name="Calculation 3 3 3 3 4 2" xfId="20071"/>
    <cellStyle name="Calculation 3 3 3 3 4 3" xfId="20072"/>
    <cellStyle name="Calculation 3 3 3 3 4 4" xfId="20073"/>
    <cellStyle name="Calculation 3 3 3 3 4 5" xfId="20074"/>
    <cellStyle name="Calculation 3 3 3 3 4 6" xfId="20075"/>
    <cellStyle name="Calculation 3 3 3 3 4 7" xfId="20076"/>
    <cellStyle name="Calculation 3 3 3 3 4 8" xfId="20077"/>
    <cellStyle name="Calculation 3 3 3 3 4 9" xfId="20078"/>
    <cellStyle name="Calculation 3 3 3 3 5" xfId="20079"/>
    <cellStyle name="Calculation 3 3 3 3 6" xfId="20080"/>
    <cellStyle name="Calculation 3 3 3 3 7" xfId="20081"/>
    <cellStyle name="Calculation 3 3 3 3 8" xfId="20082"/>
    <cellStyle name="Calculation 3 3 3 3 9" xfId="20083"/>
    <cellStyle name="Calculation 3 3 3 4" xfId="20084"/>
    <cellStyle name="Calculation 3 3 3 4 10" xfId="20085"/>
    <cellStyle name="Calculation 3 3 3 4 11" xfId="20086"/>
    <cellStyle name="Calculation 3 3 3 4 12" xfId="20087"/>
    <cellStyle name="Calculation 3 3 3 4 13" xfId="20088"/>
    <cellStyle name="Calculation 3 3 3 4 2" xfId="20089"/>
    <cellStyle name="Calculation 3 3 3 4 2 10" xfId="20090"/>
    <cellStyle name="Calculation 3 3 3 4 2 2" xfId="20091"/>
    <cellStyle name="Calculation 3 3 3 4 2 2 2" xfId="20092"/>
    <cellStyle name="Calculation 3 3 3 4 2 2 3" xfId="20093"/>
    <cellStyle name="Calculation 3 3 3 4 2 2 4" xfId="20094"/>
    <cellStyle name="Calculation 3 3 3 4 2 2 5" xfId="20095"/>
    <cellStyle name="Calculation 3 3 3 4 2 2 6" xfId="20096"/>
    <cellStyle name="Calculation 3 3 3 4 2 2 7" xfId="20097"/>
    <cellStyle name="Calculation 3 3 3 4 2 2 8" xfId="20098"/>
    <cellStyle name="Calculation 3 3 3 4 2 2 9" xfId="20099"/>
    <cellStyle name="Calculation 3 3 3 4 2 3" xfId="20100"/>
    <cellStyle name="Calculation 3 3 3 4 2 4" xfId="20101"/>
    <cellStyle name="Calculation 3 3 3 4 2 5" xfId="20102"/>
    <cellStyle name="Calculation 3 3 3 4 2 6" xfId="20103"/>
    <cellStyle name="Calculation 3 3 3 4 2 7" xfId="20104"/>
    <cellStyle name="Calculation 3 3 3 4 2 8" xfId="20105"/>
    <cellStyle name="Calculation 3 3 3 4 2 9" xfId="20106"/>
    <cellStyle name="Calculation 3 3 3 4 3" xfId="20107"/>
    <cellStyle name="Calculation 3 3 3 4 3 2" xfId="20108"/>
    <cellStyle name="Calculation 3 3 3 4 3 3" xfId="20109"/>
    <cellStyle name="Calculation 3 3 3 4 3 4" xfId="20110"/>
    <cellStyle name="Calculation 3 3 3 4 3 5" xfId="20111"/>
    <cellStyle name="Calculation 3 3 3 4 3 6" xfId="20112"/>
    <cellStyle name="Calculation 3 3 3 4 3 7" xfId="20113"/>
    <cellStyle name="Calculation 3 3 3 4 3 8" xfId="20114"/>
    <cellStyle name="Calculation 3 3 3 4 4" xfId="20115"/>
    <cellStyle name="Calculation 3 3 3 4 4 2" xfId="20116"/>
    <cellStyle name="Calculation 3 3 3 4 4 3" xfId="20117"/>
    <cellStyle name="Calculation 3 3 3 4 4 4" xfId="20118"/>
    <cellStyle name="Calculation 3 3 3 4 4 5" xfId="20119"/>
    <cellStyle name="Calculation 3 3 3 4 4 6" xfId="20120"/>
    <cellStyle name="Calculation 3 3 3 4 4 7" xfId="20121"/>
    <cellStyle name="Calculation 3 3 3 4 4 8" xfId="20122"/>
    <cellStyle name="Calculation 3 3 3 4 4 9" xfId="20123"/>
    <cellStyle name="Calculation 3 3 3 4 5" xfId="20124"/>
    <cellStyle name="Calculation 3 3 3 4 6" xfId="20125"/>
    <cellStyle name="Calculation 3 3 3 4 7" xfId="20126"/>
    <cellStyle name="Calculation 3 3 3 4 8" xfId="20127"/>
    <cellStyle name="Calculation 3 3 3 4 9" xfId="20128"/>
    <cellStyle name="Calculation 3 3 3 5" xfId="20129"/>
    <cellStyle name="Calculation 3 3 3 5 10" xfId="20130"/>
    <cellStyle name="Calculation 3 3 3 5 11" xfId="20131"/>
    <cellStyle name="Calculation 3 3 3 5 12" xfId="20132"/>
    <cellStyle name="Calculation 3 3 3 5 13" xfId="20133"/>
    <cellStyle name="Calculation 3 3 3 5 2" xfId="20134"/>
    <cellStyle name="Calculation 3 3 3 5 2 10" xfId="20135"/>
    <cellStyle name="Calculation 3 3 3 5 2 2" xfId="20136"/>
    <cellStyle name="Calculation 3 3 3 5 2 2 2" xfId="20137"/>
    <cellStyle name="Calculation 3 3 3 5 2 2 3" xfId="20138"/>
    <cellStyle name="Calculation 3 3 3 5 2 2 4" xfId="20139"/>
    <cellStyle name="Calculation 3 3 3 5 2 2 5" xfId="20140"/>
    <cellStyle name="Calculation 3 3 3 5 2 2 6" xfId="20141"/>
    <cellStyle name="Calculation 3 3 3 5 2 2 7" xfId="20142"/>
    <cellStyle name="Calculation 3 3 3 5 2 2 8" xfId="20143"/>
    <cellStyle name="Calculation 3 3 3 5 2 2 9" xfId="20144"/>
    <cellStyle name="Calculation 3 3 3 5 2 3" xfId="20145"/>
    <cellStyle name="Calculation 3 3 3 5 2 4" xfId="20146"/>
    <cellStyle name="Calculation 3 3 3 5 2 5" xfId="20147"/>
    <cellStyle name="Calculation 3 3 3 5 2 6" xfId="20148"/>
    <cellStyle name="Calculation 3 3 3 5 2 7" xfId="20149"/>
    <cellStyle name="Calculation 3 3 3 5 2 8" xfId="20150"/>
    <cellStyle name="Calculation 3 3 3 5 2 9" xfId="20151"/>
    <cellStyle name="Calculation 3 3 3 5 3" xfId="20152"/>
    <cellStyle name="Calculation 3 3 3 5 3 2" xfId="20153"/>
    <cellStyle name="Calculation 3 3 3 5 3 3" xfId="20154"/>
    <cellStyle name="Calculation 3 3 3 5 3 4" xfId="20155"/>
    <cellStyle name="Calculation 3 3 3 5 3 5" xfId="20156"/>
    <cellStyle name="Calculation 3 3 3 5 3 6" xfId="20157"/>
    <cellStyle name="Calculation 3 3 3 5 3 7" xfId="20158"/>
    <cellStyle name="Calculation 3 3 3 5 3 8" xfId="20159"/>
    <cellStyle name="Calculation 3 3 3 5 4" xfId="20160"/>
    <cellStyle name="Calculation 3 3 3 5 4 2" xfId="20161"/>
    <cellStyle name="Calculation 3 3 3 5 4 3" xfId="20162"/>
    <cellStyle name="Calculation 3 3 3 5 4 4" xfId="20163"/>
    <cellStyle name="Calculation 3 3 3 5 4 5" xfId="20164"/>
    <cellStyle name="Calculation 3 3 3 5 4 6" xfId="20165"/>
    <cellStyle name="Calculation 3 3 3 5 4 7" xfId="20166"/>
    <cellStyle name="Calculation 3 3 3 5 4 8" xfId="20167"/>
    <cellStyle name="Calculation 3 3 3 5 4 9" xfId="20168"/>
    <cellStyle name="Calculation 3 3 3 5 5" xfId="20169"/>
    <cellStyle name="Calculation 3 3 3 5 6" xfId="20170"/>
    <cellStyle name="Calculation 3 3 3 5 7" xfId="20171"/>
    <cellStyle name="Calculation 3 3 3 5 8" xfId="20172"/>
    <cellStyle name="Calculation 3 3 3 5 9" xfId="20173"/>
    <cellStyle name="Calculation 3 3 3 6" xfId="20174"/>
    <cellStyle name="Calculation 3 3 3 6 10" xfId="20175"/>
    <cellStyle name="Calculation 3 3 3 6 2" xfId="20176"/>
    <cellStyle name="Calculation 3 3 3 6 2 2" xfId="20177"/>
    <cellStyle name="Calculation 3 3 3 6 2 3" xfId="20178"/>
    <cellStyle name="Calculation 3 3 3 6 2 4" xfId="20179"/>
    <cellStyle name="Calculation 3 3 3 6 2 5" xfId="20180"/>
    <cellStyle name="Calculation 3 3 3 6 2 6" xfId="20181"/>
    <cellStyle name="Calculation 3 3 3 6 2 7" xfId="20182"/>
    <cellStyle name="Calculation 3 3 3 6 2 8" xfId="20183"/>
    <cellStyle name="Calculation 3 3 3 6 2 9" xfId="20184"/>
    <cellStyle name="Calculation 3 3 3 6 3" xfId="20185"/>
    <cellStyle name="Calculation 3 3 3 6 4" xfId="20186"/>
    <cellStyle name="Calculation 3 3 3 6 5" xfId="20187"/>
    <cellStyle name="Calculation 3 3 3 6 6" xfId="20188"/>
    <cellStyle name="Calculation 3 3 3 6 7" xfId="20189"/>
    <cellStyle name="Calculation 3 3 3 6 8" xfId="20190"/>
    <cellStyle name="Calculation 3 3 3 6 9" xfId="20191"/>
    <cellStyle name="Calculation 3 3 3 7" xfId="20192"/>
    <cellStyle name="Calculation 3 3 3 7 2" xfId="20193"/>
    <cellStyle name="Calculation 3 3 3 7 3" xfId="20194"/>
    <cellStyle name="Calculation 3 3 3 7 4" xfId="20195"/>
    <cellStyle name="Calculation 3 3 3 7 5" xfId="20196"/>
    <cellStyle name="Calculation 3 3 3 7 6" xfId="20197"/>
    <cellStyle name="Calculation 3 3 3 7 7" xfId="20198"/>
    <cellStyle name="Calculation 3 3 3 7 8" xfId="20199"/>
    <cellStyle name="Calculation 3 3 3 8" xfId="20200"/>
    <cellStyle name="Calculation 3 3 3 8 2" xfId="20201"/>
    <cellStyle name="Calculation 3 3 3 8 3" xfId="20202"/>
    <cellStyle name="Calculation 3 3 3 8 4" xfId="20203"/>
    <cellStyle name="Calculation 3 3 3 8 5" xfId="20204"/>
    <cellStyle name="Calculation 3 3 3 8 6" xfId="20205"/>
    <cellStyle name="Calculation 3 3 3 8 7" xfId="20206"/>
    <cellStyle name="Calculation 3 3 3 8 8" xfId="20207"/>
    <cellStyle name="Calculation 3 3 3 8 9" xfId="20208"/>
    <cellStyle name="Calculation 3 3 3 9" xfId="20209"/>
    <cellStyle name="Calculation 3 3 4" xfId="20210"/>
    <cellStyle name="Calculation 3 3 4 10" xfId="20211"/>
    <cellStyle name="Calculation 3 3 4 11" xfId="20212"/>
    <cellStyle name="Calculation 3 3 4 12" xfId="20213"/>
    <cellStyle name="Calculation 3 3 4 2" xfId="20214"/>
    <cellStyle name="Calculation 3 3 4 2 2" xfId="20215"/>
    <cellStyle name="Calculation 3 3 4 2 3" xfId="20216"/>
    <cellStyle name="Calculation 3 3 4 2 4" xfId="20217"/>
    <cellStyle name="Calculation 3 3 4 2 5" xfId="20218"/>
    <cellStyle name="Calculation 3 3 4 2 6" xfId="20219"/>
    <cellStyle name="Calculation 3 3 4 2 7" xfId="20220"/>
    <cellStyle name="Calculation 3 3 4 2 8" xfId="20221"/>
    <cellStyle name="Calculation 3 3 4 2 9" xfId="20222"/>
    <cellStyle name="Calculation 3 3 4 3" xfId="20223"/>
    <cellStyle name="Calculation 3 3 4 4" xfId="20224"/>
    <cellStyle name="Calculation 3 3 4 5" xfId="20225"/>
    <cellStyle name="Calculation 3 3 4 6" xfId="20226"/>
    <cellStyle name="Calculation 3 3 4 7" xfId="20227"/>
    <cellStyle name="Calculation 3 3 4 8" xfId="20228"/>
    <cellStyle name="Calculation 3 3 4 9" xfId="20229"/>
    <cellStyle name="Calculation 3 3 5" xfId="20230"/>
    <cellStyle name="Calculation 3 3 5 10" xfId="20231"/>
    <cellStyle name="Calculation 3 3 5 11" xfId="20232"/>
    <cellStyle name="Calculation 3 3 5 12" xfId="20233"/>
    <cellStyle name="Calculation 3 3 5 13" xfId="20234"/>
    <cellStyle name="Calculation 3 3 5 2" xfId="20235"/>
    <cellStyle name="Calculation 3 3 5 2 10" xfId="20236"/>
    <cellStyle name="Calculation 3 3 5 2 2" xfId="20237"/>
    <cellStyle name="Calculation 3 3 5 2 2 2" xfId="20238"/>
    <cellStyle name="Calculation 3 3 5 2 2 3" xfId="20239"/>
    <cellStyle name="Calculation 3 3 5 2 2 4" xfId="20240"/>
    <cellStyle name="Calculation 3 3 5 2 2 5" xfId="20241"/>
    <cellStyle name="Calculation 3 3 5 2 2 6" xfId="20242"/>
    <cellStyle name="Calculation 3 3 5 2 2 7" xfId="20243"/>
    <cellStyle name="Calculation 3 3 5 2 2 8" xfId="20244"/>
    <cellStyle name="Calculation 3 3 5 2 2 9" xfId="20245"/>
    <cellStyle name="Calculation 3 3 5 2 3" xfId="20246"/>
    <cellStyle name="Calculation 3 3 5 2 4" xfId="20247"/>
    <cellStyle name="Calculation 3 3 5 2 5" xfId="20248"/>
    <cellStyle name="Calculation 3 3 5 2 6" xfId="20249"/>
    <cellStyle name="Calculation 3 3 5 2 7" xfId="20250"/>
    <cellStyle name="Calculation 3 3 5 2 8" xfId="20251"/>
    <cellStyle name="Calculation 3 3 5 2 9" xfId="20252"/>
    <cellStyle name="Calculation 3 3 5 3" xfId="20253"/>
    <cellStyle name="Calculation 3 3 5 3 2" xfId="20254"/>
    <cellStyle name="Calculation 3 3 5 3 3" xfId="20255"/>
    <cellStyle name="Calculation 3 3 5 3 4" xfId="20256"/>
    <cellStyle name="Calculation 3 3 5 3 5" xfId="20257"/>
    <cellStyle name="Calculation 3 3 5 3 6" xfId="20258"/>
    <cellStyle name="Calculation 3 3 5 3 7" xfId="20259"/>
    <cellStyle name="Calculation 3 3 5 3 8" xfId="20260"/>
    <cellStyle name="Calculation 3 3 5 4" xfId="20261"/>
    <cellStyle name="Calculation 3 3 5 4 2" xfId="20262"/>
    <cellStyle name="Calculation 3 3 5 4 3" xfId="20263"/>
    <cellStyle name="Calculation 3 3 5 4 4" xfId="20264"/>
    <cellStyle name="Calculation 3 3 5 4 5" xfId="20265"/>
    <cellStyle name="Calculation 3 3 5 4 6" xfId="20266"/>
    <cellStyle name="Calculation 3 3 5 4 7" xfId="20267"/>
    <cellStyle name="Calculation 3 3 5 4 8" xfId="20268"/>
    <cellStyle name="Calculation 3 3 5 4 9" xfId="20269"/>
    <cellStyle name="Calculation 3 3 5 5" xfId="20270"/>
    <cellStyle name="Calculation 3 3 5 6" xfId="20271"/>
    <cellStyle name="Calculation 3 3 5 7" xfId="20272"/>
    <cellStyle name="Calculation 3 3 5 8" xfId="20273"/>
    <cellStyle name="Calculation 3 3 5 9" xfId="20274"/>
    <cellStyle name="Calculation 3 3 6" xfId="20275"/>
    <cellStyle name="Calculation 3 3 6 10" xfId="20276"/>
    <cellStyle name="Calculation 3 3 6 11" xfId="20277"/>
    <cellStyle name="Calculation 3 3 6 12" xfId="20278"/>
    <cellStyle name="Calculation 3 3 6 13" xfId="20279"/>
    <cellStyle name="Calculation 3 3 6 2" xfId="20280"/>
    <cellStyle name="Calculation 3 3 6 2 10" xfId="20281"/>
    <cellStyle name="Calculation 3 3 6 2 2" xfId="20282"/>
    <cellStyle name="Calculation 3 3 6 2 2 2" xfId="20283"/>
    <cellStyle name="Calculation 3 3 6 2 2 3" xfId="20284"/>
    <cellStyle name="Calculation 3 3 6 2 2 4" xfId="20285"/>
    <cellStyle name="Calculation 3 3 6 2 2 5" xfId="20286"/>
    <cellStyle name="Calculation 3 3 6 2 2 6" xfId="20287"/>
    <cellStyle name="Calculation 3 3 6 2 2 7" xfId="20288"/>
    <cellStyle name="Calculation 3 3 6 2 2 8" xfId="20289"/>
    <cellStyle name="Calculation 3 3 6 2 2 9" xfId="20290"/>
    <cellStyle name="Calculation 3 3 6 2 3" xfId="20291"/>
    <cellStyle name="Calculation 3 3 6 2 4" xfId="20292"/>
    <cellStyle name="Calculation 3 3 6 2 5" xfId="20293"/>
    <cellStyle name="Calculation 3 3 6 2 6" xfId="20294"/>
    <cellStyle name="Calculation 3 3 6 2 7" xfId="20295"/>
    <cellStyle name="Calculation 3 3 6 2 8" xfId="20296"/>
    <cellStyle name="Calculation 3 3 6 2 9" xfId="20297"/>
    <cellStyle name="Calculation 3 3 6 3" xfId="20298"/>
    <cellStyle name="Calculation 3 3 6 3 2" xfId="20299"/>
    <cellStyle name="Calculation 3 3 6 3 3" xfId="20300"/>
    <cellStyle name="Calculation 3 3 6 3 4" xfId="20301"/>
    <cellStyle name="Calculation 3 3 6 3 5" xfId="20302"/>
    <cellStyle name="Calculation 3 3 6 3 6" xfId="20303"/>
    <cellStyle name="Calculation 3 3 6 3 7" xfId="20304"/>
    <cellStyle name="Calculation 3 3 6 3 8" xfId="20305"/>
    <cellStyle name="Calculation 3 3 6 4" xfId="20306"/>
    <cellStyle name="Calculation 3 3 6 4 2" xfId="20307"/>
    <cellStyle name="Calculation 3 3 6 4 3" xfId="20308"/>
    <cellStyle name="Calculation 3 3 6 4 4" xfId="20309"/>
    <cellStyle name="Calculation 3 3 6 4 5" xfId="20310"/>
    <cellStyle name="Calculation 3 3 6 4 6" xfId="20311"/>
    <cellStyle name="Calculation 3 3 6 4 7" xfId="20312"/>
    <cellStyle name="Calculation 3 3 6 4 8" xfId="20313"/>
    <cellStyle name="Calculation 3 3 6 4 9" xfId="20314"/>
    <cellStyle name="Calculation 3 3 6 5" xfId="20315"/>
    <cellStyle name="Calculation 3 3 6 6" xfId="20316"/>
    <cellStyle name="Calculation 3 3 6 7" xfId="20317"/>
    <cellStyle name="Calculation 3 3 6 8" xfId="20318"/>
    <cellStyle name="Calculation 3 3 6 9" xfId="20319"/>
    <cellStyle name="Calculation 3 3 7" xfId="20320"/>
    <cellStyle name="Calculation 3 3 7 2" xfId="20321"/>
    <cellStyle name="Calculation 3 3 7 3" xfId="20322"/>
    <cellStyle name="Calculation 3 3 7 4" xfId="20323"/>
    <cellStyle name="Calculation 3 3 7 5" xfId="20324"/>
    <cellStyle name="Calculation 3 3 7 6" xfId="20325"/>
    <cellStyle name="Calculation 3 3 7 7" xfId="20326"/>
    <cellStyle name="Calculation 3 3 7 8" xfId="20327"/>
    <cellStyle name="Calculation 3 3 7 9" xfId="20328"/>
    <cellStyle name="Calculation 3 3 8" xfId="20329"/>
    <cellStyle name="Calculation 3 3 9" xfId="20330"/>
    <cellStyle name="Calculation 3 4" xfId="20331"/>
    <cellStyle name="Calculation 3 4 10" xfId="20332"/>
    <cellStyle name="Calculation 3 4 11" xfId="20333"/>
    <cellStyle name="Calculation 3 4 12" xfId="20334"/>
    <cellStyle name="Calculation 3 4 13" xfId="20335"/>
    <cellStyle name="Calculation 3 4 14" xfId="20336"/>
    <cellStyle name="Calculation 3 4 15" xfId="20337"/>
    <cellStyle name="Calculation 3 4 16" xfId="20338"/>
    <cellStyle name="Calculation 3 4 17" xfId="20339"/>
    <cellStyle name="Calculation 3 4 18" xfId="20340"/>
    <cellStyle name="Calculation 3 4 19" xfId="20341"/>
    <cellStyle name="Calculation 3 4 2" xfId="20342"/>
    <cellStyle name="Calculation 3 4 2 10" xfId="20343"/>
    <cellStyle name="Calculation 3 4 2 11" xfId="20344"/>
    <cellStyle name="Calculation 3 4 2 12" xfId="20345"/>
    <cellStyle name="Calculation 3 4 2 13" xfId="20346"/>
    <cellStyle name="Calculation 3 4 2 2" xfId="20347"/>
    <cellStyle name="Calculation 3 4 2 2 10" xfId="20348"/>
    <cellStyle name="Calculation 3 4 2 2 2" xfId="20349"/>
    <cellStyle name="Calculation 3 4 2 2 2 2" xfId="20350"/>
    <cellStyle name="Calculation 3 4 2 2 2 3" xfId="20351"/>
    <cellStyle name="Calculation 3 4 2 2 2 4" xfId="20352"/>
    <cellStyle name="Calculation 3 4 2 2 2 5" xfId="20353"/>
    <cellStyle name="Calculation 3 4 2 2 2 6" xfId="20354"/>
    <cellStyle name="Calculation 3 4 2 2 2 7" xfId="20355"/>
    <cellStyle name="Calculation 3 4 2 2 2 8" xfId="20356"/>
    <cellStyle name="Calculation 3 4 2 2 2 9" xfId="20357"/>
    <cellStyle name="Calculation 3 4 2 2 3" xfId="20358"/>
    <cellStyle name="Calculation 3 4 2 2 4" xfId="20359"/>
    <cellStyle name="Calculation 3 4 2 2 5" xfId="20360"/>
    <cellStyle name="Calculation 3 4 2 2 6" xfId="20361"/>
    <cellStyle name="Calculation 3 4 2 2 7" xfId="20362"/>
    <cellStyle name="Calculation 3 4 2 2 8" xfId="20363"/>
    <cellStyle name="Calculation 3 4 2 2 9" xfId="20364"/>
    <cellStyle name="Calculation 3 4 2 3" xfId="20365"/>
    <cellStyle name="Calculation 3 4 2 3 2" xfId="20366"/>
    <cellStyle name="Calculation 3 4 2 3 3" xfId="20367"/>
    <cellStyle name="Calculation 3 4 2 3 4" xfId="20368"/>
    <cellStyle name="Calculation 3 4 2 3 5" xfId="20369"/>
    <cellStyle name="Calculation 3 4 2 3 6" xfId="20370"/>
    <cellStyle name="Calculation 3 4 2 3 7" xfId="20371"/>
    <cellStyle name="Calculation 3 4 2 3 8" xfId="20372"/>
    <cellStyle name="Calculation 3 4 2 4" xfId="20373"/>
    <cellStyle name="Calculation 3 4 2 4 2" xfId="20374"/>
    <cellStyle name="Calculation 3 4 2 4 3" xfId="20375"/>
    <cellStyle name="Calculation 3 4 2 4 4" xfId="20376"/>
    <cellStyle name="Calculation 3 4 2 4 5" xfId="20377"/>
    <cellStyle name="Calculation 3 4 2 4 6" xfId="20378"/>
    <cellStyle name="Calculation 3 4 2 4 7" xfId="20379"/>
    <cellStyle name="Calculation 3 4 2 4 8" xfId="20380"/>
    <cellStyle name="Calculation 3 4 2 4 9" xfId="20381"/>
    <cellStyle name="Calculation 3 4 2 5" xfId="20382"/>
    <cellStyle name="Calculation 3 4 2 6" xfId="20383"/>
    <cellStyle name="Calculation 3 4 2 7" xfId="20384"/>
    <cellStyle name="Calculation 3 4 2 8" xfId="20385"/>
    <cellStyle name="Calculation 3 4 2 9" xfId="20386"/>
    <cellStyle name="Calculation 3 4 3" xfId="20387"/>
    <cellStyle name="Calculation 3 4 3 10" xfId="20388"/>
    <cellStyle name="Calculation 3 4 3 11" xfId="20389"/>
    <cellStyle name="Calculation 3 4 3 12" xfId="20390"/>
    <cellStyle name="Calculation 3 4 3 13" xfId="20391"/>
    <cellStyle name="Calculation 3 4 3 2" xfId="20392"/>
    <cellStyle name="Calculation 3 4 3 2 10" xfId="20393"/>
    <cellStyle name="Calculation 3 4 3 2 2" xfId="20394"/>
    <cellStyle name="Calculation 3 4 3 2 2 2" xfId="20395"/>
    <cellStyle name="Calculation 3 4 3 2 2 3" xfId="20396"/>
    <cellStyle name="Calculation 3 4 3 2 2 4" xfId="20397"/>
    <cellStyle name="Calculation 3 4 3 2 2 5" xfId="20398"/>
    <cellStyle name="Calculation 3 4 3 2 2 6" xfId="20399"/>
    <cellStyle name="Calculation 3 4 3 2 2 7" xfId="20400"/>
    <cellStyle name="Calculation 3 4 3 2 2 8" xfId="20401"/>
    <cellStyle name="Calculation 3 4 3 2 2 9" xfId="20402"/>
    <cellStyle name="Calculation 3 4 3 2 3" xfId="20403"/>
    <cellStyle name="Calculation 3 4 3 2 4" xfId="20404"/>
    <cellStyle name="Calculation 3 4 3 2 5" xfId="20405"/>
    <cellStyle name="Calculation 3 4 3 2 6" xfId="20406"/>
    <cellStyle name="Calculation 3 4 3 2 7" xfId="20407"/>
    <cellStyle name="Calculation 3 4 3 2 8" xfId="20408"/>
    <cellStyle name="Calculation 3 4 3 2 9" xfId="20409"/>
    <cellStyle name="Calculation 3 4 3 3" xfId="20410"/>
    <cellStyle name="Calculation 3 4 3 3 2" xfId="20411"/>
    <cellStyle name="Calculation 3 4 3 3 3" xfId="20412"/>
    <cellStyle name="Calculation 3 4 3 3 4" xfId="20413"/>
    <cellStyle name="Calculation 3 4 3 3 5" xfId="20414"/>
    <cellStyle name="Calculation 3 4 3 3 6" xfId="20415"/>
    <cellStyle name="Calculation 3 4 3 3 7" xfId="20416"/>
    <cellStyle name="Calculation 3 4 3 3 8" xfId="20417"/>
    <cellStyle name="Calculation 3 4 3 4" xfId="20418"/>
    <cellStyle name="Calculation 3 4 3 4 2" xfId="20419"/>
    <cellStyle name="Calculation 3 4 3 4 3" xfId="20420"/>
    <cellStyle name="Calculation 3 4 3 4 4" xfId="20421"/>
    <cellStyle name="Calculation 3 4 3 4 5" xfId="20422"/>
    <cellStyle name="Calculation 3 4 3 4 6" xfId="20423"/>
    <cellStyle name="Calculation 3 4 3 4 7" xfId="20424"/>
    <cellStyle name="Calculation 3 4 3 4 8" xfId="20425"/>
    <cellStyle name="Calculation 3 4 3 4 9" xfId="20426"/>
    <cellStyle name="Calculation 3 4 3 5" xfId="20427"/>
    <cellStyle name="Calculation 3 4 3 6" xfId="20428"/>
    <cellStyle name="Calculation 3 4 3 7" xfId="20429"/>
    <cellStyle name="Calculation 3 4 3 8" xfId="20430"/>
    <cellStyle name="Calculation 3 4 3 9" xfId="20431"/>
    <cellStyle name="Calculation 3 4 4" xfId="20432"/>
    <cellStyle name="Calculation 3 4 4 10" xfId="20433"/>
    <cellStyle name="Calculation 3 4 4 11" xfId="20434"/>
    <cellStyle name="Calculation 3 4 4 12" xfId="20435"/>
    <cellStyle name="Calculation 3 4 4 13" xfId="20436"/>
    <cellStyle name="Calculation 3 4 4 2" xfId="20437"/>
    <cellStyle name="Calculation 3 4 4 2 10" xfId="20438"/>
    <cellStyle name="Calculation 3 4 4 2 2" xfId="20439"/>
    <cellStyle name="Calculation 3 4 4 2 2 2" xfId="20440"/>
    <cellStyle name="Calculation 3 4 4 2 2 3" xfId="20441"/>
    <cellStyle name="Calculation 3 4 4 2 2 4" xfId="20442"/>
    <cellStyle name="Calculation 3 4 4 2 2 5" xfId="20443"/>
    <cellStyle name="Calculation 3 4 4 2 2 6" xfId="20444"/>
    <cellStyle name="Calculation 3 4 4 2 2 7" xfId="20445"/>
    <cellStyle name="Calculation 3 4 4 2 2 8" xfId="20446"/>
    <cellStyle name="Calculation 3 4 4 2 2 9" xfId="20447"/>
    <cellStyle name="Calculation 3 4 4 2 3" xfId="20448"/>
    <cellStyle name="Calculation 3 4 4 2 4" xfId="20449"/>
    <cellStyle name="Calculation 3 4 4 2 5" xfId="20450"/>
    <cellStyle name="Calculation 3 4 4 2 6" xfId="20451"/>
    <cellStyle name="Calculation 3 4 4 2 7" xfId="20452"/>
    <cellStyle name="Calculation 3 4 4 2 8" xfId="20453"/>
    <cellStyle name="Calculation 3 4 4 2 9" xfId="20454"/>
    <cellStyle name="Calculation 3 4 4 3" xfId="20455"/>
    <cellStyle name="Calculation 3 4 4 3 2" xfId="20456"/>
    <cellStyle name="Calculation 3 4 4 3 3" xfId="20457"/>
    <cellStyle name="Calculation 3 4 4 3 4" xfId="20458"/>
    <cellStyle name="Calculation 3 4 4 3 5" xfId="20459"/>
    <cellStyle name="Calculation 3 4 4 3 6" xfId="20460"/>
    <cellStyle name="Calculation 3 4 4 3 7" xfId="20461"/>
    <cellStyle name="Calculation 3 4 4 3 8" xfId="20462"/>
    <cellStyle name="Calculation 3 4 4 4" xfId="20463"/>
    <cellStyle name="Calculation 3 4 4 4 2" xfId="20464"/>
    <cellStyle name="Calculation 3 4 4 4 3" xfId="20465"/>
    <cellStyle name="Calculation 3 4 4 4 4" xfId="20466"/>
    <cellStyle name="Calculation 3 4 4 4 5" xfId="20467"/>
    <cellStyle name="Calculation 3 4 4 4 6" xfId="20468"/>
    <cellStyle name="Calculation 3 4 4 4 7" xfId="20469"/>
    <cellStyle name="Calculation 3 4 4 4 8" xfId="20470"/>
    <cellStyle name="Calculation 3 4 4 4 9" xfId="20471"/>
    <cellStyle name="Calculation 3 4 4 5" xfId="20472"/>
    <cellStyle name="Calculation 3 4 4 6" xfId="20473"/>
    <cellStyle name="Calculation 3 4 4 7" xfId="20474"/>
    <cellStyle name="Calculation 3 4 4 8" xfId="20475"/>
    <cellStyle name="Calculation 3 4 4 9" xfId="20476"/>
    <cellStyle name="Calculation 3 4 5" xfId="20477"/>
    <cellStyle name="Calculation 3 4 5 10" xfId="20478"/>
    <cellStyle name="Calculation 3 4 5 11" xfId="20479"/>
    <cellStyle name="Calculation 3 4 5 12" xfId="20480"/>
    <cellStyle name="Calculation 3 4 5 13" xfId="20481"/>
    <cellStyle name="Calculation 3 4 5 2" xfId="20482"/>
    <cellStyle name="Calculation 3 4 5 2 10" xfId="20483"/>
    <cellStyle name="Calculation 3 4 5 2 2" xfId="20484"/>
    <cellStyle name="Calculation 3 4 5 2 2 2" xfId="20485"/>
    <cellStyle name="Calculation 3 4 5 2 2 3" xfId="20486"/>
    <cellStyle name="Calculation 3 4 5 2 2 4" xfId="20487"/>
    <cellStyle name="Calculation 3 4 5 2 2 5" xfId="20488"/>
    <cellStyle name="Calculation 3 4 5 2 2 6" xfId="20489"/>
    <cellStyle name="Calculation 3 4 5 2 2 7" xfId="20490"/>
    <cellStyle name="Calculation 3 4 5 2 2 8" xfId="20491"/>
    <cellStyle name="Calculation 3 4 5 2 2 9" xfId="20492"/>
    <cellStyle name="Calculation 3 4 5 2 3" xfId="20493"/>
    <cellStyle name="Calculation 3 4 5 2 4" xfId="20494"/>
    <cellStyle name="Calculation 3 4 5 2 5" xfId="20495"/>
    <cellStyle name="Calculation 3 4 5 2 6" xfId="20496"/>
    <cellStyle name="Calculation 3 4 5 2 7" xfId="20497"/>
    <cellStyle name="Calculation 3 4 5 2 8" xfId="20498"/>
    <cellStyle name="Calculation 3 4 5 2 9" xfId="20499"/>
    <cellStyle name="Calculation 3 4 5 3" xfId="20500"/>
    <cellStyle name="Calculation 3 4 5 3 2" xfId="20501"/>
    <cellStyle name="Calculation 3 4 5 3 3" xfId="20502"/>
    <cellStyle name="Calculation 3 4 5 3 4" xfId="20503"/>
    <cellStyle name="Calculation 3 4 5 3 5" xfId="20504"/>
    <cellStyle name="Calculation 3 4 5 3 6" xfId="20505"/>
    <cellStyle name="Calculation 3 4 5 3 7" xfId="20506"/>
    <cellStyle name="Calculation 3 4 5 3 8" xfId="20507"/>
    <cellStyle name="Calculation 3 4 5 4" xfId="20508"/>
    <cellStyle name="Calculation 3 4 5 4 2" xfId="20509"/>
    <cellStyle name="Calculation 3 4 5 4 3" xfId="20510"/>
    <cellStyle name="Calculation 3 4 5 4 4" xfId="20511"/>
    <cellStyle name="Calculation 3 4 5 4 5" xfId="20512"/>
    <cellStyle name="Calculation 3 4 5 4 6" xfId="20513"/>
    <cellStyle name="Calculation 3 4 5 4 7" xfId="20514"/>
    <cellStyle name="Calculation 3 4 5 4 8" xfId="20515"/>
    <cellStyle name="Calculation 3 4 5 4 9" xfId="20516"/>
    <cellStyle name="Calculation 3 4 5 5" xfId="20517"/>
    <cellStyle name="Calculation 3 4 5 6" xfId="20518"/>
    <cellStyle name="Calculation 3 4 5 7" xfId="20519"/>
    <cellStyle name="Calculation 3 4 5 8" xfId="20520"/>
    <cellStyle name="Calculation 3 4 5 9" xfId="20521"/>
    <cellStyle name="Calculation 3 4 6" xfId="20522"/>
    <cellStyle name="Calculation 3 4 6 10" xfId="20523"/>
    <cellStyle name="Calculation 3 4 6 2" xfId="20524"/>
    <cellStyle name="Calculation 3 4 6 2 2" xfId="20525"/>
    <cellStyle name="Calculation 3 4 6 2 3" xfId="20526"/>
    <cellStyle name="Calculation 3 4 6 2 4" xfId="20527"/>
    <cellStyle name="Calculation 3 4 6 2 5" xfId="20528"/>
    <cellStyle name="Calculation 3 4 6 2 6" xfId="20529"/>
    <cellStyle name="Calculation 3 4 6 2 7" xfId="20530"/>
    <cellStyle name="Calculation 3 4 6 2 8" xfId="20531"/>
    <cellStyle name="Calculation 3 4 6 2 9" xfId="20532"/>
    <cellStyle name="Calculation 3 4 6 3" xfId="20533"/>
    <cellStyle name="Calculation 3 4 6 4" xfId="20534"/>
    <cellStyle name="Calculation 3 4 6 5" xfId="20535"/>
    <cellStyle name="Calculation 3 4 6 6" xfId="20536"/>
    <cellStyle name="Calculation 3 4 6 7" xfId="20537"/>
    <cellStyle name="Calculation 3 4 6 8" xfId="20538"/>
    <cellStyle name="Calculation 3 4 6 9" xfId="20539"/>
    <cellStyle name="Calculation 3 4 7" xfId="20540"/>
    <cellStyle name="Calculation 3 4 7 2" xfId="20541"/>
    <cellStyle name="Calculation 3 4 7 3" xfId="20542"/>
    <cellStyle name="Calculation 3 4 7 4" xfId="20543"/>
    <cellStyle name="Calculation 3 4 7 5" xfId="20544"/>
    <cellStyle name="Calculation 3 4 7 6" xfId="20545"/>
    <cellStyle name="Calculation 3 4 7 7" xfId="20546"/>
    <cellStyle name="Calculation 3 4 7 8" xfId="20547"/>
    <cellStyle name="Calculation 3 4 8" xfId="20548"/>
    <cellStyle name="Calculation 3 4 8 2" xfId="20549"/>
    <cellStyle name="Calculation 3 4 8 3" xfId="20550"/>
    <cellStyle name="Calculation 3 4 8 4" xfId="20551"/>
    <cellStyle name="Calculation 3 4 8 5" xfId="20552"/>
    <cellStyle name="Calculation 3 4 8 6" xfId="20553"/>
    <cellStyle name="Calculation 3 4 8 7" xfId="20554"/>
    <cellStyle name="Calculation 3 4 8 8" xfId="20555"/>
    <cellStyle name="Calculation 3 4 8 9" xfId="20556"/>
    <cellStyle name="Calculation 3 4 9" xfId="20557"/>
    <cellStyle name="Calculation 3 5" xfId="20558"/>
    <cellStyle name="Calculation 3 5 10" xfId="20559"/>
    <cellStyle name="Calculation 3 5 11" xfId="20560"/>
    <cellStyle name="Calculation 3 5 12" xfId="20561"/>
    <cellStyle name="Calculation 3 5 13" xfId="20562"/>
    <cellStyle name="Calculation 3 5 14" xfId="20563"/>
    <cellStyle name="Calculation 3 5 15" xfId="20564"/>
    <cellStyle name="Calculation 3 5 16" xfId="20565"/>
    <cellStyle name="Calculation 3 5 17" xfId="20566"/>
    <cellStyle name="Calculation 3 5 18" xfId="20567"/>
    <cellStyle name="Calculation 3 5 2" xfId="20568"/>
    <cellStyle name="Calculation 3 5 2 10" xfId="20569"/>
    <cellStyle name="Calculation 3 5 2 11" xfId="20570"/>
    <cellStyle name="Calculation 3 5 2 12" xfId="20571"/>
    <cellStyle name="Calculation 3 5 2 13" xfId="20572"/>
    <cellStyle name="Calculation 3 5 2 2" xfId="20573"/>
    <cellStyle name="Calculation 3 5 2 2 10" xfId="20574"/>
    <cellStyle name="Calculation 3 5 2 2 2" xfId="20575"/>
    <cellStyle name="Calculation 3 5 2 2 2 2" xfId="20576"/>
    <cellStyle name="Calculation 3 5 2 2 2 3" xfId="20577"/>
    <cellStyle name="Calculation 3 5 2 2 2 4" xfId="20578"/>
    <cellStyle name="Calculation 3 5 2 2 2 5" xfId="20579"/>
    <cellStyle name="Calculation 3 5 2 2 2 6" xfId="20580"/>
    <cellStyle name="Calculation 3 5 2 2 2 7" xfId="20581"/>
    <cellStyle name="Calculation 3 5 2 2 2 8" xfId="20582"/>
    <cellStyle name="Calculation 3 5 2 2 2 9" xfId="20583"/>
    <cellStyle name="Calculation 3 5 2 2 3" xfId="20584"/>
    <cellStyle name="Calculation 3 5 2 2 4" xfId="20585"/>
    <cellStyle name="Calculation 3 5 2 2 5" xfId="20586"/>
    <cellStyle name="Calculation 3 5 2 2 6" xfId="20587"/>
    <cellStyle name="Calculation 3 5 2 2 7" xfId="20588"/>
    <cellStyle name="Calculation 3 5 2 2 8" xfId="20589"/>
    <cellStyle name="Calculation 3 5 2 2 9" xfId="20590"/>
    <cellStyle name="Calculation 3 5 2 3" xfId="20591"/>
    <cellStyle name="Calculation 3 5 2 3 2" xfId="20592"/>
    <cellStyle name="Calculation 3 5 2 3 3" xfId="20593"/>
    <cellStyle name="Calculation 3 5 2 3 4" xfId="20594"/>
    <cellStyle name="Calculation 3 5 2 3 5" xfId="20595"/>
    <cellStyle name="Calculation 3 5 2 3 6" xfId="20596"/>
    <cellStyle name="Calculation 3 5 2 3 7" xfId="20597"/>
    <cellStyle name="Calculation 3 5 2 3 8" xfId="20598"/>
    <cellStyle name="Calculation 3 5 2 4" xfId="20599"/>
    <cellStyle name="Calculation 3 5 2 4 2" xfId="20600"/>
    <cellStyle name="Calculation 3 5 2 4 3" xfId="20601"/>
    <cellStyle name="Calculation 3 5 2 4 4" xfId="20602"/>
    <cellStyle name="Calculation 3 5 2 4 5" xfId="20603"/>
    <cellStyle name="Calculation 3 5 2 4 6" xfId="20604"/>
    <cellStyle name="Calculation 3 5 2 4 7" xfId="20605"/>
    <cellStyle name="Calculation 3 5 2 4 8" xfId="20606"/>
    <cellStyle name="Calculation 3 5 2 4 9" xfId="20607"/>
    <cellStyle name="Calculation 3 5 2 5" xfId="20608"/>
    <cellStyle name="Calculation 3 5 2 6" xfId="20609"/>
    <cellStyle name="Calculation 3 5 2 7" xfId="20610"/>
    <cellStyle name="Calculation 3 5 2 8" xfId="20611"/>
    <cellStyle name="Calculation 3 5 2 9" xfId="20612"/>
    <cellStyle name="Calculation 3 5 3" xfId="20613"/>
    <cellStyle name="Calculation 3 5 3 10" xfId="20614"/>
    <cellStyle name="Calculation 3 5 3 11" xfId="20615"/>
    <cellStyle name="Calculation 3 5 3 12" xfId="20616"/>
    <cellStyle name="Calculation 3 5 3 13" xfId="20617"/>
    <cellStyle name="Calculation 3 5 3 2" xfId="20618"/>
    <cellStyle name="Calculation 3 5 3 2 10" xfId="20619"/>
    <cellStyle name="Calculation 3 5 3 2 2" xfId="20620"/>
    <cellStyle name="Calculation 3 5 3 2 2 2" xfId="20621"/>
    <cellStyle name="Calculation 3 5 3 2 2 3" xfId="20622"/>
    <cellStyle name="Calculation 3 5 3 2 2 4" xfId="20623"/>
    <cellStyle name="Calculation 3 5 3 2 2 5" xfId="20624"/>
    <cellStyle name="Calculation 3 5 3 2 2 6" xfId="20625"/>
    <cellStyle name="Calculation 3 5 3 2 2 7" xfId="20626"/>
    <cellStyle name="Calculation 3 5 3 2 2 8" xfId="20627"/>
    <cellStyle name="Calculation 3 5 3 2 2 9" xfId="20628"/>
    <cellStyle name="Calculation 3 5 3 2 3" xfId="20629"/>
    <cellStyle name="Calculation 3 5 3 2 4" xfId="20630"/>
    <cellStyle name="Calculation 3 5 3 2 5" xfId="20631"/>
    <cellStyle name="Calculation 3 5 3 2 6" xfId="20632"/>
    <cellStyle name="Calculation 3 5 3 2 7" xfId="20633"/>
    <cellStyle name="Calculation 3 5 3 2 8" xfId="20634"/>
    <cellStyle name="Calculation 3 5 3 2 9" xfId="20635"/>
    <cellStyle name="Calculation 3 5 3 3" xfId="20636"/>
    <cellStyle name="Calculation 3 5 3 3 2" xfId="20637"/>
    <cellStyle name="Calculation 3 5 3 3 3" xfId="20638"/>
    <cellStyle name="Calculation 3 5 3 3 4" xfId="20639"/>
    <cellStyle name="Calculation 3 5 3 3 5" xfId="20640"/>
    <cellStyle name="Calculation 3 5 3 3 6" xfId="20641"/>
    <cellStyle name="Calculation 3 5 3 3 7" xfId="20642"/>
    <cellStyle name="Calculation 3 5 3 3 8" xfId="20643"/>
    <cellStyle name="Calculation 3 5 3 4" xfId="20644"/>
    <cellStyle name="Calculation 3 5 3 4 2" xfId="20645"/>
    <cellStyle name="Calculation 3 5 3 4 3" xfId="20646"/>
    <cellStyle name="Calculation 3 5 3 4 4" xfId="20647"/>
    <cellStyle name="Calculation 3 5 3 4 5" xfId="20648"/>
    <cellStyle name="Calculation 3 5 3 4 6" xfId="20649"/>
    <cellStyle name="Calculation 3 5 3 4 7" xfId="20650"/>
    <cellStyle name="Calculation 3 5 3 4 8" xfId="20651"/>
    <cellStyle name="Calculation 3 5 3 4 9" xfId="20652"/>
    <cellStyle name="Calculation 3 5 3 5" xfId="20653"/>
    <cellStyle name="Calculation 3 5 3 6" xfId="20654"/>
    <cellStyle name="Calculation 3 5 3 7" xfId="20655"/>
    <cellStyle name="Calculation 3 5 3 8" xfId="20656"/>
    <cellStyle name="Calculation 3 5 3 9" xfId="20657"/>
    <cellStyle name="Calculation 3 5 4" xfId="20658"/>
    <cellStyle name="Calculation 3 5 4 10" xfId="20659"/>
    <cellStyle name="Calculation 3 5 4 11" xfId="20660"/>
    <cellStyle name="Calculation 3 5 4 12" xfId="20661"/>
    <cellStyle name="Calculation 3 5 4 13" xfId="20662"/>
    <cellStyle name="Calculation 3 5 4 2" xfId="20663"/>
    <cellStyle name="Calculation 3 5 4 2 10" xfId="20664"/>
    <cellStyle name="Calculation 3 5 4 2 2" xfId="20665"/>
    <cellStyle name="Calculation 3 5 4 2 2 2" xfId="20666"/>
    <cellStyle name="Calculation 3 5 4 2 2 3" xfId="20667"/>
    <cellStyle name="Calculation 3 5 4 2 2 4" xfId="20668"/>
    <cellStyle name="Calculation 3 5 4 2 2 5" xfId="20669"/>
    <cellStyle name="Calculation 3 5 4 2 2 6" xfId="20670"/>
    <cellStyle name="Calculation 3 5 4 2 2 7" xfId="20671"/>
    <cellStyle name="Calculation 3 5 4 2 2 8" xfId="20672"/>
    <cellStyle name="Calculation 3 5 4 2 2 9" xfId="20673"/>
    <cellStyle name="Calculation 3 5 4 2 3" xfId="20674"/>
    <cellStyle name="Calculation 3 5 4 2 4" xfId="20675"/>
    <cellStyle name="Calculation 3 5 4 2 5" xfId="20676"/>
    <cellStyle name="Calculation 3 5 4 2 6" xfId="20677"/>
    <cellStyle name="Calculation 3 5 4 2 7" xfId="20678"/>
    <cellStyle name="Calculation 3 5 4 2 8" xfId="20679"/>
    <cellStyle name="Calculation 3 5 4 2 9" xfId="20680"/>
    <cellStyle name="Calculation 3 5 4 3" xfId="20681"/>
    <cellStyle name="Calculation 3 5 4 3 2" xfId="20682"/>
    <cellStyle name="Calculation 3 5 4 3 3" xfId="20683"/>
    <cellStyle name="Calculation 3 5 4 3 4" xfId="20684"/>
    <cellStyle name="Calculation 3 5 4 3 5" xfId="20685"/>
    <cellStyle name="Calculation 3 5 4 3 6" xfId="20686"/>
    <cellStyle name="Calculation 3 5 4 3 7" xfId="20687"/>
    <cellStyle name="Calculation 3 5 4 3 8" xfId="20688"/>
    <cellStyle name="Calculation 3 5 4 4" xfId="20689"/>
    <cellStyle name="Calculation 3 5 4 4 2" xfId="20690"/>
    <cellStyle name="Calculation 3 5 4 4 3" xfId="20691"/>
    <cellStyle name="Calculation 3 5 4 4 4" xfId="20692"/>
    <cellStyle name="Calculation 3 5 4 4 5" xfId="20693"/>
    <cellStyle name="Calculation 3 5 4 4 6" xfId="20694"/>
    <cellStyle name="Calculation 3 5 4 4 7" xfId="20695"/>
    <cellStyle name="Calculation 3 5 4 4 8" xfId="20696"/>
    <cellStyle name="Calculation 3 5 4 4 9" xfId="20697"/>
    <cellStyle name="Calculation 3 5 4 5" xfId="20698"/>
    <cellStyle name="Calculation 3 5 4 6" xfId="20699"/>
    <cellStyle name="Calculation 3 5 4 7" xfId="20700"/>
    <cellStyle name="Calculation 3 5 4 8" xfId="20701"/>
    <cellStyle name="Calculation 3 5 4 9" xfId="20702"/>
    <cellStyle name="Calculation 3 5 5" xfId="20703"/>
    <cellStyle name="Calculation 3 5 5 10" xfId="20704"/>
    <cellStyle name="Calculation 3 5 5 11" xfId="20705"/>
    <cellStyle name="Calculation 3 5 5 12" xfId="20706"/>
    <cellStyle name="Calculation 3 5 5 13" xfId="20707"/>
    <cellStyle name="Calculation 3 5 5 2" xfId="20708"/>
    <cellStyle name="Calculation 3 5 5 2 10" xfId="20709"/>
    <cellStyle name="Calculation 3 5 5 2 2" xfId="20710"/>
    <cellStyle name="Calculation 3 5 5 2 2 2" xfId="20711"/>
    <cellStyle name="Calculation 3 5 5 2 2 3" xfId="20712"/>
    <cellStyle name="Calculation 3 5 5 2 2 4" xfId="20713"/>
    <cellStyle name="Calculation 3 5 5 2 2 5" xfId="20714"/>
    <cellStyle name="Calculation 3 5 5 2 2 6" xfId="20715"/>
    <cellStyle name="Calculation 3 5 5 2 2 7" xfId="20716"/>
    <cellStyle name="Calculation 3 5 5 2 2 8" xfId="20717"/>
    <cellStyle name="Calculation 3 5 5 2 2 9" xfId="20718"/>
    <cellStyle name="Calculation 3 5 5 2 3" xfId="20719"/>
    <cellStyle name="Calculation 3 5 5 2 4" xfId="20720"/>
    <cellStyle name="Calculation 3 5 5 2 5" xfId="20721"/>
    <cellStyle name="Calculation 3 5 5 2 6" xfId="20722"/>
    <cellStyle name="Calculation 3 5 5 2 7" xfId="20723"/>
    <cellStyle name="Calculation 3 5 5 2 8" xfId="20724"/>
    <cellStyle name="Calculation 3 5 5 2 9" xfId="20725"/>
    <cellStyle name="Calculation 3 5 5 3" xfId="20726"/>
    <cellStyle name="Calculation 3 5 5 3 2" xfId="20727"/>
    <cellStyle name="Calculation 3 5 5 3 3" xfId="20728"/>
    <cellStyle name="Calculation 3 5 5 3 4" xfId="20729"/>
    <cellStyle name="Calculation 3 5 5 3 5" xfId="20730"/>
    <cellStyle name="Calculation 3 5 5 3 6" xfId="20731"/>
    <cellStyle name="Calculation 3 5 5 3 7" xfId="20732"/>
    <cellStyle name="Calculation 3 5 5 3 8" xfId="20733"/>
    <cellStyle name="Calculation 3 5 5 4" xfId="20734"/>
    <cellStyle name="Calculation 3 5 5 4 2" xfId="20735"/>
    <cellStyle name="Calculation 3 5 5 4 3" xfId="20736"/>
    <cellStyle name="Calculation 3 5 5 4 4" xfId="20737"/>
    <cellStyle name="Calculation 3 5 5 4 5" xfId="20738"/>
    <cellStyle name="Calculation 3 5 5 4 6" xfId="20739"/>
    <cellStyle name="Calculation 3 5 5 4 7" xfId="20740"/>
    <cellStyle name="Calculation 3 5 5 4 8" xfId="20741"/>
    <cellStyle name="Calculation 3 5 5 4 9" xfId="20742"/>
    <cellStyle name="Calculation 3 5 5 5" xfId="20743"/>
    <cellStyle name="Calculation 3 5 5 6" xfId="20744"/>
    <cellStyle name="Calculation 3 5 5 7" xfId="20745"/>
    <cellStyle name="Calculation 3 5 5 8" xfId="20746"/>
    <cellStyle name="Calculation 3 5 5 9" xfId="20747"/>
    <cellStyle name="Calculation 3 5 6" xfId="20748"/>
    <cellStyle name="Calculation 3 5 6 10" xfId="20749"/>
    <cellStyle name="Calculation 3 5 6 2" xfId="20750"/>
    <cellStyle name="Calculation 3 5 6 2 2" xfId="20751"/>
    <cellStyle name="Calculation 3 5 6 2 3" xfId="20752"/>
    <cellStyle name="Calculation 3 5 6 2 4" xfId="20753"/>
    <cellStyle name="Calculation 3 5 6 2 5" xfId="20754"/>
    <cellStyle name="Calculation 3 5 6 2 6" xfId="20755"/>
    <cellStyle name="Calculation 3 5 6 2 7" xfId="20756"/>
    <cellStyle name="Calculation 3 5 6 2 8" xfId="20757"/>
    <cellStyle name="Calculation 3 5 6 2 9" xfId="20758"/>
    <cellStyle name="Calculation 3 5 6 3" xfId="20759"/>
    <cellStyle name="Calculation 3 5 6 4" xfId="20760"/>
    <cellStyle name="Calculation 3 5 6 5" xfId="20761"/>
    <cellStyle name="Calculation 3 5 6 6" xfId="20762"/>
    <cellStyle name="Calculation 3 5 6 7" xfId="20763"/>
    <cellStyle name="Calculation 3 5 6 8" xfId="20764"/>
    <cellStyle name="Calculation 3 5 6 9" xfId="20765"/>
    <cellStyle name="Calculation 3 5 7" xfId="20766"/>
    <cellStyle name="Calculation 3 5 7 2" xfId="20767"/>
    <cellStyle name="Calculation 3 5 7 3" xfId="20768"/>
    <cellStyle name="Calculation 3 5 7 4" xfId="20769"/>
    <cellStyle name="Calculation 3 5 7 5" xfId="20770"/>
    <cellStyle name="Calculation 3 5 7 6" xfId="20771"/>
    <cellStyle name="Calculation 3 5 7 7" xfId="20772"/>
    <cellStyle name="Calculation 3 5 7 8" xfId="20773"/>
    <cellStyle name="Calculation 3 5 8" xfId="20774"/>
    <cellStyle name="Calculation 3 5 8 2" xfId="20775"/>
    <cellStyle name="Calculation 3 5 8 3" xfId="20776"/>
    <cellStyle name="Calculation 3 5 8 4" xfId="20777"/>
    <cellStyle name="Calculation 3 5 8 5" xfId="20778"/>
    <cellStyle name="Calculation 3 5 8 6" xfId="20779"/>
    <cellStyle name="Calculation 3 5 8 7" xfId="20780"/>
    <cellStyle name="Calculation 3 5 8 8" xfId="20781"/>
    <cellStyle name="Calculation 3 5 8 9" xfId="20782"/>
    <cellStyle name="Calculation 3 5 9" xfId="20783"/>
    <cellStyle name="Calculation 3 6" xfId="20784"/>
    <cellStyle name="Calculation 3 6 10" xfId="20785"/>
    <cellStyle name="Calculation 3 6 11" xfId="20786"/>
    <cellStyle name="Calculation 3 6 12" xfId="20787"/>
    <cellStyle name="Calculation 3 6 13" xfId="20788"/>
    <cellStyle name="Calculation 3 6 2" xfId="20789"/>
    <cellStyle name="Calculation 3 6 2 10" xfId="20790"/>
    <cellStyle name="Calculation 3 6 2 2" xfId="20791"/>
    <cellStyle name="Calculation 3 6 2 2 2" xfId="20792"/>
    <cellStyle name="Calculation 3 6 2 2 3" xfId="20793"/>
    <cellStyle name="Calculation 3 6 2 2 4" xfId="20794"/>
    <cellStyle name="Calculation 3 6 2 2 5" xfId="20795"/>
    <cellStyle name="Calculation 3 6 2 2 6" xfId="20796"/>
    <cellStyle name="Calculation 3 6 2 2 7" xfId="20797"/>
    <cellStyle name="Calculation 3 6 2 2 8" xfId="20798"/>
    <cellStyle name="Calculation 3 6 2 2 9" xfId="20799"/>
    <cellStyle name="Calculation 3 6 2 3" xfId="20800"/>
    <cellStyle name="Calculation 3 6 2 4" xfId="20801"/>
    <cellStyle name="Calculation 3 6 2 5" xfId="20802"/>
    <cellStyle name="Calculation 3 6 2 6" xfId="20803"/>
    <cellStyle name="Calculation 3 6 2 7" xfId="20804"/>
    <cellStyle name="Calculation 3 6 2 8" xfId="20805"/>
    <cellStyle name="Calculation 3 6 2 9" xfId="20806"/>
    <cellStyle name="Calculation 3 6 3" xfId="20807"/>
    <cellStyle name="Calculation 3 6 3 2" xfId="20808"/>
    <cellStyle name="Calculation 3 6 3 3" xfId="20809"/>
    <cellStyle name="Calculation 3 6 3 4" xfId="20810"/>
    <cellStyle name="Calculation 3 6 3 5" xfId="20811"/>
    <cellStyle name="Calculation 3 6 3 6" xfId="20812"/>
    <cellStyle name="Calculation 3 6 3 7" xfId="20813"/>
    <cellStyle name="Calculation 3 6 3 8" xfId="20814"/>
    <cellStyle name="Calculation 3 6 4" xfId="20815"/>
    <cellStyle name="Calculation 3 6 4 2" xfId="20816"/>
    <cellStyle name="Calculation 3 6 4 3" xfId="20817"/>
    <cellStyle name="Calculation 3 6 4 4" xfId="20818"/>
    <cellStyle name="Calculation 3 6 4 5" xfId="20819"/>
    <cellStyle name="Calculation 3 6 4 6" xfId="20820"/>
    <cellStyle name="Calculation 3 6 4 7" xfId="20821"/>
    <cellStyle name="Calculation 3 6 4 8" xfId="20822"/>
    <cellStyle name="Calculation 3 6 4 9" xfId="20823"/>
    <cellStyle name="Calculation 3 6 5" xfId="20824"/>
    <cellStyle name="Calculation 3 6 6" xfId="20825"/>
    <cellStyle name="Calculation 3 6 7" xfId="20826"/>
    <cellStyle name="Calculation 3 6 8" xfId="20827"/>
    <cellStyle name="Calculation 3 6 9" xfId="20828"/>
    <cellStyle name="Calculation 3 7" xfId="20829"/>
    <cellStyle name="Calculation 3 7 10" xfId="20830"/>
    <cellStyle name="Calculation 3 7 11" xfId="20831"/>
    <cellStyle name="Calculation 3 7 12" xfId="20832"/>
    <cellStyle name="Calculation 3 7 13" xfId="20833"/>
    <cellStyle name="Calculation 3 7 2" xfId="20834"/>
    <cellStyle name="Calculation 3 7 2 10" xfId="20835"/>
    <cellStyle name="Calculation 3 7 2 2" xfId="20836"/>
    <cellStyle name="Calculation 3 7 2 2 2" xfId="20837"/>
    <cellStyle name="Calculation 3 7 2 2 3" xfId="20838"/>
    <cellStyle name="Calculation 3 7 2 2 4" xfId="20839"/>
    <cellStyle name="Calculation 3 7 2 2 5" xfId="20840"/>
    <cellStyle name="Calculation 3 7 2 2 6" xfId="20841"/>
    <cellStyle name="Calculation 3 7 2 2 7" xfId="20842"/>
    <cellStyle name="Calculation 3 7 2 2 8" xfId="20843"/>
    <cellStyle name="Calculation 3 7 2 2 9" xfId="20844"/>
    <cellStyle name="Calculation 3 7 2 3" xfId="20845"/>
    <cellStyle name="Calculation 3 7 2 4" xfId="20846"/>
    <cellStyle name="Calculation 3 7 2 5" xfId="20847"/>
    <cellStyle name="Calculation 3 7 2 6" xfId="20848"/>
    <cellStyle name="Calculation 3 7 2 7" xfId="20849"/>
    <cellStyle name="Calculation 3 7 2 8" xfId="20850"/>
    <cellStyle name="Calculation 3 7 2 9" xfId="20851"/>
    <cellStyle name="Calculation 3 7 3" xfId="20852"/>
    <cellStyle name="Calculation 3 7 3 2" xfId="20853"/>
    <cellStyle name="Calculation 3 7 3 3" xfId="20854"/>
    <cellStyle name="Calculation 3 7 3 4" xfId="20855"/>
    <cellStyle name="Calculation 3 7 3 5" xfId="20856"/>
    <cellStyle name="Calculation 3 7 3 6" xfId="20857"/>
    <cellStyle name="Calculation 3 7 3 7" xfId="20858"/>
    <cellStyle name="Calculation 3 7 3 8" xfId="20859"/>
    <cellStyle name="Calculation 3 7 4" xfId="20860"/>
    <cellStyle name="Calculation 3 7 4 2" xfId="20861"/>
    <cellStyle name="Calculation 3 7 4 3" xfId="20862"/>
    <cellStyle name="Calculation 3 7 4 4" xfId="20863"/>
    <cellStyle name="Calculation 3 7 4 5" xfId="20864"/>
    <cellStyle name="Calculation 3 7 4 6" xfId="20865"/>
    <cellStyle name="Calculation 3 7 4 7" xfId="20866"/>
    <cellStyle name="Calculation 3 7 4 8" xfId="20867"/>
    <cellStyle name="Calculation 3 7 4 9" xfId="20868"/>
    <cellStyle name="Calculation 3 7 5" xfId="20869"/>
    <cellStyle name="Calculation 3 7 6" xfId="20870"/>
    <cellStyle name="Calculation 3 7 7" xfId="20871"/>
    <cellStyle name="Calculation 3 7 8" xfId="20872"/>
    <cellStyle name="Calculation 3 7 9" xfId="20873"/>
    <cellStyle name="Calculation 3 8" xfId="20874"/>
    <cellStyle name="Calculation 3 8 2" xfId="20875"/>
    <cellStyle name="Calculation 3 8 3" xfId="20876"/>
    <cellStyle name="Calculation 3 8 4" xfId="20877"/>
    <cellStyle name="Calculation 3 8 5" xfId="20878"/>
    <cellStyle name="Calculation 3 8 6" xfId="20879"/>
    <cellStyle name="Calculation 3 8 7" xfId="20880"/>
    <cellStyle name="Calculation 3 8 8" xfId="20881"/>
    <cellStyle name="Calculation 3 8 9" xfId="20882"/>
    <cellStyle name="Calculation 3 9" xfId="20883"/>
    <cellStyle name="Calculation 4" xfId="20884"/>
    <cellStyle name="Calculation 4 10" xfId="20885"/>
    <cellStyle name="Calculation 4 11" xfId="20886"/>
    <cellStyle name="Calculation 4 12" xfId="20887"/>
    <cellStyle name="Calculation 4 13" xfId="20888"/>
    <cellStyle name="Calculation 4 14" xfId="20889"/>
    <cellStyle name="Calculation 4 2" xfId="20890"/>
    <cellStyle name="Calculation 4 2 10" xfId="20891"/>
    <cellStyle name="Calculation 4 2 11" xfId="20892"/>
    <cellStyle name="Calculation 4 2 12" xfId="20893"/>
    <cellStyle name="Calculation 4 2 2" xfId="20894"/>
    <cellStyle name="Calculation 4 2 2 10" xfId="20895"/>
    <cellStyle name="Calculation 4 2 2 11" xfId="20896"/>
    <cellStyle name="Calculation 4 2 2 12" xfId="20897"/>
    <cellStyle name="Calculation 4 2 2 13" xfId="20898"/>
    <cellStyle name="Calculation 4 2 2 14" xfId="20899"/>
    <cellStyle name="Calculation 4 2 2 15" xfId="20900"/>
    <cellStyle name="Calculation 4 2 2 16" xfId="20901"/>
    <cellStyle name="Calculation 4 2 2 17" xfId="20902"/>
    <cellStyle name="Calculation 4 2 2 18" xfId="20903"/>
    <cellStyle name="Calculation 4 2 2 19" xfId="20904"/>
    <cellStyle name="Calculation 4 2 2 2" xfId="20905"/>
    <cellStyle name="Calculation 4 2 2 2 10" xfId="20906"/>
    <cellStyle name="Calculation 4 2 2 2 11" xfId="20907"/>
    <cellStyle name="Calculation 4 2 2 2 12" xfId="20908"/>
    <cellStyle name="Calculation 4 2 2 2 13" xfId="20909"/>
    <cellStyle name="Calculation 4 2 2 2 2" xfId="20910"/>
    <cellStyle name="Calculation 4 2 2 2 2 10" xfId="20911"/>
    <cellStyle name="Calculation 4 2 2 2 2 2" xfId="20912"/>
    <cellStyle name="Calculation 4 2 2 2 2 2 2" xfId="20913"/>
    <cellStyle name="Calculation 4 2 2 2 2 2 3" xfId="20914"/>
    <cellStyle name="Calculation 4 2 2 2 2 2 4" xfId="20915"/>
    <cellStyle name="Calculation 4 2 2 2 2 2 5" xfId="20916"/>
    <cellStyle name="Calculation 4 2 2 2 2 2 6" xfId="20917"/>
    <cellStyle name="Calculation 4 2 2 2 2 2 7" xfId="20918"/>
    <cellStyle name="Calculation 4 2 2 2 2 2 8" xfId="20919"/>
    <cellStyle name="Calculation 4 2 2 2 2 2 9" xfId="20920"/>
    <cellStyle name="Calculation 4 2 2 2 2 3" xfId="20921"/>
    <cellStyle name="Calculation 4 2 2 2 2 4" xfId="20922"/>
    <cellStyle name="Calculation 4 2 2 2 2 5" xfId="20923"/>
    <cellStyle name="Calculation 4 2 2 2 2 6" xfId="20924"/>
    <cellStyle name="Calculation 4 2 2 2 2 7" xfId="20925"/>
    <cellStyle name="Calculation 4 2 2 2 2 8" xfId="20926"/>
    <cellStyle name="Calculation 4 2 2 2 2 9" xfId="20927"/>
    <cellStyle name="Calculation 4 2 2 2 3" xfId="20928"/>
    <cellStyle name="Calculation 4 2 2 2 3 2" xfId="20929"/>
    <cellStyle name="Calculation 4 2 2 2 3 3" xfId="20930"/>
    <cellStyle name="Calculation 4 2 2 2 3 4" xfId="20931"/>
    <cellStyle name="Calculation 4 2 2 2 3 5" xfId="20932"/>
    <cellStyle name="Calculation 4 2 2 2 3 6" xfId="20933"/>
    <cellStyle name="Calculation 4 2 2 2 3 7" xfId="20934"/>
    <cellStyle name="Calculation 4 2 2 2 3 8" xfId="20935"/>
    <cellStyle name="Calculation 4 2 2 2 4" xfId="20936"/>
    <cellStyle name="Calculation 4 2 2 2 4 2" xfId="20937"/>
    <cellStyle name="Calculation 4 2 2 2 4 3" xfId="20938"/>
    <cellStyle name="Calculation 4 2 2 2 4 4" xfId="20939"/>
    <cellStyle name="Calculation 4 2 2 2 4 5" xfId="20940"/>
    <cellStyle name="Calculation 4 2 2 2 4 6" xfId="20941"/>
    <cellStyle name="Calculation 4 2 2 2 4 7" xfId="20942"/>
    <cellStyle name="Calculation 4 2 2 2 4 8" xfId="20943"/>
    <cellStyle name="Calculation 4 2 2 2 4 9" xfId="20944"/>
    <cellStyle name="Calculation 4 2 2 2 5" xfId="20945"/>
    <cellStyle name="Calculation 4 2 2 2 6" xfId="20946"/>
    <cellStyle name="Calculation 4 2 2 2 7" xfId="20947"/>
    <cellStyle name="Calculation 4 2 2 2 8" xfId="20948"/>
    <cellStyle name="Calculation 4 2 2 2 9" xfId="20949"/>
    <cellStyle name="Calculation 4 2 2 3" xfId="20950"/>
    <cellStyle name="Calculation 4 2 2 3 10" xfId="20951"/>
    <cellStyle name="Calculation 4 2 2 3 11" xfId="20952"/>
    <cellStyle name="Calculation 4 2 2 3 12" xfId="20953"/>
    <cellStyle name="Calculation 4 2 2 3 13" xfId="20954"/>
    <cellStyle name="Calculation 4 2 2 3 2" xfId="20955"/>
    <cellStyle name="Calculation 4 2 2 3 2 10" xfId="20956"/>
    <cellStyle name="Calculation 4 2 2 3 2 2" xfId="20957"/>
    <cellStyle name="Calculation 4 2 2 3 2 2 2" xfId="20958"/>
    <cellStyle name="Calculation 4 2 2 3 2 2 3" xfId="20959"/>
    <cellStyle name="Calculation 4 2 2 3 2 2 4" xfId="20960"/>
    <cellStyle name="Calculation 4 2 2 3 2 2 5" xfId="20961"/>
    <cellStyle name="Calculation 4 2 2 3 2 2 6" xfId="20962"/>
    <cellStyle name="Calculation 4 2 2 3 2 2 7" xfId="20963"/>
    <cellStyle name="Calculation 4 2 2 3 2 2 8" xfId="20964"/>
    <cellStyle name="Calculation 4 2 2 3 2 2 9" xfId="20965"/>
    <cellStyle name="Calculation 4 2 2 3 2 3" xfId="20966"/>
    <cellStyle name="Calculation 4 2 2 3 2 4" xfId="20967"/>
    <cellStyle name="Calculation 4 2 2 3 2 5" xfId="20968"/>
    <cellStyle name="Calculation 4 2 2 3 2 6" xfId="20969"/>
    <cellStyle name="Calculation 4 2 2 3 2 7" xfId="20970"/>
    <cellStyle name="Calculation 4 2 2 3 2 8" xfId="20971"/>
    <cellStyle name="Calculation 4 2 2 3 2 9" xfId="20972"/>
    <cellStyle name="Calculation 4 2 2 3 3" xfId="20973"/>
    <cellStyle name="Calculation 4 2 2 3 3 2" xfId="20974"/>
    <cellStyle name="Calculation 4 2 2 3 3 3" xfId="20975"/>
    <cellStyle name="Calculation 4 2 2 3 3 4" xfId="20976"/>
    <cellStyle name="Calculation 4 2 2 3 3 5" xfId="20977"/>
    <cellStyle name="Calculation 4 2 2 3 3 6" xfId="20978"/>
    <cellStyle name="Calculation 4 2 2 3 3 7" xfId="20979"/>
    <cellStyle name="Calculation 4 2 2 3 3 8" xfId="20980"/>
    <cellStyle name="Calculation 4 2 2 3 4" xfId="20981"/>
    <cellStyle name="Calculation 4 2 2 3 4 2" xfId="20982"/>
    <cellStyle name="Calculation 4 2 2 3 4 3" xfId="20983"/>
    <cellStyle name="Calculation 4 2 2 3 4 4" xfId="20984"/>
    <cellStyle name="Calculation 4 2 2 3 4 5" xfId="20985"/>
    <cellStyle name="Calculation 4 2 2 3 4 6" xfId="20986"/>
    <cellStyle name="Calculation 4 2 2 3 4 7" xfId="20987"/>
    <cellStyle name="Calculation 4 2 2 3 4 8" xfId="20988"/>
    <cellStyle name="Calculation 4 2 2 3 4 9" xfId="20989"/>
    <cellStyle name="Calculation 4 2 2 3 5" xfId="20990"/>
    <cellStyle name="Calculation 4 2 2 3 6" xfId="20991"/>
    <cellStyle name="Calculation 4 2 2 3 7" xfId="20992"/>
    <cellStyle name="Calculation 4 2 2 3 8" xfId="20993"/>
    <cellStyle name="Calculation 4 2 2 3 9" xfId="20994"/>
    <cellStyle name="Calculation 4 2 2 4" xfId="20995"/>
    <cellStyle name="Calculation 4 2 2 4 10" xfId="20996"/>
    <cellStyle name="Calculation 4 2 2 4 11" xfId="20997"/>
    <cellStyle name="Calculation 4 2 2 4 12" xfId="20998"/>
    <cellStyle name="Calculation 4 2 2 4 13" xfId="20999"/>
    <cellStyle name="Calculation 4 2 2 4 2" xfId="21000"/>
    <cellStyle name="Calculation 4 2 2 4 2 10" xfId="21001"/>
    <cellStyle name="Calculation 4 2 2 4 2 2" xfId="21002"/>
    <cellStyle name="Calculation 4 2 2 4 2 2 2" xfId="21003"/>
    <cellStyle name="Calculation 4 2 2 4 2 2 3" xfId="21004"/>
    <cellStyle name="Calculation 4 2 2 4 2 2 4" xfId="21005"/>
    <cellStyle name="Calculation 4 2 2 4 2 2 5" xfId="21006"/>
    <cellStyle name="Calculation 4 2 2 4 2 2 6" xfId="21007"/>
    <cellStyle name="Calculation 4 2 2 4 2 2 7" xfId="21008"/>
    <cellStyle name="Calculation 4 2 2 4 2 2 8" xfId="21009"/>
    <cellStyle name="Calculation 4 2 2 4 2 2 9" xfId="21010"/>
    <cellStyle name="Calculation 4 2 2 4 2 3" xfId="21011"/>
    <cellStyle name="Calculation 4 2 2 4 2 4" xfId="21012"/>
    <cellStyle name="Calculation 4 2 2 4 2 5" xfId="21013"/>
    <cellStyle name="Calculation 4 2 2 4 2 6" xfId="21014"/>
    <cellStyle name="Calculation 4 2 2 4 2 7" xfId="21015"/>
    <cellStyle name="Calculation 4 2 2 4 2 8" xfId="21016"/>
    <cellStyle name="Calculation 4 2 2 4 2 9" xfId="21017"/>
    <cellStyle name="Calculation 4 2 2 4 3" xfId="21018"/>
    <cellStyle name="Calculation 4 2 2 4 3 2" xfId="21019"/>
    <cellStyle name="Calculation 4 2 2 4 3 3" xfId="21020"/>
    <cellStyle name="Calculation 4 2 2 4 3 4" xfId="21021"/>
    <cellStyle name="Calculation 4 2 2 4 3 5" xfId="21022"/>
    <cellStyle name="Calculation 4 2 2 4 3 6" xfId="21023"/>
    <cellStyle name="Calculation 4 2 2 4 3 7" xfId="21024"/>
    <cellStyle name="Calculation 4 2 2 4 3 8" xfId="21025"/>
    <cellStyle name="Calculation 4 2 2 4 4" xfId="21026"/>
    <cellStyle name="Calculation 4 2 2 4 4 2" xfId="21027"/>
    <cellStyle name="Calculation 4 2 2 4 4 3" xfId="21028"/>
    <cellStyle name="Calculation 4 2 2 4 4 4" xfId="21029"/>
    <cellStyle name="Calculation 4 2 2 4 4 5" xfId="21030"/>
    <cellStyle name="Calculation 4 2 2 4 4 6" xfId="21031"/>
    <cellStyle name="Calculation 4 2 2 4 4 7" xfId="21032"/>
    <cellStyle name="Calculation 4 2 2 4 4 8" xfId="21033"/>
    <cellStyle name="Calculation 4 2 2 4 4 9" xfId="21034"/>
    <cellStyle name="Calculation 4 2 2 4 5" xfId="21035"/>
    <cellStyle name="Calculation 4 2 2 4 6" xfId="21036"/>
    <cellStyle name="Calculation 4 2 2 4 7" xfId="21037"/>
    <cellStyle name="Calculation 4 2 2 4 8" xfId="21038"/>
    <cellStyle name="Calculation 4 2 2 4 9" xfId="21039"/>
    <cellStyle name="Calculation 4 2 2 5" xfId="21040"/>
    <cellStyle name="Calculation 4 2 2 5 10" xfId="21041"/>
    <cellStyle name="Calculation 4 2 2 5 11" xfId="21042"/>
    <cellStyle name="Calculation 4 2 2 5 12" xfId="21043"/>
    <cellStyle name="Calculation 4 2 2 5 13" xfId="21044"/>
    <cellStyle name="Calculation 4 2 2 5 2" xfId="21045"/>
    <cellStyle name="Calculation 4 2 2 5 2 10" xfId="21046"/>
    <cellStyle name="Calculation 4 2 2 5 2 2" xfId="21047"/>
    <cellStyle name="Calculation 4 2 2 5 2 2 2" xfId="21048"/>
    <cellStyle name="Calculation 4 2 2 5 2 2 3" xfId="21049"/>
    <cellStyle name="Calculation 4 2 2 5 2 2 4" xfId="21050"/>
    <cellStyle name="Calculation 4 2 2 5 2 2 5" xfId="21051"/>
    <cellStyle name="Calculation 4 2 2 5 2 2 6" xfId="21052"/>
    <cellStyle name="Calculation 4 2 2 5 2 2 7" xfId="21053"/>
    <cellStyle name="Calculation 4 2 2 5 2 2 8" xfId="21054"/>
    <cellStyle name="Calculation 4 2 2 5 2 2 9" xfId="21055"/>
    <cellStyle name="Calculation 4 2 2 5 2 3" xfId="21056"/>
    <cellStyle name="Calculation 4 2 2 5 2 4" xfId="21057"/>
    <cellStyle name="Calculation 4 2 2 5 2 5" xfId="21058"/>
    <cellStyle name="Calculation 4 2 2 5 2 6" xfId="21059"/>
    <cellStyle name="Calculation 4 2 2 5 2 7" xfId="21060"/>
    <cellStyle name="Calculation 4 2 2 5 2 8" xfId="21061"/>
    <cellStyle name="Calculation 4 2 2 5 2 9" xfId="21062"/>
    <cellStyle name="Calculation 4 2 2 5 3" xfId="21063"/>
    <cellStyle name="Calculation 4 2 2 5 3 2" xfId="21064"/>
    <cellStyle name="Calculation 4 2 2 5 3 3" xfId="21065"/>
    <cellStyle name="Calculation 4 2 2 5 3 4" xfId="21066"/>
    <cellStyle name="Calculation 4 2 2 5 3 5" xfId="21067"/>
    <cellStyle name="Calculation 4 2 2 5 3 6" xfId="21068"/>
    <cellStyle name="Calculation 4 2 2 5 3 7" xfId="21069"/>
    <cellStyle name="Calculation 4 2 2 5 3 8" xfId="21070"/>
    <cellStyle name="Calculation 4 2 2 5 4" xfId="21071"/>
    <cellStyle name="Calculation 4 2 2 5 4 2" xfId="21072"/>
    <cellStyle name="Calculation 4 2 2 5 4 3" xfId="21073"/>
    <cellStyle name="Calculation 4 2 2 5 4 4" xfId="21074"/>
    <cellStyle name="Calculation 4 2 2 5 4 5" xfId="21075"/>
    <cellStyle name="Calculation 4 2 2 5 4 6" xfId="21076"/>
    <cellStyle name="Calculation 4 2 2 5 4 7" xfId="21077"/>
    <cellStyle name="Calculation 4 2 2 5 4 8" xfId="21078"/>
    <cellStyle name="Calculation 4 2 2 5 4 9" xfId="21079"/>
    <cellStyle name="Calculation 4 2 2 5 5" xfId="21080"/>
    <cellStyle name="Calculation 4 2 2 5 6" xfId="21081"/>
    <cellStyle name="Calculation 4 2 2 5 7" xfId="21082"/>
    <cellStyle name="Calculation 4 2 2 5 8" xfId="21083"/>
    <cellStyle name="Calculation 4 2 2 5 9" xfId="21084"/>
    <cellStyle name="Calculation 4 2 2 6" xfId="21085"/>
    <cellStyle name="Calculation 4 2 2 6 10" xfId="21086"/>
    <cellStyle name="Calculation 4 2 2 6 2" xfId="21087"/>
    <cellStyle name="Calculation 4 2 2 6 2 2" xfId="21088"/>
    <cellStyle name="Calculation 4 2 2 6 2 3" xfId="21089"/>
    <cellStyle name="Calculation 4 2 2 6 2 4" xfId="21090"/>
    <cellStyle name="Calculation 4 2 2 6 2 5" xfId="21091"/>
    <cellStyle name="Calculation 4 2 2 6 2 6" xfId="21092"/>
    <cellStyle name="Calculation 4 2 2 6 2 7" xfId="21093"/>
    <cellStyle name="Calculation 4 2 2 6 2 8" xfId="21094"/>
    <cellStyle name="Calculation 4 2 2 6 2 9" xfId="21095"/>
    <cellStyle name="Calculation 4 2 2 6 3" xfId="21096"/>
    <cellStyle name="Calculation 4 2 2 6 4" xfId="21097"/>
    <cellStyle name="Calculation 4 2 2 6 5" xfId="21098"/>
    <cellStyle name="Calculation 4 2 2 6 6" xfId="21099"/>
    <cellStyle name="Calculation 4 2 2 6 7" xfId="21100"/>
    <cellStyle name="Calculation 4 2 2 6 8" xfId="21101"/>
    <cellStyle name="Calculation 4 2 2 6 9" xfId="21102"/>
    <cellStyle name="Calculation 4 2 2 7" xfId="21103"/>
    <cellStyle name="Calculation 4 2 2 7 2" xfId="21104"/>
    <cellStyle name="Calculation 4 2 2 7 3" xfId="21105"/>
    <cellStyle name="Calculation 4 2 2 7 4" xfId="21106"/>
    <cellStyle name="Calculation 4 2 2 7 5" xfId="21107"/>
    <cellStyle name="Calculation 4 2 2 7 6" xfId="21108"/>
    <cellStyle name="Calculation 4 2 2 7 7" xfId="21109"/>
    <cellStyle name="Calculation 4 2 2 7 8" xfId="21110"/>
    <cellStyle name="Calculation 4 2 2 8" xfId="21111"/>
    <cellStyle name="Calculation 4 2 2 8 2" xfId="21112"/>
    <cellStyle name="Calculation 4 2 2 8 3" xfId="21113"/>
    <cellStyle name="Calculation 4 2 2 8 4" xfId="21114"/>
    <cellStyle name="Calculation 4 2 2 8 5" xfId="21115"/>
    <cellStyle name="Calculation 4 2 2 8 6" xfId="21116"/>
    <cellStyle name="Calculation 4 2 2 8 7" xfId="21117"/>
    <cellStyle name="Calculation 4 2 2 8 8" xfId="21118"/>
    <cellStyle name="Calculation 4 2 2 8 9" xfId="21119"/>
    <cellStyle name="Calculation 4 2 2 9" xfId="21120"/>
    <cellStyle name="Calculation 4 2 3" xfId="21121"/>
    <cellStyle name="Calculation 4 2 3 10" xfId="21122"/>
    <cellStyle name="Calculation 4 2 3 11" xfId="21123"/>
    <cellStyle name="Calculation 4 2 3 12" xfId="21124"/>
    <cellStyle name="Calculation 4 2 3 13" xfId="21125"/>
    <cellStyle name="Calculation 4 2 3 14" xfId="21126"/>
    <cellStyle name="Calculation 4 2 3 15" xfId="21127"/>
    <cellStyle name="Calculation 4 2 3 16" xfId="21128"/>
    <cellStyle name="Calculation 4 2 3 17" xfId="21129"/>
    <cellStyle name="Calculation 4 2 3 2" xfId="21130"/>
    <cellStyle name="Calculation 4 2 3 2 10" xfId="21131"/>
    <cellStyle name="Calculation 4 2 3 2 11" xfId="21132"/>
    <cellStyle name="Calculation 4 2 3 2 12" xfId="21133"/>
    <cellStyle name="Calculation 4 2 3 2 13" xfId="21134"/>
    <cellStyle name="Calculation 4 2 3 2 2" xfId="21135"/>
    <cellStyle name="Calculation 4 2 3 2 2 10" xfId="21136"/>
    <cellStyle name="Calculation 4 2 3 2 2 2" xfId="21137"/>
    <cellStyle name="Calculation 4 2 3 2 2 2 2" xfId="21138"/>
    <cellStyle name="Calculation 4 2 3 2 2 2 3" xfId="21139"/>
    <cellStyle name="Calculation 4 2 3 2 2 2 4" xfId="21140"/>
    <cellStyle name="Calculation 4 2 3 2 2 2 5" xfId="21141"/>
    <cellStyle name="Calculation 4 2 3 2 2 2 6" xfId="21142"/>
    <cellStyle name="Calculation 4 2 3 2 2 2 7" xfId="21143"/>
    <cellStyle name="Calculation 4 2 3 2 2 2 8" xfId="21144"/>
    <cellStyle name="Calculation 4 2 3 2 2 2 9" xfId="21145"/>
    <cellStyle name="Calculation 4 2 3 2 2 3" xfId="21146"/>
    <cellStyle name="Calculation 4 2 3 2 2 4" xfId="21147"/>
    <cellStyle name="Calculation 4 2 3 2 2 5" xfId="21148"/>
    <cellStyle name="Calculation 4 2 3 2 2 6" xfId="21149"/>
    <cellStyle name="Calculation 4 2 3 2 2 7" xfId="21150"/>
    <cellStyle name="Calculation 4 2 3 2 2 8" xfId="21151"/>
    <cellStyle name="Calculation 4 2 3 2 2 9" xfId="21152"/>
    <cellStyle name="Calculation 4 2 3 2 3" xfId="21153"/>
    <cellStyle name="Calculation 4 2 3 2 3 2" xfId="21154"/>
    <cellStyle name="Calculation 4 2 3 2 3 3" xfId="21155"/>
    <cellStyle name="Calculation 4 2 3 2 3 4" xfId="21156"/>
    <cellStyle name="Calculation 4 2 3 2 3 5" xfId="21157"/>
    <cellStyle name="Calculation 4 2 3 2 3 6" xfId="21158"/>
    <cellStyle name="Calculation 4 2 3 2 3 7" xfId="21159"/>
    <cellStyle name="Calculation 4 2 3 2 3 8" xfId="21160"/>
    <cellStyle name="Calculation 4 2 3 2 4" xfId="21161"/>
    <cellStyle name="Calculation 4 2 3 2 4 2" xfId="21162"/>
    <cellStyle name="Calculation 4 2 3 2 4 3" xfId="21163"/>
    <cellStyle name="Calculation 4 2 3 2 4 4" xfId="21164"/>
    <cellStyle name="Calculation 4 2 3 2 4 5" xfId="21165"/>
    <cellStyle name="Calculation 4 2 3 2 4 6" xfId="21166"/>
    <cellStyle name="Calculation 4 2 3 2 4 7" xfId="21167"/>
    <cellStyle name="Calculation 4 2 3 2 4 8" xfId="21168"/>
    <cellStyle name="Calculation 4 2 3 2 4 9" xfId="21169"/>
    <cellStyle name="Calculation 4 2 3 2 5" xfId="21170"/>
    <cellStyle name="Calculation 4 2 3 2 6" xfId="21171"/>
    <cellStyle name="Calculation 4 2 3 2 7" xfId="21172"/>
    <cellStyle name="Calculation 4 2 3 2 8" xfId="21173"/>
    <cellStyle name="Calculation 4 2 3 2 9" xfId="21174"/>
    <cellStyle name="Calculation 4 2 3 3" xfId="21175"/>
    <cellStyle name="Calculation 4 2 3 3 10" xfId="21176"/>
    <cellStyle name="Calculation 4 2 3 3 11" xfId="21177"/>
    <cellStyle name="Calculation 4 2 3 3 12" xfId="21178"/>
    <cellStyle name="Calculation 4 2 3 3 13" xfId="21179"/>
    <cellStyle name="Calculation 4 2 3 3 2" xfId="21180"/>
    <cellStyle name="Calculation 4 2 3 3 2 10" xfId="21181"/>
    <cellStyle name="Calculation 4 2 3 3 2 2" xfId="21182"/>
    <cellStyle name="Calculation 4 2 3 3 2 2 2" xfId="21183"/>
    <cellStyle name="Calculation 4 2 3 3 2 2 3" xfId="21184"/>
    <cellStyle name="Calculation 4 2 3 3 2 2 4" xfId="21185"/>
    <cellStyle name="Calculation 4 2 3 3 2 2 5" xfId="21186"/>
    <cellStyle name="Calculation 4 2 3 3 2 2 6" xfId="21187"/>
    <cellStyle name="Calculation 4 2 3 3 2 2 7" xfId="21188"/>
    <cellStyle name="Calculation 4 2 3 3 2 2 8" xfId="21189"/>
    <cellStyle name="Calculation 4 2 3 3 2 2 9" xfId="21190"/>
    <cellStyle name="Calculation 4 2 3 3 2 3" xfId="21191"/>
    <cellStyle name="Calculation 4 2 3 3 2 4" xfId="21192"/>
    <cellStyle name="Calculation 4 2 3 3 2 5" xfId="21193"/>
    <cellStyle name="Calculation 4 2 3 3 2 6" xfId="21194"/>
    <cellStyle name="Calculation 4 2 3 3 2 7" xfId="21195"/>
    <cellStyle name="Calculation 4 2 3 3 2 8" xfId="21196"/>
    <cellStyle name="Calculation 4 2 3 3 2 9" xfId="21197"/>
    <cellStyle name="Calculation 4 2 3 3 3" xfId="21198"/>
    <cellStyle name="Calculation 4 2 3 3 3 2" xfId="21199"/>
    <cellStyle name="Calculation 4 2 3 3 3 3" xfId="21200"/>
    <cellStyle name="Calculation 4 2 3 3 3 4" xfId="21201"/>
    <cellStyle name="Calculation 4 2 3 3 3 5" xfId="21202"/>
    <cellStyle name="Calculation 4 2 3 3 3 6" xfId="21203"/>
    <cellStyle name="Calculation 4 2 3 3 3 7" xfId="21204"/>
    <cellStyle name="Calculation 4 2 3 3 3 8" xfId="21205"/>
    <cellStyle name="Calculation 4 2 3 3 4" xfId="21206"/>
    <cellStyle name="Calculation 4 2 3 3 4 2" xfId="21207"/>
    <cellStyle name="Calculation 4 2 3 3 4 3" xfId="21208"/>
    <cellStyle name="Calculation 4 2 3 3 4 4" xfId="21209"/>
    <cellStyle name="Calculation 4 2 3 3 4 5" xfId="21210"/>
    <cellStyle name="Calculation 4 2 3 3 4 6" xfId="21211"/>
    <cellStyle name="Calculation 4 2 3 3 4 7" xfId="21212"/>
    <cellStyle name="Calculation 4 2 3 3 4 8" xfId="21213"/>
    <cellStyle name="Calculation 4 2 3 3 4 9" xfId="21214"/>
    <cellStyle name="Calculation 4 2 3 3 5" xfId="21215"/>
    <cellStyle name="Calculation 4 2 3 3 6" xfId="21216"/>
    <cellStyle name="Calculation 4 2 3 3 7" xfId="21217"/>
    <cellStyle name="Calculation 4 2 3 3 8" xfId="21218"/>
    <cellStyle name="Calculation 4 2 3 3 9" xfId="21219"/>
    <cellStyle name="Calculation 4 2 3 4" xfId="21220"/>
    <cellStyle name="Calculation 4 2 3 4 10" xfId="21221"/>
    <cellStyle name="Calculation 4 2 3 4 11" xfId="21222"/>
    <cellStyle name="Calculation 4 2 3 4 12" xfId="21223"/>
    <cellStyle name="Calculation 4 2 3 4 13" xfId="21224"/>
    <cellStyle name="Calculation 4 2 3 4 2" xfId="21225"/>
    <cellStyle name="Calculation 4 2 3 4 2 10" xfId="21226"/>
    <cellStyle name="Calculation 4 2 3 4 2 2" xfId="21227"/>
    <cellStyle name="Calculation 4 2 3 4 2 2 2" xfId="21228"/>
    <cellStyle name="Calculation 4 2 3 4 2 2 3" xfId="21229"/>
    <cellStyle name="Calculation 4 2 3 4 2 2 4" xfId="21230"/>
    <cellStyle name="Calculation 4 2 3 4 2 2 5" xfId="21231"/>
    <cellStyle name="Calculation 4 2 3 4 2 2 6" xfId="21232"/>
    <cellStyle name="Calculation 4 2 3 4 2 2 7" xfId="21233"/>
    <cellStyle name="Calculation 4 2 3 4 2 2 8" xfId="21234"/>
    <cellStyle name="Calculation 4 2 3 4 2 2 9" xfId="21235"/>
    <cellStyle name="Calculation 4 2 3 4 2 3" xfId="21236"/>
    <cellStyle name="Calculation 4 2 3 4 2 4" xfId="21237"/>
    <cellStyle name="Calculation 4 2 3 4 2 5" xfId="21238"/>
    <cellStyle name="Calculation 4 2 3 4 2 6" xfId="21239"/>
    <cellStyle name="Calculation 4 2 3 4 2 7" xfId="21240"/>
    <cellStyle name="Calculation 4 2 3 4 2 8" xfId="21241"/>
    <cellStyle name="Calculation 4 2 3 4 2 9" xfId="21242"/>
    <cellStyle name="Calculation 4 2 3 4 3" xfId="21243"/>
    <cellStyle name="Calculation 4 2 3 4 3 2" xfId="21244"/>
    <cellStyle name="Calculation 4 2 3 4 3 3" xfId="21245"/>
    <cellStyle name="Calculation 4 2 3 4 3 4" xfId="21246"/>
    <cellStyle name="Calculation 4 2 3 4 3 5" xfId="21247"/>
    <cellStyle name="Calculation 4 2 3 4 3 6" xfId="21248"/>
    <cellStyle name="Calculation 4 2 3 4 3 7" xfId="21249"/>
    <cellStyle name="Calculation 4 2 3 4 3 8" xfId="21250"/>
    <cellStyle name="Calculation 4 2 3 4 4" xfId="21251"/>
    <cellStyle name="Calculation 4 2 3 4 4 2" xfId="21252"/>
    <cellStyle name="Calculation 4 2 3 4 4 3" xfId="21253"/>
    <cellStyle name="Calculation 4 2 3 4 4 4" xfId="21254"/>
    <cellStyle name="Calculation 4 2 3 4 4 5" xfId="21255"/>
    <cellStyle name="Calculation 4 2 3 4 4 6" xfId="21256"/>
    <cellStyle name="Calculation 4 2 3 4 4 7" xfId="21257"/>
    <cellStyle name="Calculation 4 2 3 4 4 8" xfId="21258"/>
    <cellStyle name="Calculation 4 2 3 4 4 9" xfId="21259"/>
    <cellStyle name="Calculation 4 2 3 4 5" xfId="21260"/>
    <cellStyle name="Calculation 4 2 3 4 6" xfId="21261"/>
    <cellStyle name="Calculation 4 2 3 4 7" xfId="21262"/>
    <cellStyle name="Calculation 4 2 3 4 8" xfId="21263"/>
    <cellStyle name="Calculation 4 2 3 4 9" xfId="21264"/>
    <cellStyle name="Calculation 4 2 3 5" xfId="21265"/>
    <cellStyle name="Calculation 4 2 3 5 10" xfId="21266"/>
    <cellStyle name="Calculation 4 2 3 5 2" xfId="21267"/>
    <cellStyle name="Calculation 4 2 3 5 2 2" xfId="21268"/>
    <cellStyle name="Calculation 4 2 3 5 2 3" xfId="21269"/>
    <cellStyle name="Calculation 4 2 3 5 2 4" xfId="21270"/>
    <cellStyle name="Calculation 4 2 3 5 2 5" xfId="21271"/>
    <cellStyle name="Calculation 4 2 3 5 2 6" xfId="21272"/>
    <cellStyle name="Calculation 4 2 3 5 2 7" xfId="21273"/>
    <cellStyle name="Calculation 4 2 3 5 2 8" xfId="21274"/>
    <cellStyle name="Calculation 4 2 3 5 2 9" xfId="21275"/>
    <cellStyle name="Calculation 4 2 3 5 3" xfId="21276"/>
    <cellStyle name="Calculation 4 2 3 5 4" xfId="21277"/>
    <cellStyle name="Calculation 4 2 3 5 5" xfId="21278"/>
    <cellStyle name="Calculation 4 2 3 5 6" xfId="21279"/>
    <cellStyle name="Calculation 4 2 3 5 7" xfId="21280"/>
    <cellStyle name="Calculation 4 2 3 5 8" xfId="21281"/>
    <cellStyle name="Calculation 4 2 3 5 9" xfId="21282"/>
    <cellStyle name="Calculation 4 2 3 6" xfId="21283"/>
    <cellStyle name="Calculation 4 2 3 6 2" xfId="21284"/>
    <cellStyle name="Calculation 4 2 3 6 3" xfId="21285"/>
    <cellStyle name="Calculation 4 2 3 6 4" xfId="21286"/>
    <cellStyle name="Calculation 4 2 3 6 5" xfId="21287"/>
    <cellStyle name="Calculation 4 2 3 6 6" xfId="21288"/>
    <cellStyle name="Calculation 4 2 3 6 7" xfId="21289"/>
    <cellStyle name="Calculation 4 2 3 6 8" xfId="21290"/>
    <cellStyle name="Calculation 4 2 3 7" xfId="21291"/>
    <cellStyle name="Calculation 4 2 3 7 2" xfId="21292"/>
    <cellStyle name="Calculation 4 2 3 7 3" xfId="21293"/>
    <cellStyle name="Calculation 4 2 3 7 4" xfId="21294"/>
    <cellStyle name="Calculation 4 2 3 7 5" xfId="21295"/>
    <cellStyle name="Calculation 4 2 3 7 6" xfId="21296"/>
    <cellStyle name="Calculation 4 2 3 7 7" xfId="21297"/>
    <cellStyle name="Calculation 4 2 3 7 8" xfId="21298"/>
    <cellStyle name="Calculation 4 2 3 7 9" xfId="21299"/>
    <cellStyle name="Calculation 4 2 3 8" xfId="21300"/>
    <cellStyle name="Calculation 4 2 3 9" xfId="21301"/>
    <cellStyle name="Calculation 4 2 4" xfId="21302"/>
    <cellStyle name="Calculation 4 2 4 10" xfId="21303"/>
    <cellStyle name="Calculation 4 2 4 11" xfId="21304"/>
    <cellStyle name="Calculation 4 2 4 12" xfId="21305"/>
    <cellStyle name="Calculation 4 2 4 13" xfId="21306"/>
    <cellStyle name="Calculation 4 2 4 2" xfId="21307"/>
    <cellStyle name="Calculation 4 2 4 2 10" xfId="21308"/>
    <cellStyle name="Calculation 4 2 4 2 2" xfId="21309"/>
    <cellStyle name="Calculation 4 2 4 2 2 2" xfId="21310"/>
    <cellStyle name="Calculation 4 2 4 2 2 3" xfId="21311"/>
    <cellStyle name="Calculation 4 2 4 2 2 4" xfId="21312"/>
    <cellStyle name="Calculation 4 2 4 2 2 5" xfId="21313"/>
    <cellStyle name="Calculation 4 2 4 2 2 6" xfId="21314"/>
    <cellStyle name="Calculation 4 2 4 2 2 7" xfId="21315"/>
    <cellStyle name="Calculation 4 2 4 2 2 8" xfId="21316"/>
    <cellStyle name="Calculation 4 2 4 2 2 9" xfId="21317"/>
    <cellStyle name="Calculation 4 2 4 2 3" xfId="21318"/>
    <cellStyle name="Calculation 4 2 4 2 4" xfId="21319"/>
    <cellStyle name="Calculation 4 2 4 2 5" xfId="21320"/>
    <cellStyle name="Calculation 4 2 4 2 6" xfId="21321"/>
    <cellStyle name="Calculation 4 2 4 2 7" xfId="21322"/>
    <cellStyle name="Calculation 4 2 4 2 8" xfId="21323"/>
    <cellStyle name="Calculation 4 2 4 2 9" xfId="21324"/>
    <cellStyle name="Calculation 4 2 4 3" xfId="21325"/>
    <cellStyle name="Calculation 4 2 4 3 2" xfId="21326"/>
    <cellStyle name="Calculation 4 2 4 3 3" xfId="21327"/>
    <cellStyle name="Calculation 4 2 4 3 4" xfId="21328"/>
    <cellStyle name="Calculation 4 2 4 3 5" xfId="21329"/>
    <cellStyle name="Calculation 4 2 4 3 6" xfId="21330"/>
    <cellStyle name="Calculation 4 2 4 3 7" xfId="21331"/>
    <cellStyle name="Calculation 4 2 4 3 8" xfId="21332"/>
    <cellStyle name="Calculation 4 2 4 4" xfId="21333"/>
    <cellStyle name="Calculation 4 2 4 4 2" xfId="21334"/>
    <cellStyle name="Calculation 4 2 4 4 3" xfId="21335"/>
    <cellStyle name="Calculation 4 2 4 4 4" xfId="21336"/>
    <cellStyle name="Calculation 4 2 4 4 5" xfId="21337"/>
    <cellStyle name="Calculation 4 2 4 4 6" xfId="21338"/>
    <cellStyle name="Calculation 4 2 4 4 7" xfId="21339"/>
    <cellStyle name="Calculation 4 2 4 4 8" xfId="21340"/>
    <cellStyle name="Calculation 4 2 4 4 9" xfId="21341"/>
    <cellStyle name="Calculation 4 2 4 5" xfId="21342"/>
    <cellStyle name="Calculation 4 2 4 6" xfId="21343"/>
    <cellStyle name="Calculation 4 2 4 7" xfId="21344"/>
    <cellStyle name="Calculation 4 2 4 8" xfId="21345"/>
    <cellStyle name="Calculation 4 2 4 9" xfId="21346"/>
    <cellStyle name="Calculation 4 2 5" xfId="21347"/>
    <cellStyle name="Calculation 4 2 5 2" xfId="21348"/>
    <cellStyle name="Calculation 4 2 5 3" xfId="21349"/>
    <cellStyle name="Calculation 4 2 5 4" xfId="21350"/>
    <cellStyle name="Calculation 4 2 5 5" xfId="21351"/>
    <cellStyle name="Calculation 4 2 5 6" xfId="21352"/>
    <cellStyle name="Calculation 4 2 5 7" xfId="21353"/>
    <cellStyle name="Calculation 4 2 5 8" xfId="21354"/>
    <cellStyle name="Calculation 4 2 5 9" xfId="21355"/>
    <cellStyle name="Calculation 4 2 6" xfId="21356"/>
    <cellStyle name="Calculation 4 2 7" xfId="21357"/>
    <cellStyle name="Calculation 4 2 8" xfId="21358"/>
    <cellStyle name="Calculation 4 2 9" xfId="21359"/>
    <cellStyle name="Calculation 4 3" xfId="21360"/>
    <cellStyle name="Calculation 4 3 10" xfId="21361"/>
    <cellStyle name="Calculation 4 3 11" xfId="21362"/>
    <cellStyle name="Calculation 4 3 12" xfId="21363"/>
    <cellStyle name="Calculation 4 3 13" xfId="21364"/>
    <cellStyle name="Calculation 4 3 14" xfId="21365"/>
    <cellStyle name="Calculation 4 3 15" xfId="21366"/>
    <cellStyle name="Calculation 4 3 16" xfId="21367"/>
    <cellStyle name="Calculation 4 3 17" xfId="21368"/>
    <cellStyle name="Calculation 4 3 18" xfId="21369"/>
    <cellStyle name="Calculation 4 3 19" xfId="21370"/>
    <cellStyle name="Calculation 4 3 2" xfId="21371"/>
    <cellStyle name="Calculation 4 3 2 10" xfId="21372"/>
    <cellStyle name="Calculation 4 3 2 11" xfId="21373"/>
    <cellStyle name="Calculation 4 3 2 12" xfId="21374"/>
    <cellStyle name="Calculation 4 3 2 13" xfId="21375"/>
    <cellStyle name="Calculation 4 3 2 2" xfId="21376"/>
    <cellStyle name="Calculation 4 3 2 2 10" xfId="21377"/>
    <cellStyle name="Calculation 4 3 2 2 2" xfId="21378"/>
    <cellStyle name="Calculation 4 3 2 2 2 2" xfId="21379"/>
    <cellStyle name="Calculation 4 3 2 2 2 3" xfId="21380"/>
    <cellStyle name="Calculation 4 3 2 2 2 4" xfId="21381"/>
    <cellStyle name="Calculation 4 3 2 2 2 5" xfId="21382"/>
    <cellStyle name="Calculation 4 3 2 2 2 6" xfId="21383"/>
    <cellStyle name="Calculation 4 3 2 2 2 7" xfId="21384"/>
    <cellStyle name="Calculation 4 3 2 2 2 8" xfId="21385"/>
    <cellStyle name="Calculation 4 3 2 2 2 9" xfId="21386"/>
    <cellStyle name="Calculation 4 3 2 2 3" xfId="21387"/>
    <cellStyle name="Calculation 4 3 2 2 4" xfId="21388"/>
    <cellStyle name="Calculation 4 3 2 2 5" xfId="21389"/>
    <cellStyle name="Calculation 4 3 2 2 6" xfId="21390"/>
    <cellStyle name="Calculation 4 3 2 2 7" xfId="21391"/>
    <cellStyle name="Calculation 4 3 2 2 8" xfId="21392"/>
    <cellStyle name="Calculation 4 3 2 2 9" xfId="21393"/>
    <cellStyle name="Calculation 4 3 2 3" xfId="21394"/>
    <cellStyle name="Calculation 4 3 2 3 2" xfId="21395"/>
    <cellStyle name="Calculation 4 3 2 3 3" xfId="21396"/>
    <cellStyle name="Calculation 4 3 2 3 4" xfId="21397"/>
    <cellStyle name="Calculation 4 3 2 3 5" xfId="21398"/>
    <cellStyle name="Calculation 4 3 2 3 6" xfId="21399"/>
    <cellStyle name="Calculation 4 3 2 3 7" xfId="21400"/>
    <cellStyle name="Calculation 4 3 2 3 8" xfId="21401"/>
    <cellStyle name="Calculation 4 3 2 4" xfId="21402"/>
    <cellStyle name="Calculation 4 3 2 4 2" xfId="21403"/>
    <cellStyle name="Calculation 4 3 2 4 3" xfId="21404"/>
    <cellStyle name="Calculation 4 3 2 4 4" xfId="21405"/>
    <cellStyle name="Calculation 4 3 2 4 5" xfId="21406"/>
    <cellStyle name="Calculation 4 3 2 4 6" xfId="21407"/>
    <cellStyle name="Calculation 4 3 2 4 7" xfId="21408"/>
    <cellStyle name="Calculation 4 3 2 4 8" xfId="21409"/>
    <cellStyle name="Calculation 4 3 2 4 9" xfId="21410"/>
    <cellStyle name="Calculation 4 3 2 5" xfId="21411"/>
    <cellStyle name="Calculation 4 3 2 6" xfId="21412"/>
    <cellStyle name="Calculation 4 3 2 7" xfId="21413"/>
    <cellStyle name="Calculation 4 3 2 8" xfId="21414"/>
    <cellStyle name="Calculation 4 3 2 9" xfId="21415"/>
    <cellStyle name="Calculation 4 3 3" xfId="21416"/>
    <cellStyle name="Calculation 4 3 3 10" xfId="21417"/>
    <cellStyle name="Calculation 4 3 3 11" xfId="21418"/>
    <cellStyle name="Calculation 4 3 3 12" xfId="21419"/>
    <cellStyle name="Calculation 4 3 3 13" xfId="21420"/>
    <cellStyle name="Calculation 4 3 3 2" xfId="21421"/>
    <cellStyle name="Calculation 4 3 3 2 10" xfId="21422"/>
    <cellStyle name="Calculation 4 3 3 2 2" xfId="21423"/>
    <cellStyle name="Calculation 4 3 3 2 2 2" xfId="21424"/>
    <cellStyle name="Calculation 4 3 3 2 2 3" xfId="21425"/>
    <cellStyle name="Calculation 4 3 3 2 2 4" xfId="21426"/>
    <cellStyle name="Calculation 4 3 3 2 2 5" xfId="21427"/>
    <cellStyle name="Calculation 4 3 3 2 2 6" xfId="21428"/>
    <cellStyle name="Calculation 4 3 3 2 2 7" xfId="21429"/>
    <cellStyle name="Calculation 4 3 3 2 2 8" xfId="21430"/>
    <cellStyle name="Calculation 4 3 3 2 2 9" xfId="21431"/>
    <cellStyle name="Calculation 4 3 3 2 3" xfId="21432"/>
    <cellStyle name="Calculation 4 3 3 2 4" xfId="21433"/>
    <cellStyle name="Calculation 4 3 3 2 5" xfId="21434"/>
    <cellStyle name="Calculation 4 3 3 2 6" xfId="21435"/>
    <cellStyle name="Calculation 4 3 3 2 7" xfId="21436"/>
    <cellStyle name="Calculation 4 3 3 2 8" xfId="21437"/>
    <cellStyle name="Calculation 4 3 3 2 9" xfId="21438"/>
    <cellStyle name="Calculation 4 3 3 3" xfId="21439"/>
    <cellStyle name="Calculation 4 3 3 3 2" xfId="21440"/>
    <cellStyle name="Calculation 4 3 3 3 3" xfId="21441"/>
    <cellStyle name="Calculation 4 3 3 3 4" xfId="21442"/>
    <cellStyle name="Calculation 4 3 3 3 5" xfId="21443"/>
    <cellStyle name="Calculation 4 3 3 3 6" xfId="21444"/>
    <cellStyle name="Calculation 4 3 3 3 7" xfId="21445"/>
    <cellStyle name="Calculation 4 3 3 3 8" xfId="21446"/>
    <cellStyle name="Calculation 4 3 3 4" xfId="21447"/>
    <cellStyle name="Calculation 4 3 3 4 2" xfId="21448"/>
    <cellStyle name="Calculation 4 3 3 4 3" xfId="21449"/>
    <cellStyle name="Calculation 4 3 3 4 4" xfId="21450"/>
    <cellStyle name="Calculation 4 3 3 4 5" xfId="21451"/>
    <cellStyle name="Calculation 4 3 3 4 6" xfId="21452"/>
    <cellStyle name="Calculation 4 3 3 4 7" xfId="21453"/>
    <cellStyle name="Calculation 4 3 3 4 8" xfId="21454"/>
    <cellStyle name="Calculation 4 3 3 4 9" xfId="21455"/>
    <cellStyle name="Calculation 4 3 3 5" xfId="21456"/>
    <cellStyle name="Calculation 4 3 3 6" xfId="21457"/>
    <cellStyle name="Calculation 4 3 3 7" xfId="21458"/>
    <cellStyle name="Calculation 4 3 3 8" xfId="21459"/>
    <cellStyle name="Calculation 4 3 3 9" xfId="21460"/>
    <cellStyle name="Calculation 4 3 4" xfId="21461"/>
    <cellStyle name="Calculation 4 3 4 10" xfId="21462"/>
    <cellStyle name="Calculation 4 3 4 11" xfId="21463"/>
    <cellStyle name="Calculation 4 3 4 12" xfId="21464"/>
    <cellStyle name="Calculation 4 3 4 13" xfId="21465"/>
    <cellStyle name="Calculation 4 3 4 2" xfId="21466"/>
    <cellStyle name="Calculation 4 3 4 2 10" xfId="21467"/>
    <cellStyle name="Calculation 4 3 4 2 2" xfId="21468"/>
    <cellStyle name="Calculation 4 3 4 2 2 2" xfId="21469"/>
    <cellStyle name="Calculation 4 3 4 2 2 3" xfId="21470"/>
    <cellStyle name="Calculation 4 3 4 2 2 4" xfId="21471"/>
    <cellStyle name="Calculation 4 3 4 2 2 5" xfId="21472"/>
    <cellStyle name="Calculation 4 3 4 2 2 6" xfId="21473"/>
    <cellStyle name="Calculation 4 3 4 2 2 7" xfId="21474"/>
    <cellStyle name="Calculation 4 3 4 2 2 8" xfId="21475"/>
    <cellStyle name="Calculation 4 3 4 2 2 9" xfId="21476"/>
    <cellStyle name="Calculation 4 3 4 2 3" xfId="21477"/>
    <cellStyle name="Calculation 4 3 4 2 4" xfId="21478"/>
    <cellStyle name="Calculation 4 3 4 2 5" xfId="21479"/>
    <cellStyle name="Calculation 4 3 4 2 6" xfId="21480"/>
    <cellStyle name="Calculation 4 3 4 2 7" xfId="21481"/>
    <cellStyle name="Calculation 4 3 4 2 8" xfId="21482"/>
    <cellStyle name="Calculation 4 3 4 2 9" xfId="21483"/>
    <cellStyle name="Calculation 4 3 4 3" xfId="21484"/>
    <cellStyle name="Calculation 4 3 4 3 2" xfId="21485"/>
    <cellStyle name="Calculation 4 3 4 3 3" xfId="21486"/>
    <cellStyle name="Calculation 4 3 4 3 4" xfId="21487"/>
    <cellStyle name="Calculation 4 3 4 3 5" xfId="21488"/>
    <cellStyle name="Calculation 4 3 4 3 6" xfId="21489"/>
    <cellStyle name="Calculation 4 3 4 3 7" xfId="21490"/>
    <cellStyle name="Calculation 4 3 4 3 8" xfId="21491"/>
    <cellStyle name="Calculation 4 3 4 4" xfId="21492"/>
    <cellStyle name="Calculation 4 3 4 4 2" xfId="21493"/>
    <cellStyle name="Calculation 4 3 4 4 3" xfId="21494"/>
    <cellStyle name="Calculation 4 3 4 4 4" xfId="21495"/>
    <cellStyle name="Calculation 4 3 4 4 5" xfId="21496"/>
    <cellStyle name="Calculation 4 3 4 4 6" xfId="21497"/>
    <cellStyle name="Calculation 4 3 4 4 7" xfId="21498"/>
    <cellStyle name="Calculation 4 3 4 4 8" xfId="21499"/>
    <cellStyle name="Calculation 4 3 4 4 9" xfId="21500"/>
    <cellStyle name="Calculation 4 3 4 5" xfId="21501"/>
    <cellStyle name="Calculation 4 3 4 6" xfId="21502"/>
    <cellStyle name="Calculation 4 3 4 7" xfId="21503"/>
    <cellStyle name="Calculation 4 3 4 8" xfId="21504"/>
    <cellStyle name="Calculation 4 3 4 9" xfId="21505"/>
    <cellStyle name="Calculation 4 3 5" xfId="21506"/>
    <cellStyle name="Calculation 4 3 5 10" xfId="21507"/>
    <cellStyle name="Calculation 4 3 5 11" xfId="21508"/>
    <cellStyle name="Calculation 4 3 5 12" xfId="21509"/>
    <cellStyle name="Calculation 4 3 5 13" xfId="21510"/>
    <cellStyle name="Calculation 4 3 5 2" xfId="21511"/>
    <cellStyle name="Calculation 4 3 5 2 10" xfId="21512"/>
    <cellStyle name="Calculation 4 3 5 2 2" xfId="21513"/>
    <cellStyle name="Calculation 4 3 5 2 2 2" xfId="21514"/>
    <cellStyle name="Calculation 4 3 5 2 2 3" xfId="21515"/>
    <cellStyle name="Calculation 4 3 5 2 2 4" xfId="21516"/>
    <cellStyle name="Calculation 4 3 5 2 2 5" xfId="21517"/>
    <cellStyle name="Calculation 4 3 5 2 2 6" xfId="21518"/>
    <cellStyle name="Calculation 4 3 5 2 2 7" xfId="21519"/>
    <cellStyle name="Calculation 4 3 5 2 2 8" xfId="21520"/>
    <cellStyle name="Calculation 4 3 5 2 2 9" xfId="21521"/>
    <cellStyle name="Calculation 4 3 5 2 3" xfId="21522"/>
    <cellStyle name="Calculation 4 3 5 2 4" xfId="21523"/>
    <cellStyle name="Calculation 4 3 5 2 5" xfId="21524"/>
    <cellStyle name="Calculation 4 3 5 2 6" xfId="21525"/>
    <cellStyle name="Calculation 4 3 5 2 7" xfId="21526"/>
    <cellStyle name="Calculation 4 3 5 2 8" xfId="21527"/>
    <cellStyle name="Calculation 4 3 5 2 9" xfId="21528"/>
    <cellStyle name="Calculation 4 3 5 3" xfId="21529"/>
    <cellStyle name="Calculation 4 3 5 3 2" xfId="21530"/>
    <cellStyle name="Calculation 4 3 5 3 3" xfId="21531"/>
    <cellStyle name="Calculation 4 3 5 3 4" xfId="21532"/>
    <cellStyle name="Calculation 4 3 5 3 5" xfId="21533"/>
    <cellStyle name="Calculation 4 3 5 3 6" xfId="21534"/>
    <cellStyle name="Calculation 4 3 5 3 7" xfId="21535"/>
    <cellStyle name="Calculation 4 3 5 3 8" xfId="21536"/>
    <cellStyle name="Calculation 4 3 5 4" xfId="21537"/>
    <cellStyle name="Calculation 4 3 5 4 2" xfId="21538"/>
    <cellStyle name="Calculation 4 3 5 4 3" xfId="21539"/>
    <cellStyle name="Calculation 4 3 5 4 4" xfId="21540"/>
    <cellStyle name="Calculation 4 3 5 4 5" xfId="21541"/>
    <cellStyle name="Calculation 4 3 5 4 6" xfId="21542"/>
    <cellStyle name="Calculation 4 3 5 4 7" xfId="21543"/>
    <cellStyle name="Calculation 4 3 5 4 8" xfId="21544"/>
    <cellStyle name="Calculation 4 3 5 4 9" xfId="21545"/>
    <cellStyle name="Calculation 4 3 5 5" xfId="21546"/>
    <cellStyle name="Calculation 4 3 5 6" xfId="21547"/>
    <cellStyle name="Calculation 4 3 5 7" xfId="21548"/>
    <cellStyle name="Calculation 4 3 5 8" xfId="21549"/>
    <cellStyle name="Calculation 4 3 5 9" xfId="21550"/>
    <cellStyle name="Calculation 4 3 6" xfId="21551"/>
    <cellStyle name="Calculation 4 3 6 10" xfId="21552"/>
    <cellStyle name="Calculation 4 3 6 2" xfId="21553"/>
    <cellStyle name="Calculation 4 3 6 2 2" xfId="21554"/>
    <cellStyle name="Calculation 4 3 6 2 3" xfId="21555"/>
    <cellStyle name="Calculation 4 3 6 2 4" xfId="21556"/>
    <cellStyle name="Calculation 4 3 6 2 5" xfId="21557"/>
    <cellStyle name="Calculation 4 3 6 2 6" xfId="21558"/>
    <cellStyle name="Calculation 4 3 6 2 7" xfId="21559"/>
    <cellStyle name="Calculation 4 3 6 2 8" xfId="21560"/>
    <cellStyle name="Calculation 4 3 6 2 9" xfId="21561"/>
    <cellStyle name="Calculation 4 3 6 3" xfId="21562"/>
    <cellStyle name="Calculation 4 3 6 4" xfId="21563"/>
    <cellStyle name="Calculation 4 3 6 5" xfId="21564"/>
    <cellStyle name="Calculation 4 3 6 6" xfId="21565"/>
    <cellStyle name="Calculation 4 3 6 7" xfId="21566"/>
    <cellStyle name="Calculation 4 3 6 8" xfId="21567"/>
    <cellStyle name="Calculation 4 3 6 9" xfId="21568"/>
    <cellStyle name="Calculation 4 3 7" xfId="21569"/>
    <cellStyle name="Calculation 4 3 7 2" xfId="21570"/>
    <cellStyle name="Calculation 4 3 7 3" xfId="21571"/>
    <cellStyle name="Calculation 4 3 7 4" xfId="21572"/>
    <cellStyle name="Calculation 4 3 7 5" xfId="21573"/>
    <cellStyle name="Calculation 4 3 7 6" xfId="21574"/>
    <cellStyle name="Calculation 4 3 7 7" xfId="21575"/>
    <cellStyle name="Calculation 4 3 7 8" xfId="21576"/>
    <cellStyle name="Calculation 4 3 8" xfId="21577"/>
    <cellStyle name="Calculation 4 3 8 2" xfId="21578"/>
    <cellStyle name="Calculation 4 3 8 3" xfId="21579"/>
    <cellStyle name="Calculation 4 3 8 4" xfId="21580"/>
    <cellStyle name="Calculation 4 3 8 5" xfId="21581"/>
    <cellStyle name="Calculation 4 3 8 6" xfId="21582"/>
    <cellStyle name="Calculation 4 3 8 7" xfId="21583"/>
    <cellStyle name="Calculation 4 3 8 8" xfId="21584"/>
    <cellStyle name="Calculation 4 3 8 9" xfId="21585"/>
    <cellStyle name="Calculation 4 3 9" xfId="21586"/>
    <cellStyle name="Calculation 4 4" xfId="21587"/>
    <cellStyle name="Calculation 4 4 10" xfId="21588"/>
    <cellStyle name="Calculation 4 4 11" xfId="21589"/>
    <cellStyle name="Calculation 4 4 12" xfId="21590"/>
    <cellStyle name="Calculation 4 4 13" xfId="21591"/>
    <cellStyle name="Calculation 4 4 14" xfId="21592"/>
    <cellStyle name="Calculation 4 4 15" xfId="21593"/>
    <cellStyle name="Calculation 4 4 16" xfId="21594"/>
    <cellStyle name="Calculation 4 4 17" xfId="21595"/>
    <cellStyle name="Calculation 4 4 18" xfId="21596"/>
    <cellStyle name="Calculation 4 4 2" xfId="21597"/>
    <cellStyle name="Calculation 4 4 2 10" xfId="21598"/>
    <cellStyle name="Calculation 4 4 2 11" xfId="21599"/>
    <cellStyle name="Calculation 4 4 2 12" xfId="21600"/>
    <cellStyle name="Calculation 4 4 2 13" xfId="21601"/>
    <cellStyle name="Calculation 4 4 2 2" xfId="21602"/>
    <cellStyle name="Calculation 4 4 2 2 10" xfId="21603"/>
    <cellStyle name="Calculation 4 4 2 2 2" xfId="21604"/>
    <cellStyle name="Calculation 4 4 2 2 2 2" xfId="21605"/>
    <cellStyle name="Calculation 4 4 2 2 2 3" xfId="21606"/>
    <cellStyle name="Calculation 4 4 2 2 2 4" xfId="21607"/>
    <cellStyle name="Calculation 4 4 2 2 2 5" xfId="21608"/>
    <cellStyle name="Calculation 4 4 2 2 2 6" xfId="21609"/>
    <cellStyle name="Calculation 4 4 2 2 2 7" xfId="21610"/>
    <cellStyle name="Calculation 4 4 2 2 2 8" xfId="21611"/>
    <cellStyle name="Calculation 4 4 2 2 2 9" xfId="21612"/>
    <cellStyle name="Calculation 4 4 2 2 3" xfId="21613"/>
    <cellStyle name="Calculation 4 4 2 2 4" xfId="21614"/>
    <cellStyle name="Calculation 4 4 2 2 5" xfId="21615"/>
    <cellStyle name="Calculation 4 4 2 2 6" xfId="21616"/>
    <cellStyle name="Calculation 4 4 2 2 7" xfId="21617"/>
    <cellStyle name="Calculation 4 4 2 2 8" xfId="21618"/>
    <cellStyle name="Calculation 4 4 2 2 9" xfId="21619"/>
    <cellStyle name="Calculation 4 4 2 3" xfId="21620"/>
    <cellStyle name="Calculation 4 4 2 3 2" xfId="21621"/>
    <cellStyle name="Calculation 4 4 2 3 3" xfId="21622"/>
    <cellStyle name="Calculation 4 4 2 3 4" xfId="21623"/>
    <cellStyle name="Calculation 4 4 2 3 5" xfId="21624"/>
    <cellStyle name="Calculation 4 4 2 3 6" xfId="21625"/>
    <cellStyle name="Calculation 4 4 2 3 7" xfId="21626"/>
    <cellStyle name="Calculation 4 4 2 3 8" xfId="21627"/>
    <cellStyle name="Calculation 4 4 2 4" xfId="21628"/>
    <cellStyle name="Calculation 4 4 2 4 2" xfId="21629"/>
    <cellStyle name="Calculation 4 4 2 4 3" xfId="21630"/>
    <cellStyle name="Calculation 4 4 2 4 4" xfId="21631"/>
    <cellStyle name="Calculation 4 4 2 4 5" xfId="21632"/>
    <cellStyle name="Calculation 4 4 2 4 6" xfId="21633"/>
    <cellStyle name="Calculation 4 4 2 4 7" xfId="21634"/>
    <cellStyle name="Calculation 4 4 2 4 8" xfId="21635"/>
    <cellStyle name="Calculation 4 4 2 4 9" xfId="21636"/>
    <cellStyle name="Calculation 4 4 2 5" xfId="21637"/>
    <cellStyle name="Calculation 4 4 2 6" xfId="21638"/>
    <cellStyle name="Calculation 4 4 2 7" xfId="21639"/>
    <cellStyle name="Calculation 4 4 2 8" xfId="21640"/>
    <cellStyle name="Calculation 4 4 2 9" xfId="21641"/>
    <cellStyle name="Calculation 4 4 3" xfId="21642"/>
    <cellStyle name="Calculation 4 4 3 10" xfId="21643"/>
    <cellStyle name="Calculation 4 4 3 11" xfId="21644"/>
    <cellStyle name="Calculation 4 4 3 12" xfId="21645"/>
    <cellStyle name="Calculation 4 4 3 13" xfId="21646"/>
    <cellStyle name="Calculation 4 4 3 2" xfId="21647"/>
    <cellStyle name="Calculation 4 4 3 2 10" xfId="21648"/>
    <cellStyle name="Calculation 4 4 3 2 2" xfId="21649"/>
    <cellStyle name="Calculation 4 4 3 2 2 2" xfId="21650"/>
    <cellStyle name="Calculation 4 4 3 2 2 3" xfId="21651"/>
    <cellStyle name="Calculation 4 4 3 2 2 4" xfId="21652"/>
    <cellStyle name="Calculation 4 4 3 2 2 5" xfId="21653"/>
    <cellStyle name="Calculation 4 4 3 2 2 6" xfId="21654"/>
    <cellStyle name="Calculation 4 4 3 2 2 7" xfId="21655"/>
    <cellStyle name="Calculation 4 4 3 2 2 8" xfId="21656"/>
    <cellStyle name="Calculation 4 4 3 2 2 9" xfId="21657"/>
    <cellStyle name="Calculation 4 4 3 2 3" xfId="21658"/>
    <cellStyle name="Calculation 4 4 3 2 4" xfId="21659"/>
    <cellStyle name="Calculation 4 4 3 2 5" xfId="21660"/>
    <cellStyle name="Calculation 4 4 3 2 6" xfId="21661"/>
    <cellStyle name="Calculation 4 4 3 2 7" xfId="21662"/>
    <cellStyle name="Calculation 4 4 3 2 8" xfId="21663"/>
    <cellStyle name="Calculation 4 4 3 2 9" xfId="21664"/>
    <cellStyle name="Calculation 4 4 3 3" xfId="21665"/>
    <cellStyle name="Calculation 4 4 3 3 2" xfId="21666"/>
    <cellStyle name="Calculation 4 4 3 3 3" xfId="21667"/>
    <cellStyle name="Calculation 4 4 3 3 4" xfId="21668"/>
    <cellStyle name="Calculation 4 4 3 3 5" xfId="21669"/>
    <cellStyle name="Calculation 4 4 3 3 6" xfId="21670"/>
    <cellStyle name="Calculation 4 4 3 3 7" xfId="21671"/>
    <cellStyle name="Calculation 4 4 3 3 8" xfId="21672"/>
    <cellStyle name="Calculation 4 4 3 4" xfId="21673"/>
    <cellStyle name="Calculation 4 4 3 4 2" xfId="21674"/>
    <cellStyle name="Calculation 4 4 3 4 3" xfId="21675"/>
    <cellStyle name="Calculation 4 4 3 4 4" xfId="21676"/>
    <cellStyle name="Calculation 4 4 3 4 5" xfId="21677"/>
    <cellStyle name="Calculation 4 4 3 4 6" xfId="21678"/>
    <cellStyle name="Calculation 4 4 3 4 7" xfId="21679"/>
    <cellStyle name="Calculation 4 4 3 4 8" xfId="21680"/>
    <cellStyle name="Calculation 4 4 3 4 9" xfId="21681"/>
    <cellStyle name="Calculation 4 4 3 5" xfId="21682"/>
    <cellStyle name="Calculation 4 4 3 6" xfId="21683"/>
    <cellStyle name="Calculation 4 4 3 7" xfId="21684"/>
    <cellStyle name="Calculation 4 4 3 8" xfId="21685"/>
    <cellStyle name="Calculation 4 4 3 9" xfId="21686"/>
    <cellStyle name="Calculation 4 4 4" xfId="21687"/>
    <cellStyle name="Calculation 4 4 4 10" xfId="21688"/>
    <cellStyle name="Calculation 4 4 4 11" xfId="21689"/>
    <cellStyle name="Calculation 4 4 4 12" xfId="21690"/>
    <cellStyle name="Calculation 4 4 4 13" xfId="21691"/>
    <cellStyle name="Calculation 4 4 4 2" xfId="21692"/>
    <cellStyle name="Calculation 4 4 4 2 10" xfId="21693"/>
    <cellStyle name="Calculation 4 4 4 2 2" xfId="21694"/>
    <cellStyle name="Calculation 4 4 4 2 2 2" xfId="21695"/>
    <cellStyle name="Calculation 4 4 4 2 2 3" xfId="21696"/>
    <cellStyle name="Calculation 4 4 4 2 2 4" xfId="21697"/>
    <cellStyle name="Calculation 4 4 4 2 2 5" xfId="21698"/>
    <cellStyle name="Calculation 4 4 4 2 2 6" xfId="21699"/>
    <cellStyle name="Calculation 4 4 4 2 2 7" xfId="21700"/>
    <cellStyle name="Calculation 4 4 4 2 2 8" xfId="21701"/>
    <cellStyle name="Calculation 4 4 4 2 2 9" xfId="21702"/>
    <cellStyle name="Calculation 4 4 4 2 3" xfId="21703"/>
    <cellStyle name="Calculation 4 4 4 2 4" xfId="21704"/>
    <cellStyle name="Calculation 4 4 4 2 5" xfId="21705"/>
    <cellStyle name="Calculation 4 4 4 2 6" xfId="21706"/>
    <cellStyle name="Calculation 4 4 4 2 7" xfId="21707"/>
    <cellStyle name="Calculation 4 4 4 2 8" xfId="21708"/>
    <cellStyle name="Calculation 4 4 4 2 9" xfId="21709"/>
    <cellStyle name="Calculation 4 4 4 3" xfId="21710"/>
    <cellStyle name="Calculation 4 4 4 3 2" xfId="21711"/>
    <cellStyle name="Calculation 4 4 4 3 3" xfId="21712"/>
    <cellStyle name="Calculation 4 4 4 3 4" xfId="21713"/>
    <cellStyle name="Calculation 4 4 4 3 5" xfId="21714"/>
    <cellStyle name="Calculation 4 4 4 3 6" xfId="21715"/>
    <cellStyle name="Calculation 4 4 4 3 7" xfId="21716"/>
    <cellStyle name="Calculation 4 4 4 3 8" xfId="21717"/>
    <cellStyle name="Calculation 4 4 4 4" xfId="21718"/>
    <cellStyle name="Calculation 4 4 4 4 2" xfId="21719"/>
    <cellStyle name="Calculation 4 4 4 4 3" xfId="21720"/>
    <cellStyle name="Calculation 4 4 4 4 4" xfId="21721"/>
    <cellStyle name="Calculation 4 4 4 4 5" xfId="21722"/>
    <cellStyle name="Calculation 4 4 4 4 6" xfId="21723"/>
    <cellStyle name="Calculation 4 4 4 4 7" xfId="21724"/>
    <cellStyle name="Calculation 4 4 4 4 8" xfId="21725"/>
    <cellStyle name="Calculation 4 4 4 4 9" xfId="21726"/>
    <cellStyle name="Calculation 4 4 4 5" xfId="21727"/>
    <cellStyle name="Calculation 4 4 4 6" xfId="21728"/>
    <cellStyle name="Calculation 4 4 4 7" xfId="21729"/>
    <cellStyle name="Calculation 4 4 4 8" xfId="21730"/>
    <cellStyle name="Calculation 4 4 4 9" xfId="21731"/>
    <cellStyle name="Calculation 4 4 5" xfId="21732"/>
    <cellStyle name="Calculation 4 4 5 10" xfId="21733"/>
    <cellStyle name="Calculation 4 4 5 11" xfId="21734"/>
    <cellStyle name="Calculation 4 4 5 12" xfId="21735"/>
    <cellStyle name="Calculation 4 4 5 13" xfId="21736"/>
    <cellStyle name="Calculation 4 4 5 2" xfId="21737"/>
    <cellStyle name="Calculation 4 4 5 2 10" xfId="21738"/>
    <cellStyle name="Calculation 4 4 5 2 2" xfId="21739"/>
    <cellStyle name="Calculation 4 4 5 2 2 2" xfId="21740"/>
    <cellStyle name="Calculation 4 4 5 2 2 3" xfId="21741"/>
    <cellStyle name="Calculation 4 4 5 2 2 4" xfId="21742"/>
    <cellStyle name="Calculation 4 4 5 2 2 5" xfId="21743"/>
    <cellStyle name="Calculation 4 4 5 2 2 6" xfId="21744"/>
    <cellStyle name="Calculation 4 4 5 2 2 7" xfId="21745"/>
    <cellStyle name="Calculation 4 4 5 2 2 8" xfId="21746"/>
    <cellStyle name="Calculation 4 4 5 2 2 9" xfId="21747"/>
    <cellStyle name="Calculation 4 4 5 2 3" xfId="21748"/>
    <cellStyle name="Calculation 4 4 5 2 4" xfId="21749"/>
    <cellStyle name="Calculation 4 4 5 2 5" xfId="21750"/>
    <cellStyle name="Calculation 4 4 5 2 6" xfId="21751"/>
    <cellStyle name="Calculation 4 4 5 2 7" xfId="21752"/>
    <cellStyle name="Calculation 4 4 5 2 8" xfId="21753"/>
    <cellStyle name="Calculation 4 4 5 2 9" xfId="21754"/>
    <cellStyle name="Calculation 4 4 5 3" xfId="21755"/>
    <cellStyle name="Calculation 4 4 5 3 2" xfId="21756"/>
    <cellStyle name="Calculation 4 4 5 3 3" xfId="21757"/>
    <cellStyle name="Calculation 4 4 5 3 4" xfId="21758"/>
    <cellStyle name="Calculation 4 4 5 3 5" xfId="21759"/>
    <cellStyle name="Calculation 4 4 5 3 6" xfId="21760"/>
    <cellStyle name="Calculation 4 4 5 3 7" xfId="21761"/>
    <cellStyle name="Calculation 4 4 5 3 8" xfId="21762"/>
    <cellStyle name="Calculation 4 4 5 4" xfId="21763"/>
    <cellStyle name="Calculation 4 4 5 4 2" xfId="21764"/>
    <cellStyle name="Calculation 4 4 5 4 3" xfId="21765"/>
    <cellStyle name="Calculation 4 4 5 4 4" xfId="21766"/>
    <cellStyle name="Calculation 4 4 5 4 5" xfId="21767"/>
    <cellStyle name="Calculation 4 4 5 4 6" xfId="21768"/>
    <cellStyle name="Calculation 4 4 5 4 7" xfId="21769"/>
    <cellStyle name="Calculation 4 4 5 4 8" xfId="21770"/>
    <cellStyle name="Calculation 4 4 5 4 9" xfId="21771"/>
    <cellStyle name="Calculation 4 4 5 5" xfId="21772"/>
    <cellStyle name="Calculation 4 4 5 6" xfId="21773"/>
    <cellStyle name="Calculation 4 4 5 7" xfId="21774"/>
    <cellStyle name="Calculation 4 4 5 8" xfId="21775"/>
    <cellStyle name="Calculation 4 4 5 9" xfId="21776"/>
    <cellStyle name="Calculation 4 4 6" xfId="21777"/>
    <cellStyle name="Calculation 4 4 6 10" xfId="21778"/>
    <cellStyle name="Calculation 4 4 6 2" xfId="21779"/>
    <cellStyle name="Calculation 4 4 6 2 2" xfId="21780"/>
    <cellStyle name="Calculation 4 4 6 2 3" xfId="21781"/>
    <cellStyle name="Calculation 4 4 6 2 4" xfId="21782"/>
    <cellStyle name="Calculation 4 4 6 2 5" xfId="21783"/>
    <cellStyle name="Calculation 4 4 6 2 6" xfId="21784"/>
    <cellStyle name="Calculation 4 4 6 2 7" xfId="21785"/>
    <cellStyle name="Calculation 4 4 6 2 8" xfId="21786"/>
    <cellStyle name="Calculation 4 4 6 2 9" xfId="21787"/>
    <cellStyle name="Calculation 4 4 6 3" xfId="21788"/>
    <cellStyle name="Calculation 4 4 6 4" xfId="21789"/>
    <cellStyle name="Calculation 4 4 6 5" xfId="21790"/>
    <cellStyle name="Calculation 4 4 6 6" xfId="21791"/>
    <cellStyle name="Calculation 4 4 6 7" xfId="21792"/>
    <cellStyle name="Calculation 4 4 6 8" xfId="21793"/>
    <cellStyle name="Calculation 4 4 6 9" xfId="21794"/>
    <cellStyle name="Calculation 4 4 7" xfId="21795"/>
    <cellStyle name="Calculation 4 4 7 2" xfId="21796"/>
    <cellStyle name="Calculation 4 4 7 3" xfId="21797"/>
    <cellStyle name="Calculation 4 4 7 4" xfId="21798"/>
    <cellStyle name="Calculation 4 4 7 5" xfId="21799"/>
    <cellStyle name="Calculation 4 4 7 6" xfId="21800"/>
    <cellStyle name="Calculation 4 4 7 7" xfId="21801"/>
    <cellStyle name="Calculation 4 4 7 8" xfId="21802"/>
    <cellStyle name="Calculation 4 4 8" xfId="21803"/>
    <cellStyle name="Calculation 4 4 8 2" xfId="21804"/>
    <cellStyle name="Calculation 4 4 8 3" xfId="21805"/>
    <cellStyle name="Calculation 4 4 8 4" xfId="21806"/>
    <cellStyle name="Calculation 4 4 8 5" xfId="21807"/>
    <cellStyle name="Calculation 4 4 8 6" xfId="21808"/>
    <cellStyle name="Calculation 4 4 8 7" xfId="21809"/>
    <cellStyle name="Calculation 4 4 8 8" xfId="21810"/>
    <cellStyle name="Calculation 4 4 8 9" xfId="21811"/>
    <cellStyle name="Calculation 4 4 9" xfId="21812"/>
    <cellStyle name="Calculation 4 5" xfId="21813"/>
    <cellStyle name="Calculation 4 5 10" xfId="21814"/>
    <cellStyle name="Calculation 4 5 11" xfId="21815"/>
    <cellStyle name="Calculation 4 5 12" xfId="21816"/>
    <cellStyle name="Calculation 4 5 13" xfId="21817"/>
    <cellStyle name="Calculation 4 5 2" xfId="21818"/>
    <cellStyle name="Calculation 4 5 2 10" xfId="21819"/>
    <cellStyle name="Calculation 4 5 2 2" xfId="21820"/>
    <cellStyle name="Calculation 4 5 2 2 2" xfId="21821"/>
    <cellStyle name="Calculation 4 5 2 2 3" xfId="21822"/>
    <cellStyle name="Calculation 4 5 2 2 4" xfId="21823"/>
    <cellStyle name="Calculation 4 5 2 2 5" xfId="21824"/>
    <cellStyle name="Calculation 4 5 2 2 6" xfId="21825"/>
    <cellStyle name="Calculation 4 5 2 2 7" xfId="21826"/>
    <cellStyle name="Calculation 4 5 2 2 8" xfId="21827"/>
    <cellStyle name="Calculation 4 5 2 2 9" xfId="21828"/>
    <cellStyle name="Calculation 4 5 2 3" xfId="21829"/>
    <cellStyle name="Calculation 4 5 2 4" xfId="21830"/>
    <cellStyle name="Calculation 4 5 2 5" xfId="21831"/>
    <cellStyle name="Calculation 4 5 2 6" xfId="21832"/>
    <cellStyle name="Calculation 4 5 2 7" xfId="21833"/>
    <cellStyle name="Calculation 4 5 2 8" xfId="21834"/>
    <cellStyle name="Calculation 4 5 2 9" xfId="21835"/>
    <cellStyle name="Calculation 4 5 3" xfId="21836"/>
    <cellStyle name="Calculation 4 5 3 2" xfId="21837"/>
    <cellStyle name="Calculation 4 5 3 3" xfId="21838"/>
    <cellStyle name="Calculation 4 5 3 4" xfId="21839"/>
    <cellStyle name="Calculation 4 5 3 5" xfId="21840"/>
    <cellStyle name="Calculation 4 5 3 6" xfId="21841"/>
    <cellStyle name="Calculation 4 5 3 7" xfId="21842"/>
    <cellStyle name="Calculation 4 5 3 8" xfId="21843"/>
    <cellStyle name="Calculation 4 5 4" xfId="21844"/>
    <cellStyle name="Calculation 4 5 4 2" xfId="21845"/>
    <cellStyle name="Calculation 4 5 4 3" xfId="21846"/>
    <cellStyle name="Calculation 4 5 4 4" xfId="21847"/>
    <cellStyle name="Calculation 4 5 4 5" xfId="21848"/>
    <cellStyle name="Calculation 4 5 4 6" xfId="21849"/>
    <cellStyle name="Calculation 4 5 4 7" xfId="21850"/>
    <cellStyle name="Calculation 4 5 4 8" xfId="21851"/>
    <cellStyle name="Calculation 4 5 4 9" xfId="21852"/>
    <cellStyle name="Calculation 4 5 5" xfId="21853"/>
    <cellStyle name="Calculation 4 5 6" xfId="21854"/>
    <cellStyle name="Calculation 4 5 7" xfId="21855"/>
    <cellStyle name="Calculation 4 5 8" xfId="21856"/>
    <cellStyle name="Calculation 4 5 9" xfId="21857"/>
    <cellStyle name="Calculation 4 6" xfId="21858"/>
    <cellStyle name="Calculation 4 6 10" xfId="21859"/>
    <cellStyle name="Calculation 4 6 11" xfId="21860"/>
    <cellStyle name="Calculation 4 6 12" xfId="21861"/>
    <cellStyle name="Calculation 4 6 13" xfId="21862"/>
    <cellStyle name="Calculation 4 6 2" xfId="21863"/>
    <cellStyle name="Calculation 4 6 2 10" xfId="21864"/>
    <cellStyle name="Calculation 4 6 2 2" xfId="21865"/>
    <cellStyle name="Calculation 4 6 2 2 2" xfId="21866"/>
    <cellStyle name="Calculation 4 6 2 2 3" xfId="21867"/>
    <cellStyle name="Calculation 4 6 2 2 4" xfId="21868"/>
    <cellStyle name="Calculation 4 6 2 2 5" xfId="21869"/>
    <cellStyle name="Calculation 4 6 2 2 6" xfId="21870"/>
    <cellStyle name="Calculation 4 6 2 2 7" xfId="21871"/>
    <cellStyle name="Calculation 4 6 2 2 8" xfId="21872"/>
    <cellStyle name="Calculation 4 6 2 2 9" xfId="21873"/>
    <cellStyle name="Calculation 4 6 2 3" xfId="21874"/>
    <cellStyle name="Calculation 4 6 2 4" xfId="21875"/>
    <cellStyle name="Calculation 4 6 2 5" xfId="21876"/>
    <cellStyle name="Calculation 4 6 2 6" xfId="21877"/>
    <cellStyle name="Calculation 4 6 2 7" xfId="21878"/>
    <cellStyle name="Calculation 4 6 2 8" xfId="21879"/>
    <cellStyle name="Calculation 4 6 2 9" xfId="21880"/>
    <cellStyle name="Calculation 4 6 3" xfId="21881"/>
    <cellStyle name="Calculation 4 6 3 2" xfId="21882"/>
    <cellStyle name="Calculation 4 6 3 3" xfId="21883"/>
    <cellStyle name="Calculation 4 6 3 4" xfId="21884"/>
    <cellStyle name="Calculation 4 6 3 5" xfId="21885"/>
    <cellStyle name="Calculation 4 6 3 6" xfId="21886"/>
    <cellStyle name="Calculation 4 6 3 7" xfId="21887"/>
    <cellStyle name="Calculation 4 6 3 8" xfId="21888"/>
    <cellStyle name="Calculation 4 6 4" xfId="21889"/>
    <cellStyle name="Calculation 4 6 4 2" xfId="21890"/>
    <cellStyle name="Calculation 4 6 4 3" xfId="21891"/>
    <cellStyle name="Calculation 4 6 4 4" xfId="21892"/>
    <cellStyle name="Calculation 4 6 4 5" xfId="21893"/>
    <cellStyle name="Calculation 4 6 4 6" xfId="21894"/>
    <cellStyle name="Calculation 4 6 4 7" xfId="21895"/>
    <cellStyle name="Calculation 4 6 4 8" xfId="21896"/>
    <cellStyle name="Calculation 4 6 4 9" xfId="21897"/>
    <cellStyle name="Calculation 4 6 5" xfId="21898"/>
    <cellStyle name="Calculation 4 6 6" xfId="21899"/>
    <cellStyle name="Calculation 4 6 7" xfId="21900"/>
    <cellStyle name="Calculation 4 6 8" xfId="21901"/>
    <cellStyle name="Calculation 4 6 9" xfId="21902"/>
    <cellStyle name="Calculation 4 7" xfId="21903"/>
    <cellStyle name="Calculation 4 7 2" xfId="21904"/>
    <cellStyle name="Calculation 4 7 3" xfId="21905"/>
    <cellStyle name="Calculation 4 7 4" xfId="21906"/>
    <cellStyle name="Calculation 4 7 5" xfId="21907"/>
    <cellStyle name="Calculation 4 7 6" xfId="21908"/>
    <cellStyle name="Calculation 4 7 7" xfId="21909"/>
    <cellStyle name="Calculation 4 7 8" xfId="21910"/>
    <cellStyle name="Calculation 4 7 9" xfId="21911"/>
    <cellStyle name="Calculation 4 8" xfId="21912"/>
    <cellStyle name="Calculation 4 9" xfId="21913"/>
    <cellStyle name="Calculation 5" xfId="21914"/>
    <cellStyle name="Calculation 5 10" xfId="21915"/>
    <cellStyle name="Calculation 5 11" xfId="21916"/>
    <cellStyle name="Calculation 5 12" xfId="21917"/>
    <cellStyle name="Calculation 5 13" xfId="21918"/>
    <cellStyle name="Calculation 5 14" xfId="21919"/>
    <cellStyle name="Calculation 5 2" xfId="21920"/>
    <cellStyle name="Calculation 5 2 10" xfId="21921"/>
    <cellStyle name="Calculation 5 2 11" xfId="21922"/>
    <cellStyle name="Calculation 5 2 12" xfId="21923"/>
    <cellStyle name="Calculation 5 2 2" xfId="21924"/>
    <cellStyle name="Calculation 5 2 2 10" xfId="21925"/>
    <cellStyle name="Calculation 5 2 2 11" xfId="21926"/>
    <cellStyle name="Calculation 5 2 2 12" xfId="21927"/>
    <cellStyle name="Calculation 5 2 2 13" xfId="21928"/>
    <cellStyle name="Calculation 5 2 2 14" xfId="21929"/>
    <cellStyle name="Calculation 5 2 2 15" xfId="21930"/>
    <cellStyle name="Calculation 5 2 2 16" xfId="21931"/>
    <cellStyle name="Calculation 5 2 2 17" xfId="21932"/>
    <cellStyle name="Calculation 5 2 2 18" xfId="21933"/>
    <cellStyle name="Calculation 5 2 2 19" xfId="21934"/>
    <cellStyle name="Calculation 5 2 2 2" xfId="21935"/>
    <cellStyle name="Calculation 5 2 2 2 10" xfId="21936"/>
    <cellStyle name="Calculation 5 2 2 2 11" xfId="21937"/>
    <cellStyle name="Calculation 5 2 2 2 12" xfId="21938"/>
    <cellStyle name="Calculation 5 2 2 2 13" xfId="21939"/>
    <cellStyle name="Calculation 5 2 2 2 2" xfId="21940"/>
    <cellStyle name="Calculation 5 2 2 2 2 10" xfId="21941"/>
    <cellStyle name="Calculation 5 2 2 2 2 2" xfId="21942"/>
    <cellStyle name="Calculation 5 2 2 2 2 2 2" xfId="21943"/>
    <cellStyle name="Calculation 5 2 2 2 2 2 3" xfId="21944"/>
    <cellStyle name="Calculation 5 2 2 2 2 2 4" xfId="21945"/>
    <cellStyle name="Calculation 5 2 2 2 2 2 5" xfId="21946"/>
    <cellStyle name="Calculation 5 2 2 2 2 2 6" xfId="21947"/>
    <cellStyle name="Calculation 5 2 2 2 2 2 7" xfId="21948"/>
    <cellStyle name="Calculation 5 2 2 2 2 2 8" xfId="21949"/>
    <cellStyle name="Calculation 5 2 2 2 2 2 9" xfId="21950"/>
    <cellStyle name="Calculation 5 2 2 2 2 3" xfId="21951"/>
    <cellStyle name="Calculation 5 2 2 2 2 4" xfId="21952"/>
    <cellStyle name="Calculation 5 2 2 2 2 5" xfId="21953"/>
    <cellStyle name="Calculation 5 2 2 2 2 6" xfId="21954"/>
    <cellStyle name="Calculation 5 2 2 2 2 7" xfId="21955"/>
    <cellStyle name="Calculation 5 2 2 2 2 8" xfId="21956"/>
    <cellStyle name="Calculation 5 2 2 2 2 9" xfId="21957"/>
    <cellStyle name="Calculation 5 2 2 2 3" xfId="21958"/>
    <cellStyle name="Calculation 5 2 2 2 3 2" xfId="21959"/>
    <cellStyle name="Calculation 5 2 2 2 3 3" xfId="21960"/>
    <cellStyle name="Calculation 5 2 2 2 3 4" xfId="21961"/>
    <cellStyle name="Calculation 5 2 2 2 3 5" xfId="21962"/>
    <cellStyle name="Calculation 5 2 2 2 3 6" xfId="21963"/>
    <cellStyle name="Calculation 5 2 2 2 3 7" xfId="21964"/>
    <cellStyle name="Calculation 5 2 2 2 3 8" xfId="21965"/>
    <cellStyle name="Calculation 5 2 2 2 4" xfId="21966"/>
    <cellStyle name="Calculation 5 2 2 2 4 2" xfId="21967"/>
    <cellStyle name="Calculation 5 2 2 2 4 3" xfId="21968"/>
    <cellStyle name="Calculation 5 2 2 2 4 4" xfId="21969"/>
    <cellStyle name="Calculation 5 2 2 2 4 5" xfId="21970"/>
    <cellStyle name="Calculation 5 2 2 2 4 6" xfId="21971"/>
    <cellStyle name="Calculation 5 2 2 2 4 7" xfId="21972"/>
    <cellStyle name="Calculation 5 2 2 2 4 8" xfId="21973"/>
    <cellStyle name="Calculation 5 2 2 2 4 9" xfId="21974"/>
    <cellStyle name="Calculation 5 2 2 2 5" xfId="21975"/>
    <cellStyle name="Calculation 5 2 2 2 6" xfId="21976"/>
    <cellStyle name="Calculation 5 2 2 2 7" xfId="21977"/>
    <cellStyle name="Calculation 5 2 2 2 8" xfId="21978"/>
    <cellStyle name="Calculation 5 2 2 2 9" xfId="21979"/>
    <cellStyle name="Calculation 5 2 2 3" xfId="21980"/>
    <cellStyle name="Calculation 5 2 2 3 10" xfId="21981"/>
    <cellStyle name="Calculation 5 2 2 3 11" xfId="21982"/>
    <cellStyle name="Calculation 5 2 2 3 12" xfId="21983"/>
    <cellStyle name="Calculation 5 2 2 3 13" xfId="21984"/>
    <cellStyle name="Calculation 5 2 2 3 2" xfId="21985"/>
    <cellStyle name="Calculation 5 2 2 3 2 10" xfId="21986"/>
    <cellStyle name="Calculation 5 2 2 3 2 2" xfId="21987"/>
    <cellStyle name="Calculation 5 2 2 3 2 2 2" xfId="21988"/>
    <cellStyle name="Calculation 5 2 2 3 2 2 3" xfId="21989"/>
    <cellStyle name="Calculation 5 2 2 3 2 2 4" xfId="21990"/>
    <cellStyle name="Calculation 5 2 2 3 2 2 5" xfId="21991"/>
    <cellStyle name="Calculation 5 2 2 3 2 2 6" xfId="21992"/>
    <cellStyle name="Calculation 5 2 2 3 2 2 7" xfId="21993"/>
    <cellStyle name="Calculation 5 2 2 3 2 2 8" xfId="21994"/>
    <cellStyle name="Calculation 5 2 2 3 2 2 9" xfId="21995"/>
    <cellStyle name="Calculation 5 2 2 3 2 3" xfId="21996"/>
    <cellStyle name="Calculation 5 2 2 3 2 4" xfId="21997"/>
    <cellStyle name="Calculation 5 2 2 3 2 5" xfId="21998"/>
    <cellStyle name="Calculation 5 2 2 3 2 6" xfId="21999"/>
    <cellStyle name="Calculation 5 2 2 3 2 7" xfId="22000"/>
    <cellStyle name="Calculation 5 2 2 3 2 8" xfId="22001"/>
    <cellStyle name="Calculation 5 2 2 3 2 9" xfId="22002"/>
    <cellStyle name="Calculation 5 2 2 3 3" xfId="22003"/>
    <cellStyle name="Calculation 5 2 2 3 3 2" xfId="22004"/>
    <cellStyle name="Calculation 5 2 2 3 3 3" xfId="22005"/>
    <cellStyle name="Calculation 5 2 2 3 3 4" xfId="22006"/>
    <cellStyle name="Calculation 5 2 2 3 3 5" xfId="22007"/>
    <cellStyle name="Calculation 5 2 2 3 3 6" xfId="22008"/>
    <cellStyle name="Calculation 5 2 2 3 3 7" xfId="22009"/>
    <cellStyle name="Calculation 5 2 2 3 3 8" xfId="22010"/>
    <cellStyle name="Calculation 5 2 2 3 4" xfId="22011"/>
    <cellStyle name="Calculation 5 2 2 3 4 2" xfId="22012"/>
    <cellStyle name="Calculation 5 2 2 3 4 3" xfId="22013"/>
    <cellStyle name="Calculation 5 2 2 3 4 4" xfId="22014"/>
    <cellStyle name="Calculation 5 2 2 3 4 5" xfId="22015"/>
    <cellStyle name="Calculation 5 2 2 3 4 6" xfId="22016"/>
    <cellStyle name="Calculation 5 2 2 3 4 7" xfId="22017"/>
    <cellStyle name="Calculation 5 2 2 3 4 8" xfId="22018"/>
    <cellStyle name="Calculation 5 2 2 3 4 9" xfId="22019"/>
    <cellStyle name="Calculation 5 2 2 3 5" xfId="22020"/>
    <cellStyle name="Calculation 5 2 2 3 6" xfId="22021"/>
    <cellStyle name="Calculation 5 2 2 3 7" xfId="22022"/>
    <cellStyle name="Calculation 5 2 2 3 8" xfId="22023"/>
    <cellStyle name="Calculation 5 2 2 3 9" xfId="22024"/>
    <cellStyle name="Calculation 5 2 2 4" xfId="22025"/>
    <cellStyle name="Calculation 5 2 2 4 10" xfId="22026"/>
    <cellStyle name="Calculation 5 2 2 4 11" xfId="22027"/>
    <cellStyle name="Calculation 5 2 2 4 12" xfId="22028"/>
    <cellStyle name="Calculation 5 2 2 4 13" xfId="22029"/>
    <cellStyle name="Calculation 5 2 2 4 2" xfId="22030"/>
    <cellStyle name="Calculation 5 2 2 4 2 10" xfId="22031"/>
    <cellStyle name="Calculation 5 2 2 4 2 2" xfId="22032"/>
    <cellStyle name="Calculation 5 2 2 4 2 2 2" xfId="22033"/>
    <cellStyle name="Calculation 5 2 2 4 2 2 3" xfId="22034"/>
    <cellStyle name="Calculation 5 2 2 4 2 2 4" xfId="22035"/>
    <cellStyle name="Calculation 5 2 2 4 2 2 5" xfId="22036"/>
    <cellStyle name="Calculation 5 2 2 4 2 2 6" xfId="22037"/>
    <cellStyle name="Calculation 5 2 2 4 2 2 7" xfId="22038"/>
    <cellStyle name="Calculation 5 2 2 4 2 2 8" xfId="22039"/>
    <cellStyle name="Calculation 5 2 2 4 2 2 9" xfId="22040"/>
    <cellStyle name="Calculation 5 2 2 4 2 3" xfId="22041"/>
    <cellStyle name="Calculation 5 2 2 4 2 4" xfId="22042"/>
    <cellStyle name="Calculation 5 2 2 4 2 5" xfId="22043"/>
    <cellStyle name="Calculation 5 2 2 4 2 6" xfId="22044"/>
    <cellStyle name="Calculation 5 2 2 4 2 7" xfId="22045"/>
    <cellStyle name="Calculation 5 2 2 4 2 8" xfId="22046"/>
    <cellStyle name="Calculation 5 2 2 4 2 9" xfId="22047"/>
    <cellStyle name="Calculation 5 2 2 4 3" xfId="22048"/>
    <cellStyle name="Calculation 5 2 2 4 3 2" xfId="22049"/>
    <cellStyle name="Calculation 5 2 2 4 3 3" xfId="22050"/>
    <cellStyle name="Calculation 5 2 2 4 3 4" xfId="22051"/>
    <cellStyle name="Calculation 5 2 2 4 3 5" xfId="22052"/>
    <cellStyle name="Calculation 5 2 2 4 3 6" xfId="22053"/>
    <cellStyle name="Calculation 5 2 2 4 3 7" xfId="22054"/>
    <cellStyle name="Calculation 5 2 2 4 3 8" xfId="22055"/>
    <cellStyle name="Calculation 5 2 2 4 4" xfId="22056"/>
    <cellStyle name="Calculation 5 2 2 4 4 2" xfId="22057"/>
    <cellStyle name="Calculation 5 2 2 4 4 3" xfId="22058"/>
    <cellStyle name="Calculation 5 2 2 4 4 4" xfId="22059"/>
    <cellStyle name="Calculation 5 2 2 4 4 5" xfId="22060"/>
    <cellStyle name="Calculation 5 2 2 4 4 6" xfId="22061"/>
    <cellStyle name="Calculation 5 2 2 4 4 7" xfId="22062"/>
    <cellStyle name="Calculation 5 2 2 4 4 8" xfId="22063"/>
    <cellStyle name="Calculation 5 2 2 4 4 9" xfId="22064"/>
    <cellStyle name="Calculation 5 2 2 4 5" xfId="22065"/>
    <cellStyle name="Calculation 5 2 2 4 6" xfId="22066"/>
    <cellStyle name="Calculation 5 2 2 4 7" xfId="22067"/>
    <cellStyle name="Calculation 5 2 2 4 8" xfId="22068"/>
    <cellStyle name="Calculation 5 2 2 4 9" xfId="22069"/>
    <cellStyle name="Calculation 5 2 2 5" xfId="22070"/>
    <cellStyle name="Calculation 5 2 2 5 10" xfId="22071"/>
    <cellStyle name="Calculation 5 2 2 5 11" xfId="22072"/>
    <cellStyle name="Calculation 5 2 2 5 12" xfId="22073"/>
    <cellStyle name="Calculation 5 2 2 5 13" xfId="22074"/>
    <cellStyle name="Calculation 5 2 2 5 2" xfId="22075"/>
    <cellStyle name="Calculation 5 2 2 5 2 10" xfId="22076"/>
    <cellStyle name="Calculation 5 2 2 5 2 2" xfId="22077"/>
    <cellStyle name="Calculation 5 2 2 5 2 2 2" xfId="22078"/>
    <cellStyle name="Calculation 5 2 2 5 2 2 3" xfId="22079"/>
    <cellStyle name="Calculation 5 2 2 5 2 2 4" xfId="22080"/>
    <cellStyle name="Calculation 5 2 2 5 2 2 5" xfId="22081"/>
    <cellStyle name="Calculation 5 2 2 5 2 2 6" xfId="22082"/>
    <cellStyle name="Calculation 5 2 2 5 2 2 7" xfId="22083"/>
    <cellStyle name="Calculation 5 2 2 5 2 2 8" xfId="22084"/>
    <cellStyle name="Calculation 5 2 2 5 2 2 9" xfId="22085"/>
    <cellStyle name="Calculation 5 2 2 5 2 3" xfId="22086"/>
    <cellStyle name="Calculation 5 2 2 5 2 4" xfId="22087"/>
    <cellStyle name="Calculation 5 2 2 5 2 5" xfId="22088"/>
    <cellStyle name="Calculation 5 2 2 5 2 6" xfId="22089"/>
    <cellStyle name="Calculation 5 2 2 5 2 7" xfId="22090"/>
    <cellStyle name="Calculation 5 2 2 5 2 8" xfId="22091"/>
    <cellStyle name="Calculation 5 2 2 5 2 9" xfId="22092"/>
    <cellStyle name="Calculation 5 2 2 5 3" xfId="22093"/>
    <cellStyle name="Calculation 5 2 2 5 3 2" xfId="22094"/>
    <cellStyle name="Calculation 5 2 2 5 3 3" xfId="22095"/>
    <cellStyle name="Calculation 5 2 2 5 3 4" xfId="22096"/>
    <cellStyle name="Calculation 5 2 2 5 3 5" xfId="22097"/>
    <cellStyle name="Calculation 5 2 2 5 3 6" xfId="22098"/>
    <cellStyle name="Calculation 5 2 2 5 3 7" xfId="22099"/>
    <cellStyle name="Calculation 5 2 2 5 3 8" xfId="22100"/>
    <cellStyle name="Calculation 5 2 2 5 4" xfId="22101"/>
    <cellStyle name="Calculation 5 2 2 5 4 2" xfId="22102"/>
    <cellStyle name="Calculation 5 2 2 5 4 3" xfId="22103"/>
    <cellStyle name="Calculation 5 2 2 5 4 4" xfId="22104"/>
    <cellStyle name="Calculation 5 2 2 5 4 5" xfId="22105"/>
    <cellStyle name="Calculation 5 2 2 5 4 6" xfId="22106"/>
    <cellStyle name="Calculation 5 2 2 5 4 7" xfId="22107"/>
    <cellStyle name="Calculation 5 2 2 5 4 8" xfId="22108"/>
    <cellStyle name="Calculation 5 2 2 5 4 9" xfId="22109"/>
    <cellStyle name="Calculation 5 2 2 5 5" xfId="22110"/>
    <cellStyle name="Calculation 5 2 2 5 6" xfId="22111"/>
    <cellStyle name="Calculation 5 2 2 5 7" xfId="22112"/>
    <cellStyle name="Calculation 5 2 2 5 8" xfId="22113"/>
    <cellStyle name="Calculation 5 2 2 5 9" xfId="22114"/>
    <cellStyle name="Calculation 5 2 2 6" xfId="22115"/>
    <cellStyle name="Calculation 5 2 2 6 10" xfId="22116"/>
    <cellStyle name="Calculation 5 2 2 6 2" xfId="22117"/>
    <cellStyle name="Calculation 5 2 2 6 2 2" xfId="22118"/>
    <cellStyle name="Calculation 5 2 2 6 2 3" xfId="22119"/>
    <cellStyle name="Calculation 5 2 2 6 2 4" xfId="22120"/>
    <cellStyle name="Calculation 5 2 2 6 2 5" xfId="22121"/>
    <cellStyle name="Calculation 5 2 2 6 2 6" xfId="22122"/>
    <cellStyle name="Calculation 5 2 2 6 2 7" xfId="22123"/>
    <cellStyle name="Calculation 5 2 2 6 2 8" xfId="22124"/>
    <cellStyle name="Calculation 5 2 2 6 2 9" xfId="22125"/>
    <cellStyle name="Calculation 5 2 2 6 3" xfId="22126"/>
    <cellStyle name="Calculation 5 2 2 6 4" xfId="22127"/>
    <cellStyle name="Calculation 5 2 2 6 5" xfId="22128"/>
    <cellStyle name="Calculation 5 2 2 6 6" xfId="22129"/>
    <cellStyle name="Calculation 5 2 2 6 7" xfId="22130"/>
    <cellStyle name="Calculation 5 2 2 6 8" xfId="22131"/>
    <cellStyle name="Calculation 5 2 2 6 9" xfId="22132"/>
    <cellStyle name="Calculation 5 2 2 7" xfId="22133"/>
    <cellStyle name="Calculation 5 2 2 7 2" xfId="22134"/>
    <cellStyle name="Calculation 5 2 2 7 3" xfId="22135"/>
    <cellStyle name="Calculation 5 2 2 7 4" xfId="22136"/>
    <cellStyle name="Calculation 5 2 2 7 5" xfId="22137"/>
    <cellStyle name="Calculation 5 2 2 7 6" xfId="22138"/>
    <cellStyle name="Calculation 5 2 2 7 7" xfId="22139"/>
    <cellStyle name="Calculation 5 2 2 7 8" xfId="22140"/>
    <cellStyle name="Calculation 5 2 2 8" xfId="22141"/>
    <cellStyle name="Calculation 5 2 2 8 2" xfId="22142"/>
    <cellStyle name="Calculation 5 2 2 8 3" xfId="22143"/>
    <cellStyle name="Calculation 5 2 2 8 4" xfId="22144"/>
    <cellStyle name="Calculation 5 2 2 8 5" xfId="22145"/>
    <cellStyle name="Calculation 5 2 2 8 6" xfId="22146"/>
    <cellStyle name="Calculation 5 2 2 8 7" xfId="22147"/>
    <cellStyle name="Calculation 5 2 2 8 8" xfId="22148"/>
    <cellStyle name="Calculation 5 2 2 8 9" xfId="22149"/>
    <cellStyle name="Calculation 5 2 2 9" xfId="22150"/>
    <cellStyle name="Calculation 5 2 3" xfId="22151"/>
    <cellStyle name="Calculation 5 2 3 10" xfId="22152"/>
    <cellStyle name="Calculation 5 2 3 11" xfId="22153"/>
    <cellStyle name="Calculation 5 2 3 12" xfId="22154"/>
    <cellStyle name="Calculation 5 2 3 13" xfId="22155"/>
    <cellStyle name="Calculation 5 2 3 14" xfId="22156"/>
    <cellStyle name="Calculation 5 2 3 15" xfId="22157"/>
    <cellStyle name="Calculation 5 2 3 16" xfId="22158"/>
    <cellStyle name="Calculation 5 2 3 17" xfId="22159"/>
    <cellStyle name="Calculation 5 2 3 2" xfId="22160"/>
    <cellStyle name="Calculation 5 2 3 2 10" xfId="22161"/>
    <cellStyle name="Calculation 5 2 3 2 11" xfId="22162"/>
    <cellStyle name="Calculation 5 2 3 2 12" xfId="22163"/>
    <cellStyle name="Calculation 5 2 3 2 13" xfId="22164"/>
    <cellStyle name="Calculation 5 2 3 2 2" xfId="22165"/>
    <cellStyle name="Calculation 5 2 3 2 2 10" xfId="22166"/>
    <cellStyle name="Calculation 5 2 3 2 2 2" xfId="22167"/>
    <cellStyle name="Calculation 5 2 3 2 2 2 2" xfId="22168"/>
    <cellStyle name="Calculation 5 2 3 2 2 2 3" xfId="22169"/>
    <cellStyle name="Calculation 5 2 3 2 2 2 4" xfId="22170"/>
    <cellStyle name="Calculation 5 2 3 2 2 2 5" xfId="22171"/>
    <cellStyle name="Calculation 5 2 3 2 2 2 6" xfId="22172"/>
    <cellStyle name="Calculation 5 2 3 2 2 2 7" xfId="22173"/>
    <cellStyle name="Calculation 5 2 3 2 2 2 8" xfId="22174"/>
    <cellStyle name="Calculation 5 2 3 2 2 2 9" xfId="22175"/>
    <cellStyle name="Calculation 5 2 3 2 2 3" xfId="22176"/>
    <cellStyle name="Calculation 5 2 3 2 2 4" xfId="22177"/>
    <cellStyle name="Calculation 5 2 3 2 2 5" xfId="22178"/>
    <cellStyle name="Calculation 5 2 3 2 2 6" xfId="22179"/>
    <cellStyle name="Calculation 5 2 3 2 2 7" xfId="22180"/>
    <cellStyle name="Calculation 5 2 3 2 2 8" xfId="22181"/>
    <cellStyle name="Calculation 5 2 3 2 2 9" xfId="22182"/>
    <cellStyle name="Calculation 5 2 3 2 3" xfId="22183"/>
    <cellStyle name="Calculation 5 2 3 2 3 2" xfId="22184"/>
    <cellStyle name="Calculation 5 2 3 2 3 3" xfId="22185"/>
    <cellStyle name="Calculation 5 2 3 2 3 4" xfId="22186"/>
    <cellStyle name="Calculation 5 2 3 2 3 5" xfId="22187"/>
    <cellStyle name="Calculation 5 2 3 2 3 6" xfId="22188"/>
    <cellStyle name="Calculation 5 2 3 2 3 7" xfId="22189"/>
    <cellStyle name="Calculation 5 2 3 2 3 8" xfId="22190"/>
    <cellStyle name="Calculation 5 2 3 2 4" xfId="22191"/>
    <cellStyle name="Calculation 5 2 3 2 4 2" xfId="22192"/>
    <cellStyle name="Calculation 5 2 3 2 4 3" xfId="22193"/>
    <cellStyle name="Calculation 5 2 3 2 4 4" xfId="22194"/>
    <cellStyle name="Calculation 5 2 3 2 4 5" xfId="22195"/>
    <cellStyle name="Calculation 5 2 3 2 4 6" xfId="22196"/>
    <cellStyle name="Calculation 5 2 3 2 4 7" xfId="22197"/>
    <cellStyle name="Calculation 5 2 3 2 4 8" xfId="22198"/>
    <cellStyle name="Calculation 5 2 3 2 4 9" xfId="22199"/>
    <cellStyle name="Calculation 5 2 3 2 5" xfId="22200"/>
    <cellStyle name="Calculation 5 2 3 2 6" xfId="22201"/>
    <cellStyle name="Calculation 5 2 3 2 7" xfId="22202"/>
    <cellStyle name="Calculation 5 2 3 2 8" xfId="22203"/>
    <cellStyle name="Calculation 5 2 3 2 9" xfId="22204"/>
    <cellStyle name="Calculation 5 2 3 3" xfId="22205"/>
    <cellStyle name="Calculation 5 2 3 3 10" xfId="22206"/>
    <cellStyle name="Calculation 5 2 3 3 11" xfId="22207"/>
    <cellStyle name="Calculation 5 2 3 3 12" xfId="22208"/>
    <cellStyle name="Calculation 5 2 3 3 13" xfId="22209"/>
    <cellStyle name="Calculation 5 2 3 3 2" xfId="22210"/>
    <cellStyle name="Calculation 5 2 3 3 2 10" xfId="22211"/>
    <cellStyle name="Calculation 5 2 3 3 2 2" xfId="22212"/>
    <cellStyle name="Calculation 5 2 3 3 2 2 2" xfId="22213"/>
    <cellStyle name="Calculation 5 2 3 3 2 2 3" xfId="22214"/>
    <cellStyle name="Calculation 5 2 3 3 2 2 4" xfId="22215"/>
    <cellStyle name="Calculation 5 2 3 3 2 2 5" xfId="22216"/>
    <cellStyle name="Calculation 5 2 3 3 2 2 6" xfId="22217"/>
    <cellStyle name="Calculation 5 2 3 3 2 2 7" xfId="22218"/>
    <cellStyle name="Calculation 5 2 3 3 2 2 8" xfId="22219"/>
    <cellStyle name="Calculation 5 2 3 3 2 2 9" xfId="22220"/>
    <cellStyle name="Calculation 5 2 3 3 2 3" xfId="22221"/>
    <cellStyle name="Calculation 5 2 3 3 2 4" xfId="22222"/>
    <cellStyle name="Calculation 5 2 3 3 2 5" xfId="22223"/>
    <cellStyle name="Calculation 5 2 3 3 2 6" xfId="22224"/>
    <cellStyle name="Calculation 5 2 3 3 2 7" xfId="22225"/>
    <cellStyle name="Calculation 5 2 3 3 2 8" xfId="22226"/>
    <cellStyle name="Calculation 5 2 3 3 2 9" xfId="22227"/>
    <cellStyle name="Calculation 5 2 3 3 3" xfId="22228"/>
    <cellStyle name="Calculation 5 2 3 3 3 2" xfId="22229"/>
    <cellStyle name="Calculation 5 2 3 3 3 3" xfId="22230"/>
    <cellStyle name="Calculation 5 2 3 3 3 4" xfId="22231"/>
    <cellStyle name="Calculation 5 2 3 3 3 5" xfId="22232"/>
    <cellStyle name="Calculation 5 2 3 3 3 6" xfId="22233"/>
    <cellStyle name="Calculation 5 2 3 3 3 7" xfId="22234"/>
    <cellStyle name="Calculation 5 2 3 3 3 8" xfId="22235"/>
    <cellStyle name="Calculation 5 2 3 3 4" xfId="22236"/>
    <cellStyle name="Calculation 5 2 3 3 4 2" xfId="22237"/>
    <cellStyle name="Calculation 5 2 3 3 4 3" xfId="22238"/>
    <cellStyle name="Calculation 5 2 3 3 4 4" xfId="22239"/>
    <cellStyle name="Calculation 5 2 3 3 4 5" xfId="22240"/>
    <cellStyle name="Calculation 5 2 3 3 4 6" xfId="22241"/>
    <cellStyle name="Calculation 5 2 3 3 4 7" xfId="22242"/>
    <cellStyle name="Calculation 5 2 3 3 4 8" xfId="22243"/>
    <cellStyle name="Calculation 5 2 3 3 4 9" xfId="22244"/>
    <cellStyle name="Calculation 5 2 3 3 5" xfId="22245"/>
    <cellStyle name="Calculation 5 2 3 3 6" xfId="22246"/>
    <cellStyle name="Calculation 5 2 3 3 7" xfId="22247"/>
    <cellStyle name="Calculation 5 2 3 3 8" xfId="22248"/>
    <cellStyle name="Calculation 5 2 3 3 9" xfId="22249"/>
    <cellStyle name="Calculation 5 2 3 4" xfId="22250"/>
    <cellStyle name="Calculation 5 2 3 4 10" xfId="22251"/>
    <cellStyle name="Calculation 5 2 3 4 11" xfId="22252"/>
    <cellStyle name="Calculation 5 2 3 4 12" xfId="22253"/>
    <cellStyle name="Calculation 5 2 3 4 13" xfId="22254"/>
    <cellStyle name="Calculation 5 2 3 4 2" xfId="22255"/>
    <cellStyle name="Calculation 5 2 3 4 2 10" xfId="22256"/>
    <cellStyle name="Calculation 5 2 3 4 2 2" xfId="22257"/>
    <cellStyle name="Calculation 5 2 3 4 2 2 2" xfId="22258"/>
    <cellStyle name="Calculation 5 2 3 4 2 2 3" xfId="22259"/>
    <cellStyle name="Calculation 5 2 3 4 2 2 4" xfId="22260"/>
    <cellStyle name="Calculation 5 2 3 4 2 2 5" xfId="22261"/>
    <cellStyle name="Calculation 5 2 3 4 2 2 6" xfId="22262"/>
    <cellStyle name="Calculation 5 2 3 4 2 2 7" xfId="22263"/>
    <cellStyle name="Calculation 5 2 3 4 2 2 8" xfId="22264"/>
    <cellStyle name="Calculation 5 2 3 4 2 2 9" xfId="22265"/>
    <cellStyle name="Calculation 5 2 3 4 2 3" xfId="22266"/>
    <cellStyle name="Calculation 5 2 3 4 2 4" xfId="22267"/>
    <cellStyle name="Calculation 5 2 3 4 2 5" xfId="22268"/>
    <cellStyle name="Calculation 5 2 3 4 2 6" xfId="22269"/>
    <cellStyle name="Calculation 5 2 3 4 2 7" xfId="22270"/>
    <cellStyle name="Calculation 5 2 3 4 2 8" xfId="22271"/>
    <cellStyle name="Calculation 5 2 3 4 2 9" xfId="22272"/>
    <cellStyle name="Calculation 5 2 3 4 3" xfId="22273"/>
    <cellStyle name="Calculation 5 2 3 4 3 2" xfId="22274"/>
    <cellStyle name="Calculation 5 2 3 4 3 3" xfId="22275"/>
    <cellStyle name="Calculation 5 2 3 4 3 4" xfId="22276"/>
    <cellStyle name="Calculation 5 2 3 4 3 5" xfId="22277"/>
    <cellStyle name="Calculation 5 2 3 4 3 6" xfId="22278"/>
    <cellStyle name="Calculation 5 2 3 4 3 7" xfId="22279"/>
    <cellStyle name="Calculation 5 2 3 4 3 8" xfId="22280"/>
    <cellStyle name="Calculation 5 2 3 4 4" xfId="22281"/>
    <cellStyle name="Calculation 5 2 3 4 4 2" xfId="22282"/>
    <cellStyle name="Calculation 5 2 3 4 4 3" xfId="22283"/>
    <cellStyle name="Calculation 5 2 3 4 4 4" xfId="22284"/>
    <cellStyle name="Calculation 5 2 3 4 4 5" xfId="22285"/>
    <cellStyle name="Calculation 5 2 3 4 4 6" xfId="22286"/>
    <cellStyle name="Calculation 5 2 3 4 4 7" xfId="22287"/>
    <cellStyle name="Calculation 5 2 3 4 4 8" xfId="22288"/>
    <cellStyle name="Calculation 5 2 3 4 4 9" xfId="22289"/>
    <cellStyle name="Calculation 5 2 3 4 5" xfId="22290"/>
    <cellStyle name="Calculation 5 2 3 4 6" xfId="22291"/>
    <cellStyle name="Calculation 5 2 3 4 7" xfId="22292"/>
    <cellStyle name="Calculation 5 2 3 4 8" xfId="22293"/>
    <cellStyle name="Calculation 5 2 3 4 9" xfId="22294"/>
    <cellStyle name="Calculation 5 2 3 5" xfId="22295"/>
    <cellStyle name="Calculation 5 2 3 5 10" xfId="22296"/>
    <cellStyle name="Calculation 5 2 3 5 2" xfId="22297"/>
    <cellStyle name="Calculation 5 2 3 5 2 2" xfId="22298"/>
    <cellStyle name="Calculation 5 2 3 5 2 3" xfId="22299"/>
    <cellStyle name="Calculation 5 2 3 5 2 4" xfId="22300"/>
    <cellStyle name="Calculation 5 2 3 5 2 5" xfId="22301"/>
    <cellStyle name="Calculation 5 2 3 5 2 6" xfId="22302"/>
    <cellStyle name="Calculation 5 2 3 5 2 7" xfId="22303"/>
    <cellStyle name="Calculation 5 2 3 5 2 8" xfId="22304"/>
    <cellStyle name="Calculation 5 2 3 5 2 9" xfId="22305"/>
    <cellStyle name="Calculation 5 2 3 5 3" xfId="22306"/>
    <cellStyle name="Calculation 5 2 3 5 4" xfId="22307"/>
    <cellStyle name="Calculation 5 2 3 5 5" xfId="22308"/>
    <cellStyle name="Calculation 5 2 3 5 6" xfId="22309"/>
    <cellStyle name="Calculation 5 2 3 5 7" xfId="22310"/>
    <cellStyle name="Calculation 5 2 3 5 8" xfId="22311"/>
    <cellStyle name="Calculation 5 2 3 5 9" xfId="22312"/>
    <cellStyle name="Calculation 5 2 3 6" xfId="22313"/>
    <cellStyle name="Calculation 5 2 3 6 2" xfId="22314"/>
    <cellStyle name="Calculation 5 2 3 6 3" xfId="22315"/>
    <cellStyle name="Calculation 5 2 3 6 4" xfId="22316"/>
    <cellStyle name="Calculation 5 2 3 6 5" xfId="22317"/>
    <cellStyle name="Calculation 5 2 3 6 6" xfId="22318"/>
    <cellStyle name="Calculation 5 2 3 6 7" xfId="22319"/>
    <cellStyle name="Calculation 5 2 3 6 8" xfId="22320"/>
    <cellStyle name="Calculation 5 2 3 7" xfId="22321"/>
    <cellStyle name="Calculation 5 2 3 7 2" xfId="22322"/>
    <cellStyle name="Calculation 5 2 3 7 3" xfId="22323"/>
    <cellStyle name="Calculation 5 2 3 7 4" xfId="22324"/>
    <cellStyle name="Calculation 5 2 3 7 5" xfId="22325"/>
    <cellStyle name="Calculation 5 2 3 7 6" xfId="22326"/>
    <cellStyle name="Calculation 5 2 3 7 7" xfId="22327"/>
    <cellStyle name="Calculation 5 2 3 7 8" xfId="22328"/>
    <cellStyle name="Calculation 5 2 3 7 9" xfId="22329"/>
    <cellStyle name="Calculation 5 2 3 8" xfId="22330"/>
    <cellStyle name="Calculation 5 2 3 9" xfId="22331"/>
    <cellStyle name="Calculation 5 2 4" xfId="22332"/>
    <cellStyle name="Calculation 5 2 4 10" xfId="22333"/>
    <cellStyle name="Calculation 5 2 4 11" xfId="22334"/>
    <cellStyle name="Calculation 5 2 4 12" xfId="22335"/>
    <cellStyle name="Calculation 5 2 4 13" xfId="22336"/>
    <cellStyle name="Calculation 5 2 4 2" xfId="22337"/>
    <cellStyle name="Calculation 5 2 4 2 10" xfId="22338"/>
    <cellStyle name="Calculation 5 2 4 2 2" xfId="22339"/>
    <cellStyle name="Calculation 5 2 4 2 2 2" xfId="22340"/>
    <cellStyle name="Calculation 5 2 4 2 2 3" xfId="22341"/>
    <cellStyle name="Calculation 5 2 4 2 2 4" xfId="22342"/>
    <cellStyle name="Calculation 5 2 4 2 2 5" xfId="22343"/>
    <cellStyle name="Calculation 5 2 4 2 2 6" xfId="22344"/>
    <cellStyle name="Calculation 5 2 4 2 2 7" xfId="22345"/>
    <cellStyle name="Calculation 5 2 4 2 2 8" xfId="22346"/>
    <cellStyle name="Calculation 5 2 4 2 2 9" xfId="22347"/>
    <cellStyle name="Calculation 5 2 4 2 3" xfId="22348"/>
    <cellStyle name="Calculation 5 2 4 2 4" xfId="22349"/>
    <cellStyle name="Calculation 5 2 4 2 5" xfId="22350"/>
    <cellStyle name="Calculation 5 2 4 2 6" xfId="22351"/>
    <cellStyle name="Calculation 5 2 4 2 7" xfId="22352"/>
    <cellStyle name="Calculation 5 2 4 2 8" xfId="22353"/>
    <cellStyle name="Calculation 5 2 4 2 9" xfId="22354"/>
    <cellStyle name="Calculation 5 2 4 3" xfId="22355"/>
    <cellStyle name="Calculation 5 2 4 3 2" xfId="22356"/>
    <cellStyle name="Calculation 5 2 4 3 3" xfId="22357"/>
    <cellStyle name="Calculation 5 2 4 3 4" xfId="22358"/>
    <cellStyle name="Calculation 5 2 4 3 5" xfId="22359"/>
    <cellStyle name="Calculation 5 2 4 3 6" xfId="22360"/>
    <cellStyle name="Calculation 5 2 4 3 7" xfId="22361"/>
    <cellStyle name="Calculation 5 2 4 3 8" xfId="22362"/>
    <cellStyle name="Calculation 5 2 4 4" xfId="22363"/>
    <cellStyle name="Calculation 5 2 4 4 2" xfId="22364"/>
    <cellStyle name="Calculation 5 2 4 4 3" xfId="22365"/>
    <cellStyle name="Calculation 5 2 4 4 4" xfId="22366"/>
    <cellStyle name="Calculation 5 2 4 4 5" xfId="22367"/>
    <cellStyle name="Calculation 5 2 4 4 6" xfId="22368"/>
    <cellStyle name="Calculation 5 2 4 4 7" xfId="22369"/>
    <cellStyle name="Calculation 5 2 4 4 8" xfId="22370"/>
    <cellStyle name="Calculation 5 2 4 4 9" xfId="22371"/>
    <cellStyle name="Calculation 5 2 4 5" xfId="22372"/>
    <cellStyle name="Calculation 5 2 4 6" xfId="22373"/>
    <cellStyle name="Calculation 5 2 4 7" xfId="22374"/>
    <cellStyle name="Calculation 5 2 4 8" xfId="22375"/>
    <cellStyle name="Calculation 5 2 4 9" xfId="22376"/>
    <cellStyle name="Calculation 5 2 5" xfId="22377"/>
    <cellStyle name="Calculation 5 2 5 2" xfId="22378"/>
    <cellStyle name="Calculation 5 2 5 3" xfId="22379"/>
    <cellStyle name="Calculation 5 2 5 4" xfId="22380"/>
    <cellStyle name="Calculation 5 2 5 5" xfId="22381"/>
    <cellStyle name="Calculation 5 2 5 6" xfId="22382"/>
    <cellStyle name="Calculation 5 2 5 7" xfId="22383"/>
    <cellStyle name="Calculation 5 2 5 8" xfId="22384"/>
    <cellStyle name="Calculation 5 2 5 9" xfId="22385"/>
    <cellStyle name="Calculation 5 2 6" xfId="22386"/>
    <cellStyle name="Calculation 5 2 7" xfId="22387"/>
    <cellStyle name="Calculation 5 2 8" xfId="22388"/>
    <cellStyle name="Calculation 5 2 9" xfId="22389"/>
    <cellStyle name="Calculation 5 3" xfId="22390"/>
    <cellStyle name="Calculation 5 3 10" xfId="22391"/>
    <cellStyle name="Calculation 5 3 11" xfId="22392"/>
    <cellStyle name="Calculation 5 3 12" xfId="22393"/>
    <cellStyle name="Calculation 5 3 13" xfId="22394"/>
    <cellStyle name="Calculation 5 3 14" xfId="22395"/>
    <cellStyle name="Calculation 5 3 15" xfId="22396"/>
    <cellStyle name="Calculation 5 3 16" xfId="22397"/>
    <cellStyle name="Calculation 5 3 17" xfId="22398"/>
    <cellStyle name="Calculation 5 3 18" xfId="22399"/>
    <cellStyle name="Calculation 5 3 19" xfId="22400"/>
    <cellStyle name="Calculation 5 3 2" xfId="22401"/>
    <cellStyle name="Calculation 5 3 2 10" xfId="22402"/>
    <cellStyle name="Calculation 5 3 2 11" xfId="22403"/>
    <cellStyle name="Calculation 5 3 2 12" xfId="22404"/>
    <cellStyle name="Calculation 5 3 2 13" xfId="22405"/>
    <cellStyle name="Calculation 5 3 2 2" xfId="22406"/>
    <cellStyle name="Calculation 5 3 2 2 10" xfId="22407"/>
    <cellStyle name="Calculation 5 3 2 2 2" xfId="22408"/>
    <cellStyle name="Calculation 5 3 2 2 2 2" xfId="22409"/>
    <cellStyle name="Calculation 5 3 2 2 2 3" xfId="22410"/>
    <cellStyle name="Calculation 5 3 2 2 2 4" xfId="22411"/>
    <cellStyle name="Calculation 5 3 2 2 2 5" xfId="22412"/>
    <cellStyle name="Calculation 5 3 2 2 2 6" xfId="22413"/>
    <cellStyle name="Calculation 5 3 2 2 2 7" xfId="22414"/>
    <cellStyle name="Calculation 5 3 2 2 2 8" xfId="22415"/>
    <cellStyle name="Calculation 5 3 2 2 2 9" xfId="22416"/>
    <cellStyle name="Calculation 5 3 2 2 3" xfId="22417"/>
    <cellStyle name="Calculation 5 3 2 2 4" xfId="22418"/>
    <cellStyle name="Calculation 5 3 2 2 5" xfId="22419"/>
    <cellStyle name="Calculation 5 3 2 2 6" xfId="22420"/>
    <cellStyle name="Calculation 5 3 2 2 7" xfId="22421"/>
    <cellStyle name="Calculation 5 3 2 2 8" xfId="22422"/>
    <cellStyle name="Calculation 5 3 2 2 9" xfId="22423"/>
    <cellStyle name="Calculation 5 3 2 3" xfId="22424"/>
    <cellStyle name="Calculation 5 3 2 3 2" xfId="22425"/>
    <cellStyle name="Calculation 5 3 2 3 3" xfId="22426"/>
    <cellStyle name="Calculation 5 3 2 3 4" xfId="22427"/>
    <cellStyle name="Calculation 5 3 2 3 5" xfId="22428"/>
    <cellStyle name="Calculation 5 3 2 3 6" xfId="22429"/>
    <cellStyle name="Calculation 5 3 2 3 7" xfId="22430"/>
    <cellStyle name="Calculation 5 3 2 3 8" xfId="22431"/>
    <cellStyle name="Calculation 5 3 2 4" xfId="22432"/>
    <cellStyle name="Calculation 5 3 2 4 2" xfId="22433"/>
    <cellStyle name="Calculation 5 3 2 4 3" xfId="22434"/>
    <cellStyle name="Calculation 5 3 2 4 4" xfId="22435"/>
    <cellStyle name="Calculation 5 3 2 4 5" xfId="22436"/>
    <cellStyle name="Calculation 5 3 2 4 6" xfId="22437"/>
    <cellStyle name="Calculation 5 3 2 4 7" xfId="22438"/>
    <cellStyle name="Calculation 5 3 2 4 8" xfId="22439"/>
    <cellStyle name="Calculation 5 3 2 4 9" xfId="22440"/>
    <cellStyle name="Calculation 5 3 2 5" xfId="22441"/>
    <cellStyle name="Calculation 5 3 2 6" xfId="22442"/>
    <cellStyle name="Calculation 5 3 2 7" xfId="22443"/>
    <cellStyle name="Calculation 5 3 2 8" xfId="22444"/>
    <cellStyle name="Calculation 5 3 2 9" xfId="22445"/>
    <cellStyle name="Calculation 5 3 3" xfId="22446"/>
    <cellStyle name="Calculation 5 3 3 10" xfId="22447"/>
    <cellStyle name="Calculation 5 3 3 11" xfId="22448"/>
    <cellStyle name="Calculation 5 3 3 12" xfId="22449"/>
    <cellStyle name="Calculation 5 3 3 13" xfId="22450"/>
    <cellStyle name="Calculation 5 3 3 2" xfId="22451"/>
    <cellStyle name="Calculation 5 3 3 2 10" xfId="22452"/>
    <cellStyle name="Calculation 5 3 3 2 2" xfId="22453"/>
    <cellStyle name="Calculation 5 3 3 2 2 2" xfId="22454"/>
    <cellStyle name="Calculation 5 3 3 2 2 3" xfId="22455"/>
    <cellStyle name="Calculation 5 3 3 2 2 4" xfId="22456"/>
    <cellStyle name="Calculation 5 3 3 2 2 5" xfId="22457"/>
    <cellStyle name="Calculation 5 3 3 2 2 6" xfId="22458"/>
    <cellStyle name="Calculation 5 3 3 2 2 7" xfId="22459"/>
    <cellStyle name="Calculation 5 3 3 2 2 8" xfId="22460"/>
    <cellStyle name="Calculation 5 3 3 2 2 9" xfId="22461"/>
    <cellStyle name="Calculation 5 3 3 2 3" xfId="22462"/>
    <cellStyle name="Calculation 5 3 3 2 4" xfId="22463"/>
    <cellStyle name="Calculation 5 3 3 2 5" xfId="22464"/>
    <cellStyle name="Calculation 5 3 3 2 6" xfId="22465"/>
    <cellStyle name="Calculation 5 3 3 2 7" xfId="22466"/>
    <cellStyle name="Calculation 5 3 3 2 8" xfId="22467"/>
    <cellStyle name="Calculation 5 3 3 2 9" xfId="22468"/>
    <cellStyle name="Calculation 5 3 3 3" xfId="22469"/>
    <cellStyle name="Calculation 5 3 3 3 2" xfId="22470"/>
    <cellStyle name="Calculation 5 3 3 3 3" xfId="22471"/>
    <cellStyle name="Calculation 5 3 3 3 4" xfId="22472"/>
    <cellStyle name="Calculation 5 3 3 3 5" xfId="22473"/>
    <cellStyle name="Calculation 5 3 3 3 6" xfId="22474"/>
    <cellStyle name="Calculation 5 3 3 3 7" xfId="22475"/>
    <cellStyle name="Calculation 5 3 3 3 8" xfId="22476"/>
    <cellStyle name="Calculation 5 3 3 4" xfId="22477"/>
    <cellStyle name="Calculation 5 3 3 4 2" xfId="22478"/>
    <cellStyle name="Calculation 5 3 3 4 3" xfId="22479"/>
    <cellStyle name="Calculation 5 3 3 4 4" xfId="22480"/>
    <cellStyle name="Calculation 5 3 3 4 5" xfId="22481"/>
    <cellStyle name="Calculation 5 3 3 4 6" xfId="22482"/>
    <cellStyle name="Calculation 5 3 3 4 7" xfId="22483"/>
    <cellStyle name="Calculation 5 3 3 4 8" xfId="22484"/>
    <cellStyle name="Calculation 5 3 3 4 9" xfId="22485"/>
    <cellStyle name="Calculation 5 3 3 5" xfId="22486"/>
    <cellStyle name="Calculation 5 3 3 6" xfId="22487"/>
    <cellStyle name="Calculation 5 3 3 7" xfId="22488"/>
    <cellStyle name="Calculation 5 3 3 8" xfId="22489"/>
    <cellStyle name="Calculation 5 3 3 9" xfId="22490"/>
    <cellStyle name="Calculation 5 3 4" xfId="22491"/>
    <cellStyle name="Calculation 5 3 4 10" xfId="22492"/>
    <cellStyle name="Calculation 5 3 4 11" xfId="22493"/>
    <cellStyle name="Calculation 5 3 4 12" xfId="22494"/>
    <cellStyle name="Calculation 5 3 4 13" xfId="22495"/>
    <cellStyle name="Calculation 5 3 4 2" xfId="22496"/>
    <cellStyle name="Calculation 5 3 4 2 10" xfId="22497"/>
    <cellStyle name="Calculation 5 3 4 2 2" xfId="22498"/>
    <cellStyle name="Calculation 5 3 4 2 2 2" xfId="22499"/>
    <cellStyle name="Calculation 5 3 4 2 2 3" xfId="22500"/>
    <cellStyle name="Calculation 5 3 4 2 2 4" xfId="22501"/>
    <cellStyle name="Calculation 5 3 4 2 2 5" xfId="22502"/>
    <cellStyle name="Calculation 5 3 4 2 2 6" xfId="22503"/>
    <cellStyle name="Calculation 5 3 4 2 2 7" xfId="22504"/>
    <cellStyle name="Calculation 5 3 4 2 2 8" xfId="22505"/>
    <cellStyle name="Calculation 5 3 4 2 2 9" xfId="22506"/>
    <cellStyle name="Calculation 5 3 4 2 3" xfId="22507"/>
    <cellStyle name="Calculation 5 3 4 2 4" xfId="22508"/>
    <cellStyle name="Calculation 5 3 4 2 5" xfId="22509"/>
    <cellStyle name="Calculation 5 3 4 2 6" xfId="22510"/>
    <cellStyle name="Calculation 5 3 4 2 7" xfId="22511"/>
    <cellStyle name="Calculation 5 3 4 2 8" xfId="22512"/>
    <cellStyle name="Calculation 5 3 4 2 9" xfId="22513"/>
    <cellStyle name="Calculation 5 3 4 3" xfId="22514"/>
    <cellStyle name="Calculation 5 3 4 3 2" xfId="22515"/>
    <cellStyle name="Calculation 5 3 4 3 3" xfId="22516"/>
    <cellStyle name="Calculation 5 3 4 3 4" xfId="22517"/>
    <cellStyle name="Calculation 5 3 4 3 5" xfId="22518"/>
    <cellStyle name="Calculation 5 3 4 3 6" xfId="22519"/>
    <cellStyle name="Calculation 5 3 4 3 7" xfId="22520"/>
    <cellStyle name="Calculation 5 3 4 3 8" xfId="22521"/>
    <cellStyle name="Calculation 5 3 4 4" xfId="22522"/>
    <cellStyle name="Calculation 5 3 4 4 2" xfId="22523"/>
    <cellStyle name="Calculation 5 3 4 4 3" xfId="22524"/>
    <cellStyle name="Calculation 5 3 4 4 4" xfId="22525"/>
    <cellStyle name="Calculation 5 3 4 4 5" xfId="22526"/>
    <cellStyle name="Calculation 5 3 4 4 6" xfId="22527"/>
    <cellStyle name="Calculation 5 3 4 4 7" xfId="22528"/>
    <cellStyle name="Calculation 5 3 4 4 8" xfId="22529"/>
    <cellStyle name="Calculation 5 3 4 4 9" xfId="22530"/>
    <cellStyle name="Calculation 5 3 4 5" xfId="22531"/>
    <cellStyle name="Calculation 5 3 4 6" xfId="22532"/>
    <cellStyle name="Calculation 5 3 4 7" xfId="22533"/>
    <cellStyle name="Calculation 5 3 4 8" xfId="22534"/>
    <cellStyle name="Calculation 5 3 4 9" xfId="22535"/>
    <cellStyle name="Calculation 5 3 5" xfId="22536"/>
    <cellStyle name="Calculation 5 3 5 10" xfId="22537"/>
    <cellStyle name="Calculation 5 3 5 11" xfId="22538"/>
    <cellStyle name="Calculation 5 3 5 12" xfId="22539"/>
    <cellStyle name="Calculation 5 3 5 13" xfId="22540"/>
    <cellStyle name="Calculation 5 3 5 2" xfId="22541"/>
    <cellStyle name="Calculation 5 3 5 2 10" xfId="22542"/>
    <cellStyle name="Calculation 5 3 5 2 2" xfId="22543"/>
    <cellStyle name="Calculation 5 3 5 2 2 2" xfId="22544"/>
    <cellStyle name="Calculation 5 3 5 2 2 3" xfId="22545"/>
    <cellStyle name="Calculation 5 3 5 2 2 4" xfId="22546"/>
    <cellStyle name="Calculation 5 3 5 2 2 5" xfId="22547"/>
    <cellStyle name="Calculation 5 3 5 2 2 6" xfId="22548"/>
    <cellStyle name="Calculation 5 3 5 2 2 7" xfId="22549"/>
    <cellStyle name="Calculation 5 3 5 2 2 8" xfId="22550"/>
    <cellStyle name="Calculation 5 3 5 2 2 9" xfId="22551"/>
    <cellStyle name="Calculation 5 3 5 2 3" xfId="22552"/>
    <cellStyle name="Calculation 5 3 5 2 4" xfId="22553"/>
    <cellStyle name="Calculation 5 3 5 2 5" xfId="22554"/>
    <cellStyle name="Calculation 5 3 5 2 6" xfId="22555"/>
    <cellStyle name="Calculation 5 3 5 2 7" xfId="22556"/>
    <cellStyle name="Calculation 5 3 5 2 8" xfId="22557"/>
    <cellStyle name="Calculation 5 3 5 2 9" xfId="22558"/>
    <cellStyle name="Calculation 5 3 5 3" xfId="22559"/>
    <cellStyle name="Calculation 5 3 5 3 2" xfId="22560"/>
    <cellStyle name="Calculation 5 3 5 3 3" xfId="22561"/>
    <cellStyle name="Calculation 5 3 5 3 4" xfId="22562"/>
    <cellStyle name="Calculation 5 3 5 3 5" xfId="22563"/>
    <cellStyle name="Calculation 5 3 5 3 6" xfId="22564"/>
    <cellStyle name="Calculation 5 3 5 3 7" xfId="22565"/>
    <cellStyle name="Calculation 5 3 5 3 8" xfId="22566"/>
    <cellStyle name="Calculation 5 3 5 4" xfId="22567"/>
    <cellStyle name="Calculation 5 3 5 4 2" xfId="22568"/>
    <cellStyle name="Calculation 5 3 5 4 3" xfId="22569"/>
    <cellStyle name="Calculation 5 3 5 4 4" xfId="22570"/>
    <cellStyle name="Calculation 5 3 5 4 5" xfId="22571"/>
    <cellStyle name="Calculation 5 3 5 4 6" xfId="22572"/>
    <cellStyle name="Calculation 5 3 5 4 7" xfId="22573"/>
    <cellStyle name="Calculation 5 3 5 4 8" xfId="22574"/>
    <cellStyle name="Calculation 5 3 5 4 9" xfId="22575"/>
    <cellStyle name="Calculation 5 3 5 5" xfId="22576"/>
    <cellStyle name="Calculation 5 3 5 6" xfId="22577"/>
    <cellStyle name="Calculation 5 3 5 7" xfId="22578"/>
    <cellStyle name="Calculation 5 3 5 8" xfId="22579"/>
    <cellStyle name="Calculation 5 3 5 9" xfId="22580"/>
    <cellStyle name="Calculation 5 3 6" xfId="22581"/>
    <cellStyle name="Calculation 5 3 6 10" xfId="22582"/>
    <cellStyle name="Calculation 5 3 6 2" xfId="22583"/>
    <cellStyle name="Calculation 5 3 6 2 2" xfId="22584"/>
    <cellStyle name="Calculation 5 3 6 2 3" xfId="22585"/>
    <cellStyle name="Calculation 5 3 6 2 4" xfId="22586"/>
    <cellStyle name="Calculation 5 3 6 2 5" xfId="22587"/>
    <cellStyle name="Calculation 5 3 6 2 6" xfId="22588"/>
    <cellStyle name="Calculation 5 3 6 2 7" xfId="22589"/>
    <cellStyle name="Calculation 5 3 6 2 8" xfId="22590"/>
    <cellStyle name="Calculation 5 3 6 2 9" xfId="22591"/>
    <cellStyle name="Calculation 5 3 6 3" xfId="22592"/>
    <cellStyle name="Calculation 5 3 6 4" xfId="22593"/>
    <cellStyle name="Calculation 5 3 6 5" xfId="22594"/>
    <cellStyle name="Calculation 5 3 6 6" xfId="22595"/>
    <cellStyle name="Calculation 5 3 6 7" xfId="22596"/>
    <cellStyle name="Calculation 5 3 6 8" xfId="22597"/>
    <cellStyle name="Calculation 5 3 6 9" xfId="22598"/>
    <cellStyle name="Calculation 5 3 7" xfId="22599"/>
    <cellStyle name="Calculation 5 3 7 2" xfId="22600"/>
    <cellStyle name="Calculation 5 3 7 3" xfId="22601"/>
    <cellStyle name="Calculation 5 3 7 4" xfId="22602"/>
    <cellStyle name="Calculation 5 3 7 5" xfId="22603"/>
    <cellStyle name="Calculation 5 3 7 6" xfId="22604"/>
    <cellStyle name="Calculation 5 3 7 7" xfId="22605"/>
    <cellStyle name="Calculation 5 3 7 8" xfId="22606"/>
    <cellStyle name="Calculation 5 3 8" xfId="22607"/>
    <cellStyle name="Calculation 5 3 8 2" xfId="22608"/>
    <cellStyle name="Calculation 5 3 8 3" xfId="22609"/>
    <cellStyle name="Calculation 5 3 8 4" xfId="22610"/>
    <cellStyle name="Calculation 5 3 8 5" xfId="22611"/>
    <cellStyle name="Calculation 5 3 8 6" xfId="22612"/>
    <cellStyle name="Calculation 5 3 8 7" xfId="22613"/>
    <cellStyle name="Calculation 5 3 8 8" xfId="22614"/>
    <cellStyle name="Calculation 5 3 8 9" xfId="22615"/>
    <cellStyle name="Calculation 5 3 9" xfId="22616"/>
    <cellStyle name="Calculation 5 4" xfId="22617"/>
    <cellStyle name="Calculation 5 4 10" xfId="22618"/>
    <cellStyle name="Calculation 5 4 11" xfId="22619"/>
    <cellStyle name="Calculation 5 4 12" xfId="22620"/>
    <cellStyle name="Calculation 5 4 13" xfId="22621"/>
    <cellStyle name="Calculation 5 4 14" xfId="22622"/>
    <cellStyle name="Calculation 5 4 15" xfId="22623"/>
    <cellStyle name="Calculation 5 4 16" xfId="22624"/>
    <cellStyle name="Calculation 5 4 17" xfId="22625"/>
    <cellStyle name="Calculation 5 4 18" xfId="22626"/>
    <cellStyle name="Calculation 5 4 2" xfId="22627"/>
    <cellStyle name="Calculation 5 4 2 10" xfId="22628"/>
    <cellStyle name="Calculation 5 4 2 11" xfId="22629"/>
    <cellStyle name="Calculation 5 4 2 12" xfId="22630"/>
    <cellStyle name="Calculation 5 4 2 13" xfId="22631"/>
    <cellStyle name="Calculation 5 4 2 2" xfId="22632"/>
    <cellStyle name="Calculation 5 4 2 2 10" xfId="22633"/>
    <cellStyle name="Calculation 5 4 2 2 2" xfId="22634"/>
    <cellStyle name="Calculation 5 4 2 2 2 2" xfId="22635"/>
    <cellStyle name="Calculation 5 4 2 2 2 3" xfId="22636"/>
    <cellStyle name="Calculation 5 4 2 2 2 4" xfId="22637"/>
    <cellStyle name="Calculation 5 4 2 2 2 5" xfId="22638"/>
    <cellStyle name="Calculation 5 4 2 2 2 6" xfId="22639"/>
    <cellStyle name="Calculation 5 4 2 2 2 7" xfId="22640"/>
    <cellStyle name="Calculation 5 4 2 2 2 8" xfId="22641"/>
    <cellStyle name="Calculation 5 4 2 2 2 9" xfId="22642"/>
    <cellStyle name="Calculation 5 4 2 2 3" xfId="22643"/>
    <cellStyle name="Calculation 5 4 2 2 4" xfId="22644"/>
    <cellStyle name="Calculation 5 4 2 2 5" xfId="22645"/>
    <cellStyle name="Calculation 5 4 2 2 6" xfId="22646"/>
    <cellStyle name="Calculation 5 4 2 2 7" xfId="22647"/>
    <cellStyle name="Calculation 5 4 2 2 8" xfId="22648"/>
    <cellStyle name="Calculation 5 4 2 2 9" xfId="22649"/>
    <cellStyle name="Calculation 5 4 2 3" xfId="22650"/>
    <cellStyle name="Calculation 5 4 2 3 2" xfId="22651"/>
    <cellStyle name="Calculation 5 4 2 3 3" xfId="22652"/>
    <cellStyle name="Calculation 5 4 2 3 4" xfId="22653"/>
    <cellStyle name="Calculation 5 4 2 3 5" xfId="22654"/>
    <cellStyle name="Calculation 5 4 2 3 6" xfId="22655"/>
    <cellStyle name="Calculation 5 4 2 3 7" xfId="22656"/>
    <cellStyle name="Calculation 5 4 2 3 8" xfId="22657"/>
    <cellStyle name="Calculation 5 4 2 4" xfId="22658"/>
    <cellStyle name="Calculation 5 4 2 4 2" xfId="22659"/>
    <cellStyle name="Calculation 5 4 2 4 3" xfId="22660"/>
    <cellStyle name="Calculation 5 4 2 4 4" xfId="22661"/>
    <cellStyle name="Calculation 5 4 2 4 5" xfId="22662"/>
    <cellStyle name="Calculation 5 4 2 4 6" xfId="22663"/>
    <cellStyle name="Calculation 5 4 2 4 7" xfId="22664"/>
    <cellStyle name="Calculation 5 4 2 4 8" xfId="22665"/>
    <cellStyle name="Calculation 5 4 2 4 9" xfId="22666"/>
    <cellStyle name="Calculation 5 4 2 5" xfId="22667"/>
    <cellStyle name="Calculation 5 4 2 6" xfId="22668"/>
    <cellStyle name="Calculation 5 4 2 7" xfId="22669"/>
    <cellStyle name="Calculation 5 4 2 8" xfId="22670"/>
    <cellStyle name="Calculation 5 4 2 9" xfId="22671"/>
    <cellStyle name="Calculation 5 4 3" xfId="22672"/>
    <cellStyle name="Calculation 5 4 3 10" xfId="22673"/>
    <cellStyle name="Calculation 5 4 3 11" xfId="22674"/>
    <cellStyle name="Calculation 5 4 3 12" xfId="22675"/>
    <cellStyle name="Calculation 5 4 3 13" xfId="22676"/>
    <cellStyle name="Calculation 5 4 3 2" xfId="22677"/>
    <cellStyle name="Calculation 5 4 3 2 10" xfId="22678"/>
    <cellStyle name="Calculation 5 4 3 2 2" xfId="22679"/>
    <cellStyle name="Calculation 5 4 3 2 2 2" xfId="22680"/>
    <cellStyle name="Calculation 5 4 3 2 2 3" xfId="22681"/>
    <cellStyle name="Calculation 5 4 3 2 2 4" xfId="22682"/>
    <cellStyle name="Calculation 5 4 3 2 2 5" xfId="22683"/>
    <cellStyle name="Calculation 5 4 3 2 2 6" xfId="22684"/>
    <cellStyle name="Calculation 5 4 3 2 2 7" xfId="22685"/>
    <cellStyle name="Calculation 5 4 3 2 2 8" xfId="22686"/>
    <cellStyle name="Calculation 5 4 3 2 2 9" xfId="22687"/>
    <cellStyle name="Calculation 5 4 3 2 3" xfId="22688"/>
    <cellStyle name="Calculation 5 4 3 2 4" xfId="22689"/>
    <cellStyle name="Calculation 5 4 3 2 5" xfId="22690"/>
    <cellStyle name="Calculation 5 4 3 2 6" xfId="22691"/>
    <cellStyle name="Calculation 5 4 3 2 7" xfId="22692"/>
    <cellStyle name="Calculation 5 4 3 2 8" xfId="22693"/>
    <cellStyle name="Calculation 5 4 3 2 9" xfId="22694"/>
    <cellStyle name="Calculation 5 4 3 3" xfId="22695"/>
    <cellStyle name="Calculation 5 4 3 3 2" xfId="22696"/>
    <cellStyle name="Calculation 5 4 3 3 3" xfId="22697"/>
    <cellStyle name="Calculation 5 4 3 3 4" xfId="22698"/>
    <cellStyle name="Calculation 5 4 3 3 5" xfId="22699"/>
    <cellStyle name="Calculation 5 4 3 3 6" xfId="22700"/>
    <cellStyle name="Calculation 5 4 3 3 7" xfId="22701"/>
    <cellStyle name="Calculation 5 4 3 3 8" xfId="22702"/>
    <cellStyle name="Calculation 5 4 3 4" xfId="22703"/>
    <cellStyle name="Calculation 5 4 3 4 2" xfId="22704"/>
    <cellStyle name="Calculation 5 4 3 4 3" xfId="22705"/>
    <cellStyle name="Calculation 5 4 3 4 4" xfId="22706"/>
    <cellStyle name="Calculation 5 4 3 4 5" xfId="22707"/>
    <cellStyle name="Calculation 5 4 3 4 6" xfId="22708"/>
    <cellStyle name="Calculation 5 4 3 4 7" xfId="22709"/>
    <cellStyle name="Calculation 5 4 3 4 8" xfId="22710"/>
    <cellStyle name="Calculation 5 4 3 4 9" xfId="22711"/>
    <cellStyle name="Calculation 5 4 3 5" xfId="22712"/>
    <cellStyle name="Calculation 5 4 3 6" xfId="22713"/>
    <cellStyle name="Calculation 5 4 3 7" xfId="22714"/>
    <cellStyle name="Calculation 5 4 3 8" xfId="22715"/>
    <cellStyle name="Calculation 5 4 3 9" xfId="22716"/>
    <cellStyle name="Calculation 5 4 4" xfId="22717"/>
    <cellStyle name="Calculation 5 4 4 10" xfId="22718"/>
    <cellStyle name="Calculation 5 4 4 11" xfId="22719"/>
    <cellStyle name="Calculation 5 4 4 12" xfId="22720"/>
    <cellStyle name="Calculation 5 4 4 13" xfId="22721"/>
    <cellStyle name="Calculation 5 4 4 2" xfId="22722"/>
    <cellStyle name="Calculation 5 4 4 2 10" xfId="22723"/>
    <cellStyle name="Calculation 5 4 4 2 2" xfId="22724"/>
    <cellStyle name="Calculation 5 4 4 2 2 2" xfId="22725"/>
    <cellStyle name="Calculation 5 4 4 2 2 3" xfId="22726"/>
    <cellStyle name="Calculation 5 4 4 2 2 4" xfId="22727"/>
    <cellStyle name="Calculation 5 4 4 2 2 5" xfId="22728"/>
    <cellStyle name="Calculation 5 4 4 2 2 6" xfId="22729"/>
    <cellStyle name="Calculation 5 4 4 2 2 7" xfId="22730"/>
    <cellStyle name="Calculation 5 4 4 2 2 8" xfId="22731"/>
    <cellStyle name="Calculation 5 4 4 2 2 9" xfId="22732"/>
    <cellStyle name="Calculation 5 4 4 2 3" xfId="22733"/>
    <cellStyle name="Calculation 5 4 4 2 4" xfId="22734"/>
    <cellStyle name="Calculation 5 4 4 2 5" xfId="22735"/>
    <cellStyle name="Calculation 5 4 4 2 6" xfId="22736"/>
    <cellStyle name="Calculation 5 4 4 2 7" xfId="22737"/>
    <cellStyle name="Calculation 5 4 4 2 8" xfId="22738"/>
    <cellStyle name="Calculation 5 4 4 2 9" xfId="22739"/>
    <cellStyle name="Calculation 5 4 4 3" xfId="22740"/>
    <cellStyle name="Calculation 5 4 4 3 2" xfId="22741"/>
    <cellStyle name="Calculation 5 4 4 3 3" xfId="22742"/>
    <cellStyle name="Calculation 5 4 4 3 4" xfId="22743"/>
    <cellStyle name="Calculation 5 4 4 3 5" xfId="22744"/>
    <cellStyle name="Calculation 5 4 4 3 6" xfId="22745"/>
    <cellStyle name="Calculation 5 4 4 3 7" xfId="22746"/>
    <cellStyle name="Calculation 5 4 4 3 8" xfId="22747"/>
    <cellStyle name="Calculation 5 4 4 4" xfId="22748"/>
    <cellStyle name="Calculation 5 4 4 4 2" xfId="22749"/>
    <cellStyle name="Calculation 5 4 4 4 3" xfId="22750"/>
    <cellStyle name="Calculation 5 4 4 4 4" xfId="22751"/>
    <cellStyle name="Calculation 5 4 4 4 5" xfId="22752"/>
    <cellStyle name="Calculation 5 4 4 4 6" xfId="22753"/>
    <cellStyle name="Calculation 5 4 4 4 7" xfId="22754"/>
    <cellStyle name="Calculation 5 4 4 4 8" xfId="22755"/>
    <cellStyle name="Calculation 5 4 4 4 9" xfId="22756"/>
    <cellStyle name="Calculation 5 4 4 5" xfId="22757"/>
    <cellStyle name="Calculation 5 4 4 6" xfId="22758"/>
    <cellStyle name="Calculation 5 4 4 7" xfId="22759"/>
    <cellStyle name="Calculation 5 4 4 8" xfId="22760"/>
    <cellStyle name="Calculation 5 4 4 9" xfId="22761"/>
    <cellStyle name="Calculation 5 4 5" xfId="22762"/>
    <cellStyle name="Calculation 5 4 5 10" xfId="22763"/>
    <cellStyle name="Calculation 5 4 5 11" xfId="22764"/>
    <cellStyle name="Calculation 5 4 5 12" xfId="22765"/>
    <cellStyle name="Calculation 5 4 5 13" xfId="22766"/>
    <cellStyle name="Calculation 5 4 5 2" xfId="22767"/>
    <cellStyle name="Calculation 5 4 5 2 10" xfId="22768"/>
    <cellStyle name="Calculation 5 4 5 2 2" xfId="22769"/>
    <cellStyle name="Calculation 5 4 5 2 2 2" xfId="22770"/>
    <cellStyle name="Calculation 5 4 5 2 2 3" xfId="22771"/>
    <cellStyle name="Calculation 5 4 5 2 2 4" xfId="22772"/>
    <cellStyle name="Calculation 5 4 5 2 2 5" xfId="22773"/>
    <cellStyle name="Calculation 5 4 5 2 2 6" xfId="22774"/>
    <cellStyle name="Calculation 5 4 5 2 2 7" xfId="22775"/>
    <cellStyle name="Calculation 5 4 5 2 2 8" xfId="22776"/>
    <cellStyle name="Calculation 5 4 5 2 2 9" xfId="22777"/>
    <cellStyle name="Calculation 5 4 5 2 3" xfId="22778"/>
    <cellStyle name="Calculation 5 4 5 2 4" xfId="22779"/>
    <cellStyle name="Calculation 5 4 5 2 5" xfId="22780"/>
    <cellStyle name="Calculation 5 4 5 2 6" xfId="22781"/>
    <cellStyle name="Calculation 5 4 5 2 7" xfId="22782"/>
    <cellStyle name="Calculation 5 4 5 2 8" xfId="22783"/>
    <cellStyle name="Calculation 5 4 5 2 9" xfId="22784"/>
    <cellStyle name="Calculation 5 4 5 3" xfId="22785"/>
    <cellStyle name="Calculation 5 4 5 3 2" xfId="22786"/>
    <cellStyle name="Calculation 5 4 5 3 3" xfId="22787"/>
    <cellStyle name="Calculation 5 4 5 3 4" xfId="22788"/>
    <cellStyle name="Calculation 5 4 5 3 5" xfId="22789"/>
    <cellStyle name="Calculation 5 4 5 3 6" xfId="22790"/>
    <cellStyle name="Calculation 5 4 5 3 7" xfId="22791"/>
    <cellStyle name="Calculation 5 4 5 3 8" xfId="22792"/>
    <cellStyle name="Calculation 5 4 5 4" xfId="22793"/>
    <cellStyle name="Calculation 5 4 5 4 2" xfId="22794"/>
    <cellStyle name="Calculation 5 4 5 4 3" xfId="22795"/>
    <cellStyle name="Calculation 5 4 5 4 4" xfId="22796"/>
    <cellStyle name="Calculation 5 4 5 4 5" xfId="22797"/>
    <cellStyle name="Calculation 5 4 5 4 6" xfId="22798"/>
    <cellStyle name="Calculation 5 4 5 4 7" xfId="22799"/>
    <cellStyle name="Calculation 5 4 5 4 8" xfId="22800"/>
    <cellStyle name="Calculation 5 4 5 4 9" xfId="22801"/>
    <cellStyle name="Calculation 5 4 5 5" xfId="22802"/>
    <cellStyle name="Calculation 5 4 5 6" xfId="22803"/>
    <cellStyle name="Calculation 5 4 5 7" xfId="22804"/>
    <cellStyle name="Calculation 5 4 5 8" xfId="22805"/>
    <cellStyle name="Calculation 5 4 5 9" xfId="22806"/>
    <cellStyle name="Calculation 5 4 6" xfId="22807"/>
    <cellStyle name="Calculation 5 4 6 10" xfId="22808"/>
    <cellStyle name="Calculation 5 4 6 2" xfId="22809"/>
    <cellStyle name="Calculation 5 4 6 2 2" xfId="22810"/>
    <cellStyle name="Calculation 5 4 6 2 3" xfId="22811"/>
    <cellStyle name="Calculation 5 4 6 2 4" xfId="22812"/>
    <cellStyle name="Calculation 5 4 6 2 5" xfId="22813"/>
    <cellStyle name="Calculation 5 4 6 2 6" xfId="22814"/>
    <cellStyle name="Calculation 5 4 6 2 7" xfId="22815"/>
    <cellStyle name="Calculation 5 4 6 2 8" xfId="22816"/>
    <cellStyle name="Calculation 5 4 6 2 9" xfId="22817"/>
    <cellStyle name="Calculation 5 4 6 3" xfId="22818"/>
    <cellStyle name="Calculation 5 4 6 4" xfId="22819"/>
    <cellStyle name="Calculation 5 4 6 5" xfId="22820"/>
    <cellStyle name="Calculation 5 4 6 6" xfId="22821"/>
    <cellStyle name="Calculation 5 4 6 7" xfId="22822"/>
    <cellStyle name="Calculation 5 4 6 8" xfId="22823"/>
    <cellStyle name="Calculation 5 4 6 9" xfId="22824"/>
    <cellStyle name="Calculation 5 4 7" xfId="22825"/>
    <cellStyle name="Calculation 5 4 7 2" xfId="22826"/>
    <cellStyle name="Calculation 5 4 7 3" xfId="22827"/>
    <cellStyle name="Calculation 5 4 7 4" xfId="22828"/>
    <cellStyle name="Calculation 5 4 7 5" xfId="22829"/>
    <cellStyle name="Calculation 5 4 7 6" xfId="22830"/>
    <cellStyle name="Calculation 5 4 7 7" xfId="22831"/>
    <cellStyle name="Calculation 5 4 7 8" xfId="22832"/>
    <cellStyle name="Calculation 5 4 8" xfId="22833"/>
    <cellStyle name="Calculation 5 4 8 2" xfId="22834"/>
    <cellStyle name="Calculation 5 4 8 3" xfId="22835"/>
    <cellStyle name="Calculation 5 4 8 4" xfId="22836"/>
    <cellStyle name="Calculation 5 4 8 5" xfId="22837"/>
    <cellStyle name="Calculation 5 4 8 6" xfId="22838"/>
    <cellStyle name="Calculation 5 4 8 7" xfId="22839"/>
    <cellStyle name="Calculation 5 4 8 8" xfId="22840"/>
    <cellStyle name="Calculation 5 4 8 9" xfId="22841"/>
    <cellStyle name="Calculation 5 4 9" xfId="22842"/>
    <cellStyle name="Calculation 5 5" xfId="22843"/>
    <cellStyle name="Calculation 5 5 10" xfId="22844"/>
    <cellStyle name="Calculation 5 5 11" xfId="22845"/>
    <cellStyle name="Calculation 5 5 12" xfId="22846"/>
    <cellStyle name="Calculation 5 5 13" xfId="22847"/>
    <cellStyle name="Calculation 5 5 2" xfId="22848"/>
    <cellStyle name="Calculation 5 5 2 10" xfId="22849"/>
    <cellStyle name="Calculation 5 5 2 2" xfId="22850"/>
    <cellStyle name="Calculation 5 5 2 2 2" xfId="22851"/>
    <cellStyle name="Calculation 5 5 2 2 3" xfId="22852"/>
    <cellStyle name="Calculation 5 5 2 2 4" xfId="22853"/>
    <cellStyle name="Calculation 5 5 2 2 5" xfId="22854"/>
    <cellStyle name="Calculation 5 5 2 2 6" xfId="22855"/>
    <cellStyle name="Calculation 5 5 2 2 7" xfId="22856"/>
    <cellStyle name="Calculation 5 5 2 2 8" xfId="22857"/>
    <cellStyle name="Calculation 5 5 2 2 9" xfId="22858"/>
    <cellStyle name="Calculation 5 5 2 3" xfId="22859"/>
    <cellStyle name="Calculation 5 5 2 4" xfId="22860"/>
    <cellStyle name="Calculation 5 5 2 5" xfId="22861"/>
    <cellStyle name="Calculation 5 5 2 6" xfId="22862"/>
    <cellStyle name="Calculation 5 5 2 7" xfId="22863"/>
    <cellStyle name="Calculation 5 5 2 8" xfId="22864"/>
    <cellStyle name="Calculation 5 5 2 9" xfId="22865"/>
    <cellStyle name="Calculation 5 5 3" xfId="22866"/>
    <cellStyle name="Calculation 5 5 3 2" xfId="22867"/>
    <cellStyle name="Calculation 5 5 3 3" xfId="22868"/>
    <cellStyle name="Calculation 5 5 3 4" xfId="22869"/>
    <cellStyle name="Calculation 5 5 3 5" xfId="22870"/>
    <cellStyle name="Calculation 5 5 3 6" xfId="22871"/>
    <cellStyle name="Calculation 5 5 3 7" xfId="22872"/>
    <cellStyle name="Calculation 5 5 3 8" xfId="22873"/>
    <cellStyle name="Calculation 5 5 4" xfId="22874"/>
    <cellStyle name="Calculation 5 5 4 2" xfId="22875"/>
    <cellStyle name="Calculation 5 5 4 3" xfId="22876"/>
    <cellStyle name="Calculation 5 5 4 4" xfId="22877"/>
    <cellStyle name="Calculation 5 5 4 5" xfId="22878"/>
    <cellStyle name="Calculation 5 5 4 6" xfId="22879"/>
    <cellStyle name="Calculation 5 5 4 7" xfId="22880"/>
    <cellStyle name="Calculation 5 5 4 8" xfId="22881"/>
    <cellStyle name="Calculation 5 5 4 9" xfId="22882"/>
    <cellStyle name="Calculation 5 5 5" xfId="22883"/>
    <cellStyle name="Calculation 5 5 6" xfId="22884"/>
    <cellStyle name="Calculation 5 5 7" xfId="22885"/>
    <cellStyle name="Calculation 5 5 8" xfId="22886"/>
    <cellStyle name="Calculation 5 5 9" xfId="22887"/>
    <cellStyle name="Calculation 5 6" xfId="22888"/>
    <cellStyle name="Calculation 5 6 10" xfId="22889"/>
    <cellStyle name="Calculation 5 6 11" xfId="22890"/>
    <cellStyle name="Calculation 5 6 12" xfId="22891"/>
    <cellStyle name="Calculation 5 6 13" xfId="22892"/>
    <cellStyle name="Calculation 5 6 2" xfId="22893"/>
    <cellStyle name="Calculation 5 6 2 10" xfId="22894"/>
    <cellStyle name="Calculation 5 6 2 2" xfId="22895"/>
    <cellStyle name="Calculation 5 6 2 2 2" xfId="22896"/>
    <cellStyle name="Calculation 5 6 2 2 3" xfId="22897"/>
    <cellStyle name="Calculation 5 6 2 2 4" xfId="22898"/>
    <cellStyle name="Calculation 5 6 2 2 5" xfId="22899"/>
    <cellStyle name="Calculation 5 6 2 2 6" xfId="22900"/>
    <cellStyle name="Calculation 5 6 2 2 7" xfId="22901"/>
    <cellStyle name="Calculation 5 6 2 2 8" xfId="22902"/>
    <cellStyle name="Calculation 5 6 2 2 9" xfId="22903"/>
    <cellStyle name="Calculation 5 6 2 3" xfId="22904"/>
    <cellStyle name="Calculation 5 6 2 4" xfId="22905"/>
    <cellStyle name="Calculation 5 6 2 5" xfId="22906"/>
    <cellStyle name="Calculation 5 6 2 6" xfId="22907"/>
    <cellStyle name="Calculation 5 6 2 7" xfId="22908"/>
    <cellStyle name="Calculation 5 6 2 8" xfId="22909"/>
    <cellStyle name="Calculation 5 6 2 9" xfId="22910"/>
    <cellStyle name="Calculation 5 6 3" xfId="22911"/>
    <cellStyle name="Calculation 5 6 3 2" xfId="22912"/>
    <cellStyle name="Calculation 5 6 3 3" xfId="22913"/>
    <cellStyle name="Calculation 5 6 3 4" xfId="22914"/>
    <cellStyle name="Calculation 5 6 3 5" xfId="22915"/>
    <cellStyle name="Calculation 5 6 3 6" xfId="22916"/>
    <cellStyle name="Calculation 5 6 3 7" xfId="22917"/>
    <cellStyle name="Calculation 5 6 3 8" xfId="22918"/>
    <cellStyle name="Calculation 5 6 4" xfId="22919"/>
    <cellStyle name="Calculation 5 6 4 2" xfId="22920"/>
    <cellStyle name="Calculation 5 6 4 3" xfId="22921"/>
    <cellStyle name="Calculation 5 6 4 4" xfId="22922"/>
    <cellStyle name="Calculation 5 6 4 5" xfId="22923"/>
    <cellStyle name="Calculation 5 6 4 6" xfId="22924"/>
    <cellStyle name="Calculation 5 6 4 7" xfId="22925"/>
    <cellStyle name="Calculation 5 6 4 8" xfId="22926"/>
    <cellStyle name="Calculation 5 6 4 9" xfId="22927"/>
    <cellStyle name="Calculation 5 6 5" xfId="22928"/>
    <cellStyle name="Calculation 5 6 6" xfId="22929"/>
    <cellStyle name="Calculation 5 6 7" xfId="22930"/>
    <cellStyle name="Calculation 5 6 8" xfId="22931"/>
    <cellStyle name="Calculation 5 6 9" xfId="22932"/>
    <cellStyle name="Calculation 5 7" xfId="22933"/>
    <cellStyle name="Calculation 5 7 2" xfId="22934"/>
    <cellStyle name="Calculation 5 7 3" xfId="22935"/>
    <cellStyle name="Calculation 5 7 4" xfId="22936"/>
    <cellStyle name="Calculation 5 7 5" xfId="22937"/>
    <cellStyle name="Calculation 5 7 6" xfId="22938"/>
    <cellStyle name="Calculation 5 7 7" xfId="22939"/>
    <cellStyle name="Calculation 5 7 8" xfId="22940"/>
    <cellStyle name="Calculation 5 7 9" xfId="22941"/>
    <cellStyle name="Calculation 5 8" xfId="22942"/>
    <cellStyle name="Calculation 5 9" xfId="22943"/>
    <cellStyle name="Calculation 6" xfId="22944"/>
    <cellStyle name="Case" xfId="1407"/>
    <cellStyle name="Cellule liée" xfId="1408"/>
    <cellStyle name="Check" xfId="1409"/>
    <cellStyle name="Check Cell 2" xfId="37"/>
    <cellStyle name="Check Cell 2 10" xfId="22945"/>
    <cellStyle name="Check Cell 2 11" xfId="22946"/>
    <cellStyle name="Check Cell 2 2" xfId="1410"/>
    <cellStyle name="Check Cell 2 2 2" xfId="22947"/>
    <cellStyle name="Check Cell 2 3" xfId="1411"/>
    <cellStyle name="Check Cell 2 3 2" xfId="22948"/>
    <cellStyle name="Check Cell 2 4" xfId="1412"/>
    <cellStyle name="Check Cell 2 5" xfId="1413"/>
    <cellStyle name="Check Cell 2 6" xfId="1414"/>
    <cellStyle name="Check Cell 2 7" xfId="1415"/>
    <cellStyle name="Check Cell 2 8" xfId="1416"/>
    <cellStyle name="Check Cell 2 9" xfId="1417"/>
    <cellStyle name="Check Cell 3" xfId="1418"/>
    <cellStyle name="Check Cell 4" xfId="22949"/>
    <cellStyle name="Check Cell 5" xfId="22950"/>
    <cellStyle name="Check Cell 6" xfId="22951"/>
    <cellStyle name="Chiffre" xfId="1419"/>
    <cellStyle name="Colhead_left" xfId="1420"/>
    <cellStyle name="ColHeading" xfId="1421"/>
    <cellStyle name="Column Title" xfId="1422"/>
    <cellStyle name="ColumnHeadings" xfId="1423"/>
    <cellStyle name="ColumnHeadings2" xfId="1424"/>
    <cellStyle name="ColumnHeadings2 2" xfId="9876"/>
    <cellStyle name="Comma" xfId="71" builtinId="3"/>
    <cellStyle name="Comma  - Style1" xfId="1425"/>
    <cellStyle name="Comma  - Style2" xfId="1426"/>
    <cellStyle name="Comma  - Style3" xfId="1427"/>
    <cellStyle name="Comma  - Style4" xfId="1428"/>
    <cellStyle name="Comma  - Style5" xfId="1429"/>
    <cellStyle name="Comma  - Style6" xfId="1430"/>
    <cellStyle name="Comma  - Style7" xfId="1431"/>
    <cellStyle name="Comma  - Style8" xfId="1432"/>
    <cellStyle name="Comma ," xfId="1433"/>
    <cellStyle name="Comma , 2" xfId="22952"/>
    <cellStyle name="Comma [00]" xfId="1434"/>
    <cellStyle name="Comma [1]" xfId="1435"/>
    <cellStyle name="Comma [2]" xfId="1436"/>
    <cellStyle name="Comma [3]" xfId="1437"/>
    <cellStyle name="Comma 0" xfId="1438"/>
    <cellStyle name="Comma 0*" xfId="1439"/>
    <cellStyle name="Comma 0_Merger Model_KN&amp;Fzio_v2.30 - Street" xfId="9800"/>
    <cellStyle name="Comma 10" xfId="1440"/>
    <cellStyle name="Comma 10 2" xfId="1441"/>
    <cellStyle name="Comma 10 2 2" xfId="22953"/>
    <cellStyle name="Comma 10 2 2 2" xfId="22954"/>
    <cellStyle name="Comma 10 2 2 2 2" xfId="22955"/>
    <cellStyle name="Comma 10 2 2 3" xfId="22956"/>
    <cellStyle name="Comma 10 2 2 3 2" xfId="22957"/>
    <cellStyle name="Comma 10 2 2 4" xfId="22958"/>
    <cellStyle name="Comma 10 2 3" xfId="22959"/>
    <cellStyle name="Comma 10 2 3 2" xfId="22960"/>
    <cellStyle name="Comma 10 2 4" xfId="22961"/>
    <cellStyle name="Comma 10 2 4 2" xfId="22962"/>
    <cellStyle name="Comma 10 2 5" xfId="22963"/>
    <cellStyle name="Comma 10 3" xfId="1442"/>
    <cellStyle name="Comma 10 3 2" xfId="22964"/>
    <cellStyle name="Comma 10 3 2 2" xfId="22965"/>
    <cellStyle name="Comma 10 3 3" xfId="22966"/>
    <cellStyle name="Comma 10 3 3 2" xfId="22967"/>
    <cellStyle name="Comma 10 3 4" xfId="22968"/>
    <cellStyle name="Comma 10 3 4 2" xfId="22969"/>
    <cellStyle name="Comma 10 3 4 3" xfId="22970"/>
    <cellStyle name="Comma 10 3 5" xfId="22971"/>
    <cellStyle name="Comma 10 4" xfId="1443"/>
    <cellStyle name="Comma 10 4 2" xfId="22972"/>
    <cellStyle name="Comma 10 4 2 2" xfId="22973"/>
    <cellStyle name="Comma 10 5" xfId="1444"/>
    <cellStyle name="Comma 10 5 2" xfId="22974"/>
    <cellStyle name="Comma 10 6" xfId="22975"/>
    <cellStyle name="Comma 10 6 2" xfId="22976"/>
    <cellStyle name="Comma 11" xfId="1445"/>
    <cellStyle name="Comma 11 2" xfId="22977"/>
    <cellStyle name="Comma 11 2 2" xfId="22978"/>
    <cellStyle name="Comma 11 2 2 2" xfId="22979"/>
    <cellStyle name="Comma 11 2 2 3" xfId="22980"/>
    <cellStyle name="Comma 11 2 3" xfId="22981"/>
    <cellStyle name="Comma 11 3" xfId="22982"/>
    <cellStyle name="Comma 11 3 2" xfId="22983"/>
    <cellStyle name="Comma 11 4" xfId="22984"/>
    <cellStyle name="Comma 12" xfId="1446"/>
    <cellStyle name="Comma 12 2" xfId="22985"/>
    <cellStyle name="Comma 12 2 2" xfId="22986"/>
    <cellStyle name="Comma 12 2 2 2" xfId="22987"/>
    <cellStyle name="Comma 12 2 2 3" xfId="22988"/>
    <cellStyle name="Comma 12 2 3" xfId="22989"/>
    <cellStyle name="Comma 12 3" xfId="22990"/>
    <cellStyle name="Comma 12 3 2" xfId="22991"/>
    <cellStyle name="Comma 13" xfId="132"/>
    <cellStyle name="Comma 13 2" xfId="22992"/>
    <cellStyle name="Comma 13 2 2" xfId="22993"/>
    <cellStyle name="Comma 13 2 2 2" xfId="22994"/>
    <cellStyle name="Comma 13 2 2 3" xfId="22995"/>
    <cellStyle name="Comma 13 2 3" xfId="22996"/>
    <cellStyle name="Comma 13 3" xfId="22997"/>
    <cellStyle name="Comma 14" xfId="6210"/>
    <cellStyle name="Comma 14 2" xfId="22998"/>
    <cellStyle name="Comma 14 2 2" xfId="22999"/>
    <cellStyle name="Comma 14 2 2 2" xfId="23000"/>
    <cellStyle name="Comma 14 2 2 3" xfId="23001"/>
    <cellStyle name="Comma 14 2 3" xfId="23002"/>
    <cellStyle name="Comma 14 3" xfId="23003"/>
    <cellStyle name="Comma 15" xfId="6262"/>
    <cellStyle name="Comma 15 2" xfId="23004"/>
    <cellStyle name="Comma 15 2 2" xfId="23005"/>
    <cellStyle name="Comma 15 2 2 2" xfId="23006"/>
    <cellStyle name="Comma 15 2 2 3" xfId="23007"/>
    <cellStyle name="Comma 15 2 3" xfId="23008"/>
    <cellStyle name="Comma 15 3" xfId="23009"/>
    <cellStyle name="Comma 15 3 2" xfId="23010"/>
    <cellStyle name="Comma 15 3 3" xfId="23011"/>
    <cellStyle name="Comma 15 4" xfId="23012"/>
    <cellStyle name="Comma 16" xfId="6264"/>
    <cellStyle name="Comma 16 2" xfId="23013"/>
    <cellStyle name="Comma 16 2 2" xfId="23014"/>
    <cellStyle name="Comma 16 3" xfId="23015"/>
    <cellStyle name="Comma 17" xfId="6263"/>
    <cellStyle name="Comma 17 2" xfId="23016"/>
    <cellStyle name="Comma 17 3" xfId="23017"/>
    <cellStyle name="Comma 17 4" xfId="23018"/>
    <cellStyle name="Comma 18" xfId="23019"/>
    <cellStyle name="Comma 18 2" xfId="23020"/>
    <cellStyle name="Comma 19" xfId="23021"/>
    <cellStyle name="Comma 19 2" xfId="23022"/>
    <cellStyle name="Comma 2" xfId="1"/>
    <cellStyle name="Comma 2 10" xfId="1447"/>
    <cellStyle name="Comma 2 10 2" xfId="23023"/>
    <cellStyle name="Comma 2 10 2 2" xfId="23024"/>
    <cellStyle name="Comma 2 11" xfId="1448"/>
    <cellStyle name="Comma 2 11 2" xfId="1449"/>
    <cellStyle name="Comma 2 11 2 2" xfId="1450"/>
    <cellStyle name="Comma 2 11 2 2 2" xfId="23025"/>
    <cellStyle name="Comma 2 11 2 3" xfId="23026"/>
    <cellStyle name="Comma 2 11 3" xfId="1451"/>
    <cellStyle name="Comma 2 11 3 2" xfId="23027"/>
    <cellStyle name="Comma 2 11 4" xfId="23028"/>
    <cellStyle name="Comma 2 11 5" xfId="23029"/>
    <cellStyle name="Comma 2 12" xfId="1452"/>
    <cellStyle name="Comma 2 12 2" xfId="1453"/>
    <cellStyle name="Comma 2 12 2 2" xfId="23030"/>
    <cellStyle name="Comma 2 12 3" xfId="23031"/>
    <cellStyle name="Comma 2 13" xfId="1454"/>
    <cellStyle name="Comma 2 13 2" xfId="23032"/>
    <cellStyle name="Comma 2 13 3" xfId="23033"/>
    <cellStyle name="Comma 2 14" xfId="1455"/>
    <cellStyle name="Comma 2 14 2" xfId="23034"/>
    <cellStyle name="Comma 2 14 3" xfId="23035"/>
    <cellStyle name="Comma 2 15" xfId="1456"/>
    <cellStyle name="Comma 2 15 2" xfId="23036"/>
    <cellStyle name="Comma 2 16" xfId="1457"/>
    <cellStyle name="Comma 2 16 2" xfId="23037"/>
    <cellStyle name="Comma 2 17" xfId="1458"/>
    <cellStyle name="Comma 2 17 2" xfId="23038"/>
    <cellStyle name="Comma 2 18" xfId="1459"/>
    <cellStyle name="Comma 2 18 2" xfId="23039"/>
    <cellStyle name="Comma 2 19" xfId="1460"/>
    <cellStyle name="Comma 2 2" xfId="2"/>
    <cellStyle name="Comma 2 2 10" xfId="1461"/>
    <cellStyle name="Comma 2 2 11" xfId="1462"/>
    <cellStyle name="Comma 2 2 12" xfId="9832"/>
    <cellStyle name="Comma 2 2 2" xfId="1463"/>
    <cellStyle name="Comma 2 2 2 2" xfId="1464"/>
    <cellStyle name="Comma 2 2 2 2 2" xfId="23040"/>
    <cellStyle name="Comma 2 2 2 2 2 2" xfId="23041"/>
    <cellStyle name="Comma 2 2 2 2 3" xfId="23042"/>
    <cellStyle name="Comma 2 2 2 3" xfId="23043"/>
    <cellStyle name="Comma 2 2 2 3 2" xfId="23044"/>
    <cellStyle name="Comma 2 2 2 4" xfId="23045"/>
    <cellStyle name="Comma 2 2 2 4 2" xfId="23046"/>
    <cellStyle name="Comma 2 2 2 4 3" xfId="23047"/>
    <cellStyle name="Comma 2 2 2 5" xfId="23048"/>
    <cellStyle name="Comma 2 2 3" xfId="1465"/>
    <cellStyle name="Comma 2 2 3 2" xfId="23049"/>
    <cellStyle name="Comma 2 2 3 2 2" xfId="23050"/>
    <cellStyle name="Comma 2 2 3 3" xfId="23051"/>
    <cellStyle name="Comma 2 2 3 4" xfId="23052"/>
    <cellStyle name="Comma 2 2 4" xfId="1466"/>
    <cellStyle name="Comma 2 2 4 2" xfId="23053"/>
    <cellStyle name="Comma 2 2 4 2 2" xfId="23054"/>
    <cellStyle name="Comma 2 2 4 3" xfId="23055"/>
    <cellStyle name="Comma 2 2 4 4" xfId="23056"/>
    <cellStyle name="Comma 2 2 5" xfId="1467"/>
    <cellStyle name="Comma 2 2 5 2" xfId="23057"/>
    <cellStyle name="Comma 2 2 5 2 2" xfId="23058"/>
    <cellStyle name="Comma 2 2 5 2 2 2" xfId="23059"/>
    <cellStyle name="Comma 2 2 5 3" xfId="23060"/>
    <cellStyle name="Comma 2 2 5 3 2" xfId="23061"/>
    <cellStyle name="Comma 2 2 5 4" xfId="23062"/>
    <cellStyle name="Comma 2 2 6" xfId="1468"/>
    <cellStyle name="Comma 2 2 6 2" xfId="23063"/>
    <cellStyle name="Comma 2 2 6 2 2" xfId="23064"/>
    <cellStyle name="Comma 2 2 6 3" xfId="23065"/>
    <cellStyle name="Comma 2 2 7" xfId="1469"/>
    <cellStyle name="Comma 2 2 7 2" xfId="23066"/>
    <cellStyle name="Comma 2 2 7 3" xfId="23067"/>
    <cellStyle name="Comma 2 2 8" xfId="1470"/>
    <cellStyle name="Comma 2 2 8 2" xfId="23068"/>
    <cellStyle name="Comma 2 2 9" xfId="1471"/>
    <cellStyle name="Comma 2 2 9 2" xfId="23069"/>
    <cellStyle name="Comma 2 20" xfId="23070"/>
    <cellStyle name="Comma 2 20 2" xfId="23071"/>
    <cellStyle name="Comma 2 20 3" xfId="23072"/>
    <cellStyle name="Comma 2 21" xfId="23073"/>
    <cellStyle name="Comma 2 3" xfId="39"/>
    <cellStyle name="Comma 2 3 2" xfId="1472"/>
    <cellStyle name="Comma 2 3 2 2" xfId="23074"/>
    <cellStyle name="Comma 2 3 2 2 2" xfId="23075"/>
    <cellStyle name="Comma 2 3 2 3" xfId="23076"/>
    <cellStyle name="Comma 2 3 2 3 2" xfId="23077"/>
    <cellStyle name="Comma 2 3 2 4" xfId="23078"/>
    <cellStyle name="Comma 2 3 2 4 2" xfId="23079"/>
    <cellStyle name="Comma 2 3 2 5" xfId="23080"/>
    <cellStyle name="Comma 2 3 3" xfId="1473"/>
    <cellStyle name="Comma 2 3 3 2" xfId="23081"/>
    <cellStyle name="Comma 2 3 3 2 2" xfId="23082"/>
    <cellStyle name="Comma 2 3 3 3" xfId="23083"/>
    <cellStyle name="Comma 2 3 3 4" xfId="23084"/>
    <cellStyle name="Comma 2 3 4" xfId="1474"/>
    <cellStyle name="Comma 2 3 4 2" xfId="23085"/>
    <cellStyle name="Comma 2 3 4 2 2" xfId="23086"/>
    <cellStyle name="Comma 2 3 5" xfId="1475"/>
    <cellStyle name="Comma 2 3 5 2" xfId="23087"/>
    <cellStyle name="Comma 2 3 5 2 2" xfId="23088"/>
    <cellStyle name="Comma 2 3 6" xfId="1476"/>
    <cellStyle name="Comma 2 3 6 2" xfId="23089"/>
    <cellStyle name="Comma 2 3 6 3" xfId="23090"/>
    <cellStyle name="Comma 2 3 7" xfId="1477"/>
    <cellStyle name="Comma 2 3 7 2" xfId="23091"/>
    <cellStyle name="Comma 2 3 8" xfId="1478"/>
    <cellStyle name="Comma 2 3 8 2" xfId="23092"/>
    <cellStyle name="Comma 2 3 9" xfId="9833"/>
    <cellStyle name="Comma 2 3 9 2" xfId="23093"/>
    <cellStyle name="Comma 2 4" xfId="1479"/>
    <cellStyle name="Comma 2 4 2" xfId="1480"/>
    <cellStyle name="Comma 2 4 2 2" xfId="23094"/>
    <cellStyle name="Comma 2 4 2 2 2" xfId="23095"/>
    <cellStyle name="Comma 2 4 2 2 2 2" xfId="23096"/>
    <cellStyle name="Comma 2 4 2 2 3" xfId="23097"/>
    <cellStyle name="Comma 2 4 2 3" xfId="23098"/>
    <cellStyle name="Comma 2 4 2 3 2" xfId="23099"/>
    <cellStyle name="Comma 2 4 2 3 2 2" xfId="23100"/>
    <cellStyle name="Comma 2 4 2 3 3" xfId="23101"/>
    <cellStyle name="Comma 2 4 2 4" xfId="23102"/>
    <cellStyle name="Comma 2 4 2 4 2" xfId="23103"/>
    <cellStyle name="Comma 2 4 2 4 3" xfId="23104"/>
    <cellStyle name="Comma 2 4 2 5" xfId="23105"/>
    <cellStyle name="Comma 2 4 2 6" xfId="23106"/>
    <cellStyle name="Comma 2 4 3" xfId="1481"/>
    <cellStyle name="Comma 2 4 3 2" xfId="23107"/>
    <cellStyle name="Comma 2 4 3 2 2" xfId="23108"/>
    <cellStyle name="Comma 2 4 3 3" xfId="23109"/>
    <cellStyle name="Comma 2 4 3 4" xfId="23110"/>
    <cellStyle name="Comma 2 4 4" xfId="23111"/>
    <cellStyle name="Comma 2 4 4 2" xfId="23112"/>
    <cellStyle name="Comma 2 4 4 2 2" xfId="23113"/>
    <cellStyle name="Comma 2 4 4 3" xfId="23114"/>
    <cellStyle name="Comma 2 4 5" xfId="23115"/>
    <cellStyle name="Comma 2 4 5 2" xfId="23116"/>
    <cellStyle name="Comma 2 4 5 2 2" xfId="23117"/>
    <cellStyle name="Comma 2 4 5 3" xfId="23118"/>
    <cellStyle name="Comma 2 4 6" xfId="23119"/>
    <cellStyle name="Comma 2 4 6 2" xfId="23120"/>
    <cellStyle name="Comma 2 4 6 3" xfId="23121"/>
    <cellStyle name="Comma 2 4 7" xfId="23122"/>
    <cellStyle name="Comma 2 4 7 2" xfId="23123"/>
    <cellStyle name="Comma 2 5" xfId="1482"/>
    <cellStyle name="Comma 2 5 2" xfId="1483"/>
    <cellStyle name="Comma 2 5 2 2" xfId="1484"/>
    <cellStyle name="Comma 2 5 2 2 2" xfId="1485"/>
    <cellStyle name="Comma 2 5 2 2 2 2" xfId="1486"/>
    <cellStyle name="Comma 2 5 2 2 2 2 2" xfId="23124"/>
    <cellStyle name="Comma 2 5 2 2 2 3" xfId="23125"/>
    <cellStyle name="Comma 2 5 2 2 3" xfId="1487"/>
    <cellStyle name="Comma 2 5 2 2 3 2" xfId="23126"/>
    <cellStyle name="Comma 2 5 2 2 4" xfId="23127"/>
    <cellStyle name="Comma 2 5 2 2 5" xfId="23128"/>
    <cellStyle name="Comma 2 5 2 3" xfId="1488"/>
    <cellStyle name="Comma 2 5 2 3 2" xfId="1489"/>
    <cellStyle name="Comma 2 5 2 3 2 2" xfId="23129"/>
    <cellStyle name="Comma 2 5 2 3 3" xfId="23130"/>
    <cellStyle name="Comma 2 5 2 4" xfId="1490"/>
    <cellStyle name="Comma 2 5 2 4 2" xfId="23131"/>
    <cellStyle name="Comma 2 5 2 5" xfId="23132"/>
    <cellStyle name="Comma 2 5 3" xfId="1491"/>
    <cellStyle name="Comma 2 5 3 2" xfId="1492"/>
    <cellStyle name="Comma 2 5 3 2 2" xfId="1493"/>
    <cellStyle name="Comma 2 5 3 2 2 2" xfId="1494"/>
    <cellStyle name="Comma 2 5 3 2 2 2 2" xfId="23133"/>
    <cellStyle name="Comma 2 5 3 2 2 3" xfId="23134"/>
    <cellStyle name="Comma 2 5 3 2 3" xfId="1495"/>
    <cellStyle name="Comma 2 5 3 2 3 2" xfId="23135"/>
    <cellStyle name="Comma 2 5 3 2 4" xfId="23136"/>
    <cellStyle name="Comma 2 5 3 3" xfId="1496"/>
    <cellStyle name="Comma 2 5 3 3 2" xfId="1497"/>
    <cellStyle name="Comma 2 5 3 3 2 2" xfId="23137"/>
    <cellStyle name="Comma 2 5 3 3 3" xfId="23138"/>
    <cellStyle name="Comma 2 5 3 4" xfId="1498"/>
    <cellStyle name="Comma 2 5 3 4 2" xfId="23139"/>
    <cellStyle name="Comma 2 5 3 5" xfId="23140"/>
    <cellStyle name="Comma 2 5 3 6" xfId="23141"/>
    <cellStyle name="Comma 2 5 4" xfId="1499"/>
    <cellStyle name="Comma 2 5 4 2" xfId="1500"/>
    <cellStyle name="Comma 2 5 4 2 2" xfId="1501"/>
    <cellStyle name="Comma 2 5 4 2 2 2" xfId="23142"/>
    <cellStyle name="Comma 2 5 4 2 3" xfId="23143"/>
    <cellStyle name="Comma 2 5 4 3" xfId="1502"/>
    <cellStyle name="Comma 2 5 4 3 2" xfId="23144"/>
    <cellStyle name="Comma 2 5 4 4" xfId="23145"/>
    <cellStyle name="Comma 2 5 4 5" xfId="23146"/>
    <cellStyle name="Comma 2 5 5" xfId="1503"/>
    <cellStyle name="Comma 2 5 5 2" xfId="1504"/>
    <cellStyle name="Comma 2 5 5 2 2" xfId="23147"/>
    <cellStyle name="Comma 2 5 5 3" xfId="23148"/>
    <cellStyle name="Comma 2 5 6" xfId="1505"/>
    <cellStyle name="Comma 2 5 6 2" xfId="23149"/>
    <cellStyle name="Comma 2 5 7" xfId="23150"/>
    <cellStyle name="Comma 2 5 7 2" xfId="23151"/>
    <cellStyle name="Comma 2 6" xfId="1506"/>
    <cellStyle name="Comma 2 6 2" xfId="1507"/>
    <cellStyle name="Comma 2 6 2 2" xfId="1508"/>
    <cellStyle name="Comma 2 6 2 2 2" xfId="1509"/>
    <cellStyle name="Comma 2 6 2 2 2 2" xfId="23152"/>
    <cellStyle name="Comma 2 6 2 2 3" xfId="23153"/>
    <cellStyle name="Comma 2 6 2 3" xfId="1510"/>
    <cellStyle name="Comma 2 6 2 3 2" xfId="23154"/>
    <cellStyle name="Comma 2 6 2 4" xfId="23155"/>
    <cellStyle name="Comma 2 6 2 4 2" xfId="23156"/>
    <cellStyle name="Comma 2 6 3" xfId="1511"/>
    <cellStyle name="Comma 2 6 3 2" xfId="1512"/>
    <cellStyle name="Comma 2 6 3 2 2" xfId="23157"/>
    <cellStyle name="Comma 2 6 3 3" xfId="23158"/>
    <cellStyle name="Comma 2 6 3 3 2" xfId="23159"/>
    <cellStyle name="Comma 2 6 4" xfId="1513"/>
    <cellStyle name="Comma 2 6 4 2" xfId="23160"/>
    <cellStyle name="Comma 2 6 4 3" xfId="23161"/>
    <cellStyle name="Comma 2 6 5" xfId="23162"/>
    <cellStyle name="Comma 2 6 5 2" xfId="23163"/>
    <cellStyle name="Comma 2 7" xfId="1514"/>
    <cellStyle name="Comma 2 7 2" xfId="1515"/>
    <cellStyle name="Comma 2 7 2 2" xfId="1516"/>
    <cellStyle name="Comma 2 7 2 2 2" xfId="1517"/>
    <cellStyle name="Comma 2 7 2 2 2 2" xfId="23164"/>
    <cellStyle name="Comma 2 7 2 2 3" xfId="23165"/>
    <cellStyle name="Comma 2 7 2 3" xfId="1518"/>
    <cellStyle name="Comma 2 7 2 3 2" xfId="23166"/>
    <cellStyle name="Comma 2 7 2 4" xfId="23167"/>
    <cellStyle name="Comma 2 7 3" xfId="1519"/>
    <cellStyle name="Comma 2 7 3 2" xfId="1520"/>
    <cellStyle name="Comma 2 7 3 2 2" xfId="23168"/>
    <cellStyle name="Comma 2 7 3 3" xfId="23169"/>
    <cellStyle name="Comma 2 7 3 4" xfId="23170"/>
    <cellStyle name="Comma 2 7 4" xfId="1521"/>
    <cellStyle name="Comma 2 7 4 2" xfId="23171"/>
    <cellStyle name="Comma 2 7 5" xfId="23172"/>
    <cellStyle name="Comma 2 7 5 2" xfId="23173"/>
    <cellStyle name="Comma 2 8" xfId="1522"/>
    <cellStyle name="Comma 2 8 2" xfId="23174"/>
    <cellStyle name="Comma 2 8 2 2" xfId="23175"/>
    <cellStyle name="Comma 2 8 2 3" xfId="23176"/>
    <cellStyle name="Comma 2 8 3" xfId="23177"/>
    <cellStyle name="Comma 2 8 4" xfId="23178"/>
    <cellStyle name="Comma 2 9" xfId="1523"/>
    <cellStyle name="Comma 2 9 2" xfId="1524"/>
    <cellStyle name="Comma 2 9 2 2" xfId="1525"/>
    <cellStyle name="Comma 2 9 2 2 2" xfId="23179"/>
    <cellStyle name="Comma 2 9 2 3" xfId="23180"/>
    <cellStyle name="Comma 2 9 2 4" xfId="23181"/>
    <cellStyle name="Comma 2 9 2 5" xfId="23182"/>
    <cellStyle name="Comma 2 9 3" xfId="1526"/>
    <cellStyle name="Comma 2 9 3 2" xfId="23183"/>
    <cellStyle name="Comma 2 9 4" xfId="23184"/>
    <cellStyle name="Comma 2 9 4 2" xfId="23185"/>
    <cellStyle name="Comma 2*" xfId="1527"/>
    <cellStyle name="Comma 2_CDM Budget  2013 - 2014 Revised Feb 20 2013SamRv2_Phasing May 16" xfId="23186"/>
    <cellStyle name="Comma 20" xfId="23187"/>
    <cellStyle name="Comma 20 2" xfId="23188"/>
    <cellStyle name="Comma 21" xfId="23189"/>
    <cellStyle name="Comma 21 2" xfId="23190"/>
    <cellStyle name="Comma 22" xfId="23191"/>
    <cellStyle name="Comma 22 2" xfId="23192"/>
    <cellStyle name="Comma 23" xfId="23193"/>
    <cellStyle name="Comma 23 2" xfId="23194"/>
    <cellStyle name="Comma 24" xfId="23195"/>
    <cellStyle name="Comma 24 2" xfId="23196"/>
    <cellStyle name="Comma 25" xfId="23197"/>
    <cellStyle name="Comma 25 2" xfId="23198"/>
    <cellStyle name="Comma 26" xfId="23199"/>
    <cellStyle name="Comma 26 2" xfId="23200"/>
    <cellStyle name="Comma 27" xfId="23201"/>
    <cellStyle name="Comma 27 2" xfId="23202"/>
    <cellStyle name="Comma 28" xfId="23203"/>
    <cellStyle name="Comma 28 2" xfId="23204"/>
    <cellStyle name="Comma 29" xfId="23205"/>
    <cellStyle name="Comma 29 2" xfId="23206"/>
    <cellStyle name="Comma 3" xfId="3"/>
    <cellStyle name="Comma 3 10" xfId="9835"/>
    <cellStyle name="Comma 3 10 2" xfId="23207"/>
    <cellStyle name="Comma 3 2" xfId="40"/>
    <cellStyle name="Comma 3 2 10" xfId="23208"/>
    <cellStyle name="Comma 3 2 2" xfId="1528"/>
    <cellStyle name="Comma 3 2 2 2" xfId="23209"/>
    <cellStyle name="Comma 3 2 2 2 2" xfId="23210"/>
    <cellStyle name="Comma 3 2 2 2 2 2" xfId="23211"/>
    <cellStyle name="Comma 3 2 2 2 2 2 2" xfId="23212"/>
    <cellStyle name="Comma 3 2 2 2 2 3" xfId="23213"/>
    <cellStyle name="Comma 3 2 2 2 2 4" xfId="23214"/>
    <cellStyle name="Comma 3 2 2 2 3" xfId="23215"/>
    <cellStyle name="Comma 3 2 2 2 3 2" xfId="23216"/>
    <cellStyle name="Comma 3 2 2 2 4" xfId="23217"/>
    <cellStyle name="Comma 3 2 2 2 5" xfId="23218"/>
    <cellStyle name="Comma 3 2 2 2 6" xfId="23219"/>
    <cellStyle name="Comma 3 2 2 2 7" xfId="23220"/>
    <cellStyle name="Comma 3 2 2 3" xfId="23221"/>
    <cellStyle name="Comma 3 2 2 3 2" xfId="23222"/>
    <cellStyle name="Comma 3 2 2 3 2 2" xfId="23223"/>
    <cellStyle name="Comma 3 2 2 3 3" xfId="23224"/>
    <cellStyle name="Comma 3 2 2 3 4" xfId="23225"/>
    <cellStyle name="Comma 3 2 2 4" xfId="23226"/>
    <cellStyle name="Comma 3 2 2 4 2" xfId="23227"/>
    <cellStyle name="Comma 3 2 2 5" xfId="23228"/>
    <cellStyle name="Comma 3 2 2 6" xfId="23229"/>
    <cellStyle name="Comma 3 2 2 7" xfId="23230"/>
    <cellStyle name="Comma 3 2 2 8" xfId="23231"/>
    <cellStyle name="Comma 3 2 3" xfId="23232"/>
    <cellStyle name="Comma 3 2 3 2" xfId="23233"/>
    <cellStyle name="Comma 3 2 3 2 2" xfId="23234"/>
    <cellStyle name="Comma 3 2 3 2 2 2" xfId="23235"/>
    <cellStyle name="Comma 3 2 3 2 3" xfId="23236"/>
    <cellStyle name="Comma 3 2 3 2 4" xfId="23237"/>
    <cellStyle name="Comma 3 2 3 3" xfId="23238"/>
    <cellStyle name="Comma 3 2 3 3 2" xfId="23239"/>
    <cellStyle name="Comma 3 2 3 4" xfId="23240"/>
    <cellStyle name="Comma 3 2 3 5" xfId="23241"/>
    <cellStyle name="Comma 3 2 3 6" xfId="23242"/>
    <cellStyle name="Comma 3 2 3 7" xfId="23243"/>
    <cellStyle name="Comma 3 2 4" xfId="23244"/>
    <cellStyle name="Comma 3 2 4 2" xfId="23245"/>
    <cellStyle name="Comma 3 2 4 2 2" xfId="23246"/>
    <cellStyle name="Comma 3 2 4 2 2 2" xfId="23247"/>
    <cellStyle name="Comma 3 2 4 2 3" xfId="23248"/>
    <cellStyle name="Comma 3 2 4 2 4" xfId="23249"/>
    <cellStyle name="Comma 3 2 4 3" xfId="23250"/>
    <cellStyle name="Comma 3 2 4 3 2" xfId="23251"/>
    <cellStyle name="Comma 3 2 4 4" xfId="23252"/>
    <cellStyle name="Comma 3 2 4 5" xfId="23253"/>
    <cellStyle name="Comma 3 2 4 6" xfId="23254"/>
    <cellStyle name="Comma 3 2 5" xfId="23255"/>
    <cellStyle name="Comma 3 2 5 2" xfId="23256"/>
    <cellStyle name="Comma 3 2 5 2 2" xfId="23257"/>
    <cellStyle name="Comma 3 2 5 3" xfId="23258"/>
    <cellStyle name="Comma 3 2 5 4" xfId="23259"/>
    <cellStyle name="Comma 3 2 6" xfId="23260"/>
    <cellStyle name="Comma 3 2 6 2" xfId="23261"/>
    <cellStyle name="Comma 3 2 7" xfId="23262"/>
    <cellStyle name="Comma 3 2 8" xfId="23263"/>
    <cellStyle name="Comma 3 2 9" xfId="23264"/>
    <cellStyle name="Comma 3 3" xfId="1529"/>
    <cellStyle name="Comma 3 3 10" xfId="23265"/>
    <cellStyle name="Comma 3 3 2" xfId="1530"/>
    <cellStyle name="Comma 3 3 2 2" xfId="1531"/>
    <cellStyle name="Comma 3 3 2 2 2" xfId="23266"/>
    <cellStyle name="Comma 3 3 2 2 2 2" xfId="23267"/>
    <cellStyle name="Comma 3 3 2 2 2 2 2" xfId="23268"/>
    <cellStyle name="Comma 3 3 2 2 2 3" xfId="23269"/>
    <cellStyle name="Comma 3 3 2 2 2 4" xfId="23270"/>
    <cellStyle name="Comma 3 3 2 2 3" xfId="23271"/>
    <cellStyle name="Comma 3 3 2 2 3 2" xfId="23272"/>
    <cellStyle name="Comma 3 3 2 2 4" xfId="23273"/>
    <cellStyle name="Comma 3 3 2 2 5" xfId="23274"/>
    <cellStyle name="Comma 3 3 2 2 6" xfId="23275"/>
    <cellStyle name="Comma 3 3 2 2 7" xfId="23276"/>
    <cellStyle name="Comma 3 3 2 3" xfId="23277"/>
    <cellStyle name="Comma 3 3 2 3 2" xfId="23278"/>
    <cellStyle name="Comma 3 3 2 3 2 2" xfId="23279"/>
    <cellStyle name="Comma 3 3 2 3 3" xfId="23280"/>
    <cellStyle name="Comma 3 3 2 3 4" xfId="23281"/>
    <cellStyle name="Comma 3 3 2 4" xfId="23282"/>
    <cellStyle name="Comma 3 3 2 4 2" xfId="23283"/>
    <cellStyle name="Comma 3 3 2 5" xfId="23284"/>
    <cellStyle name="Comma 3 3 2 6" xfId="23285"/>
    <cellStyle name="Comma 3 3 2 7" xfId="23286"/>
    <cellStyle name="Comma 3 3 2 8" xfId="23287"/>
    <cellStyle name="Comma 3 3 3" xfId="1532"/>
    <cellStyle name="Comma 3 3 3 2" xfId="23288"/>
    <cellStyle name="Comma 3 3 3 2 2" xfId="23289"/>
    <cellStyle name="Comma 3 3 3 2 2 2" xfId="23290"/>
    <cellStyle name="Comma 3 3 3 2 3" xfId="23291"/>
    <cellStyle name="Comma 3 3 3 2 4" xfId="23292"/>
    <cellStyle name="Comma 3 3 3 3" xfId="23293"/>
    <cellStyle name="Comma 3 3 3 3 2" xfId="23294"/>
    <cellStyle name="Comma 3 3 3 4" xfId="23295"/>
    <cellStyle name="Comma 3 3 3 5" xfId="23296"/>
    <cellStyle name="Comma 3 3 3 6" xfId="23297"/>
    <cellStyle name="Comma 3 3 3 7" xfId="23298"/>
    <cellStyle name="Comma 3 3 4" xfId="1533"/>
    <cellStyle name="Comma 3 3 4 2" xfId="23299"/>
    <cellStyle name="Comma 3 3 4 2 2" xfId="23300"/>
    <cellStyle name="Comma 3 3 4 2 2 2" xfId="23301"/>
    <cellStyle name="Comma 3 3 4 2 3" xfId="23302"/>
    <cellStyle name="Comma 3 3 4 2 4" xfId="23303"/>
    <cellStyle name="Comma 3 3 4 3" xfId="23304"/>
    <cellStyle name="Comma 3 3 4 3 2" xfId="23305"/>
    <cellStyle name="Comma 3 3 4 4" xfId="23306"/>
    <cellStyle name="Comma 3 3 4 5" xfId="23307"/>
    <cellStyle name="Comma 3 3 4 6" xfId="23308"/>
    <cellStyle name="Comma 3 3 4 7" xfId="23309"/>
    <cellStyle name="Comma 3 3 5" xfId="23310"/>
    <cellStyle name="Comma 3 3 5 2" xfId="23311"/>
    <cellStyle name="Comma 3 3 5 2 2" xfId="23312"/>
    <cellStyle name="Comma 3 3 5 3" xfId="23313"/>
    <cellStyle name="Comma 3 3 5 4" xfId="23314"/>
    <cellStyle name="Comma 3 3 6" xfId="23315"/>
    <cellStyle name="Comma 3 3 6 2" xfId="23316"/>
    <cellStyle name="Comma 3 3 7" xfId="23317"/>
    <cellStyle name="Comma 3 3 8" xfId="23318"/>
    <cellStyle name="Comma 3 3 9" xfId="23319"/>
    <cellStyle name="Comma 3 4" xfId="1534"/>
    <cellStyle name="Comma 3 4 2" xfId="1535"/>
    <cellStyle name="Comma 3 4 2 10" xfId="23320"/>
    <cellStyle name="Comma 3 4 2 2" xfId="23321"/>
    <cellStyle name="Comma 3 4 2 2 2" xfId="23322"/>
    <cellStyle name="Comma 3 4 2 2 2 2" xfId="23323"/>
    <cellStyle name="Comma 3 4 2 2 2 2 2" xfId="23324"/>
    <cellStyle name="Comma 3 4 2 2 2 2 2 2" xfId="23325"/>
    <cellStyle name="Comma 3 4 2 2 2 2 3" xfId="23326"/>
    <cellStyle name="Comma 3 4 2 2 2 2 4" xfId="23327"/>
    <cellStyle name="Comma 3 4 2 2 2 3" xfId="23328"/>
    <cellStyle name="Comma 3 4 2 2 2 3 2" xfId="23329"/>
    <cellStyle name="Comma 3 4 2 2 2 4" xfId="23330"/>
    <cellStyle name="Comma 3 4 2 2 2 5" xfId="23331"/>
    <cellStyle name="Comma 3 4 2 2 2 6" xfId="23332"/>
    <cellStyle name="Comma 3 4 2 2 3" xfId="23333"/>
    <cellStyle name="Comma 3 4 2 2 3 2" xfId="23334"/>
    <cellStyle name="Comma 3 4 2 2 3 2 2" xfId="23335"/>
    <cellStyle name="Comma 3 4 2 2 3 3" xfId="23336"/>
    <cellStyle name="Comma 3 4 2 2 3 4" xfId="23337"/>
    <cellStyle name="Comma 3 4 2 2 4" xfId="23338"/>
    <cellStyle name="Comma 3 4 2 2 4 2" xfId="23339"/>
    <cellStyle name="Comma 3 4 2 2 5" xfId="23340"/>
    <cellStyle name="Comma 3 4 2 2 6" xfId="23341"/>
    <cellStyle name="Comma 3 4 2 2 7" xfId="23342"/>
    <cellStyle name="Comma 3 4 2 3" xfId="23343"/>
    <cellStyle name="Comma 3 4 2 3 2" xfId="23344"/>
    <cellStyle name="Comma 3 4 2 3 2 2" xfId="23345"/>
    <cellStyle name="Comma 3 4 2 3 2 2 2" xfId="23346"/>
    <cellStyle name="Comma 3 4 2 3 2 3" xfId="23347"/>
    <cellStyle name="Comma 3 4 2 3 2 4" xfId="23348"/>
    <cellStyle name="Comma 3 4 2 3 3" xfId="23349"/>
    <cellStyle name="Comma 3 4 2 3 3 2" xfId="23350"/>
    <cellStyle name="Comma 3 4 2 3 4" xfId="23351"/>
    <cellStyle name="Comma 3 4 2 3 5" xfId="23352"/>
    <cellStyle name="Comma 3 4 2 3 6" xfId="23353"/>
    <cellStyle name="Comma 3 4 2 4" xfId="23354"/>
    <cellStyle name="Comma 3 4 2 4 2" xfId="23355"/>
    <cellStyle name="Comma 3 4 2 4 2 2" xfId="23356"/>
    <cellStyle name="Comma 3 4 2 4 2 2 2" xfId="23357"/>
    <cellStyle name="Comma 3 4 2 4 2 3" xfId="23358"/>
    <cellStyle name="Comma 3 4 2 4 2 4" xfId="23359"/>
    <cellStyle name="Comma 3 4 2 4 3" xfId="23360"/>
    <cellStyle name="Comma 3 4 2 4 3 2" xfId="23361"/>
    <cellStyle name="Comma 3 4 2 4 4" xfId="23362"/>
    <cellStyle name="Comma 3 4 2 4 5" xfId="23363"/>
    <cellStyle name="Comma 3 4 2 4 6" xfId="23364"/>
    <cellStyle name="Comma 3 4 2 5" xfId="23365"/>
    <cellStyle name="Comma 3 4 2 5 2" xfId="23366"/>
    <cellStyle name="Comma 3 4 2 5 2 2" xfId="23367"/>
    <cellStyle name="Comma 3 4 2 5 3" xfId="23368"/>
    <cellStyle name="Comma 3 4 2 5 4" xfId="23369"/>
    <cellStyle name="Comma 3 4 2 6" xfId="23370"/>
    <cellStyle name="Comma 3 4 2 6 2" xfId="23371"/>
    <cellStyle name="Comma 3 4 2 7" xfId="23372"/>
    <cellStyle name="Comma 3 4 2 8" xfId="23373"/>
    <cellStyle name="Comma 3 4 2 9" xfId="23374"/>
    <cellStyle name="Comma 3 4 3" xfId="1536"/>
    <cellStyle name="Comma 3 4 3 2" xfId="23375"/>
    <cellStyle name="Comma 3 4 3 2 2" xfId="23376"/>
    <cellStyle name="Comma 3 4 3 3" xfId="23377"/>
    <cellStyle name="Comma 3 4 4" xfId="23378"/>
    <cellStyle name="Comma 3 4 4 2" xfId="23379"/>
    <cellStyle name="Comma 3 4 5" xfId="23380"/>
    <cellStyle name="Comma 3 4 6" xfId="23381"/>
    <cellStyle name="Comma 3 5" xfId="1537"/>
    <cellStyle name="Comma 3 5 2" xfId="23382"/>
    <cellStyle name="Comma 3 5 2 2" xfId="23383"/>
    <cellStyle name="Comma 3 6" xfId="1538"/>
    <cellStyle name="Comma 3 6 2" xfId="23384"/>
    <cellStyle name="Comma 3 6 2 2" xfId="23385"/>
    <cellStyle name="Comma 3 6 3" xfId="23386"/>
    <cellStyle name="Comma 3 6 4" xfId="23387"/>
    <cellStyle name="Comma 3 7" xfId="1539"/>
    <cellStyle name="Comma 3 7 2" xfId="23388"/>
    <cellStyle name="Comma 3 7 2 2" xfId="23389"/>
    <cellStyle name="Comma 3 7 3" xfId="23390"/>
    <cellStyle name="Comma 3 8" xfId="1540"/>
    <cellStyle name="Comma 3 8 2" xfId="23391"/>
    <cellStyle name="Comma 3 9" xfId="1541"/>
    <cellStyle name="Comma 3 9 2" xfId="23392"/>
    <cellStyle name="Comma 3_2. 2011-2014  Rev_ FCast_IRM 2012_COS2013_Ongoing Operations_with CDM" xfId="23393"/>
    <cellStyle name="Comma 30" xfId="23394"/>
    <cellStyle name="Comma 30 2" xfId="23395"/>
    <cellStyle name="Comma 30 3" xfId="23396"/>
    <cellStyle name="Comma 30 4" xfId="23397"/>
    <cellStyle name="Comma 31" xfId="23398"/>
    <cellStyle name="Comma 31 2" xfId="23399"/>
    <cellStyle name="Comma 32" xfId="23400"/>
    <cellStyle name="Comma 32 2" xfId="23401"/>
    <cellStyle name="Comma 32 3" xfId="23402"/>
    <cellStyle name="Comma 33" xfId="23403"/>
    <cellStyle name="Comma 33 2" xfId="23404"/>
    <cellStyle name="Comma 33 3" xfId="23405"/>
    <cellStyle name="Comma 34" xfId="23406"/>
    <cellStyle name="Comma 34 2" xfId="23407"/>
    <cellStyle name="Comma 34 3" xfId="23408"/>
    <cellStyle name="Comma 35" xfId="23409"/>
    <cellStyle name="Comma 35 2" xfId="23410"/>
    <cellStyle name="Comma 35 3" xfId="23411"/>
    <cellStyle name="Comma 36" xfId="23412"/>
    <cellStyle name="Comma 36 2" xfId="23413"/>
    <cellStyle name="Comma 37" xfId="23414"/>
    <cellStyle name="Comma 37 2" xfId="23415"/>
    <cellStyle name="Comma 38" xfId="23416"/>
    <cellStyle name="Comma 38 2" xfId="23417"/>
    <cellStyle name="Comma 39" xfId="23418"/>
    <cellStyle name="Comma 39 2" xfId="23419"/>
    <cellStyle name="Comma 39 3" xfId="23420"/>
    <cellStyle name="Comma 4" xfId="38"/>
    <cellStyle name="Comma 4 10" xfId="1542"/>
    <cellStyle name="Comma 4 10 2" xfId="23421"/>
    <cellStyle name="Comma 4 11" xfId="1543"/>
    <cellStyle name="Comma 4 11 2" xfId="23422"/>
    <cellStyle name="Comma 4 12" xfId="1544"/>
    <cellStyle name="Comma 4 12 2" xfId="23423"/>
    <cellStyle name="Comma 4 13" xfId="1545"/>
    <cellStyle name="Comma 4 13 2" xfId="23424"/>
    <cellStyle name="Comma 4 14" xfId="1546"/>
    <cellStyle name="Comma 4 14 2" xfId="23425"/>
    <cellStyle name="Comma 4 2" xfId="1547"/>
    <cellStyle name="Comma 4 2 2" xfId="1548"/>
    <cellStyle name="Comma 4 2 2 2" xfId="1549"/>
    <cellStyle name="Comma 4 2 2 2 2" xfId="1550"/>
    <cellStyle name="Comma 4 2 2 2 2 2" xfId="23426"/>
    <cellStyle name="Comma 4 2 2 2 3" xfId="23427"/>
    <cellStyle name="Comma 4 2 2 2 4" xfId="23428"/>
    <cellStyle name="Comma 4 2 2 3" xfId="1551"/>
    <cellStyle name="Comma 4 2 2 3 2" xfId="23429"/>
    <cellStyle name="Comma 4 2 2 4" xfId="23430"/>
    <cellStyle name="Comma 4 2 3" xfId="1552"/>
    <cellStyle name="Comma 4 2 3 2" xfId="1553"/>
    <cellStyle name="Comma 4 2 3 2 2" xfId="23431"/>
    <cellStyle name="Comma 4 2 3 3" xfId="23432"/>
    <cellStyle name="Comma 4 2 4" xfId="1554"/>
    <cellStyle name="Comma 4 2 4 2" xfId="23433"/>
    <cellStyle name="Comma 4 2 4 3" xfId="23434"/>
    <cellStyle name="Comma 4 2 5" xfId="1555"/>
    <cellStyle name="Comma 4 2 5 2" xfId="23435"/>
    <cellStyle name="Comma 4 2 6" xfId="23436"/>
    <cellStyle name="Comma 4 2 6 2" xfId="23437"/>
    <cellStyle name="Comma 4 3" xfId="1556"/>
    <cellStyle name="Comma 4 3 2" xfId="1557"/>
    <cellStyle name="Comma 4 3 2 2" xfId="1558"/>
    <cellStyle name="Comma 4 3 2 2 2" xfId="1559"/>
    <cellStyle name="Comma 4 3 2 2 2 2" xfId="23438"/>
    <cellStyle name="Comma 4 3 2 2 3" xfId="23439"/>
    <cellStyle name="Comma 4 3 2 3" xfId="1560"/>
    <cellStyle name="Comma 4 3 2 3 2" xfId="23440"/>
    <cellStyle name="Comma 4 3 2 4" xfId="23441"/>
    <cellStyle name="Comma 4 3 2 4 2" xfId="23442"/>
    <cellStyle name="Comma 4 3 3" xfId="1561"/>
    <cellStyle name="Comma 4 3 3 2" xfId="1562"/>
    <cellStyle name="Comma 4 3 3 2 2" xfId="23443"/>
    <cellStyle name="Comma 4 3 3 3" xfId="23444"/>
    <cellStyle name="Comma 4 3 3 3 2" xfId="23445"/>
    <cellStyle name="Comma 4 3 4" xfId="1563"/>
    <cellStyle name="Comma 4 3 4 2" xfId="23446"/>
    <cellStyle name="Comma 4 3 4 3" xfId="23447"/>
    <cellStyle name="Comma 4 3 5" xfId="23448"/>
    <cellStyle name="Comma 4 3 5 2" xfId="23449"/>
    <cellStyle name="Comma 4 4" xfId="1564"/>
    <cellStyle name="Comma 4 4 10" xfId="23450"/>
    <cellStyle name="Comma 4 4 2" xfId="1565"/>
    <cellStyle name="Comma 4 4 2 2" xfId="1566"/>
    <cellStyle name="Comma 4 4 2 2 2" xfId="1567"/>
    <cellStyle name="Comma 4 4 2 2 2 2" xfId="23451"/>
    <cellStyle name="Comma 4 4 2 2 2 2 2" xfId="23452"/>
    <cellStyle name="Comma 4 4 2 2 2 3" xfId="23453"/>
    <cellStyle name="Comma 4 4 2 2 2 4" xfId="23454"/>
    <cellStyle name="Comma 4 4 2 2 2 5" xfId="23455"/>
    <cellStyle name="Comma 4 4 2 2 3" xfId="23456"/>
    <cellStyle name="Comma 4 4 2 2 3 2" xfId="23457"/>
    <cellStyle name="Comma 4 4 2 2 4" xfId="23458"/>
    <cellStyle name="Comma 4 4 2 2 5" xfId="23459"/>
    <cellStyle name="Comma 4 4 2 2 6" xfId="23460"/>
    <cellStyle name="Comma 4 4 2 2 7" xfId="23461"/>
    <cellStyle name="Comma 4 4 2 3" xfId="1568"/>
    <cellStyle name="Comma 4 4 2 3 2" xfId="23462"/>
    <cellStyle name="Comma 4 4 2 3 2 2" xfId="23463"/>
    <cellStyle name="Comma 4 4 2 3 3" xfId="23464"/>
    <cellStyle name="Comma 4 4 2 3 4" xfId="23465"/>
    <cellStyle name="Comma 4 4 2 3 5" xfId="23466"/>
    <cellStyle name="Comma 4 4 2 4" xfId="23467"/>
    <cellStyle name="Comma 4 4 2 4 2" xfId="23468"/>
    <cellStyle name="Comma 4 4 2 4 3" xfId="23469"/>
    <cellStyle name="Comma 4 4 2 5" xfId="23470"/>
    <cellStyle name="Comma 4 4 2 6" xfId="23471"/>
    <cellStyle name="Comma 4 4 2 7" xfId="23472"/>
    <cellStyle name="Comma 4 4 2 8" xfId="23473"/>
    <cellStyle name="Comma 4 4 3" xfId="1569"/>
    <cellStyle name="Comma 4 4 3 2" xfId="1570"/>
    <cellStyle name="Comma 4 4 3 2 2" xfId="23474"/>
    <cellStyle name="Comma 4 4 3 2 2 2" xfId="23475"/>
    <cellStyle name="Comma 4 4 3 2 3" xfId="23476"/>
    <cellStyle name="Comma 4 4 3 2 4" xfId="23477"/>
    <cellStyle name="Comma 4 4 3 2 5" xfId="23478"/>
    <cellStyle name="Comma 4 4 3 3" xfId="23479"/>
    <cellStyle name="Comma 4 4 3 3 2" xfId="23480"/>
    <cellStyle name="Comma 4 4 3 3 3" xfId="23481"/>
    <cellStyle name="Comma 4 4 3 4" xfId="23482"/>
    <cellStyle name="Comma 4 4 3 5" xfId="23483"/>
    <cellStyle name="Comma 4 4 3 6" xfId="23484"/>
    <cellStyle name="Comma 4 4 3 7" xfId="23485"/>
    <cellStyle name="Comma 4 4 4" xfId="1571"/>
    <cellStyle name="Comma 4 4 4 2" xfId="23486"/>
    <cellStyle name="Comma 4 4 4 2 2" xfId="23487"/>
    <cellStyle name="Comma 4 4 4 2 2 2" xfId="23488"/>
    <cellStyle name="Comma 4 4 4 2 3" xfId="23489"/>
    <cellStyle name="Comma 4 4 4 2 4" xfId="23490"/>
    <cellStyle name="Comma 4 4 4 3" xfId="23491"/>
    <cellStyle name="Comma 4 4 4 3 2" xfId="23492"/>
    <cellStyle name="Comma 4 4 4 4" xfId="23493"/>
    <cellStyle name="Comma 4 4 4 5" xfId="23494"/>
    <cellStyle name="Comma 4 4 4 6" xfId="23495"/>
    <cellStyle name="Comma 4 4 4 7" xfId="23496"/>
    <cellStyle name="Comma 4 4 5" xfId="23497"/>
    <cellStyle name="Comma 4 4 5 2" xfId="23498"/>
    <cellStyle name="Comma 4 4 5 2 2" xfId="23499"/>
    <cellStyle name="Comma 4 4 5 3" xfId="23500"/>
    <cellStyle name="Comma 4 4 5 4" xfId="23501"/>
    <cellStyle name="Comma 4 4 5 5" xfId="23502"/>
    <cellStyle name="Comma 4 4 6" xfId="23503"/>
    <cellStyle name="Comma 4 4 6 2" xfId="23504"/>
    <cellStyle name="Comma 4 4 7" xfId="23505"/>
    <cellStyle name="Comma 4 4 8" xfId="23506"/>
    <cellStyle name="Comma 4 4 9" xfId="23507"/>
    <cellStyle name="Comma 4 5" xfId="1572"/>
    <cellStyle name="Comma 4 5 2" xfId="1573"/>
    <cellStyle name="Comma 4 5 2 2" xfId="1574"/>
    <cellStyle name="Comma 4 5 2 2 2" xfId="23508"/>
    <cellStyle name="Comma 4 5 2 2 2 2" xfId="23509"/>
    <cellStyle name="Comma 4 5 2 2 3" xfId="23510"/>
    <cellStyle name="Comma 4 5 2 2 4" xfId="23511"/>
    <cellStyle name="Comma 4 5 2 2 5" xfId="23512"/>
    <cellStyle name="Comma 4 5 2 3" xfId="23513"/>
    <cellStyle name="Comma 4 5 2 3 2" xfId="23514"/>
    <cellStyle name="Comma 4 5 2 4" xfId="23515"/>
    <cellStyle name="Comma 4 5 2 5" xfId="23516"/>
    <cellStyle name="Comma 4 5 2 6" xfId="23517"/>
    <cellStyle name="Comma 4 5 2 7" xfId="23518"/>
    <cellStyle name="Comma 4 5 3" xfId="1575"/>
    <cellStyle name="Comma 4 5 3 2" xfId="23519"/>
    <cellStyle name="Comma 4 5 3 2 2" xfId="23520"/>
    <cellStyle name="Comma 4 5 3 3" xfId="23521"/>
    <cellStyle name="Comma 4 5 3 4" xfId="23522"/>
    <cellStyle name="Comma 4 5 3 5" xfId="23523"/>
    <cellStyle name="Comma 4 5 4" xfId="23524"/>
    <cellStyle name="Comma 4 5 4 2" xfId="23525"/>
    <cellStyle name="Comma 4 5 4 3" xfId="23526"/>
    <cellStyle name="Comma 4 5 5" xfId="23527"/>
    <cellStyle name="Comma 4 5 6" xfId="23528"/>
    <cellStyle name="Comma 4 5 7" xfId="23529"/>
    <cellStyle name="Comma 4 5 8" xfId="23530"/>
    <cellStyle name="Comma 4 6" xfId="1576"/>
    <cellStyle name="Comma 4 6 2" xfId="1577"/>
    <cellStyle name="Comma 4 6 2 2" xfId="1578"/>
    <cellStyle name="Comma 4 6 2 2 2" xfId="23531"/>
    <cellStyle name="Comma 4 6 2 2 3" xfId="23532"/>
    <cellStyle name="Comma 4 6 2 3" xfId="23533"/>
    <cellStyle name="Comma 4 6 2 4" xfId="23534"/>
    <cellStyle name="Comma 4 6 2 5" xfId="23535"/>
    <cellStyle name="Comma 4 6 3" xfId="1579"/>
    <cellStyle name="Comma 4 6 3 2" xfId="23536"/>
    <cellStyle name="Comma 4 6 3 3" xfId="23537"/>
    <cellStyle name="Comma 4 6 4" xfId="23538"/>
    <cellStyle name="Comma 4 6 4 2" xfId="23539"/>
    <cellStyle name="Comma 4 6 5" xfId="23540"/>
    <cellStyle name="Comma 4 6 6" xfId="23541"/>
    <cellStyle name="Comma 4 6 7" xfId="23542"/>
    <cellStyle name="Comma 4 7" xfId="1580"/>
    <cellStyle name="Comma 4 7 2" xfId="1581"/>
    <cellStyle name="Comma 4 7 2 2" xfId="23543"/>
    <cellStyle name="Comma 4 7 2 2 2" xfId="23544"/>
    <cellStyle name="Comma 4 7 2 3" xfId="23545"/>
    <cellStyle name="Comma 4 7 2 4" xfId="23546"/>
    <cellStyle name="Comma 4 7 2 5" xfId="23547"/>
    <cellStyle name="Comma 4 7 3" xfId="23548"/>
    <cellStyle name="Comma 4 7 3 2" xfId="23549"/>
    <cellStyle name="Comma 4 7 4" xfId="23550"/>
    <cellStyle name="Comma 4 7 5" xfId="23551"/>
    <cellStyle name="Comma 4 7 6" xfId="23552"/>
    <cellStyle name="Comma 4 7 7" xfId="23553"/>
    <cellStyle name="Comma 4 8" xfId="1582"/>
    <cellStyle name="Comma 4 8 2" xfId="23554"/>
    <cellStyle name="Comma 4 8 2 2" xfId="23555"/>
    <cellStyle name="Comma 4 8 3" xfId="23556"/>
    <cellStyle name="Comma 4 8 4" xfId="23557"/>
    <cellStyle name="Comma 4 8 5" xfId="23558"/>
    <cellStyle name="Comma 4 9" xfId="1583"/>
    <cellStyle name="Comma 4 9 2" xfId="23559"/>
    <cellStyle name="Comma 4 9 3" xfId="23560"/>
    <cellStyle name="Comma 40" xfId="23561"/>
    <cellStyle name="Comma 40 2" xfId="23562"/>
    <cellStyle name="Comma 41" xfId="23563"/>
    <cellStyle name="Comma 41 2" xfId="23564"/>
    <cellStyle name="Comma 42" xfId="23565"/>
    <cellStyle name="Comma 42 2" xfId="23566"/>
    <cellStyle name="Comma 43" xfId="23567"/>
    <cellStyle name="Comma 43 2" xfId="23568"/>
    <cellStyle name="Comma 44" xfId="23569"/>
    <cellStyle name="Comma 44 2" xfId="23570"/>
    <cellStyle name="Comma 45" xfId="23571"/>
    <cellStyle name="Comma 45 2" xfId="23572"/>
    <cellStyle name="Comma 46" xfId="23573"/>
    <cellStyle name="Comma 46 2" xfId="23574"/>
    <cellStyle name="Comma 47" xfId="23575"/>
    <cellStyle name="Comma 47 2" xfId="23576"/>
    <cellStyle name="Comma 48" xfId="23577"/>
    <cellStyle name="Comma 48 2" xfId="23578"/>
    <cellStyle name="Comma 49" xfId="23579"/>
    <cellStyle name="Comma 49 2" xfId="23580"/>
    <cellStyle name="Comma 5" xfId="90"/>
    <cellStyle name="Comma 5 10" xfId="1584"/>
    <cellStyle name="Comma 5 10 2" xfId="23581"/>
    <cellStyle name="Comma 5 11" xfId="1585"/>
    <cellStyle name="Comma 5 11 2" xfId="23582"/>
    <cellStyle name="Comma 5 12" xfId="1586"/>
    <cellStyle name="Comma 5 12 2" xfId="23583"/>
    <cellStyle name="Comma 5 13" xfId="23584"/>
    <cellStyle name="Comma 5 13 2" xfId="23585"/>
    <cellStyle name="Comma 5 14" xfId="23586"/>
    <cellStyle name="Comma 5 15" xfId="23587"/>
    <cellStyle name="Comma 5 2" xfId="1587"/>
    <cellStyle name="Comma 5 2 2" xfId="1588"/>
    <cellStyle name="Comma 5 2 2 2" xfId="1589"/>
    <cellStyle name="Comma 5 2 2 2 2" xfId="1590"/>
    <cellStyle name="Comma 5 2 2 2 2 2" xfId="23588"/>
    <cellStyle name="Comma 5 2 2 2 3" xfId="23589"/>
    <cellStyle name="Comma 5 2 2 3" xfId="1591"/>
    <cellStyle name="Comma 5 2 2 3 2" xfId="23590"/>
    <cellStyle name="Comma 5 2 2 4" xfId="23591"/>
    <cellStyle name="Comma 5 2 2 4 2" xfId="23592"/>
    <cellStyle name="Comma 5 2 3" xfId="1592"/>
    <cellStyle name="Comma 5 2 3 2" xfId="1593"/>
    <cellStyle name="Comma 5 2 3 2 2" xfId="23593"/>
    <cellStyle name="Comma 5 2 3 3" xfId="23594"/>
    <cellStyle name="Comma 5 2 3 3 2" xfId="23595"/>
    <cellStyle name="Comma 5 2 4" xfId="1594"/>
    <cellStyle name="Comma 5 2 4 2" xfId="23596"/>
    <cellStyle name="Comma 5 2 4 3" xfId="23597"/>
    <cellStyle name="Comma 5 2 5" xfId="23598"/>
    <cellStyle name="Comma 5 2 5 2" xfId="23599"/>
    <cellStyle name="Comma 5 2 6" xfId="23600"/>
    <cellStyle name="Comma 5 3" xfId="1595"/>
    <cellStyle name="Comma 5 3 2" xfId="1596"/>
    <cellStyle name="Comma 5 3 2 2" xfId="1597"/>
    <cellStyle name="Comma 5 3 2 2 2" xfId="1598"/>
    <cellStyle name="Comma 5 3 2 2 2 2" xfId="23601"/>
    <cellStyle name="Comma 5 3 2 2 3" xfId="23602"/>
    <cellStyle name="Comma 5 3 2 3" xfId="1599"/>
    <cellStyle name="Comma 5 3 2 3 2" xfId="23603"/>
    <cellStyle name="Comma 5 3 2 4" xfId="23604"/>
    <cellStyle name="Comma 5 3 2 4 2" xfId="23605"/>
    <cellStyle name="Comma 5 3 3" xfId="1600"/>
    <cellStyle name="Comma 5 3 3 2" xfId="1601"/>
    <cellStyle name="Comma 5 3 3 2 2" xfId="23606"/>
    <cellStyle name="Comma 5 3 3 3" xfId="23607"/>
    <cellStyle name="Comma 5 3 3 3 2" xfId="23608"/>
    <cellStyle name="Comma 5 3 4" xfId="1602"/>
    <cellStyle name="Comma 5 3 4 2" xfId="23609"/>
    <cellStyle name="Comma 5 3 5" xfId="23610"/>
    <cellStyle name="Comma 5 3 5 2" xfId="23611"/>
    <cellStyle name="Comma 5 3 6" xfId="23612"/>
    <cellStyle name="Comma 5 4" xfId="1603"/>
    <cellStyle name="Comma 5 4 2" xfId="1604"/>
    <cellStyle name="Comma 5 4 2 2" xfId="1605"/>
    <cellStyle name="Comma 5 4 2 2 2" xfId="23613"/>
    <cellStyle name="Comma 5 4 2 3" xfId="23614"/>
    <cellStyle name="Comma 5 4 3" xfId="1606"/>
    <cellStyle name="Comma 5 4 3 2" xfId="23615"/>
    <cellStyle name="Comma 5 4 4" xfId="23616"/>
    <cellStyle name="Comma 5 4 4 2" xfId="23617"/>
    <cellStyle name="Comma 5 5" xfId="1607"/>
    <cellStyle name="Comma 5 5 2" xfId="1608"/>
    <cellStyle name="Comma 5 5 2 2" xfId="1609"/>
    <cellStyle name="Comma 5 5 2 2 2" xfId="23618"/>
    <cellStyle name="Comma 5 5 2 3" xfId="23619"/>
    <cellStyle name="Comma 5 5 3" xfId="1610"/>
    <cellStyle name="Comma 5 5 3 2" xfId="23620"/>
    <cellStyle name="Comma 5 5 4" xfId="23621"/>
    <cellStyle name="Comma 5 5 4 2" xfId="23622"/>
    <cellStyle name="Comma 5 5 5" xfId="23623"/>
    <cellStyle name="Comma 5 6" xfId="1611"/>
    <cellStyle name="Comma 5 6 2" xfId="1612"/>
    <cellStyle name="Comma 5 6 2 2" xfId="23624"/>
    <cellStyle name="Comma 5 6 3" xfId="23625"/>
    <cellStyle name="Comma 5 7" xfId="1613"/>
    <cellStyle name="Comma 5 7 2" xfId="23626"/>
    <cellStyle name="Comma 5 8" xfId="1614"/>
    <cellStyle name="Comma 5 8 2" xfId="23627"/>
    <cellStyle name="Comma 5 9" xfId="1615"/>
    <cellStyle name="Comma 5 9 2" xfId="23628"/>
    <cellStyle name="Comma 50" xfId="23629"/>
    <cellStyle name="Comma 50 2" xfId="23630"/>
    <cellStyle name="Comma 51" xfId="23631"/>
    <cellStyle name="Comma 51 2" xfId="23632"/>
    <cellStyle name="Comma 52" xfId="23633"/>
    <cellStyle name="Comma 52 2" xfId="23634"/>
    <cellStyle name="Comma 53" xfId="23635"/>
    <cellStyle name="Comma 53 2" xfId="23636"/>
    <cellStyle name="Comma 54" xfId="23637"/>
    <cellStyle name="Comma 54 2" xfId="23638"/>
    <cellStyle name="Comma 55" xfId="23639"/>
    <cellStyle name="Comma 55 2" xfId="23640"/>
    <cellStyle name="Comma 56" xfId="23641"/>
    <cellStyle name="Comma 56 2" xfId="23642"/>
    <cellStyle name="Comma 57" xfId="23643"/>
    <cellStyle name="Comma 58" xfId="23644"/>
    <cellStyle name="Comma 59" xfId="23645"/>
    <cellStyle name="Comma 59 2" xfId="23646"/>
    <cellStyle name="Comma 59 3" xfId="23647"/>
    <cellStyle name="Comma 6" xfId="111"/>
    <cellStyle name="Comma 6 10" xfId="23648"/>
    <cellStyle name="Comma 6 2" xfId="1616"/>
    <cellStyle name="Comma 6 2 2" xfId="23649"/>
    <cellStyle name="Comma 6 2 2 2" xfId="23650"/>
    <cellStyle name="Comma 6 2 2 2 2" xfId="23651"/>
    <cellStyle name="Comma 6 2 2 2 2 2" xfId="23652"/>
    <cellStyle name="Comma 6 2 2 2 3" xfId="23653"/>
    <cellStyle name="Comma 6 2 2 2 4" xfId="23654"/>
    <cellStyle name="Comma 6 2 2 3" xfId="23655"/>
    <cellStyle name="Comma 6 2 2 3 2" xfId="23656"/>
    <cellStyle name="Comma 6 2 2 4" xfId="23657"/>
    <cellStyle name="Comma 6 2 2 5" xfId="23658"/>
    <cellStyle name="Comma 6 2 2 6" xfId="23659"/>
    <cellStyle name="Comma 6 2 3" xfId="23660"/>
    <cellStyle name="Comma 6 2 3 2" xfId="23661"/>
    <cellStyle name="Comma 6 2 3 2 2" xfId="23662"/>
    <cellStyle name="Comma 6 2 3 3" xfId="23663"/>
    <cellStyle name="Comma 6 2 3 4" xfId="23664"/>
    <cellStyle name="Comma 6 2 4" xfId="23665"/>
    <cellStyle name="Comma 6 2 4 2" xfId="23666"/>
    <cellStyle name="Comma 6 2 5" xfId="23667"/>
    <cellStyle name="Comma 6 2 6" xfId="23668"/>
    <cellStyle name="Comma 6 2 7" xfId="23669"/>
    <cellStyle name="Comma 6 2 8" xfId="23670"/>
    <cellStyle name="Comma 6 3" xfId="1617"/>
    <cellStyle name="Comma 6 3 2" xfId="23671"/>
    <cellStyle name="Comma 6 3 2 2" xfId="23672"/>
    <cellStyle name="Comma 6 3 2 2 2" xfId="23673"/>
    <cellStyle name="Comma 6 3 2 3" xfId="23674"/>
    <cellStyle name="Comma 6 3 2 4" xfId="23675"/>
    <cellStyle name="Comma 6 3 3" xfId="23676"/>
    <cellStyle name="Comma 6 3 3 2" xfId="23677"/>
    <cellStyle name="Comma 6 3 4" xfId="23678"/>
    <cellStyle name="Comma 6 3 5" xfId="23679"/>
    <cellStyle name="Comma 6 3 6" xfId="23680"/>
    <cellStyle name="Comma 6 3 7" xfId="23681"/>
    <cellStyle name="Comma 6 4" xfId="1618"/>
    <cellStyle name="Comma 6 4 2" xfId="23682"/>
    <cellStyle name="Comma 6 4 2 2" xfId="23683"/>
    <cellStyle name="Comma 6 4 2 2 2" xfId="23684"/>
    <cellStyle name="Comma 6 4 2 3" xfId="23685"/>
    <cellStyle name="Comma 6 4 2 4" xfId="23686"/>
    <cellStyle name="Comma 6 4 3" xfId="23687"/>
    <cellStyle name="Comma 6 4 3 2" xfId="23688"/>
    <cellStyle name="Comma 6 4 4" xfId="23689"/>
    <cellStyle name="Comma 6 4 5" xfId="23690"/>
    <cellStyle name="Comma 6 4 6" xfId="23691"/>
    <cellStyle name="Comma 6 4 7" xfId="23692"/>
    <cellStyle name="Comma 6 5" xfId="1619"/>
    <cellStyle name="Comma 6 5 2" xfId="23693"/>
    <cellStyle name="Comma 6 5 2 2" xfId="23694"/>
    <cellStyle name="Comma 6 5 3" xfId="23695"/>
    <cellStyle name="Comma 6 5 4" xfId="23696"/>
    <cellStyle name="Comma 6 5 5" xfId="23697"/>
    <cellStyle name="Comma 6 6" xfId="1620"/>
    <cellStyle name="Comma 6 6 2" xfId="23698"/>
    <cellStyle name="Comma 6 6 3" xfId="23699"/>
    <cellStyle name="Comma 6 7" xfId="622"/>
    <cellStyle name="Comma 6 7 2" xfId="23700"/>
    <cellStyle name="Comma 6 8" xfId="9836"/>
    <cellStyle name="Comma 6 9" xfId="23701"/>
    <cellStyle name="Comma 60" xfId="23702"/>
    <cellStyle name="Comma 61" xfId="23703"/>
    <cellStyle name="Comma 62" xfId="23704"/>
    <cellStyle name="Comma 63" xfId="23705"/>
    <cellStyle name="Comma 64" xfId="23706"/>
    <cellStyle name="Comma 65" xfId="23707"/>
    <cellStyle name="Comma 66" xfId="23708"/>
    <cellStyle name="Comma 67" xfId="23709"/>
    <cellStyle name="Comma 68" xfId="23710"/>
    <cellStyle name="Comma 69" xfId="23711"/>
    <cellStyle name="Comma 7" xfId="1621"/>
    <cellStyle name="Comma 7 2" xfId="1622"/>
    <cellStyle name="Comma 7 2 2" xfId="1623"/>
    <cellStyle name="Comma 7 2 2 2" xfId="1624"/>
    <cellStyle name="Comma 7 2 2 2 2" xfId="23712"/>
    <cellStyle name="Comma 7 2 2 3" xfId="23713"/>
    <cellStyle name="Comma 7 2 2 4" xfId="23714"/>
    <cellStyle name="Comma 7 2 3" xfId="1625"/>
    <cellStyle name="Comma 7 2 3 2" xfId="23715"/>
    <cellStyle name="Comma 7 2 4" xfId="23716"/>
    <cellStyle name="Comma 7 3" xfId="1626"/>
    <cellStyle name="Comma 7 3 2" xfId="1627"/>
    <cellStyle name="Comma 7 3 2 2" xfId="23717"/>
    <cellStyle name="Comma 7 3 3" xfId="23718"/>
    <cellStyle name="Comma 7 4" xfId="1628"/>
    <cellStyle name="Comma 7 4 2" xfId="23719"/>
    <cellStyle name="Comma 7 4 3" xfId="23720"/>
    <cellStyle name="Comma 7 5" xfId="1629"/>
    <cellStyle name="Comma 7 5 2" xfId="23721"/>
    <cellStyle name="Comma 7 5 3" xfId="23722"/>
    <cellStyle name="Comma 7 6" xfId="1630"/>
    <cellStyle name="Comma 7 6 2" xfId="23723"/>
    <cellStyle name="Comma 7 7" xfId="1631"/>
    <cellStyle name="Comma 7 7 2" xfId="23724"/>
    <cellStyle name="Comma 7 8" xfId="1632"/>
    <cellStyle name="Comma 7 8 2" xfId="23725"/>
    <cellStyle name="Comma 7 9" xfId="23726"/>
    <cellStyle name="Comma 7 9 2" xfId="23727"/>
    <cellStyle name="Comma 70" xfId="23728"/>
    <cellStyle name="Comma 71" xfId="23729"/>
    <cellStyle name="Comma 8" xfId="1633"/>
    <cellStyle name="Comma 8 2" xfId="1634"/>
    <cellStyle name="Comma 8 2 2" xfId="1635"/>
    <cellStyle name="Comma 8 2 2 2" xfId="23730"/>
    <cellStyle name="Comma 8 2 2 2 2" xfId="23731"/>
    <cellStyle name="Comma 8 2 3" xfId="23732"/>
    <cellStyle name="Comma 8 2 3 2" xfId="23733"/>
    <cellStyle name="Comma 8 2 4" xfId="23734"/>
    <cellStyle name="Comma 8 2 4 2" xfId="23735"/>
    <cellStyle name="Comma 8 2 4 3" xfId="23736"/>
    <cellStyle name="Comma 8 2 5" xfId="23737"/>
    <cellStyle name="Comma 8 3" xfId="1636"/>
    <cellStyle name="Comma 8 3 2" xfId="23738"/>
    <cellStyle name="Comma 8 3 2 2" xfId="23739"/>
    <cellStyle name="Comma 8 3 3" xfId="23740"/>
    <cellStyle name="Comma 8 3 4" xfId="23741"/>
    <cellStyle name="Comma 8 4" xfId="1637"/>
    <cellStyle name="Comma 8 4 2" xfId="23742"/>
    <cellStyle name="Comma 8 5" xfId="1638"/>
    <cellStyle name="Comma 8 5 2" xfId="23743"/>
    <cellStyle name="Comma 8 6" xfId="1639"/>
    <cellStyle name="Comma 8 6 2" xfId="23744"/>
    <cellStyle name="Comma 8 7" xfId="1640"/>
    <cellStyle name="Comma 8 7 2" xfId="23745"/>
    <cellStyle name="Comma 8 8" xfId="23746"/>
    <cellStyle name="Comma 8 8 2" xfId="23747"/>
    <cellStyle name="Comma 8 9" xfId="23748"/>
    <cellStyle name="Comma 9" xfId="1641"/>
    <cellStyle name="Comma 9 2" xfId="1642"/>
    <cellStyle name="Comma 9 2 2" xfId="23749"/>
    <cellStyle name="Comma 9 2 2 2" xfId="23750"/>
    <cellStyle name="Comma 9 2 2 3" xfId="23751"/>
    <cellStyle name="Comma 9 2 3" xfId="23752"/>
    <cellStyle name="Comma 9 3" xfId="1643"/>
    <cellStyle name="Comma 9 3 2" xfId="23753"/>
    <cellStyle name="Comma 9 3 2 2" xfId="23754"/>
    <cellStyle name="Comma 9 4" xfId="1644"/>
    <cellStyle name="Comma 9 4 2" xfId="23755"/>
    <cellStyle name="Comma 9 5" xfId="1645"/>
    <cellStyle name="Comma 9 5 2" xfId="23756"/>
    <cellStyle name="Comma 9 6" xfId="23757"/>
    <cellStyle name="Comma 9 6 2" xfId="23758"/>
    <cellStyle name="Comma 9 7" xfId="23759"/>
    <cellStyle name="Comma0" xfId="1646"/>
    <cellStyle name="Comma0 2" xfId="23760"/>
    <cellStyle name="Comma0 2 2" xfId="23761"/>
    <cellStyle name="Comma0 2 2 2" xfId="23762"/>
    <cellStyle name="Comma0 2 2 2 2" xfId="23763"/>
    <cellStyle name="Comma0 2 2 3" xfId="23764"/>
    <cellStyle name="Comma0 2 3" xfId="23765"/>
    <cellStyle name="Comma0 2 3 2" xfId="23766"/>
    <cellStyle name="Comma0 2 4" xfId="23767"/>
    <cellStyle name="Comma0 3" xfId="23768"/>
    <cellStyle name="Comma0 3 2" xfId="23769"/>
    <cellStyle name="Comma0 3 3" xfId="23770"/>
    <cellStyle name="Comma0 4" xfId="23771"/>
    <cellStyle name="Comma2 (0)" xfId="1647"/>
    <cellStyle name="Comment" xfId="1648"/>
    <cellStyle name="Commentaire" xfId="1649"/>
    <cellStyle name="Commentaire 10" xfId="23772"/>
    <cellStyle name="Commentaire 10 2" xfId="23773"/>
    <cellStyle name="Commentaire 11" xfId="23774"/>
    <cellStyle name="Commentaire 12" xfId="23775"/>
    <cellStyle name="Commentaire 13" xfId="23776"/>
    <cellStyle name="Commentaire 14" xfId="23777"/>
    <cellStyle name="Commentaire 15" xfId="23778"/>
    <cellStyle name="Commentaire 16" xfId="23779"/>
    <cellStyle name="Commentaire 17" xfId="23780"/>
    <cellStyle name="Commentaire 18" xfId="23781"/>
    <cellStyle name="Commentaire 19" xfId="23782"/>
    <cellStyle name="Commentaire 2" xfId="9837"/>
    <cellStyle name="Commentaire 2 10" xfId="23783"/>
    <cellStyle name="Commentaire 2 10 2" xfId="23784"/>
    <cellStyle name="Commentaire 2 10 3" xfId="23785"/>
    <cellStyle name="Commentaire 2 10 4" xfId="23786"/>
    <cellStyle name="Commentaire 2 10 5" xfId="23787"/>
    <cellStyle name="Commentaire 2 10 6" xfId="23788"/>
    <cellStyle name="Commentaire 2 10 7" xfId="23789"/>
    <cellStyle name="Commentaire 2 10 8" xfId="23790"/>
    <cellStyle name="Commentaire 2 10 9" xfId="23791"/>
    <cellStyle name="Commentaire 2 11" xfId="23792"/>
    <cellStyle name="Commentaire 2 12" xfId="23793"/>
    <cellStyle name="Commentaire 2 13" xfId="23794"/>
    <cellStyle name="Commentaire 2 14" xfId="23795"/>
    <cellStyle name="Commentaire 2 15" xfId="23796"/>
    <cellStyle name="Commentaire 2 16" xfId="23797"/>
    <cellStyle name="Commentaire 2 17" xfId="23798"/>
    <cellStyle name="Commentaire 2 18" xfId="23799"/>
    <cellStyle name="Commentaire 2 19" xfId="23800"/>
    <cellStyle name="Commentaire 2 2" xfId="23801"/>
    <cellStyle name="Commentaire 2 2 10" xfId="23802"/>
    <cellStyle name="Commentaire 2 2 11" xfId="23803"/>
    <cellStyle name="Commentaire 2 2 12" xfId="23804"/>
    <cellStyle name="Commentaire 2 2 13" xfId="23805"/>
    <cellStyle name="Commentaire 2 2 14" xfId="23806"/>
    <cellStyle name="Commentaire 2 2 15" xfId="23807"/>
    <cellStyle name="Commentaire 2 2 16" xfId="23808"/>
    <cellStyle name="Commentaire 2 2 17" xfId="23809"/>
    <cellStyle name="Commentaire 2 2 18" xfId="23810"/>
    <cellStyle name="Commentaire 2 2 19" xfId="23811"/>
    <cellStyle name="Commentaire 2 2 2" xfId="23812"/>
    <cellStyle name="Commentaire 2 2 2 10" xfId="23813"/>
    <cellStyle name="Commentaire 2 2 2 10 2" xfId="23814"/>
    <cellStyle name="Commentaire 2 2 2 10 3" xfId="23815"/>
    <cellStyle name="Commentaire 2 2 2 10 4" xfId="23816"/>
    <cellStyle name="Commentaire 2 2 2 10 5" xfId="23817"/>
    <cellStyle name="Commentaire 2 2 2 10 6" xfId="23818"/>
    <cellStyle name="Commentaire 2 2 2 10 7" xfId="23819"/>
    <cellStyle name="Commentaire 2 2 2 10 8" xfId="23820"/>
    <cellStyle name="Commentaire 2 2 2 11" xfId="23821"/>
    <cellStyle name="Commentaire 2 2 2 12" xfId="23822"/>
    <cellStyle name="Commentaire 2 2 2 13" xfId="23823"/>
    <cellStyle name="Commentaire 2 2 2 14" xfId="23824"/>
    <cellStyle name="Commentaire 2 2 2 15" xfId="23825"/>
    <cellStyle name="Commentaire 2 2 2 16" xfId="23826"/>
    <cellStyle name="Commentaire 2 2 2 17" xfId="23827"/>
    <cellStyle name="Commentaire 2 2 2 18" xfId="23828"/>
    <cellStyle name="Commentaire 2 2 2 19" xfId="23829"/>
    <cellStyle name="Commentaire 2 2 2 2" xfId="23830"/>
    <cellStyle name="Commentaire 2 2 2 2 10" xfId="23831"/>
    <cellStyle name="Commentaire 2 2 2 2 11" xfId="23832"/>
    <cellStyle name="Commentaire 2 2 2 2 12" xfId="23833"/>
    <cellStyle name="Commentaire 2 2 2 2 13" xfId="23834"/>
    <cellStyle name="Commentaire 2 2 2 2 14" xfId="23835"/>
    <cellStyle name="Commentaire 2 2 2 2 15" xfId="23836"/>
    <cellStyle name="Commentaire 2 2 2 2 16" xfId="23837"/>
    <cellStyle name="Commentaire 2 2 2 2 17" xfId="23838"/>
    <cellStyle name="Commentaire 2 2 2 2 18" xfId="23839"/>
    <cellStyle name="Commentaire 2 2 2 2 19" xfId="23840"/>
    <cellStyle name="Commentaire 2 2 2 2 2" xfId="23841"/>
    <cellStyle name="Commentaire 2 2 2 2 2 2" xfId="23842"/>
    <cellStyle name="Commentaire 2 2 2 2 2 2 2" xfId="23843"/>
    <cellStyle name="Commentaire 2 2 2 2 2 3" xfId="23844"/>
    <cellStyle name="Commentaire 2 2 2 2 2 3 2" xfId="23845"/>
    <cellStyle name="Commentaire 2 2 2 2 2 4" xfId="23846"/>
    <cellStyle name="Commentaire 2 2 2 2 2 4 2" xfId="23847"/>
    <cellStyle name="Commentaire 2 2 2 2 2 5" xfId="23848"/>
    <cellStyle name="Commentaire 2 2 2 2 2 6" xfId="23849"/>
    <cellStyle name="Commentaire 2 2 2 2 2 7" xfId="23850"/>
    <cellStyle name="Commentaire 2 2 2 2 2 8" xfId="23851"/>
    <cellStyle name="Commentaire 2 2 2 2 2 9" xfId="23852"/>
    <cellStyle name="Commentaire 2 2 2 2 20" xfId="23853"/>
    <cellStyle name="Commentaire 2 2 2 2 21" xfId="23854"/>
    <cellStyle name="Commentaire 2 2 2 2 22" xfId="23855"/>
    <cellStyle name="Commentaire 2 2 2 2 23" xfId="23856"/>
    <cellStyle name="Commentaire 2 2 2 2 24" xfId="23857"/>
    <cellStyle name="Commentaire 2 2 2 2 25" xfId="23858"/>
    <cellStyle name="Commentaire 2 2 2 2 3" xfId="23859"/>
    <cellStyle name="Commentaire 2 2 2 2 3 2" xfId="23860"/>
    <cellStyle name="Commentaire 2 2 2 2 3 3" xfId="23861"/>
    <cellStyle name="Commentaire 2 2 2 2 3 4" xfId="23862"/>
    <cellStyle name="Commentaire 2 2 2 2 3 5" xfId="23863"/>
    <cellStyle name="Commentaire 2 2 2 2 3 6" xfId="23864"/>
    <cellStyle name="Commentaire 2 2 2 2 3 7" xfId="23865"/>
    <cellStyle name="Commentaire 2 2 2 2 3 8" xfId="23866"/>
    <cellStyle name="Commentaire 2 2 2 2 3 9" xfId="23867"/>
    <cellStyle name="Commentaire 2 2 2 2 4" xfId="23868"/>
    <cellStyle name="Commentaire 2 2 2 2 4 2" xfId="23869"/>
    <cellStyle name="Commentaire 2 2 2 2 4 3" xfId="23870"/>
    <cellStyle name="Commentaire 2 2 2 2 4 4" xfId="23871"/>
    <cellStyle name="Commentaire 2 2 2 2 4 5" xfId="23872"/>
    <cellStyle name="Commentaire 2 2 2 2 4 6" xfId="23873"/>
    <cellStyle name="Commentaire 2 2 2 2 4 7" xfId="23874"/>
    <cellStyle name="Commentaire 2 2 2 2 4 8" xfId="23875"/>
    <cellStyle name="Commentaire 2 2 2 2 4 9" xfId="23876"/>
    <cellStyle name="Commentaire 2 2 2 2 5" xfId="23877"/>
    <cellStyle name="Commentaire 2 2 2 2 5 2" xfId="23878"/>
    <cellStyle name="Commentaire 2 2 2 2 5 3" xfId="23879"/>
    <cellStyle name="Commentaire 2 2 2 2 5 4" xfId="23880"/>
    <cellStyle name="Commentaire 2 2 2 2 5 5" xfId="23881"/>
    <cellStyle name="Commentaire 2 2 2 2 5 6" xfId="23882"/>
    <cellStyle name="Commentaire 2 2 2 2 5 7" xfId="23883"/>
    <cellStyle name="Commentaire 2 2 2 2 5 8" xfId="23884"/>
    <cellStyle name="Commentaire 2 2 2 2 5 9" xfId="23885"/>
    <cellStyle name="Commentaire 2 2 2 2 6" xfId="23886"/>
    <cellStyle name="Commentaire 2 2 2 2 6 2" xfId="23887"/>
    <cellStyle name="Commentaire 2 2 2 2 6 3" xfId="23888"/>
    <cellStyle name="Commentaire 2 2 2 2 6 4" xfId="23889"/>
    <cellStyle name="Commentaire 2 2 2 2 6 5" xfId="23890"/>
    <cellStyle name="Commentaire 2 2 2 2 6 6" xfId="23891"/>
    <cellStyle name="Commentaire 2 2 2 2 6 7" xfId="23892"/>
    <cellStyle name="Commentaire 2 2 2 2 6 8" xfId="23893"/>
    <cellStyle name="Commentaire 2 2 2 2 6 9" xfId="23894"/>
    <cellStyle name="Commentaire 2 2 2 2 7" xfId="23895"/>
    <cellStyle name="Commentaire 2 2 2 2 7 2" xfId="23896"/>
    <cellStyle name="Commentaire 2 2 2 2 7 3" xfId="23897"/>
    <cellStyle name="Commentaire 2 2 2 2 7 4" xfId="23898"/>
    <cellStyle name="Commentaire 2 2 2 2 7 5" xfId="23899"/>
    <cellStyle name="Commentaire 2 2 2 2 7 6" xfId="23900"/>
    <cellStyle name="Commentaire 2 2 2 2 7 7" xfId="23901"/>
    <cellStyle name="Commentaire 2 2 2 2 7 8" xfId="23902"/>
    <cellStyle name="Commentaire 2 2 2 2 8" xfId="23903"/>
    <cellStyle name="Commentaire 2 2 2 2 9" xfId="23904"/>
    <cellStyle name="Commentaire 2 2 2 20" xfId="23905"/>
    <cellStyle name="Commentaire 2 2 2 21" xfId="23906"/>
    <cellStyle name="Commentaire 2 2 2 22" xfId="23907"/>
    <cellStyle name="Commentaire 2 2 2 23" xfId="23908"/>
    <cellStyle name="Commentaire 2 2 2 24" xfId="23909"/>
    <cellStyle name="Commentaire 2 2 2 25" xfId="23910"/>
    <cellStyle name="Commentaire 2 2 2 26" xfId="23911"/>
    <cellStyle name="Commentaire 2 2 2 27" xfId="23912"/>
    <cellStyle name="Commentaire 2 2 2 3" xfId="23913"/>
    <cellStyle name="Commentaire 2 2 2 3 10" xfId="23914"/>
    <cellStyle name="Commentaire 2 2 2 3 11" xfId="23915"/>
    <cellStyle name="Commentaire 2 2 2 3 12" xfId="23916"/>
    <cellStyle name="Commentaire 2 2 2 3 13" xfId="23917"/>
    <cellStyle name="Commentaire 2 2 2 3 14" xfId="23918"/>
    <cellStyle name="Commentaire 2 2 2 3 15" xfId="23919"/>
    <cellStyle name="Commentaire 2 2 2 3 16" xfId="23920"/>
    <cellStyle name="Commentaire 2 2 2 3 17" xfId="23921"/>
    <cellStyle name="Commentaire 2 2 2 3 18" xfId="23922"/>
    <cellStyle name="Commentaire 2 2 2 3 19" xfId="23923"/>
    <cellStyle name="Commentaire 2 2 2 3 2" xfId="23924"/>
    <cellStyle name="Commentaire 2 2 2 3 2 2" xfId="23925"/>
    <cellStyle name="Commentaire 2 2 2 3 2 3" xfId="23926"/>
    <cellStyle name="Commentaire 2 2 2 3 2 4" xfId="23927"/>
    <cellStyle name="Commentaire 2 2 2 3 2 5" xfId="23928"/>
    <cellStyle name="Commentaire 2 2 2 3 2 6" xfId="23929"/>
    <cellStyle name="Commentaire 2 2 2 3 2 7" xfId="23930"/>
    <cellStyle name="Commentaire 2 2 2 3 2 8" xfId="23931"/>
    <cellStyle name="Commentaire 2 2 2 3 20" xfId="23932"/>
    <cellStyle name="Commentaire 2 2 2 3 21" xfId="23933"/>
    <cellStyle name="Commentaire 2 2 2 3 22" xfId="23934"/>
    <cellStyle name="Commentaire 2 2 2 3 23" xfId="23935"/>
    <cellStyle name="Commentaire 2 2 2 3 24" xfId="23936"/>
    <cellStyle name="Commentaire 2 2 2 3 3" xfId="23937"/>
    <cellStyle name="Commentaire 2 2 2 3 3 2" xfId="23938"/>
    <cellStyle name="Commentaire 2 2 2 3 3 3" xfId="23939"/>
    <cellStyle name="Commentaire 2 2 2 3 3 4" xfId="23940"/>
    <cellStyle name="Commentaire 2 2 2 3 3 5" xfId="23941"/>
    <cellStyle name="Commentaire 2 2 2 3 3 6" xfId="23942"/>
    <cellStyle name="Commentaire 2 2 2 3 3 7" xfId="23943"/>
    <cellStyle name="Commentaire 2 2 2 3 3 8" xfId="23944"/>
    <cellStyle name="Commentaire 2 2 2 3 4" xfId="23945"/>
    <cellStyle name="Commentaire 2 2 2 3 4 2" xfId="23946"/>
    <cellStyle name="Commentaire 2 2 2 3 4 3" xfId="23947"/>
    <cellStyle name="Commentaire 2 2 2 3 4 4" xfId="23948"/>
    <cellStyle name="Commentaire 2 2 2 3 4 5" xfId="23949"/>
    <cellStyle name="Commentaire 2 2 2 3 4 6" xfId="23950"/>
    <cellStyle name="Commentaire 2 2 2 3 4 7" xfId="23951"/>
    <cellStyle name="Commentaire 2 2 2 3 4 8" xfId="23952"/>
    <cellStyle name="Commentaire 2 2 2 3 5" xfId="23953"/>
    <cellStyle name="Commentaire 2 2 2 3 5 2" xfId="23954"/>
    <cellStyle name="Commentaire 2 2 2 3 5 3" xfId="23955"/>
    <cellStyle name="Commentaire 2 2 2 3 5 4" xfId="23956"/>
    <cellStyle name="Commentaire 2 2 2 3 5 5" xfId="23957"/>
    <cellStyle name="Commentaire 2 2 2 3 5 6" xfId="23958"/>
    <cellStyle name="Commentaire 2 2 2 3 5 7" xfId="23959"/>
    <cellStyle name="Commentaire 2 2 2 3 5 8" xfId="23960"/>
    <cellStyle name="Commentaire 2 2 2 3 6" xfId="23961"/>
    <cellStyle name="Commentaire 2 2 2 3 6 2" xfId="23962"/>
    <cellStyle name="Commentaire 2 2 2 3 6 3" xfId="23963"/>
    <cellStyle name="Commentaire 2 2 2 3 6 4" xfId="23964"/>
    <cellStyle name="Commentaire 2 2 2 3 6 5" xfId="23965"/>
    <cellStyle name="Commentaire 2 2 2 3 6 6" xfId="23966"/>
    <cellStyle name="Commentaire 2 2 2 3 6 7" xfId="23967"/>
    <cellStyle name="Commentaire 2 2 2 3 6 8" xfId="23968"/>
    <cellStyle name="Commentaire 2 2 2 3 7" xfId="23969"/>
    <cellStyle name="Commentaire 2 2 2 3 7 2" xfId="23970"/>
    <cellStyle name="Commentaire 2 2 2 3 7 3" xfId="23971"/>
    <cellStyle name="Commentaire 2 2 2 3 7 4" xfId="23972"/>
    <cellStyle name="Commentaire 2 2 2 3 7 5" xfId="23973"/>
    <cellStyle name="Commentaire 2 2 2 3 7 6" xfId="23974"/>
    <cellStyle name="Commentaire 2 2 2 3 7 7" xfId="23975"/>
    <cellStyle name="Commentaire 2 2 2 3 7 8" xfId="23976"/>
    <cellStyle name="Commentaire 2 2 2 3 8" xfId="23977"/>
    <cellStyle name="Commentaire 2 2 2 3 9" xfId="23978"/>
    <cellStyle name="Commentaire 2 2 2 4" xfId="23979"/>
    <cellStyle name="Commentaire 2 2 2 4 10" xfId="23980"/>
    <cellStyle name="Commentaire 2 2 2 4 11" xfId="23981"/>
    <cellStyle name="Commentaire 2 2 2 4 12" xfId="23982"/>
    <cellStyle name="Commentaire 2 2 2 4 13" xfId="23983"/>
    <cellStyle name="Commentaire 2 2 2 4 14" xfId="23984"/>
    <cellStyle name="Commentaire 2 2 2 4 15" xfId="23985"/>
    <cellStyle name="Commentaire 2 2 2 4 16" xfId="23986"/>
    <cellStyle name="Commentaire 2 2 2 4 17" xfId="23987"/>
    <cellStyle name="Commentaire 2 2 2 4 18" xfId="23988"/>
    <cellStyle name="Commentaire 2 2 2 4 2" xfId="23989"/>
    <cellStyle name="Commentaire 2 2 2 4 3" xfId="23990"/>
    <cellStyle name="Commentaire 2 2 2 4 4" xfId="23991"/>
    <cellStyle name="Commentaire 2 2 2 4 5" xfId="23992"/>
    <cellStyle name="Commentaire 2 2 2 4 6" xfId="23993"/>
    <cellStyle name="Commentaire 2 2 2 4 7" xfId="23994"/>
    <cellStyle name="Commentaire 2 2 2 4 8" xfId="23995"/>
    <cellStyle name="Commentaire 2 2 2 4 9" xfId="23996"/>
    <cellStyle name="Commentaire 2 2 2 5" xfId="23997"/>
    <cellStyle name="Commentaire 2 2 2 5 10" xfId="23998"/>
    <cellStyle name="Commentaire 2 2 2 5 11" xfId="23999"/>
    <cellStyle name="Commentaire 2 2 2 5 12" xfId="24000"/>
    <cellStyle name="Commentaire 2 2 2 5 13" xfId="24001"/>
    <cellStyle name="Commentaire 2 2 2 5 14" xfId="24002"/>
    <cellStyle name="Commentaire 2 2 2 5 15" xfId="24003"/>
    <cellStyle name="Commentaire 2 2 2 5 16" xfId="24004"/>
    <cellStyle name="Commentaire 2 2 2 5 17" xfId="24005"/>
    <cellStyle name="Commentaire 2 2 2 5 18" xfId="24006"/>
    <cellStyle name="Commentaire 2 2 2 5 2" xfId="24007"/>
    <cellStyle name="Commentaire 2 2 2 5 3" xfId="24008"/>
    <cellStyle name="Commentaire 2 2 2 5 4" xfId="24009"/>
    <cellStyle name="Commentaire 2 2 2 5 5" xfId="24010"/>
    <cellStyle name="Commentaire 2 2 2 5 6" xfId="24011"/>
    <cellStyle name="Commentaire 2 2 2 5 7" xfId="24012"/>
    <cellStyle name="Commentaire 2 2 2 5 8" xfId="24013"/>
    <cellStyle name="Commentaire 2 2 2 5 9" xfId="24014"/>
    <cellStyle name="Commentaire 2 2 2 6" xfId="24015"/>
    <cellStyle name="Commentaire 2 2 2 6 10" xfId="24016"/>
    <cellStyle name="Commentaire 2 2 2 6 11" xfId="24017"/>
    <cellStyle name="Commentaire 2 2 2 6 12" xfId="24018"/>
    <cellStyle name="Commentaire 2 2 2 6 13" xfId="24019"/>
    <cellStyle name="Commentaire 2 2 2 6 14" xfId="24020"/>
    <cellStyle name="Commentaire 2 2 2 6 15" xfId="24021"/>
    <cellStyle name="Commentaire 2 2 2 6 16" xfId="24022"/>
    <cellStyle name="Commentaire 2 2 2 6 17" xfId="24023"/>
    <cellStyle name="Commentaire 2 2 2 6 18" xfId="24024"/>
    <cellStyle name="Commentaire 2 2 2 6 2" xfId="24025"/>
    <cellStyle name="Commentaire 2 2 2 6 3" xfId="24026"/>
    <cellStyle name="Commentaire 2 2 2 6 4" xfId="24027"/>
    <cellStyle name="Commentaire 2 2 2 6 5" xfId="24028"/>
    <cellStyle name="Commentaire 2 2 2 6 6" xfId="24029"/>
    <cellStyle name="Commentaire 2 2 2 6 7" xfId="24030"/>
    <cellStyle name="Commentaire 2 2 2 6 8" xfId="24031"/>
    <cellStyle name="Commentaire 2 2 2 6 9" xfId="24032"/>
    <cellStyle name="Commentaire 2 2 2 7" xfId="24033"/>
    <cellStyle name="Commentaire 2 2 2 7 2" xfId="24034"/>
    <cellStyle name="Commentaire 2 2 2 7 3" xfId="24035"/>
    <cellStyle name="Commentaire 2 2 2 7 4" xfId="24036"/>
    <cellStyle name="Commentaire 2 2 2 7 5" xfId="24037"/>
    <cellStyle name="Commentaire 2 2 2 7 6" xfId="24038"/>
    <cellStyle name="Commentaire 2 2 2 7 7" xfId="24039"/>
    <cellStyle name="Commentaire 2 2 2 7 8" xfId="24040"/>
    <cellStyle name="Commentaire 2 2 2 7 9" xfId="24041"/>
    <cellStyle name="Commentaire 2 2 2 8" xfId="24042"/>
    <cellStyle name="Commentaire 2 2 2 8 2" xfId="24043"/>
    <cellStyle name="Commentaire 2 2 2 8 3" xfId="24044"/>
    <cellStyle name="Commentaire 2 2 2 8 4" xfId="24045"/>
    <cellStyle name="Commentaire 2 2 2 8 5" xfId="24046"/>
    <cellStyle name="Commentaire 2 2 2 8 6" xfId="24047"/>
    <cellStyle name="Commentaire 2 2 2 8 7" xfId="24048"/>
    <cellStyle name="Commentaire 2 2 2 8 8" xfId="24049"/>
    <cellStyle name="Commentaire 2 2 2 8 9" xfId="24050"/>
    <cellStyle name="Commentaire 2 2 2 9" xfId="24051"/>
    <cellStyle name="Commentaire 2 2 2 9 2" xfId="24052"/>
    <cellStyle name="Commentaire 2 2 2 9 3" xfId="24053"/>
    <cellStyle name="Commentaire 2 2 2 9 4" xfId="24054"/>
    <cellStyle name="Commentaire 2 2 2 9 5" xfId="24055"/>
    <cellStyle name="Commentaire 2 2 2 9 6" xfId="24056"/>
    <cellStyle name="Commentaire 2 2 2 9 7" xfId="24057"/>
    <cellStyle name="Commentaire 2 2 2 9 8" xfId="24058"/>
    <cellStyle name="Commentaire 2 2 20" xfId="24059"/>
    <cellStyle name="Commentaire 2 2 21" xfId="24060"/>
    <cellStyle name="Commentaire 2 2 22" xfId="24061"/>
    <cellStyle name="Commentaire 2 2 23" xfId="24062"/>
    <cellStyle name="Commentaire 2 2 24" xfId="24063"/>
    <cellStyle name="Commentaire 2 2 25" xfId="24064"/>
    <cellStyle name="Commentaire 2 2 26" xfId="24065"/>
    <cellStyle name="Commentaire 2 2 3" xfId="24066"/>
    <cellStyle name="Commentaire 2 2 3 10" xfId="24067"/>
    <cellStyle name="Commentaire 2 2 3 11" xfId="24068"/>
    <cellStyle name="Commentaire 2 2 3 12" xfId="24069"/>
    <cellStyle name="Commentaire 2 2 3 13" xfId="24070"/>
    <cellStyle name="Commentaire 2 2 3 14" xfId="24071"/>
    <cellStyle name="Commentaire 2 2 3 15" xfId="24072"/>
    <cellStyle name="Commentaire 2 2 3 16" xfId="24073"/>
    <cellStyle name="Commentaire 2 2 3 17" xfId="24074"/>
    <cellStyle name="Commentaire 2 2 3 18" xfId="24075"/>
    <cellStyle name="Commentaire 2 2 3 19" xfId="24076"/>
    <cellStyle name="Commentaire 2 2 3 2" xfId="24077"/>
    <cellStyle name="Commentaire 2 2 3 2 2" xfId="24078"/>
    <cellStyle name="Commentaire 2 2 3 2 2 2" xfId="24079"/>
    <cellStyle name="Commentaire 2 2 3 2 3" xfId="24080"/>
    <cellStyle name="Commentaire 2 2 3 2 3 2" xfId="24081"/>
    <cellStyle name="Commentaire 2 2 3 2 4" xfId="24082"/>
    <cellStyle name="Commentaire 2 2 3 2 4 2" xfId="24083"/>
    <cellStyle name="Commentaire 2 2 3 2 5" xfId="24084"/>
    <cellStyle name="Commentaire 2 2 3 2 6" xfId="24085"/>
    <cellStyle name="Commentaire 2 2 3 2 7" xfId="24086"/>
    <cellStyle name="Commentaire 2 2 3 2 8" xfId="24087"/>
    <cellStyle name="Commentaire 2 2 3 2 9" xfId="24088"/>
    <cellStyle name="Commentaire 2 2 3 20" xfId="24089"/>
    <cellStyle name="Commentaire 2 2 3 21" xfId="24090"/>
    <cellStyle name="Commentaire 2 2 3 22" xfId="24091"/>
    <cellStyle name="Commentaire 2 2 3 23" xfId="24092"/>
    <cellStyle name="Commentaire 2 2 3 24" xfId="24093"/>
    <cellStyle name="Commentaire 2 2 3 25" xfId="24094"/>
    <cellStyle name="Commentaire 2 2 3 3" xfId="24095"/>
    <cellStyle name="Commentaire 2 2 3 3 2" xfId="24096"/>
    <cellStyle name="Commentaire 2 2 3 3 3" xfId="24097"/>
    <cellStyle name="Commentaire 2 2 3 3 4" xfId="24098"/>
    <cellStyle name="Commentaire 2 2 3 3 5" xfId="24099"/>
    <cellStyle name="Commentaire 2 2 3 3 6" xfId="24100"/>
    <cellStyle name="Commentaire 2 2 3 3 7" xfId="24101"/>
    <cellStyle name="Commentaire 2 2 3 3 8" xfId="24102"/>
    <cellStyle name="Commentaire 2 2 3 3 9" xfId="24103"/>
    <cellStyle name="Commentaire 2 2 3 4" xfId="24104"/>
    <cellStyle name="Commentaire 2 2 3 4 2" xfId="24105"/>
    <cellStyle name="Commentaire 2 2 3 4 3" xfId="24106"/>
    <cellStyle name="Commentaire 2 2 3 4 4" xfId="24107"/>
    <cellStyle name="Commentaire 2 2 3 4 5" xfId="24108"/>
    <cellStyle name="Commentaire 2 2 3 4 6" xfId="24109"/>
    <cellStyle name="Commentaire 2 2 3 4 7" xfId="24110"/>
    <cellStyle name="Commentaire 2 2 3 4 8" xfId="24111"/>
    <cellStyle name="Commentaire 2 2 3 4 9" xfId="24112"/>
    <cellStyle name="Commentaire 2 2 3 5" xfId="24113"/>
    <cellStyle name="Commentaire 2 2 3 5 2" xfId="24114"/>
    <cellStyle name="Commentaire 2 2 3 5 3" xfId="24115"/>
    <cellStyle name="Commentaire 2 2 3 5 4" xfId="24116"/>
    <cellStyle name="Commentaire 2 2 3 5 5" xfId="24117"/>
    <cellStyle name="Commentaire 2 2 3 5 6" xfId="24118"/>
    <cellStyle name="Commentaire 2 2 3 5 7" xfId="24119"/>
    <cellStyle name="Commentaire 2 2 3 5 8" xfId="24120"/>
    <cellStyle name="Commentaire 2 2 3 5 9" xfId="24121"/>
    <cellStyle name="Commentaire 2 2 3 6" xfId="24122"/>
    <cellStyle name="Commentaire 2 2 3 6 2" xfId="24123"/>
    <cellStyle name="Commentaire 2 2 3 6 3" xfId="24124"/>
    <cellStyle name="Commentaire 2 2 3 6 4" xfId="24125"/>
    <cellStyle name="Commentaire 2 2 3 6 5" xfId="24126"/>
    <cellStyle name="Commentaire 2 2 3 6 6" xfId="24127"/>
    <cellStyle name="Commentaire 2 2 3 6 7" xfId="24128"/>
    <cellStyle name="Commentaire 2 2 3 6 8" xfId="24129"/>
    <cellStyle name="Commentaire 2 2 3 6 9" xfId="24130"/>
    <cellStyle name="Commentaire 2 2 3 7" xfId="24131"/>
    <cellStyle name="Commentaire 2 2 3 7 2" xfId="24132"/>
    <cellStyle name="Commentaire 2 2 3 7 3" xfId="24133"/>
    <cellStyle name="Commentaire 2 2 3 7 4" xfId="24134"/>
    <cellStyle name="Commentaire 2 2 3 7 5" xfId="24135"/>
    <cellStyle name="Commentaire 2 2 3 7 6" xfId="24136"/>
    <cellStyle name="Commentaire 2 2 3 7 7" xfId="24137"/>
    <cellStyle name="Commentaire 2 2 3 7 8" xfId="24138"/>
    <cellStyle name="Commentaire 2 2 3 8" xfId="24139"/>
    <cellStyle name="Commentaire 2 2 3 9" xfId="24140"/>
    <cellStyle name="Commentaire 2 2 4" xfId="24141"/>
    <cellStyle name="Commentaire 2 2 4 10" xfId="24142"/>
    <cellStyle name="Commentaire 2 2 4 11" xfId="24143"/>
    <cellStyle name="Commentaire 2 2 4 12" xfId="24144"/>
    <cellStyle name="Commentaire 2 2 4 13" xfId="24145"/>
    <cellStyle name="Commentaire 2 2 4 14" xfId="24146"/>
    <cellStyle name="Commentaire 2 2 4 15" xfId="24147"/>
    <cellStyle name="Commentaire 2 2 4 16" xfId="24148"/>
    <cellStyle name="Commentaire 2 2 4 17" xfId="24149"/>
    <cellStyle name="Commentaire 2 2 4 18" xfId="24150"/>
    <cellStyle name="Commentaire 2 2 4 2" xfId="24151"/>
    <cellStyle name="Commentaire 2 2 4 3" xfId="24152"/>
    <cellStyle name="Commentaire 2 2 4 4" xfId="24153"/>
    <cellStyle name="Commentaire 2 2 4 5" xfId="24154"/>
    <cellStyle name="Commentaire 2 2 4 6" xfId="24155"/>
    <cellStyle name="Commentaire 2 2 4 7" xfId="24156"/>
    <cellStyle name="Commentaire 2 2 4 8" xfId="24157"/>
    <cellStyle name="Commentaire 2 2 4 9" xfId="24158"/>
    <cellStyle name="Commentaire 2 2 5" xfId="24159"/>
    <cellStyle name="Commentaire 2 2 5 10" xfId="24160"/>
    <cellStyle name="Commentaire 2 2 5 11" xfId="24161"/>
    <cellStyle name="Commentaire 2 2 5 12" xfId="24162"/>
    <cellStyle name="Commentaire 2 2 5 13" xfId="24163"/>
    <cellStyle name="Commentaire 2 2 5 14" xfId="24164"/>
    <cellStyle name="Commentaire 2 2 5 15" xfId="24165"/>
    <cellStyle name="Commentaire 2 2 5 16" xfId="24166"/>
    <cellStyle name="Commentaire 2 2 5 17" xfId="24167"/>
    <cellStyle name="Commentaire 2 2 5 18" xfId="24168"/>
    <cellStyle name="Commentaire 2 2 5 2" xfId="24169"/>
    <cellStyle name="Commentaire 2 2 5 3" xfId="24170"/>
    <cellStyle name="Commentaire 2 2 5 4" xfId="24171"/>
    <cellStyle name="Commentaire 2 2 5 5" xfId="24172"/>
    <cellStyle name="Commentaire 2 2 5 6" xfId="24173"/>
    <cellStyle name="Commentaire 2 2 5 7" xfId="24174"/>
    <cellStyle name="Commentaire 2 2 5 8" xfId="24175"/>
    <cellStyle name="Commentaire 2 2 5 9" xfId="24176"/>
    <cellStyle name="Commentaire 2 2 6" xfId="24177"/>
    <cellStyle name="Commentaire 2 2 6 10" xfId="24178"/>
    <cellStyle name="Commentaire 2 2 6 11" xfId="24179"/>
    <cellStyle name="Commentaire 2 2 6 12" xfId="24180"/>
    <cellStyle name="Commentaire 2 2 6 13" xfId="24181"/>
    <cellStyle name="Commentaire 2 2 6 14" xfId="24182"/>
    <cellStyle name="Commentaire 2 2 6 15" xfId="24183"/>
    <cellStyle name="Commentaire 2 2 6 16" xfId="24184"/>
    <cellStyle name="Commentaire 2 2 6 17" xfId="24185"/>
    <cellStyle name="Commentaire 2 2 6 18" xfId="24186"/>
    <cellStyle name="Commentaire 2 2 6 2" xfId="24187"/>
    <cellStyle name="Commentaire 2 2 6 3" xfId="24188"/>
    <cellStyle name="Commentaire 2 2 6 4" xfId="24189"/>
    <cellStyle name="Commentaire 2 2 6 5" xfId="24190"/>
    <cellStyle name="Commentaire 2 2 6 6" xfId="24191"/>
    <cellStyle name="Commentaire 2 2 6 7" xfId="24192"/>
    <cellStyle name="Commentaire 2 2 6 8" xfId="24193"/>
    <cellStyle name="Commentaire 2 2 6 9" xfId="24194"/>
    <cellStyle name="Commentaire 2 2 7" xfId="24195"/>
    <cellStyle name="Commentaire 2 2 7 10" xfId="24196"/>
    <cellStyle name="Commentaire 2 2 7 11" xfId="24197"/>
    <cellStyle name="Commentaire 2 2 7 12" xfId="24198"/>
    <cellStyle name="Commentaire 2 2 7 13" xfId="24199"/>
    <cellStyle name="Commentaire 2 2 7 14" xfId="24200"/>
    <cellStyle name="Commentaire 2 2 7 15" xfId="24201"/>
    <cellStyle name="Commentaire 2 2 7 16" xfId="24202"/>
    <cellStyle name="Commentaire 2 2 7 17" xfId="24203"/>
    <cellStyle name="Commentaire 2 2 7 18" xfId="24204"/>
    <cellStyle name="Commentaire 2 2 7 2" xfId="24205"/>
    <cellStyle name="Commentaire 2 2 7 3" xfId="24206"/>
    <cellStyle name="Commentaire 2 2 7 4" xfId="24207"/>
    <cellStyle name="Commentaire 2 2 7 5" xfId="24208"/>
    <cellStyle name="Commentaire 2 2 7 6" xfId="24209"/>
    <cellStyle name="Commentaire 2 2 7 7" xfId="24210"/>
    <cellStyle name="Commentaire 2 2 7 8" xfId="24211"/>
    <cellStyle name="Commentaire 2 2 7 9" xfId="24212"/>
    <cellStyle name="Commentaire 2 2 8" xfId="24213"/>
    <cellStyle name="Commentaire 2 2 8 2" xfId="24214"/>
    <cellStyle name="Commentaire 2 2 8 3" xfId="24215"/>
    <cellStyle name="Commentaire 2 2 8 4" xfId="24216"/>
    <cellStyle name="Commentaire 2 2 8 5" xfId="24217"/>
    <cellStyle name="Commentaire 2 2 8 6" xfId="24218"/>
    <cellStyle name="Commentaire 2 2 8 7" xfId="24219"/>
    <cellStyle name="Commentaire 2 2 8 8" xfId="24220"/>
    <cellStyle name="Commentaire 2 2 8 9" xfId="24221"/>
    <cellStyle name="Commentaire 2 2 9" xfId="24222"/>
    <cellStyle name="Commentaire 2 2 9 2" xfId="24223"/>
    <cellStyle name="Commentaire 2 2 9 3" xfId="24224"/>
    <cellStyle name="Commentaire 2 2 9 4" xfId="24225"/>
    <cellStyle name="Commentaire 2 2 9 5" xfId="24226"/>
    <cellStyle name="Commentaire 2 2 9 6" xfId="24227"/>
    <cellStyle name="Commentaire 2 2 9 7" xfId="24228"/>
    <cellStyle name="Commentaire 2 2 9 8" xfId="24229"/>
    <cellStyle name="Commentaire 2 2 9 9" xfId="24230"/>
    <cellStyle name="Commentaire 2 20" xfId="24231"/>
    <cellStyle name="Commentaire 2 21" xfId="24232"/>
    <cellStyle name="Commentaire 2 22" xfId="24233"/>
    <cellStyle name="Commentaire 2 23" xfId="24234"/>
    <cellStyle name="Commentaire 2 24" xfId="24235"/>
    <cellStyle name="Commentaire 2 25" xfId="24236"/>
    <cellStyle name="Commentaire 2 26" xfId="24237"/>
    <cellStyle name="Commentaire 2 27" xfId="24238"/>
    <cellStyle name="Commentaire 2 3" xfId="24239"/>
    <cellStyle name="Commentaire 2 3 10" xfId="24240"/>
    <cellStyle name="Commentaire 2 3 10 2" xfId="24241"/>
    <cellStyle name="Commentaire 2 3 10 3" xfId="24242"/>
    <cellStyle name="Commentaire 2 3 10 4" xfId="24243"/>
    <cellStyle name="Commentaire 2 3 10 5" xfId="24244"/>
    <cellStyle name="Commentaire 2 3 10 6" xfId="24245"/>
    <cellStyle name="Commentaire 2 3 10 7" xfId="24246"/>
    <cellStyle name="Commentaire 2 3 10 8" xfId="24247"/>
    <cellStyle name="Commentaire 2 3 11" xfId="24248"/>
    <cellStyle name="Commentaire 2 3 12" xfId="24249"/>
    <cellStyle name="Commentaire 2 3 13" xfId="24250"/>
    <cellStyle name="Commentaire 2 3 14" xfId="24251"/>
    <cellStyle name="Commentaire 2 3 15" xfId="24252"/>
    <cellStyle name="Commentaire 2 3 16" xfId="24253"/>
    <cellStyle name="Commentaire 2 3 17" xfId="24254"/>
    <cellStyle name="Commentaire 2 3 18" xfId="24255"/>
    <cellStyle name="Commentaire 2 3 19" xfId="24256"/>
    <cellStyle name="Commentaire 2 3 2" xfId="24257"/>
    <cellStyle name="Commentaire 2 3 2 10" xfId="24258"/>
    <cellStyle name="Commentaire 2 3 2 11" xfId="24259"/>
    <cellStyle name="Commentaire 2 3 2 12" xfId="24260"/>
    <cellStyle name="Commentaire 2 3 2 13" xfId="24261"/>
    <cellStyle name="Commentaire 2 3 2 14" xfId="24262"/>
    <cellStyle name="Commentaire 2 3 2 15" xfId="24263"/>
    <cellStyle name="Commentaire 2 3 2 16" xfId="24264"/>
    <cellStyle name="Commentaire 2 3 2 17" xfId="24265"/>
    <cellStyle name="Commentaire 2 3 2 18" xfId="24266"/>
    <cellStyle name="Commentaire 2 3 2 19" xfId="24267"/>
    <cellStyle name="Commentaire 2 3 2 2" xfId="24268"/>
    <cellStyle name="Commentaire 2 3 2 2 2" xfId="24269"/>
    <cellStyle name="Commentaire 2 3 2 2 2 2" xfId="24270"/>
    <cellStyle name="Commentaire 2 3 2 2 3" xfId="24271"/>
    <cellStyle name="Commentaire 2 3 2 2 3 2" xfId="24272"/>
    <cellStyle name="Commentaire 2 3 2 2 4" xfId="24273"/>
    <cellStyle name="Commentaire 2 3 2 2 4 2" xfId="24274"/>
    <cellStyle name="Commentaire 2 3 2 2 5" xfId="24275"/>
    <cellStyle name="Commentaire 2 3 2 2 6" xfId="24276"/>
    <cellStyle name="Commentaire 2 3 2 2 7" xfId="24277"/>
    <cellStyle name="Commentaire 2 3 2 2 8" xfId="24278"/>
    <cellStyle name="Commentaire 2 3 2 2 9" xfId="24279"/>
    <cellStyle name="Commentaire 2 3 2 20" xfId="24280"/>
    <cellStyle name="Commentaire 2 3 2 21" xfId="24281"/>
    <cellStyle name="Commentaire 2 3 2 22" xfId="24282"/>
    <cellStyle name="Commentaire 2 3 2 23" xfId="24283"/>
    <cellStyle name="Commentaire 2 3 2 24" xfId="24284"/>
    <cellStyle name="Commentaire 2 3 2 25" xfId="24285"/>
    <cellStyle name="Commentaire 2 3 2 3" xfId="24286"/>
    <cellStyle name="Commentaire 2 3 2 3 2" xfId="24287"/>
    <cellStyle name="Commentaire 2 3 2 3 3" xfId="24288"/>
    <cellStyle name="Commentaire 2 3 2 3 4" xfId="24289"/>
    <cellStyle name="Commentaire 2 3 2 3 5" xfId="24290"/>
    <cellStyle name="Commentaire 2 3 2 3 6" xfId="24291"/>
    <cellStyle name="Commentaire 2 3 2 3 7" xfId="24292"/>
    <cellStyle name="Commentaire 2 3 2 3 8" xfId="24293"/>
    <cellStyle name="Commentaire 2 3 2 3 9" xfId="24294"/>
    <cellStyle name="Commentaire 2 3 2 4" xfId="24295"/>
    <cellStyle name="Commentaire 2 3 2 4 2" xfId="24296"/>
    <cellStyle name="Commentaire 2 3 2 4 3" xfId="24297"/>
    <cellStyle name="Commentaire 2 3 2 4 4" xfId="24298"/>
    <cellStyle name="Commentaire 2 3 2 4 5" xfId="24299"/>
    <cellStyle name="Commentaire 2 3 2 4 6" xfId="24300"/>
    <cellStyle name="Commentaire 2 3 2 4 7" xfId="24301"/>
    <cellStyle name="Commentaire 2 3 2 4 8" xfId="24302"/>
    <cellStyle name="Commentaire 2 3 2 4 9" xfId="24303"/>
    <cellStyle name="Commentaire 2 3 2 5" xfId="24304"/>
    <cellStyle name="Commentaire 2 3 2 5 2" xfId="24305"/>
    <cellStyle name="Commentaire 2 3 2 5 3" xfId="24306"/>
    <cellStyle name="Commentaire 2 3 2 5 4" xfId="24307"/>
    <cellStyle name="Commentaire 2 3 2 5 5" xfId="24308"/>
    <cellStyle name="Commentaire 2 3 2 5 6" xfId="24309"/>
    <cellStyle name="Commentaire 2 3 2 5 7" xfId="24310"/>
    <cellStyle name="Commentaire 2 3 2 5 8" xfId="24311"/>
    <cellStyle name="Commentaire 2 3 2 5 9" xfId="24312"/>
    <cellStyle name="Commentaire 2 3 2 6" xfId="24313"/>
    <cellStyle name="Commentaire 2 3 2 6 2" xfId="24314"/>
    <cellStyle name="Commentaire 2 3 2 6 3" xfId="24315"/>
    <cellStyle name="Commentaire 2 3 2 6 4" xfId="24316"/>
    <cellStyle name="Commentaire 2 3 2 6 5" xfId="24317"/>
    <cellStyle name="Commentaire 2 3 2 6 6" xfId="24318"/>
    <cellStyle name="Commentaire 2 3 2 6 7" xfId="24319"/>
    <cellStyle name="Commentaire 2 3 2 6 8" xfId="24320"/>
    <cellStyle name="Commentaire 2 3 2 6 9" xfId="24321"/>
    <cellStyle name="Commentaire 2 3 2 7" xfId="24322"/>
    <cellStyle name="Commentaire 2 3 2 7 2" xfId="24323"/>
    <cellStyle name="Commentaire 2 3 2 7 3" xfId="24324"/>
    <cellStyle name="Commentaire 2 3 2 7 4" xfId="24325"/>
    <cellStyle name="Commentaire 2 3 2 7 5" xfId="24326"/>
    <cellStyle name="Commentaire 2 3 2 7 6" xfId="24327"/>
    <cellStyle name="Commentaire 2 3 2 7 7" xfId="24328"/>
    <cellStyle name="Commentaire 2 3 2 7 8" xfId="24329"/>
    <cellStyle name="Commentaire 2 3 2 8" xfId="24330"/>
    <cellStyle name="Commentaire 2 3 2 9" xfId="24331"/>
    <cellStyle name="Commentaire 2 3 20" xfId="24332"/>
    <cellStyle name="Commentaire 2 3 21" xfId="24333"/>
    <cellStyle name="Commentaire 2 3 22" xfId="24334"/>
    <cellStyle name="Commentaire 2 3 23" xfId="24335"/>
    <cellStyle name="Commentaire 2 3 24" xfId="24336"/>
    <cellStyle name="Commentaire 2 3 25" xfId="24337"/>
    <cellStyle name="Commentaire 2 3 26" xfId="24338"/>
    <cellStyle name="Commentaire 2 3 27" xfId="24339"/>
    <cellStyle name="Commentaire 2 3 3" xfId="24340"/>
    <cellStyle name="Commentaire 2 3 3 10" xfId="24341"/>
    <cellStyle name="Commentaire 2 3 3 11" xfId="24342"/>
    <cellStyle name="Commentaire 2 3 3 12" xfId="24343"/>
    <cellStyle name="Commentaire 2 3 3 13" xfId="24344"/>
    <cellStyle name="Commentaire 2 3 3 14" xfId="24345"/>
    <cellStyle name="Commentaire 2 3 3 15" xfId="24346"/>
    <cellStyle name="Commentaire 2 3 3 16" xfId="24347"/>
    <cellStyle name="Commentaire 2 3 3 17" xfId="24348"/>
    <cellStyle name="Commentaire 2 3 3 18" xfId="24349"/>
    <cellStyle name="Commentaire 2 3 3 19" xfId="24350"/>
    <cellStyle name="Commentaire 2 3 3 2" xfId="24351"/>
    <cellStyle name="Commentaire 2 3 3 2 2" xfId="24352"/>
    <cellStyle name="Commentaire 2 3 3 2 3" xfId="24353"/>
    <cellStyle name="Commentaire 2 3 3 2 4" xfId="24354"/>
    <cellStyle name="Commentaire 2 3 3 2 5" xfId="24355"/>
    <cellStyle name="Commentaire 2 3 3 2 6" xfId="24356"/>
    <cellStyle name="Commentaire 2 3 3 2 7" xfId="24357"/>
    <cellStyle name="Commentaire 2 3 3 2 8" xfId="24358"/>
    <cellStyle name="Commentaire 2 3 3 20" xfId="24359"/>
    <cellStyle name="Commentaire 2 3 3 21" xfId="24360"/>
    <cellStyle name="Commentaire 2 3 3 22" xfId="24361"/>
    <cellStyle name="Commentaire 2 3 3 23" xfId="24362"/>
    <cellStyle name="Commentaire 2 3 3 24" xfId="24363"/>
    <cellStyle name="Commentaire 2 3 3 3" xfId="24364"/>
    <cellStyle name="Commentaire 2 3 3 3 2" xfId="24365"/>
    <cellStyle name="Commentaire 2 3 3 3 3" xfId="24366"/>
    <cellStyle name="Commentaire 2 3 3 3 4" xfId="24367"/>
    <cellStyle name="Commentaire 2 3 3 3 5" xfId="24368"/>
    <cellStyle name="Commentaire 2 3 3 3 6" xfId="24369"/>
    <cellStyle name="Commentaire 2 3 3 3 7" xfId="24370"/>
    <cellStyle name="Commentaire 2 3 3 3 8" xfId="24371"/>
    <cellStyle name="Commentaire 2 3 3 4" xfId="24372"/>
    <cellStyle name="Commentaire 2 3 3 4 2" xfId="24373"/>
    <cellStyle name="Commentaire 2 3 3 4 3" xfId="24374"/>
    <cellStyle name="Commentaire 2 3 3 4 4" xfId="24375"/>
    <cellStyle name="Commentaire 2 3 3 4 5" xfId="24376"/>
    <cellStyle name="Commentaire 2 3 3 4 6" xfId="24377"/>
    <cellStyle name="Commentaire 2 3 3 4 7" xfId="24378"/>
    <cellStyle name="Commentaire 2 3 3 4 8" xfId="24379"/>
    <cellStyle name="Commentaire 2 3 3 5" xfId="24380"/>
    <cellStyle name="Commentaire 2 3 3 5 2" xfId="24381"/>
    <cellStyle name="Commentaire 2 3 3 5 3" xfId="24382"/>
    <cellStyle name="Commentaire 2 3 3 5 4" xfId="24383"/>
    <cellStyle name="Commentaire 2 3 3 5 5" xfId="24384"/>
    <cellStyle name="Commentaire 2 3 3 5 6" xfId="24385"/>
    <cellStyle name="Commentaire 2 3 3 5 7" xfId="24386"/>
    <cellStyle name="Commentaire 2 3 3 5 8" xfId="24387"/>
    <cellStyle name="Commentaire 2 3 3 6" xfId="24388"/>
    <cellStyle name="Commentaire 2 3 3 6 2" xfId="24389"/>
    <cellStyle name="Commentaire 2 3 3 6 3" xfId="24390"/>
    <cellStyle name="Commentaire 2 3 3 6 4" xfId="24391"/>
    <cellStyle name="Commentaire 2 3 3 6 5" xfId="24392"/>
    <cellStyle name="Commentaire 2 3 3 6 6" xfId="24393"/>
    <cellStyle name="Commentaire 2 3 3 6 7" xfId="24394"/>
    <cellStyle name="Commentaire 2 3 3 6 8" xfId="24395"/>
    <cellStyle name="Commentaire 2 3 3 7" xfId="24396"/>
    <cellStyle name="Commentaire 2 3 3 7 2" xfId="24397"/>
    <cellStyle name="Commentaire 2 3 3 7 3" xfId="24398"/>
    <cellStyle name="Commentaire 2 3 3 7 4" xfId="24399"/>
    <cellStyle name="Commentaire 2 3 3 7 5" xfId="24400"/>
    <cellStyle name="Commentaire 2 3 3 7 6" xfId="24401"/>
    <cellStyle name="Commentaire 2 3 3 7 7" xfId="24402"/>
    <cellStyle name="Commentaire 2 3 3 7 8" xfId="24403"/>
    <cellStyle name="Commentaire 2 3 3 8" xfId="24404"/>
    <cellStyle name="Commentaire 2 3 3 9" xfId="24405"/>
    <cellStyle name="Commentaire 2 3 4" xfId="24406"/>
    <cellStyle name="Commentaire 2 3 4 10" xfId="24407"/>
    <cellStyle name="Commentaire 2 3 4 11" xfId="24408"/>
    <cellStyle name="Commentaire 2 3 4 12" xfId="24409"/>
    <cellStyle name="Commentaire 2 3 4 13" xfId="24410"/>
    <cellStyle name="Commentaire 2 3 4 14" xfId="24411"/>
    <cellStyle name="Commentaire 2 3 4 15" xfId="24412"/>
    <cellStyle name="Commentaire 2 3 4 16" xfId="24413"/>
    <cellStyle name="Commentaire 2 3 4 17" xfId="24414"/>
    <cellStyle name="Commentaire 2 3 4 18" xfId="24415"/>
    <cellStyle name="Commentaire 2 3 4 2" xfId="24416"/>
    <cellStyle name="Commentaire 2 3 4 3" xfId="24417"/>
    <cellStyle name="Commentaire 2 3 4 4" xfId="24418"/>
    <cellStyle name="Commentaire 2 3 4 5" xfId="24419"/>
    <cellStyle name="Commentaire 2 3 4 6" xfId="24420"/>
    <cellStyle name="Commentaire 2 3 4 7" xfId="24421"/>
    <cellStyle name="Commentaire 2 3 4 8" xfId="24422"/>
    <cellStyle name="Commentaire 2 3 4 9" xfId="24423"/>
    <cellStyle name="Commentaire 2 3 5" xfId="24424"/>
    <cellStyle name="Commentaire 2 3 5 10" xfId="24425"/>
    <cellStyle name="Commentaire 2 3 5 11" xfId="24426"/>
    <cellStyle name="Commentaire 2 3 5 12" xfId="24427"/>
    <cellStyle name="Commentaire 2 3 5 13" xfId="24428"/>
    <cellStyle name="Commentaire 2 3 5 14" xfId="24429"/>
    <cellStyle name="Commentaire 2 3 5 15" xfId="24430"/>
    <cellStyle name="Commentaire 2 3 5 16" xfId="24431"/>
    <cellStyle name="Commentaire 2 3 5 17" xfId="24432"/>
    <cellStyle name="Commentaire 2 3 5 18" xfId="24433"/>
    <cellStyle name="Commentaire 2 3 5 2" xfId="24434"/>
    <cellStyle name="Commentaire 2 3 5 3" xfId="24435"/>
    <cellStyle name="Commentaire 2 3 5 4" xfId="24436"/>
    <cellStyle name="Commentaire 2 3 5 5" xfId="24437"/>
    <cellStyle name="Commentaire 2 3 5 6" xfId="24438"/>
    <cellStyle name="Commentaire 2 3 5 7" xfId="24439"/>
    <cellStyle name="Commentaire 2 3 5 8" xfId="24440"/>
    <cellStyle name="Commentaire 2 3 5 9" xfId="24441"/>
    <cellStyle name="Commentaire 2 3 6" xfId="24442"/>
    <cellStyle name="Commentaire 2 3 6 10" xfId="24443"/>
    <cellStyle name="Commentaire 2 3 6 11" xfId="24444"/>
    <cellStyle name="Commentaire 2 3 6 12" xfId="24445"/>
    <cellStyle name="Commentaire 2 3 6 13" xfId="24446"/>
    <cellStyle name="Commentaire 2 3 6 14" xfId="24447"/>
    <cellStyle name="Commentaire 2 3 6 15" xfId="24448"/>
    <cellStyle name="Commentaire 2 3 6 16" xfId="24449"/>
    <cellStyle name="Commentaire 2 3 6 17" xfId="24450"/>
    <cellStyle name="Commentaire 2 3 6 18" xfId="24451"/>
    <cellStyle name="Commentaire 2 3 6 2" xfId="24452"/>
    <cellStyle name="Commentaire 2 3 6 3" xfId="24453"/>
    <cellStyle name="Commentaire 2 3 6 4" xfId="24454"/>
    <cellStyle name="Commentaire 2 3 6 5" xfId="24455"/>
    <cellStyle name="Commentaire 2 3 6 6" xfId="24456"/>
    <cellStyle name="Commentaire 2 3 6 7" xfId="24457"/>
    <cellStyle name="Commentaire 2 3 6 8" xfId="24458"/>
    <cellStyle name="Commentaire 2 3 6 9" xfId="24459"/>
    <cellStyle name="Commentaire 2 3 7" xfId="24460"/>
    <cellStyle name="Commentaire 2 3 7 2" xfId="24461"/>
    <cellStyle name="Commentaire 2 3 7 3" xfId="24462"/>
    <cellStyle name="Commentaire 2 3 7 4" xfId="24463"/>
    <cellStyle name="Commentaire 2 3 7 5" xfId="24464"/>
    <cellStyle name="Commentaire 2 3 7 6" xfId="24465"/>
    <cellStyle name="Commentaire 2 3 7 7" xfId="24466"/>
    <cellStyle name="Commentaire 2 3 7 8" xfId="24467"/>
    <cellStyle name="Commentaire 2 3 7 9" xfId="24468"/>
    <cellStyle name="Commentaire 2 3 8" xfId="24469"/>
    <cellStyle name="Commentaire 2 3 8 2" xfId="24470"/>
    <cellStyle name="Commentaire 2 3 8 3" xfId="24471"/>
    <cellStyle name="Commentaire 2 3 8 4" xfId="24472"/>
    <cellStyle name="Commentaire 2 3 8 5" xfId="24473"/>
    <cellStyle name="Commentaire 2 3 8 6" xfId="24474"/>
    <cellStyle name="Commentaire 2 3 8 7" xfId="24475"/>
    <cellStyle name="Commentaire 2 3 8 8" xfId="24476"/>
    <cellStyle name="Commentaire 2 3 8 9" xfId="24477"/>
    <cellStyle name="Commentaire 2 3 9" xfId="24478"/>
    <cellStyle name="Commentaire 2 3 9 2" xfId="24479"/>
    <cellStyle name="Commentaire 2 3 9 3" xfId="24480"/>
    <cellStyle name="Commentaire 2 3 9 4" xfId="24481"/>
    <cellStyle name="Commentaire 2 3 9 5" xfId="24482"/>
    <cellStyle name="Commentaire 2 3 9 6" xfId="24483"/>
    <cellStyle name="Commentaire 2 3 9 7" xfId="24484"/>
    <cellStyle name="Commentaire 2 3 9 8" xfId="24485"/>
    <cellStyle name="Commentaire 2 4" xfId="24486"/>
    <cellStyle name="Commentaire 2 4 10" xfId="24487"/>
    <cellStyle name="Commentaire 2 4 11" xfId="24488"/>
    <cellStyle name="Commentaire 2 4 12" xfId="24489"/>
    <cellStyle name="Commentaire 2 4 13" xfId="24490"/>
    <cellStyle name="Commentaire 2 4 14" xfId="24491"/>
    <cellStyle name="Commentaire 2 4 15" xfId="24492"/>
    <cellStyle name="Commentaire 2 4 16" xfId="24493"/>
    <cellStyle name="Commentaire 2 4 17" xfId="24494"/>
    <cellStyle name="Commentaire 2 4 18" xfId="24495"/>
    <cellStyle name="Commentaire 2 4 19" xfId="24496"/>
    <cellStyle name="Commentaire 2 4 2" xfId="24497"/>
    <cellStyle name="Commentaire 2 4 2 2" xfId="24498"/>
    <cellStyle name="Commentaire 2 4 2 2 2" xfId="24499"/>
    <cellStyle name="Commentaire 2 4 2 3" xfId="24500"/>
    <cellStyle name="Commentaire 2 4 2 3 2" xfId="24501"/>
    <cellStyle name="Commentaire 2 4 2 4" xfId="24502"/>
    <cellStyle name="Commentaire 2 4 2 4 2" xfId="24503"/>
    <cellStyle name="Commentaire 2 4 2 5" xfId="24504"/>
    <cellStyle name="Commentaire 2 4 2 6" xfId="24505"/>
    <cellStyle name="Commentaire 2 4 2 7" xfId="24506"/>
    <cellStyle name="Commentaire 2 4 2 8" xfId="24507"/>
    <cellStyle name="Commentaire 2 4 2 9" xfId="24508"/>
    <cellStyle name="Commentaire 2 4 20" xfId="24509"/>
    <cellStyle name="Commentaire 2 4 21" xfId="24510"/>
    <cellStyle name="Commentaire 2 4 22" xfId="24511"/>
    <cellStyle name="Commentaire 2 4 23" xfId="24512"/>
    <cellStyle name="Commentaire 2 4 24" xfId="24513"/>
    <cellStyle name="Commentaire 2 4 25" xfId="24514"/>
    <cellStyle name="Commentaire 2 4 3" xfId="24515"/>
    <cellStyle name="Commentaire 2 4 3 2" xfId="24516"/>
    <cellStyle name="Commentaire 2 4 3 3" xfId="24517"/>
    <cellStyle name="Commentaire 2 4 3 4" xfId="24518"/>
    <cellStyle name="Commentaire 2 4 3 5" xfId="24519"/>
    <cellStyle name="Commentaire 2 4 3 6" xfId="24520"/>
    <cellStyle name="Commentaire 2 4 3 7" xfId="24521"/>
    <cellStyle name="Commentaire 2 4 3 8" xfId="24522"/>
    <cellStyle name="Commentaire 2 4 3 9" xfId="24523"/>
    <cellStyle name="Commentaire 2 4 4" xfId="24524"/>
    <cellStyle name="Commentaire 2 4 4 2" xfId="24525"/>
    <cellStyle name="Commentaire 2 4 4 3" xfId="24526"/>
    <cellStyle name="Commentaire 2 4 4 4" xfId="24527"/>
    <cellStyle name="Commentaire 2 4 4 5" xfId="24528"/>
    <cellStyle name="Commentaire 2 4 4 6" xfId="24529"/>
    <cellStyle name="Commentaire 2 4 4 7" xfId="24530"/>
    <cellStyle name="Commentaire 2 4 4 8" xfId="24531"/>
    <cellStyle name="Commentaire 2 4 4 9" xfId="24532"/>
    <cellStyle name="Commentaire 2 4 5" xfId="24533"/>
    <cellStyle name="Commentaire 2 4 5 2" xfId="24534"/>
    <cellStyle name="Commentaire 2 4 5 3" xfId="24535"/>
    <cellStyle name="Commentaire 2 4 5 4" xfId="24536"/>
    <cellStyle name="Commentaire 2 4 5 5" xfId="24537"/>
    <cellStyle name="Commentaire 2 4 5 6" xfId="24538"/>
    <cellStyle name="Commentaire 2 4 5 7" xfId="24539"/>
    <cellStyle name="Commentaire 2 4 5 8" xfId="24540"/>
    <cellStyle name="Commentaire 2 4 5 9" xfId="24541"/>
    <cellStyle name="Commentaire 2 4 6" xfId="24542"/>
    <cellStyle name="Commentaire 2 4 6 2" xfId="24543"/>
    <cellStyle name="Commentaire 2 4 6 3" xfId="24544"/>
    <cellStyle name="Commentaire 2 4 6 4" xfId="24545"/>
    <cellStyle name="Commentaire 2 4 6 5" xfId="24546"/>
    <cellStyle name="Commentaire 2 4 6 6" xfId="24547"/>
    <cellStyle name="Commentaire 2 4 6 7" xfId="24548"/>
    <cellStyle name="Commentaire 2 4 6 8" xfId="24549"/>
    <cellStyle name="Commentaire 2 4 6 9" xfId="24550"/>
    <cellStyle name="Commentaire 2 4 7" xfId="24551"/>
    <cellStyle name="Commentaire 2 4 7 2" xfId="24552"/>
    <cellStyle name="Commentaire 2 4 7 3" xfId="24553"/>
    <cellStyle name="Commentaire 2 4 7 4" xfId="24554"/>
    <cellStyle name="Commentaire 2 4 7 5" xfId="24555"/>
    <cellStyle name="Commentaire 2 4 7 6" xfId="24556"/>
    <cellStyle name="Commentaire 2 4 7 7" xfId="24557"/>
    <cellStyle name="Commentaire 2 4 7 8" xfId="24558"/>
    <cellStyle name="Commentaire 2 4 8" xfId="24559"/>
    <cellStyle name="Commentaire 2 4 9" xfId="24560"/>
    <cellStyle name="Commentaire 2 5" xfId="24561"/>
    <cellStyle name="Commentaire 2 5 10" xfId="24562"/>
    <cellStyle name="Commentaire 2 5 11" xfId="24563"/>
    <cellStyle name="Commentaire 2 5 12" xfId="24564"/>
    <cellStyle name="Commentaire 2 5 13" xfId="24565"/>
    <cellStyle name="Commentaire 2 5 14" xfId="24566"/>
    <cellStyle name="Commentaire 2 5 15" xfId="24567"/>
    <cellStyle name="Commentaire 2 5 16" xfId="24568"/>
    <cellStyle name="Commentaire 2 5 17" xfId="24569"/>
    <cellStyle name="Commentaire 2 5 18" xfId="24570"/>
    <cellStyle name="Commentaire 2 5 2" xfId="24571"/>
    <cellStyle name="Commentaire 2 5 3" xfId="24572"/>
    <cellStyle name="Commentaire 2 5 4" xfId="24573"/>
    <cellStyle name="Commentaire 2 5 5" xfId="24574"/>
    <cellStyle name="Commentaire 2 5 6" xfId="24575"/>
    <cellStyle name="Commentaire 2 5 7" xfId="24576"/>
    <cellStyle name="Commentaire 2 5 8" xfId="24577"/>
    <cellStyle name="Commentaire 2 5 9" xfId="24578"/>
    <cellStyle name="Commentaire 2 6" xfId="24579"/>
    <cellStyle name="Commentaire 2 6 10" xfId="24580"/>
    <cellStyle name="Commentaire 2 6 11" xfId="24581"/>
    <cellStyle name="Commentaire 2 6 12" xfId="24582"/>
    <cellStyle name="Commentaire 2 6 13" xfId="24583"/>
    <cellStyle name="Commentaire 2 6 14" xfId="24584"/>
    <cellStyle name="Commentaire 2 6 15" xfId="24585"/>
    <cellStyle name="Commentaire 2 6 16" xfId="24586"/>
    <cellStyle name="Commentaire 2 6 17" xfId="24587"/>
    <cellStyle name="Commentaire 2 6 18" xfId="24588"/>
    <cellStyle name="Commentaire 2 6 2" xfId="24589"/>
    <cellStyle name="Commentaire 2 6 3" xfId="24590"/>
    <cellStyle name="Commentaire 2 6 4" xfId="24591"/>
    <cellStyle name="Commentaire 2 6 5" xfId="24592"/>
    <cellStyle name="Commentaire 2 6 6" xfId="24593"/>
    <cellStyle name="Commentaire 2 6 7" xfId="24594"/>
    <cellStyle name="Commentaire 2 6 8" xfId="24595"/>
    <cellStyle name="Commentaire 2 6 9" xfId="24596"/>
    <cellStyle name="Commentaire 2 7" xfId="24597"/>
    <cellStyle name="Commentaire 2 7 10" xfId="24598"/>
    <cellStyle name="Commentaire 2 7 11" xfId="24599"/>
    <cellStyle name="Commentaire 2 7 12" xfId="24600"/>
    <cellStyle name="Commentaire 2 7 13" xfId="24601"/>
    <cellStyle name="Commentaire 2 7 14" xfId="24602"/>
    <cellStyle name="Commentaire 2 7 15" xfId="24603"/>
    <cellStyle name="Commentaire 2 7 16" xfId="24604"/>
    <cellStyle name="Commentaire 2 7 17" xfId="24605"/>
    <cellStyle name="Commentaire 2 7 18" xfId="24606"/>
    <cellStyle name="Commentaire 2 7 2" xfId="24607"/>
    <cellStyle name="Commentaire 2 7 3" xfId="24608"/>
    <cellStyle name="Commentaire 2 7 4" xfId="24609"/>
    <cellStyle name="Commentaire 2 7 5" xfId="24610"/>
    <cellStyle name="Commentaire 2 7 6" xfId="24611"/>
    <cellStyle name="Commentaire 2 7 7" xfId="24612"/>
    <cellStyle name="Commentaire 2 7 8" xfId="24613"/>
    <cellStyle name="Commentaire 2 7 9" xfId="24614"/>
    <cellStyle name="Commentaire 2 8" xfId="24615"/>
    <cellStyle name="Commentaire 2 8 10" xfId="24616"/>
    <cellStyle name="Commentaire 2 8 11" xfId="24617"/>
    <cellStyle name="Commentaire 2 8 12" xfId="24618"/>
    <cellStyle name="Commentaire 2 8 13" xfId="24619"/>
    <cellStyle name="Commentaire 2 8 14" xfId="24620"/>
    <cellStyle name="Commentaire 2 8 15" xfId="24621"/>
    <cellStyle name="Commentaire 2 8 16" xfId="24622"/>
    <cellStyle name="Commentaire 2 8 17" xfId="24623"/>
    <cellStyle name="Commentaire 2 8 18" xfId="24624"/>
    <cellStyle name="Commentaire 2 8 2" xfId="24625"/>
    <cellStyle name="Commentaire 2 8 3" xfId="24626"/>
    <cellStyle name="Commentaire 2 8 4" xfId="24627"/>
    <cellStyle name="Commentaire 2 8 5" xfId="24628"/>
    <cellStyle name="Commentaire 2 8 6" xfId="24629"/>
    <cellStyle name="Commentaire 2 8 7" xfId="24630"/>
    <cellStyle name="Commentaire 2 8 8" xfId="24631"/>
    <cellStyle name="Commentaire 2 8 9" xfId="24632"/>
    <cellStyle name="Commentaire 2 9" xfId="24633"/>
    <cellStyle name="Commentaire 2 9 2" xfId="24634"/>
    <cellStyle name="Commentaire 2 9 3" xfId="24635"/>
    <cellStyle name="Commentaire 2 9 4" xfId="24636"/>
    <cellStyle name="Commentaire 2 9 5" xfId="24637"/>
    <cellStyle name="Commentaire 2 9 6" xfId="24638"/>
    <cellStyle name="Commentaire 2 9 7" xfId="24639"/>
    <cellStyle name="Commentaire 2 9 8" xfId="24640"/>
    <cellStyle name="Commentaire 2 9 9" xfId="24641"/>
    <cellStyle name="Commentaire 20" xfId="24642"/>
    <cellStyle name="Commentaire 21" xfId="24643"/>
    <cellStyle name="Commentaire 22" xfId="24644"/>
    <cellStyle name="Commentaire 23" xfId="24645"/>
    <cellStyle name="Commentaire 24" xfId="24646"/>
    <cellStyle name="Commentaire 25" xfId="24647"/>
    <cellStyle name="Commentaire 26" xfId="24648"/>
    <cellStyle name="Commentaire 3" xfId="9874"/>
    <cellStyle name="Commentaire 3 10" xfId="24649"/>
    <cellStyle name="Commentaire 3 11" xfId="24650"/>
    <cellStyle name="Commentaire 3 12" xfId="24651"/>
    <cellStyle name="Commentaire 3 13" xfId="24652"/>
    <cellStyle name="Commentaire 3 14" xfId="24653"/>
    <cellStyle name="Commentaire 3 15" xfId="24654"/>
    <cellStyle name="Commentaire 3 16" xfId="24655"/>
    <cellStyle name="Commentaire 3 17" xfId="24656"/>
    <cellStyle name="Commentaire 3 18" xfId="24657"/>
    <cellStyle name="Commentaire 3 19" xfId="24658"/>
    <cellStyle name="Commentaire 3 2" xfId="24659"/>
    <cellStyle name="Commentaire 3 2 10" xfId="24660"/>
    <cellStyle name="Commentaire 3 2 10 2" xfId="24661"/>
    <cellStyle name="Commentaire 3 2 10 3" xfId="24662"/>
    <cellStyle name="Commentaire 3 2 10 4" xfId="24663"/>
    <cellStyle name="Commentaire 3 2 10 5" xfId="24664"/>
    <cellStyle name="Commentaire 3 2 10 6" xfId="24665"/>
    <cellStyle name="Commentaire 3 2 10 7" xfId="24666"/>
    <cellStyle name="Commentaire 3 2 10 8" xfId="24667"/>
    <cellStyle name="Commentaire 3 2 11" xfId="24668"/>
    <cellStyle name="Commentaire 3 2 12" xfId="24669"/>
    <cellStyle name="Commentaire 3 2 13" xfId="24670"/>
    <cellStyle name="Commentaire 3 2 14" xfId="24671"/>
    <cellStyle name="Commentaire 3 2 15" xfId="24672"/>
    <cellStyle name="Commentaire 3 2 16" xfId="24673"/>
    <cellStyle name="Commentaire 3 2 17" xfId="24674"/>
    <cellStyle name="Commentaire 3 2 18" xfId="24675"/>
    <cellStyle name="Commentaire 3 2 19" xfId="24676"/>
    <cellStyle name="Commentaire 3 2 2" xfId="24677"/>
    <cellStyle name="Commentaire 3 2 2 10" xfId="24678"/>
    <cellStyle name="Commentaire 3 2 2 11" xfId="24679"/>
    <cellStyle name="Commentaire 3 2 2 12" xfId="24680"/>
    <cellStyle name="Commentaire 3 2 2 13" xfId="24681"/>
    <cellStyle name="Commentaire 3 2 2 14" xfId="24682"/>
    <cellStyle name="Commentaire 3 2 2 15" xfId="24683"/>
    <cellStyle name="Commentaire 3 2 2 16" xfId="24684"/>
    <cellStyle name="Commentaire 3 2 2 17" xfId="24685"/>
    <cellStyle name="Commentaire 3 2 2 18" xfId="24686"/>
    <cellStyle name="Commentaire 3 2 2 19" xfId="24687"/>
    <cellStyle name="Commentaire 3 2 2 2" xfId="24688"/>
    <cellStyle name="Commentaire 3 2 2 2 2" xfId="24689"/>
    <cellStyle name="Commentaire 3 2 2 2 2 2" xfId="24690"/>
    <cellStyle name="Commentaire 3 2 2 2 3" xfId="24691"/>
    <cellStyle name="Commentaire 3 2 2 2 3 2" xfId="24692"/>
    <cellStyle name="Commentaire 3 2 2 2 4" xfId="24693"/>
    <cellStyle name="Commentaire 3 2 2 2 4 2" xfId="24694"/>
    <cellStyle name="Commentaire 3 2 2 2 5" xfId="24695"/>
    <cellStyle name="Commentaire 3 2 2 2 6" xfId="24696"/>
    <cellStyle name="Commentaire 3 2 2 2 7" xfId="24697"/>
    <cellStyle name="Commentaire 3 2 2 2 8" xfId="24698"/>
    <cellStyle name="Commentaire 3 2 2 2 9" xfId="24699"/>
    <cellStyle name="Commentaire 3 2 2 20" xfId="24700"/>
    <cellStyle name="Commentaire 3 2 2 21" xfId="24701"/>
    <cellStyle name="Commentaire 3 2 2 22" xfId="24702"/>
    <cellStyle name="Commentaire 3 2 2 23" xfId="24703"/>
    <cellStyle name="Commentaire 3 2 2 24" xfId="24704"/>
    <cellStyle name="Commentaire 3 2 2 25" xfId="24705"/>
    <cellStyle name="Commentaire 3 2 2 3" xfId="24706"/>
    <cellStyle name="Commentaire 3 2 2 3 2" xfId="24707"/>
    <cellStyle name="Commentaire 3 2 2 3 3" xfId="24708"/>
    <cellStyle name="Commentaire 3 2 2 3 4" xfId="24709"/>
    <cellStyle name="Commentaire 3 2 2 3 5" xfId="24710"/>
    <cellStyle name="Commentaire 3 2 2 3 6" xfId="24711"/>
    <cellStyle name="Commentaire 3 2 2 3 7" xfId="24712"/>
    <cellStyle name="Commentaire 3 2 2 3 8" xfId="24713"/>
    <cellStyle name="Commentaire 3 2 2 3 9" xfId="24714"/>
    <cellStyle name="Commentaire 3 2 2 4" xfId="24715"/>
    <cellStyle name="Commentaire 3 2 2 4 2" xfId="24716"/>
    <cellStyle name="Commentaire 3 2 2 4 3" xfId="24717"/>
    <cellStyle name="Commentaire 3 2 2 4 4" xfId="24718"/>
    <cellStyle name="Commentaire 3 2 2 4 5" xfId="24719"/>
    <cellStyle name="Commentaire 3 2 2 4 6" xfId="24720"/>
    <cellStyle name="Commentaire 3 2 2 4 7" xfId="24721"/>
    <cellStyle name="Commentaire 3 2 2 4 8" xfId="24722"/>
    <cellStyle name="Commentaire 3 2 2 4 9" xfId="24723"/>
    <cellStyle name="Commentaire 3 2 2 5" xfId="24724"/>
    <cellStyle name="Commentaire 3 2 2 5 2" xfId="24725"/>
    <cellStyle name="Commentaire 3 2 2 5 3" xfId="24726"/>
    <cellStyle name="Commentaire 3 2 2 5 4" xfId="24727"/>
    <cellStyle name="Commentaire 3 2 2 5 5" xfId="24728"/>
    <cellStyle name="Commentaire 3 2 2 5 6" xfId="24729"/>
    <cellStyle name="Commentaire 3 2 2 5 7" xfId="24730"/>
    <cellStyle name="Commentaire 3 2 2 5 8" xfId="24731"/>
    <cellStyle name="Commentaire 3 2 2 5 9" xfId="24732"/>
    <cellStyle name="Commentaire 3 2 2 6" xfId="24733"/>
    <cellStyle name="Commentaire 3 2 2 6 2" xfId="24734"/>
    <cellStyle name="Commentaire 3 2 2 6 3" xfId="24735"/>
    <cellStyle name="Commentaire 3 2 2 6 4" xfId="24736"/>
    <cellStyle name="Commentaire 3 2 2 6 5" xfId="24737"/>
    <cellStyle name="Commentaire 3 2 2 6 6" xfId="24738"/>
    <cellStyle name="Commentaire 3 2 2 6 7" xfId="24739"/>
    <cellStyle name="Commentaire 3 2 2 6 8" xfId="24740"/>
    <cellStyle name="Commentaire 3 2 2 6 9" xfId="24741"/>
    <cellStyle name="Commentaire 3 2 2 7" xfId="24742"/>
    <cellStyle name="Commentaire 3 2 2 7 2" xfId="24743"/>
    <cellStyle name="Commentaire 3 2 2 7 3" xfId="24744"/>
    <cellStyle name="Commentaire 3 2 2 7 4" xfId="24745"/>
    <cellStyle name="Commentaire 3 2 2 7 5" xfId="24746"/>
    <cellStyle name="Commentaire 3 2 2 7 6" xfId="24747"/>
    <cellStyle name="Commentaire 3 2 2 7 7" xfId="24748"/>
    <cellStyle name="Commentaire 3 2 2 7 8" xfId="24749"/>
    <cellStyle name="Commentaire 3 2 2 8" xfId="24750"/>
    <cellStyle name="Commentaire 3 2 2 9" xfId="24751"/>
    <cellStyle name="Commentaire 3 2 20" xfId="24752"/>
    <cellStyle name="Commentaire 3 2 21" xfId="24753"/>
    <cellStyle name="Commentaire 3 2 22" xfId="24754"/>
    <cellStyle name="Commentaire 3 2 23" xfId="24755"/>
    <cellStyle name="Commentaire 3 2 24" xfId="24756"/>
    <cellStyle name="Commentaire 3 2 25" xfId="24757"/>
    <cellStyle name="Commentaire 3 2 26" xfId="24758"/>
    <cellStyle name="Commentaire 3 2 27" xfId="24759"/>
    <cellStyle name="Commentaire 3 2 3" xfId="24760"/>
    <cellStyle name="Commentaire 3 2 3 10" xfId="24761"/>
    <cellStyle name="Commentaire 3 2 3 11" xfId="24762"/>
    <cellStyle name="Commentaire 3 2 3 12" xfId="24763"/>
    <cellStyle name="Commentaire 3 2 3 13" xfId="24764"/>
    <cellStyle name="Commentaire 3 2 3 14" xfId="24765"/>
    <cellStyle name="Commentaire 3 2 3 15" xfId="24766"/>
    <cellStyle name="Commentaire 3 2 3 16" xfId="24767"/>
    <cellStyle name="Commentaire 3 2 3 17" xfId="24768"/>
    <cellStyle name="Commentaire 3 2 3 18" xfId="24769"/>
    <cellStyle name="Commentaire 3 2 3 19" xfId="24770"/>
    <cellStyle name="Commentaire 3 2 3 2" xfId="24771"/>
    <cellStyle name="Commentaire 3 2 3 2 2" xfId="24772"/>
    <cellStyle name="Commentaire 3 2 3 2 3" xfId="24773"/>
    <cellStyle name="Commentaire 3 2 3 2 4" xfId="24774"/>
    <cellStyle name="Commentaire 3 2 3 2 5" xfId="24775"/>
    <cellStyle name="Commentaire 3 2 3 2 6" xfId="24776"/>
    <cellStyle name="Commentaire 3 2 3 2 7" xfId="24777"/>
    <cellStyle name="Commentaire 3 2 3 2 8" xfId="24778"/>
    <cellStyle name="Commentaire 3 2 3 20" xfId="24779"/>
    <cellStyle name="Commentaire 3 2 3 21" xfId="24780"/>
    <cellStyle name="Commentaire 3 2 3 22" xfId="24781"/>
    <cellStyle name="Commentaire 3 2 3 23" xfId="24782"/>
    <cellStyle name="Commentaire 3 2 3 24" xfId="24783"/>
    <cellStyle name="Commentaire 3 2 3 3" xfId="24784"/>
    <cellStyle name="Commentaire 3 2 3 3 2" xfId="24785"/>
    <cellStyle name="Commentaire 3 2 3 3 3" xfId="24786"/>
    <cellStyle name="Commentaire 3 2 3 3 4" xfId="24787"/>
    <cellStyle name="Commentaire 3 2 3 3 5" xfId="24788"/>
    <cellStyle name="Commentaire 3 2 3 3 6" xfId="24789"/>
    <cellStyle name="Commentaire 3 2 3 3 7" xfId="24790"/>
    <cellStyle name="Commentaire 3 2 3 3 8" xfId="24791"/>
    <cellStyle name="Commentaire 3 2 3 4" xfId="24792"/>
    <cellStyle name="Commentaire 3 2 3 4 2" xfId="24793"/>
    <cellStyle name="Commentaire 3 2 3 4 3" xfId="24794"/>
    <cellStyle name="Commentaire 3 2 3 4 4" xfId="24795"/>
    <cellStyle name="Commentaire 3 2 3 4 5" xfId="24796"/>
    <cellStyle name="Commentaire 3 2 3 4 6" xfId="24797"/>
    <cellStyle name="Commentaire 3 2 3 4 7" xfId="24798"/>
    <cellStyle name="Commentaire 3 2 3 4 8" xfId="24799"/>
    <cellStyle name="Commentaire 3 2 3 5" xfId="24800"/>
    <cellStyle name="Commentaire 3 2 3 5 2" xfId="24801"/>
    <cellStyle name="Commentaire 3 2 3 5 3" xfId="24802"/>
    <cellStyle name="Commentaire 3 2 3 5 4" xfId="24803"/>
    <cellStyle name="Commentaire 3 2 3 5 5" xfId="24804"/>
    <cellStyle name="Commentaire 3 2 3 5 6" xfId="24805"/>
    <cellStyle name="Commentaire 3 2 3 5 7" xfId="24806"/>
    <cellStyle name="Commentaire 3 2 3 5 8" xfId="24807"/>
    <cellStyle name="Commentaire 3 2 3 6" xfId="24808"/>
    <cellStyle name="Commentaire 3 2 3 6 2" xfId="24809"/>
    <cellStyle name="Commentaire 3 2 3 6 3" xfId="24810"/>
    <cellStyle name="Commentaire 3 2 3 6 4" xfId="24811"/>
    <cellStyle name="Commentaire 3 2 3 6 5" xfId="24812"/>
    <cellStyle name="Commentaire 3 2 3 6 6" xfId="24813"/>
    <cellStyle name="Commentaire 3 2 3 6 7" xfId="24814"/>
    <cellStyle name="Commentaire 3 2 3 6 8" xfId="24815"/>
    <cellStyle name="Commentaire 3 2 3 7" xfId="24816"/>
    <cellStyle name="Commentaire 3 2 3 7 2" xfId="24817"/>
    <cellStyle name="Commentaire 3 2 3 7 3" xfId="24818"/>
    <cellStyle name="Commentaire 3 2 3 7 4" xfId="24819"/>
    <cellStyle name="Commentaire 3 2 3 7 5" xfId="24820"/>
    <cellStyle name="Commentaire 3 2 3 7 6" xfId="24821"/>
    <cellStyle name="Commentaire 3 2 3 7 7" xfId="24822"/>
    <cellStyle name="Commentaire 3 2 3 7 8" xfId="24823"/>
    <cellStyle name="Commentaire 3 2 3 8" xfId="24824"/>
    <cellStyle name="Commentaire 3 2 3 9" xfId="24825"/>
    <cellStyle name="Commentaire 3 2 4" xfId="24826"/>
    <cellStyle name="Commentaire 3 2 4 10" xfId="24827"/>
    <cellStyle name="Commentaire 3 2 4 11" xfId="24828"/>
    <cellStyle name="Commentaire 3 2 4 12" xfId="24829"/>
    <cellStyle name="Commentaire 3 2 4 13" xfId="24830"/>
    <cellStyle name="Commentaire 3 2 4 14" xfId="24831"/>
    <cellStyle name="Commentaire 3 2 4 15" xfId="24832"/>
    <cellStyle name="Commentaire 3 2 4 16" xfId="24833"/>
    <cellStyle name="Commentaire 3 2 4 17" xfId="24834"/>
    <cellStyle name="Commentaire 3 2 4 18" xfId="24835"/>
    <cellStyle name="Commentaire 3 2 4 2" xfId="24836"/>
    <cellStyle name="Commentaire 3 2 4 3" xfId="24837"/>
    <cellStyle name="Commentaire 3 2 4 4" xfId="24838"/>
    <cellStyle name="Commentaire 3 2 4 5" xfId="24839"/>
    <cellStyle name="Commentaire 3 2 4 6" xfId="24840"/>
    <cellStyle name="Commentaire 3 2 4 7" xfId="24841"/>
    <cellStyle name="Commentaire 3 2 4 8" xfId="24842"/>
    <cellStyle name="Commentaire 3 2 4 9" xfId="24843"/>
    <cellStyle name="Commentaire 3 2 5" xfId="24844"/>
    <cellStyle name="Commentaire 3 2 5 10" xfId="24845"/>
    <cellStyle name="Commentaire 3 2 5 11" xfId="24846"/>
    <cellStyle name="Commentaire 3 2 5 12" xfId="24847"/>
    <cellStyle name="Commentaire 3 2 5 13" xfId="24848"/>
    <cellStyle name="Commentaire 3 2 5 14" xfId="24849"/>
    <cellStyle name="Commentaire 3 2 5 15" xfId="24850"/>
    <cellStyle name="Commentaire 3 2 5 16" xfId="24851"/>
    <cellStyle name="Commentaire 3 2 5 17" xfId="24852"/>
    <cellStyle name="Commentaire 3 2 5 18" xfId="24853"/>
    <cellStyle name="Commentaire 3 2 5 2" xfId="24854"/>
    <cellStyle name="Commentaire 3 2 5 3" xfId="24855"/>
    <cellStyle name="Commentaire 3 2 5 4" xfId="24856"/>
    <cellStyle name="Commentaire 3 2 5 5" xfId="24857"/>
    <cellStyle name="Commentaire 3 2 5 6" xfId="24858"/>
    <cellStyle name="Commentaire 3 2 5 7" xfId="24859"/>
    <cellStyle name="Commentaire 3 2 5 8" xfId="24860"/>
    <cellStyle name="Commentaire 3 2 5 9" xfId="24861"/>
    <cellStyle name="Commentaire 3 2 6" xfId="24862"/>
    <cellStyle name="Commentaire 3 2 6 10" xfId="24863"/>
    <cellStyle name="Commentaire 3 2 6 11" xfId="24864"/>
    <cellStyle name="Commentaire 3 2 6 12" xfId="24865"/>
    <cellStyle name="Commentaire 3 2 6 13" xfId="24866"/>
    <cellStyle name="Commentaire 3 2 6 14" xfId="24867"/>
    <cellStyle name="Commentaire 3 2 6 15" xfId="24868"/>
    <cellStyle name="Commentaire 3 2 6 16" xfId="24869"/>
    <cellStyle name="Commentaire 3 2 6 17" xfId="24870"/>
    <cellStyle name="Commentaire 3 2 6 18" xfId="24871"/>
    <cellStyle name="Commentaire 3 2 6 2" xfId="24872"/>
    <cellStyle name="Commentaire 3 2 6 3" xfId="24873"/>
    <cellStyle name="Commentaire 3 2 6 4" xfId="24874"/>
    <cellStyle name="Commentaire 3 2 6 5" xfId="24875"/>
    <cellStyle name="Commentaire 3 2 6 6" xfId="24876"/>
    <cellStyle name="Commentaire 3 2 6 7" xfId="24877"/>
    <cellStyle name="Commentaire 3 2 6 8" xfId="24878"/>
    <cellStyle name="Commentaire 3 2 6 9" xfId="24879"/>
    <cellStyle name="Commentaire 3 2 7" xfId="24880"/>
    <cellStyle name="Commentaire 3 2 7 2" xfId="24881"/>
    <cellStyle name="Commentaire 3 2 7 3" xfId="24882"/>
    <cellStyle name="Commentaire 3 2 7 4" xfId="24883"/>
    <cellStyle name="Commentaire 3 2 7 5" xfId="24884"/>
    <cellStyle name="Commentaire 3 2 7 6" xfId="24885"/>
    <cellStyle name="Commentaire 3 2 7 7" xfId="24886"/>
    <cellStyle name="Commentaire 3 2 7 8" xfId="24887"/>
    <cellStyle name="Commentaire 3 2 7 9" xfId="24888"/>
    <cellStyle name="Commentaire 3 2 8" xfId="24889"/>
    <cellStyle name="Commentaire 3 2 8 2" xfId="24890"/>
    <cellStyle name="Commentaire 3 2 8 3" xfId="24891"/>
    <cellStyle name="Commentaire 3 2 8 4" xfId="24892"/>
    <cellStyle name="Commentaire 3 2 8 5" xfId="24893"/>
    <cellStyle name="Commentaire 3 2 8 6" xfId="24894"/>
    <cellStyle name="Commentaire 3 2 8 7" xfId="24895"/>
    <cellStyle name="Commentaire 3 2 8 8" xfId="24896"/>
    <cellStyle name="Commentaire 3 2 8 9" xfId="24897"/>
    <cellStyle name="Commentaire 3 2 9" xfId="24898"/>
    <cellStyle name="Commentaire 3 2 9 2" xfId="24899"/>
    <cellStyle name="Commentaire 3 2 9 3" xfId="24900"/>
    <cellStyle name="Commentaire 3 2 9 4" xfId="24901"/>
    <cellStyle name="Commentaire 3 2 9 5" xfId="24902"/>
    <cellStyle name="Commentaire 3 2 9 6" xfId="24903"/>
    <cellStyle name="Commentaire 3 2 9 7" xfId="24904"/>
    <cellStyle name="Commentaire 3 2 9 8" xfId="24905"/>
    <cellStyle name="Commentaire 3 20" xfId="24906"/>
    <cellStyle name="Commentaire 3 21" xfId="24907"/>
    <cellStyle name="Commentaire 3 22" xfId="24908"/>
    <cellStyle name="Commentaire 3 23" xfId="24909"/>
    <cellStyle name="Commentaire 3 24" xfId="24910"/>
    <cellStyle name="Commentaire 3 25" xfId="24911"/>
    <cellStyle name="Commentaire 3 26" xfId="24912"/>
    <cellStyle name="Commentaire 3 3" xfId="24913"/>
    <cellStyle name="Commentaire 3 3 10" xfId="24914"/>
    <cellStyle name="Commentaire 3 3 11" xfId="24915"/>
    <cellStyle name="Commentaire 3 3 12" xfId="24916"/>
    <cellStyle name="Commentaire 3 3 13" xfId="24917"/>
    <cellStyle name="Commentaire 3 3 14" xfId="24918"/>
    <cellStyle name="Commentaire 3 3 15" xfId="24919"/>
    <cellStyle name="Commentaire 3 3 16" xfId="24920"/>
    <cellStyle name="Commentaire 3 3 17" xfId="24921"/>
    <cellStyle name="Commentaire 3 3 18" xfId="24922"/>
    <cellStyle name="Commentaire 3 3 19" xfId="24923"/>
    <cellStyle name="Commentaire 3 3 2" xfId="24924"/>
    <cellStyle name="Commentaire 3 3 2 2" xfId="24925"/>
    <cellStyle name="Commentaire 3 3 2 2 2" xfId="24926"/>
    <cellStyle name="Commentaire 3 3 2 3" xfId="24927"/>
    <cellStyle name="Commentaire 3 3 2 3 2" xfId="24928"/>
    <cellStyle name="Commentaire 3 3 2 4" xfId="24929"/>
    <cellStyle name="Commentaire 3 3 2 4 2" xfId="24930"/>
    <cellStyle name="Commentaire 3 3 2 5" xfId="24931"/>
    <cellStyle name="Commentaire 3 3 2 6" xfId="24932"/>
    <cellStyle name="Commentaire 3 3 2 7" xfId="24933"/>
    <cellStyle name="Commentaire 3 3 2 8" xfId="24934"/>
    <cellStyle name="Commentaire 3 3 2 9" xfId="24935"/>
    <cellStyle name="Commentaire 3 3 20" xfId="24936"/>
    <cellStyle name="Commentaire 3 3 21" xfId="24937"/>
    <cellStyle name="Commentaire 3 3 22" xfId="24938"/>
    <cellStyle name="Commentaire 3 3 23" xfId="24939"/>
    <cellStyle name="Commentaire 3 3 24" xfId="24940"/>
    <cellStyle name="Commentaire 3 3 25" xfId="24941"/>
    <cellStyle name="Commentaire 3 3 3" xfId="24942"/>
    <cellStyle name="Commentaire 3 3 3 2" xfId="24943"/>
    <cellStyle name="Commentaire 3 3 3 3" xfId="24944"/>
    <cellStyle name="Commentaire 3 3 3 4" xfId="24945"/>
    <cellStyle name="Commentaire 3 3 3 5" xfId="24946"/>
    <cellStyle name="Commentaire 3 3 3 6" xfId="24947"/>
    <cellStyle name="Commentaire 3 3 3 7" xfId="24948"/>
    <cellStyle name="Commentaire 3 3 3 8" xfId="24949"/>
    <cellStyle name="Commentaire 3 3 3 9" xfId="24950"/>
    <cellStyle name="Commentaire 3 3 4" xfId="24951"/>
    <cellStyle name="Commentaire 3 3 4 2" xfId="24952"/>
    <cellStyle name="Commentaire 3 3 4 3" xfId="24953"/>
    <cellStyle name="Commentaire 3 3 4 4" xfId="24954"/>
    <cellStyle name="Commentaire 3 3 4 5" xfId="24955"/>
    <cellStyle name="Commentaire 3 3 4 6" xfId="24956"/>
    <cellStyle name="Commentaire 3 3 4 7" xfId="24957"/>
    <cellStyle name="Commentaire 3 3 4 8" xfId="24958"/>
    <cellStyle name="Commentaire 3 3 4 9" xfId="24959"/>
    <cellStyle name="Commentaire 3 3 5" xfId="24960"/>
    <cellStyle name="Commentaire 3 3 5 2" xfId="24961"/>
    <cellStyle name="Commentaire 3 3 5 3" xfId="24962"/>
    <cellStyle name="Commentaire 3 3 5 4" xfId="24963"/>
    <cellStyle name="Commentaire 3 3 5 5" xfId="24964"/>
    <cellStyle name="Commentaire 3 3 5 6" xfId="24965"/>
    <cellStyle name="Commentaire 3 3 5 7" xfId="24966"/>
    <cellStyle name="Commentaire 3 3 5 8" xfId="24967"/>
    <cellStyle name="Commentaire 3 3 5 9" xfId="24968"/>
    <cellStyle name="Commentaire 3 3 6" xfId="24969"/>
    <cellStyle name="Commentaire 3 3 6 2" xfId="24970"/>
    <cellStyle name="Commentaire 3 3 6 3" xfId="24971"/>
    <cellStyle name="Commentaire 3 3 6 4" xfId="24972"/>
    <cellStyle name="Commentaire 3 3 6 5" xfId="24973"/>
    <cellStyle name="Commentaire 3 3 6 6" xfId="24974"/>
    <cellStyle name="Commentaire 3 3 6 7" xfId="24975"/>
    <cellStyle name="Commentaire 3 3 6 8" xfId="24976"/>
    <cellStyle name="Commentaire 3 3 6 9" xfId="24977"/>
    <cellStyle name="Commentaire 3 3 7" xfId="24978"/>
    <cellStyle name="Commentaire 3 3 7 2" xfId="24979"/>
    <cellStyle name="Commentaire 3 3 7 3" xfId="24980"/>
    <cellStyle name="Commentaire 3 3 7 4" xfId="24981"/>
    <cellStyle name="Commentaire 3 3 7 5" xfId="24982"/>
    <cellStyle name="Commentaire 3 3 7 6" xfId="24983"/>
    <cellStyle name="Commentaire 3 3 7 7" xfId="24984"/>
    <cellStyle name="Commentaire 3 3 7 8" xfId="24985"/>
    <cellStyle name="Commentaire 3 3 8" xfId="24986"/>
    <cellStyle name="Commentaire 3 3 9" xfId="24987"/>
    <cellStyle name="Commentaire 3 4" xfId="24988"/>
    <cellStyle name="Commentaire 3 4 10" xfId="24989"/>
    <cellStyle name="Commentaire 3 4 11" xfId="24990"/>
    <cellStyle name="Commentaire 3 4 12" xfId="24991"/>
    <cellStyle name="Commentaire 3 4 13" xfId="24992"/>
    <cellStyle name="Commentaire 3 4 14" xfId="24993"/>
    <cellStyle name="Commentaire 3 4 15" xfId="24994"/>
    <cellStyle name="Commentaire 3 4 16" xfId="24995"/>
    <cellStyle name="Commentaire 3 4 17" xfId="24996"/>
    <cellStyle name="Commentaire 3 4 18" xfId="24997"/>
    <cellStyle name="Commentaire 3 4 2" xfId="24998"/>
    <cellStyle name="Commentaire 3 4 3" xfId="24999"/>
    <cellStyle name="Commentaire 3 4 4" xfId="25000"/>
    <cellStyle name="Commentaire 3 4 5" xfId="25001"/>
    <cellStyle name="Commentaire 3 4 6" xfId="25002"/>
    <cellStyle name="Commentaire 3 4 7" xfId="25003"/>
    <cellStyle name="Commentaire 3 4 8" xfId="25004"/>
    <cellStyle name="Commentaire 3 4 9" xfId="25005"/>
    <cellStyle name="Commentaire 3 5" xfId="25006"/>
    <cellStyle name="Commentaire 3 5 10" xfId="25007"/>
    <cellStyle name="Commentaire 3 5 11" xfId="25008"/>
    <cellStyle name="Commentaire 3 5 12" xfId="25009"/>
    <cellStyle name="Commentaire 3 5 13" xfId="25010"/>
    <cellStyle name="Commentaire 3 5 14" xfId="25011"/>
    <cellStyle name="Commentaire 3 5 15" xfId="25012"/>
    <cellStyle name="Commentaire 3 5 16" xfId="25013"/>
    <cellStyle name="Commentaire 3 5 17" xfId="25014"/>
    <cellStyle name="Commentaire 3 5 18" xfId="25015"/>
    <cellStyle name="Commentaire 3 5 2" xfId="25016"/>
    <cellStyle name="Commentaire 3 5 3" xfId="25017"/>
    <cellStyle name="Commentaire 3 5 4" xfId="25018"/>
    <cellStyle name="Commentaire 3 5 5" xfId="25019"/>
    <cellStyle name="Commentaire 3 5 6" xfId="25020"/>
    <cellStyle name="Commentaire 3 5 7" xfId="25021"/>
    <cellStyle name="Commentaire 3 5 8" xfId="25022"/>
    <cellStyle name="Commentaire 3 5 9" xfId="25023"/>
    <cellStyle name="Commentaire 3 6" xfId="25024"/>
    <cellStyle name="Commentaire 3 6 10" xfId="25025"/>
    <cellStyle name="Commentaire 3 6 11" xfId="25026"/>
    <cellStyle name="Commentaire 3 6 12" xfId="25027"/>
    <cellStyle name="Commentaire 3 6 13" xfId="25028"/>
    <cellStyle name="Commentaire 3 6 14" xfId="25029"/>
    <cellStyle name="Commentaire 3 6 15" xfId="25030"/>
    <cellStyle name="Commentaire 3 6 16" xfId="25031"/>
    <cellStyle name="Commentaire 3 6 17" xfId="25032"/>
    <cellStyle name="Commentaire 3 6 18" xfId="25033"/>
    <cellStyle name="Commentaire 3 6 2" xfId="25034"/>
    <cellStyle name="Commentaire 3 6 3" xfId="25035"/>
    <cellStyle name="Commentaire 3 6 4" xfId="25036"/>
    <cellStyle name="Commentaire 3 6 5" xfId="25037"/>
    <cellStyle name="Commentaire 3 6 6" xfId="25038"/>
    <cellStyle name="Commentaire 3 6 7" xfId="25039"/>
    <cellStyle name="Commentaire 3 6 8" xfId="25040"/>
    <cellStyle name="Commentaire 3 6 9" xfId="25041"/>
    <cellStyle name="Commentaire 3 7" xfId="25042"/>
    <cellStyle name="Commentaire 3 7 10" xfId="25043"/>
    <cellStyle name="Commentaire 3 7 11" xfId="25044"/>
    <cellStyle name="Commentaire 3 7 12" xfId="25045"/>
    <cellStyle name="Commentaire 3 7 13" xfId="25046"/>
    <cellStyle name="Commentaire 3 7 14" xfId="25047"/>
    <cellStyle name="Commentaire 3 7 15" xfId="25048"/>
    <cellStyle name="Commentaire 3 7 16" xfId="25049"/>
    <cellStyle name="Commentaire 3 7 17" xfId="25050"/>
    <cellStyle name="Commentaire 3 7 18" xfId="25051"/>
    <cellStyle name="Commentaire 3 7 2" xfId="25052"/>
    <cellStyle name="Commentaire 3 7 3" xfId="25053"/>
    <cellStyle name="Commentaire 3 7 4" xfId="25054"/>
    <cellStyle name="Commentaire 3 7 5" xfId="25055"/>
    <cellStyle name="Commentaire 3 7 6" xfId="25056"/>
    <cellStyle name="Commentaire 3 7 7" xfId="25057"/>
    <cellStyle name="Commentaire 3 7 8" xfId="25058"/>
    <cellStyle name="Commentaire 3 7 9" xfId="25059"/>
    <cellStyle name="Commentaire 3 8" xfId="25060"/>
    <cellStyle name="Commentaire 3 8 2" xfId="25061"/>
    <cellStyle name="Commentaire 3 8 3" xfId="25062"/>
    <cellStyle name="Commentaire 3 8 4" xfId="25063"/>
    <cellStyle name="Commentaire 3 8 5" xfId="25064"/>
    <cellStyle name="Commentaire 3 8 6" xfId="25065"/>
    <cellStyle name="Commentaire 3 8 7" xfId="25066"/>
    <cellStyle name="Commentaire 3 8 8" xfId="25067"/>
    <cellStyle name="Commentaire 3 8 9" xfId="25068"/>
    <cellStyle name="Commentaire 3 9" xfId="25069"/>
    <cellStyle name="Commentaire 3 9 2" xfId="25070"/>
    <cellStyle name="Commentaire 3 9 3" xfId="25071"/>
    <cellStyle name="Commentaire 3 9 4" xfId="25072"/>
    <cellStyle name="Commentaire 3 9 5" xfId="25073"/>
    <cellStyle name="Commentaire 3 9 6" xfId="25074"/>
    <cellStyle name="Commentaire 3 9 7" xfId="25075"/>
    <cellStyle name="Commentaire 3 9 8" xfId="25076"/>
    <cellStyle name="Commentaire 3 9 9" xfId="25077"/>
    <cellStyle name="Commentaire 4" xfId="25078"/>
    <cellStyle name="Commentaire 4 10" xfId="25079"/>
    <cellStyle name="Commentaire 4 11" xfId="25080"/>
    <cellStyle name="Commentaire 4 12" xfId="25081"/>
    <cellStyle name="Commentaire 4 13" xfId="25082"/>
    <cellStyle name="Commentaire 4 14" xfId="25083"/>
    <cellStyle name="Commentaire 4 15" xfId="25084"/>
    <cellStyle name="Commentaire 4 16" xfId="25085"/>
    <cellStyle name="Commentaire 4 17" xfId="25086"/>
    <cellStyle name="Commentaire 4 18" xfId="25087"/>
    <cellStyle name="Commentaire 4 19" xfId="25088"/>
    <cellStyle name="Commentaire 4 2" xfId="25089"/>
    <cellStyle name="Commentaire 4 2 10" xfId="25090"/>
    <cellStyle name="Commentaire 4 2 11" xfId="25091"/>
    <cellStyle name="Commentaire 4 2 12" xfId="25092"/>
    <cellStyle name="Commentaire 4 2 13" xfId="25093"/>
    <cellStyle name="Commentaire 4 2 14" xfId="25094"/>
    <cellStyle name="Commentaire 4 2 15" xfId="25095"/>
    <cellStyle name="Commentaire 4 2 16" xfId="25096"/>
    <cellStyle name="Commentaire 4 2 17" xfId="25097"/>
    <cellStyle name="Commentaire 4 2 18" xfId="25098"/>
    <cellStyle name="Commentaire 4 2 19" xfId="25099"/>
    <cellStyle name="Commentaire 4 2 2" xfId="25100"/>
    <cellStyle name="Commentaire 4 2 2 10" xfId="25101"/>
    <cellStyle name="Commentaire 4 2 2 11" xfId="25102"/>
    <cellStyle name="Commentaire 4 2 2 12" xfId="25103"/>
    <cellStyle name="Commentaire 4 2 2 13" xfId="25104"/>
    <cellStyle name="Commentaire 4 2 2 14" xfId="25105"/>
    <cellStyle name="Commentaire 4 2 2 15" xfId="25106"/>
    <cellStyle name="Commentaire 4 2 2 2" xfId="25107"/>
    <cellStyle name="Commentaire 4 2 2 2 2" xfId="25108"/>
    <cellStyle name="Commentaire 4 2 2 2 3" xfId="25109"/>
    <cellStyle name="Commentaire 4 2 2 2 4" xfId="25110"/>
    <cellStyle name="Commentaire 4 2 2 2 5" xfId="25111"/>
    <cellStyle name="Commentaire 4 2 2 2 6" xfId="25112"/>
    <cellStyle name="Commentaire 4 2 2 2 7" xfId="25113"/>
    <cellStyle name="Commentaire 4 2 2 2 8" xfId="25114"/>
    <cellStyle name="Commentaire 4 2 2 3" xfId="25115"/>
    <cellStyle name="Commentaire 4 2 2 3 2" xfId="25116"/>
    <cellStyle name="Commentaire 4 2 2 3 3" xfId="25117"/>
    <cellStyle name="Commentaire 4 2 2 3 4" xfId="25118"/>
    <cellStyle name="Commentaire 4 2 2 3 5" xfId="25119"/>
    <cellStyle name="Commentaire 4 2 2 3 6" xfId="25120"/>
    <cellStyle name="Commentaire 4 2 2 3 7" xfId="25121"/>
    <cellStyle name="Commentaire 4 2 2 3 8" xfId="25122"/>
    <cellStyle name="Commentaire 4 2 2 4" xfId="25123"/>
    <cellStyle name="Commentaire 4 2 2 4 2" xfId="25124"/>
    <cellStyle name="Commentaire 4 2 2 4 3" xfId="25125"/>
    <cellStyle name="Commentaire 4 2 2 4 4" xfId="25126"/>
    <cellStyle name="Commentaire 4 2 2 4 5" xfId="25127"/>
    <cellStyle name="Commentaire 4 2 2 4 6" xfId="25128"/>
    <cellStyle name="Commentaire 4 2 2 4 7" xfId="25129"/>
    <cellStyle name="Commentaire 4 2 2 4 8" xfId="25130"/>
    <cellStyle name="Commentaire 4 2 2 5" xfId="25131"/>
    <cellStyle name="Commentaire 4 2 2 5 2" xfId="25132"/>
    <cellStyle name="Commentaire 4 2 2 5 3" xfId="25133"/>
    <cellStyle name="Commentaire 4 2 2 5 4" xfId="25134"/>
    <cellStyle name="Commentaire 4 2 2 5 5" xfId="25135"/>
    <cellStyle name="Commentaire 4 2 2 5 6" xfId="25136"/>
    <cellStyle name="Commentaire 4 2 2 5 7" xfId="25137"/>
    <cellStyle name="Commentaire 4 2 2 5 8" xfId="25138"/>
    <cellStyle name="Commentaire 4 2 2 6" xfId="25139"/>
    <cellStyle name="Commentaire 4 2 2 6 2" xfId="25140"/>
    <cellStyle name="Commentaire 4 2 2 6 3" xfId="25141"/>
    <cellStyle name="Commentaire 4 2 2 6 4" xfId="25142"/>
    <cellStyle name="Commentaire 4 2 2 6 5" xfId="25143"/>
    <cellStyle name="Commentaire 4 2 2 6 6" xfId="25144"/>
    <cellStyle name="Commentaire 4 2 2 6 7" xfId="25145"/>
    <cellStyle name="Commentaire 4 2 2 6 8" xfId="25146"/>
    <cellStyle name="Commentaire 4 2 2 7" xfId="25147"/>
    <cellStyle name="Commentaire 4 2 2 7 2" xfId="25148"/>
    <cellStyle name="Commentaire 4 2 2 7 3" xfId="25149"/>
    <cellStyle name="Commentaire 4 2 2 7 4" xfId="25150"/>
    <cellStyle name="Commentaire 4 2 2 7 5" xfId="25151"/>
    <cellStyle name="Commentaire 4 2 2 7 6" xfId="25152"/>
    <cellStyle name="Commentaire 4 2 2 7 7" xfId="25153"/>
    <cellStyle name="Commentaire 4 2 2 7 8" xfId="25154"/>
    <cellStyle name="Commentaire 4 2 2 8" xfId="25155"/>
    <cellStyle name="Commentaire 4 2 2 9" xfId="25156"/>
    <cellStyle name="Commentaire 4 2 20" xfId="25157"/>
    <cellStyle name="Commentaire 4 2 21" xfId="25158"/>
    <cellStyle name="Commentaire 4 2 22" xfId="25159"/>
    <cellStyle name="Commentaire 4 2 23" xfId="25160"/>
    <cellStyle name="Commentaire 4 2 24" xfId="25161"/>
    <cellStyle name="Commentaire 4 2 25" xfId="25162"/>
    <cellStyle name="Commentaire 4 2 26" xfId="25163"/>
    <cellStyle name="Commentaire 4 2 27" xfId="25164"/>
    <cellStyle name="Commentaire 4 2 3" xfId="25165"/>
    <cellStyle name="Commentaire 4 2 3 10" xfId="25166"/>
    <cellStyle name="Commentaire 4 2 3 11" xfId="25167"/>
    <cellStyle name="Commentaire 4 2 3 12" xfId="25168"/>
    <cellStyle name="Commentaire 4 2 3 13" xfId="25169"/>
    <cellStyle name="Commentaire 4 2 3 14" xfId="25170"/>
    <cellStyle name="Commentaire 4 2 3 15" xfId="25171"/>
    <cellStyle name="Commentaire 4 2 3 2" xfId="25172"/>
    <cellStyle name="Commentaire 4 2 3 2 2" xfId="25173"/>
    <cellStyle name="Commentaire 4 2 3 2 3" xfId="25174"/>
    <cellStyle name="Commentaire 4 2 3 2 4" xfId="25175"/>
    <cellStyle name="Commentaire 4 2 3 2 5" xfId="25176"/>
    <cellStyle name="Commentaire 4 2 3 2 6" xfId="25177"/>
    <cellStyle name="Commentaire 4 2 3 2 7" xfId="25178"/>
    <cellStyle name="Commentaire 4 2 3 2 8" xfId="25179"/>
    <cellStyle name="Commentaire 4 2 3 3" xfId="25180"/>
    <cellStyle name="Commentaire 4 2 3 3 2" xfId="25181"/>
    <cellStyle name="Commentaire 4 2 3 3 3" xfId="25182"/>
    <cellStyle name="Commentaire 4 2 3 3 4" xfId="25183"/>
    <cellStyle name="Commentaire 4 2 3 3 5" xfId="25184"/>
    <cellStyle name="Commentaire 4 2 3 3 6" xfId="25185"/>
    <cellStyle name="Commentaire 4 2 3 3 7" xfId="25186"/>
    <cellStyle name="Commentaire 4 2 3 3 8" xfId="25187"/>
    <cellStyle name="Commentaire 4 2 3 4" xfId="25188"/>
    <cellStyle name="Commentaire 4 2 3 4 2" xfId="25189"/>
    <cellStyle name="Commentaire 4 2 3 4 3" xfId="25190"/>
    <cellStyle name="Commentaire 4 2 3 4 4" xfId="25191"/>
    <cellStyle name="Commentaire 4 2 3 4 5" xfId="25192"/>
    <cellStyle name="Commentaire 4 2 3 4 6" xfId="25193"/>
    <cellStyle name="Commentaire 4 2 3 4 7" xfId="25194"/>
    <cellStyle name="Commentaire 4 2 3 4 8" xfId="25195"/>
    <cellStyle name="Commentaire 4 2 3 5" xfId="25196"/>
    <cellStyle name="Commentaire 4 2 3 5 2" xfId="25197"/>
    <cellStyle name="Commentaire 4 2 3 5 3" xfId="25198"/>
    <cellStyle name="Commentaire 4 2 3 5 4" xfId="25199"/>
    <cellStyle name="Commentaire 4 2 3 5 5" xfId="25200"/>
    <cellStyle name="Commentaire 4 2 3 5 6" xfId="25201"/>
    <cellStyle name="Commentaire 4 2 3 5 7" xfId="25202"/>
    <cellStyle name="Commentaire 4 2 3 5 8" xfId="25203"/>
    <cellStyle name="Commentaire 4 2 3 6" xfId="25204"/>
    <cellStyle name="Commentaire 4 2 3 6 2" xfId="25205"/>
    <cellStyle name="Commentaire 4 2 3 6 3" xfId="25206"/>
    <cellStyle name="Commentaire 4 2 3 6 4" xfId="25207"/>
    <cellStyle name="Commentaire 4 2 3 6 5" xfId="25208"/>
    <cellStyle name="Commentaire 4 2 3 6 6" xfId="25209"/>
    <cellStyle name="Commentaire 4 2 3 6 7" xfId="25210"/>
    <cellStyle name="Commentaire 4 2 3 6 8" xfId="25211"/>
    <cellStyle name="Commentaire 4 2 3 7" xfId="25212"/>
    <cellStyle name="Commentaire 4 2 3 7 2" xfId="25213"/>
    <cellStyle name="Commentaire 4 2 3 7 3" xfId="25214"/>
    <cellStyle name="Commentaire 4 2 3 7 4" xfId="25215"/>
    <cellStyle name="Commentaire 4 2 3 7 5" xfId="25216"/>
    <cellStyle name="Commentaire 4 2 3 7 6" xfId="25217"/>
    <cellStyle name="Commentaire 4 2 3 7 7" xfId="25218"/>
    <cellStyle name="Commentaire 4 2 3 7 8" xfId="25219"/>
    <cellStyle name="Commentaire 4 2 3 8" xfId="25220"/>
    <cellStyle name="Commentaire 4 2 3 9" xfId="25221"/>
    <cellStyle name="Commentaire 4 2 4" xfId="25222"/>
    <cellStyle name="Commentaire 4 2 4 2" xfId="25223"/>
    <cellStyle name="Commentaire 4 2 4 3" xfId="25224"/>
    <cellStyle name="Commentaire 4 2 4 4" xfId="25225"/>
    <cellStyle name="Commentaire 4 2 4 5" xfId="25226"/>
    <cellStyle name="Commentaire 4 2 4 6" xfId="25227"/>
    <cellStyle name="Commentaire 4 2 4 7" xfId="25228"/>
    <cellStyle name="Commentaire 4 2 4 8" xfId="25229"/>
    <cellStyle name="Commentaire 4 2 4 9" xfId="25230"/>
    <cellStyle name="Commentaire 4 2 5" xfId="25231"/>
    <cellStyle name="Commentaire 4 2 5 2" xfId="25232"/>
    <cellStyle name="Commentaire 4 2 5 3" xfId="25233"/>
    <cellStyle name="Commentaire 4 2 5 4" xfId="25234"/>
    <cellStyle name="Commentaire 4 2 5 5" xfId="25235"/>
    <cellStyle name="Commentaire 4 2 5 6" xfId="25236"/>
    <cellStyle name="Commentaire 4 2 5 7" xfId="25237"/>
    <cellStyle name="Commentaire 4 2 5 8" xfId="25238"/>
    <cellStyle name="Commentaire 4 2 6" xfId="25239"/>
    <cellStyle name="Commentaire 4 2 6 2" xfId="25240"/>
    <cellStyle name="Commentaire 4 2 6 3" xfId="25241"/>
    <cellStyle name="Commentaire 4 2 6 4" xfId="25242"/>
    <cellStyle name="Commentaire 4 2 6 5" xfId="25243"/>
    <cellStyle name="Commentaire 4 2 6 6" xfId="25244"/>
    <cellStyle name="Commentaire 4 2 6 7" xfId="25245"/>
    <cellStyle name="Commentaire 4 2 6 8" xfId="25246"/>
    <cellStyle name="Commentaire 4 2 7" xfId="25247"/>
    <cellStyle name="Commentaire 4 2 7 2" xfId="25248"/>
    <cellStyle name="Commentaire 4 2 7 3" xfId="25249"/>
    <cellStyle name="Commentaire 4 2 7 4" xfId="25250"/>
    <cellStyle name="Commentaire 4 2 7 5" xfId="25251"/>
    <cellStyle name="Commentaire 4 2 7 6" xfId="25252"/>
    <cellStyle name="Commentaire 4 2 7 7" xfId="25253"/>
    <cellStyle name="Commentaire 4 2 7 8" xfId="25254"/>
    <cellStyle name="Commentaire 4 2 8" xfId="25255"/>
    <cellStyle name="Commentaire 4 2 8 2" xfId="25256"/>
    <cellStyle name="Commentaire 4 2 8 3" xfId="25257"/>
    <cellStyle name="Commentaire 4 2 8 4" xfId="25258"/>
    <cellStyle name="Commentaire 4 2 8 5" xfId="25259"/>
    <cellStyle name="Commentaire 4 2 8 6" xfId="25260"/>
    <cellStyle name="Commentaire 4 2 8 7" xfId="25261"/>
    <cellStyle name="Commentaire 4 2 8 8" xfId="25262"/>
    <cellStyle name="Commentaire 4 2 9" xfId="25263"/>
    <cellStyle name="Commentaire 4 2 9 2" xfId="25264"/>
    <cellStyle name="Commentaire 4 2 9 3" xfId="25265"/>
    <cellStyle name="Commentaire 4 2 9 4" xfId="25266"/>
    <cellStyle name="Commentaire 4 2 9 5" xfId="25267"/>
    <cellStyle name="Commentaire 4 2 9 6" xfId="25268"/>
    <cellStyle name="Commentaire 4 2 9 7" xfId="25269"/>
    <cellStyle name="Commentaire 4 2 9 8" xfId="25270"/>
    <cellStyle name="Commentaire 4 20" xfId="25271"/>
    <cellStyle name="Commentaire 4 21" xfId="25272"/>
    <cellStyle name="Commentaire 4 22" xfId="25273"/>
    <cellStyle name="Commentaire 4 23" xfId="25274"/>
    <cellStyle name="Commentaire 4 24" xfId="25275"/>
    <cellStyle name="Commentaire 4 25" xfId="25276"/>
    <cellStyle name="Commentaire 4 3" xfId="25277"/>
    <cellStyle name="Commentaire 4 3 10" xfId="25278"/>
    <cellStyle name="Commentaire 4 3 11" xfId="25279"/>
    <cellStyle name="Commentaire 4 3 12" xfId="25280"/>
    <cellStyle name="Commentaire 4 3 13" xfId="25281"/>
    <cellStyle name="Commentaire 4 3 14" xfId="25282"/>
    <cellStyle name="Commentaire 4 3 15" xfId="25283"/>
    <cellStyle name="Commentaire 4 3 16" xfId="25284"/>
    <cellStyle name="Commentaire 4 3 17" xfId="25285"/>
    <cellStyle name="Commentaire 4 3 18" xfId="25286"/>
    <cellStyle name="Commentaire 4 3 19" xfId="25287"/>
    <cellStyle name="Commentaire 4 3 2" xfId="25288"/>
    <cellStyle name="Commentaire 4 3 2 2" xfId="25289"/>
    <cellStyle name="Commentaire 4 3 2 3" xfId="25290"/>
    <cellStyle name="Commentaire 4 3 2 4" xfId="25291"/>
    <cellStyle name="Commentaire 4 3 2 5" xfId="25292"/>
    <cellStyle name="Commentaire 4 3 2 6" xfId="25293"/>
    <cellStyle name="Commentaire 4 3 2 7" xfId="25294"/>
    <cellStyle name="Commentaire 4 3 2 8" xfId="25295"/>
    <cellStyle name="Commentaire 4 3 20" xfId="25296"/>
    <cellStyle name="Commentaire 4 3 21" xfId="25297"/>
    <cellStyle name="Commentaire 4 3 22" xfId="25298"/>
    <cellStyle name="Commentaire 4 3 23" xfId="25299"/>
    <cellStyle name="Commentaire 4 3 24" xfId="25300"/>
    <cellStyle name="Commentaire 4 3 3" xfId="25301"/>
    <cellStyle name="Commentaire 4 3 3 2" xfId="25302"/>
    <cellStyle name="Commentaire 4 3 3 3" xfId="25303"/>
    <cellStyle name="Commentaire 4 3 3 4" xfId="25304"/>
    <cellStyle name="Commentaire 4 3 3 5" xfId="25305"/>
    <cellStyle name="Commentaire 4 3 3 6" xfId="25306"/>
    <cellStyle name="Commentaire 4 3 3 7" xfId="25307"/>
    <cellStyle name="Commentaire 4 3 3 8" xfId="25308"/>
    <cellStyle name="Commentaire 4 3 4" xfId="25309"/>
    <cellStyle name="Commentaire 4 3 4 2" xfId="25310"/>
    <cellStyle name="Commentaire 4 3 4 3" xfId="25311"/>
    <cellStyle name="Commentaire 4 3 4 4" xfId="25312"/>
    <cellStyle name="Commentaire 4 3 4 5" xfId="25313"/>
    <cellStyle name="Commentaire 4 3 4 6" xfId="25314"/>
    <cellStyle name="Commentaire 4 3 4 7" xfId="25315"/>
    <cellStyle name="Commentaire 4 3 4 8" xfId="25316"/>
    <cellStyle name="Commentaire 4 3 5" xfId="25317"/>
    <cellStyle name="Commentaire 4 3 5 2" xfId="25318"/>
    <cellStyle name="Commentaire 4 3 5 3" xfId="25319"/>
    <cellStyle name="Commentaire 4 3 5 4" xfId="25320"/>
    <cellStyle name="Commentaire 4 3 5 5" xfId="25321"/>
    <cellStyle name="Commentaire 4 3 5 6" xfId="25322"/>
    <cellStyle name="Commentaire 4 3 5 7" xfId="25323"/>
    <cellStyle name="Commentaire 4 3 5 8" xfId="25324"/>
    <cellStyle name="Commentaire 4 3 6" xfId="25325"/>
    <cellStyle name="Commentaire 4 3 6 2" xfId="25326"/>
    <cellStyle name="Commentaire 4 3 6 3" xfId="25327"/>
    <cellStyle name="Commentaire 4 3 6 4" xfId="25328"/>
    <cellStyle name="Commentaire 4 3 6 5" xfId="25329"/>
    <cellStyle name="Commentaire 4 3 6 6" xfId="25330"/>
    <cellStyle name="Commentaire 4 3 6 7" xfId="25331"/>
    <cellStyle name="Commentaire 4 3 6 8" xfId="25332"/>
    <cellStyle name="Commentaire 4 3 7" xfId="25333"/>
    <cellStyle name="Commentaire 4 3 7 2" xfId="25334"/>
    <cellStyle name="Commentaire 4 3 7 3" xfId="25335"/>
    <cellStyle name="Commentaire 4 3 7 4" xfId="25336"/>
    <cellStyle name="Commentaire 4 3 7 5" xfId="25337"/>
    <cellStyle name="Commentaire 4 3 7 6" xfId="25338"/>
    <cellStyle name="Commentaire 4 3 7 7" xfId="25339"/>
    <cellStyle name="Commentaire 4 3 7 8" xfId="25340"/>
    <cellStyle name="Commentaire 4 3 8" xfId="25341"/>
    <cellStyle name="Commentaire 4 3 9" xfId="25342"/>
    <cellStyle name="Commentaire 4 4" xfId="25343"/>
    <cellStyle name="Commentaire 4 4 10" xfId="25344"/>
    <cellStyle name="Commentaire 4 4 11" xfId="25345"/>
    <cellStyle name="Commentaire 4 4 12" xfId="25346"/>
    <cellStyle name="Commentaire 4 4 13" xfId="25347"/>
    <cellStyle name="Commentaire 4 4 14" xfId="25348"/>
    <cellStyle name="Commentaire 4 4 15" xfId="25349"/>
    <cellStyle name="Commentaire 4 4 16" xfId="25350"/>
    <cellStyle name="Commentaire 4 4 17" xfId="25351"/>
    <cellStyle name="Commentaire 4 4 18" xfId="25352"/>
    <cellStyle name="Commentaire 4 4 2" xfId="25353"/>
    <cellStyle name="Commentaire 4 4 3" xfId="25354"/>
    <cellStyle name="Commentaire 4 4 4" xfId="25355"/>
    <cellStyle name="Commentaire 4 4 5" xfId="25356"/>
    <cellStyle name="Commentaire 4 4 6" xfId="25357"/>
    <cellStyle name="Commentaire 4 4 7" xfId="25358"/>
    <cellStyle name="Commentaire 4 4 8" xfId="25359"/>
    <cellStyle name="Commentaire 4 4 9" xfId="25360"/>
    <cellStyle name="Commentaire 4 5" xfId="25361"/>
    <cellStyle name="Commentaire 4 5 10" xfId="25362"/>
    <cellStyle name="Commentaire 4 5 11" xfId="25363"/>
    <cellStyle name="Commentaire 4 5 12" xfId="25364"/>
    <cellStyle name="Commentaire 4 5 13" xfId="25365"/>
    <cellStyle name="Commentaire 4 5 14" xfId="25366"/>
    <cellStyle name="Commentaire 4 5 15" xfId="25367"/>
    <cellStyle name="Commentaire 4 5 16" xfId="25368"/>
    <cellStyle name="Commentaire 4 5 17" xfId="25369"/>
    <cellStyle name="Commentaire 4 5 18" xfId="25370"/>
    <cellStyle name="Commentaire 4 5 2" xfId="25371"/>
    <cellStyle name="Commentaire 4 5 3" xfId="25372"/>
    <cellStyle name="Commentaire 4 5 4" xfId="25373"/>
    <cellStyle name="Commentaire 4 5 5" xfId="25374"/>
    <cellStyle name="Commentaire 4 5 6" xfId="25375"/>
    <cellStyle name="Commentaire 4 5 7" xfId="25376"/>
    <cellStyle name="Commentaire 4 5 8" xfId="25377"/>
    <cellStyle name="Commentaire 4 5 9" xfId="25378"/>
    <cellStyle name="Commentaire 4 6" xfId="25379"/>
    <cellStyle name="Commentaire 4 6 10" xfId="25380"/>
    <cellStyle name="Commentaire 4 6 11" xfId="25381"/>
    <cellStyle name="Commentaire 4 6 12" xfId="25382"/>
    <cellStyle name="Commentaire 4 6 13" xfId="25383"/>
    <cellStyle name="Commentaire 4 6 14" xfId="25384"/>
    <cellStyle name="Commentaire 4 6 15" xfId="25385"/>
    <cellStyle name="Commentaire 4 6 16" xfId="25386"/>
    <cellStyle name="Commentaire 4 6 17" xfId="25387"/>
    <cellStyle name="Commentaire 4 6 18" xfId="25388"/>
    <cellStyle name="Commentaire 4 6 2" xfId="25389"/>
    <cellStyle name="Commentaire 4 6 3" xfId="25390"/>
    <cellStyle name="Commentaire 4 6 4" xfId="25391"/>
    <cellStyle name="Commentaire 4 6 5" xfId="25392"/>
    <cellStyle name="Commentaire 4 6 6" xfId="25393"/>
    <cellStyle name="Commentaire 4 6 7" xfId="25394"/>
    <cellStyle name="Commentaire 4 6 8" xfId="25395"/>
    <cellStyle name="Commentaire 4 6 9" xfId="25396"/>
    <cellStyle name="Commentaire 4 7" xfId="25397"/>
    <cellStyle name="Commentaire 4 7 2" xfId="25398"/>
    <cellStyle name="Commentaire 4 7 3" xfId="25399"/>
    <cellStyle name="Commentaire 4 7 4" xfId="25400"/>
    <cellStyle name="Commentaire 4 7 5" xfId="25401"/>
    <cellStyle name="Commentaire 4 7 6" xfId="25402"/>
    <cellStyle name="Commentaire 4 7 7" xfId="25403"/>
    <cellStyle name="Commentaire 4 7 8" xfId="25404"/>
    <cellStyle name="Commentaire 4 7 9" xfId="25405"/>
    <cellStyle name="Commentaire 4 8" xfId="25406"/>
    <cellStyle name="Commentaire 4 8 2" xfId="25407"/>
    <cellStyle name="Commentaire 4 8 3" xfId="25408"/>
    <cellStyle name="Commentaire 4 8 4" xfId="25409"/>
    <cellStyle name="Commentaire 4 8 5" xfId="25410"/>
    <cellStyle name="Commentaire 4 8 6" xfId="25411"/>
    <cellStyle name="Commentaire 4 8 7" xfId="25412"/>
    <cellStyle name="Commentaire 4 8 8" xfId="25413"/>
    <cellStyle name="Commentaire 4 9" xfId="25414"/>
    <cellStyle name="Commentaire 5" xfId="25415"/>
    <cellStyle name="Commentaire 5 10" xfId="25416"/>
    <cellStyle name="Commentaire 5 11" xfId="25417"/>
    <cellStyle name="Commentaire 5 12" xfId="25418"/>
    <cellStyle name="Commentaire 5 13" xfId="25419"/>
    <cellStyle name="Commentaire 5 14" xfId="25420"/>
    <cellStyle name="Commentaire 5 15" xfId="25421"/>
    <cellStyle name="Commentaire 5 16" xfId="25422"/>
    <cellStyle name="Commentaire 5 17" xfId="25423"/>
    <cellStyle name="Commentaire 5 18" xfId="25424"/>
    <cellStyle name="Commentaire 5 19" xfId="25425"/>
    <cellStyle name="Commentaire 5 2" xfId="25426"/>
    <cellStyle name="Commentaire 5 3" xfId="25427"/>
    <cellStyle name="Commentaire 5 4" xfId="25428"/>
    <cellStyle name="Commentaire 5 5" xfId="25429"/>
    <cellStyle name="Commentaire 5 6" xfId="25430"/>
    <cellStyle name="Commentaire 5 7" xfId="25431"/>
    <cellStyle name="Commentaire 5 8" xfId="25432"/>
    <cellStyle name="Commentaire 5 9" xfId="25433"/>
    <cellStyle name="Commentaire 6" xfId="25434"/>
    <cellStyle name="Commentaire 6 10" xfId="25435"/>
    <cellStyle name="Commentaire 6 11" xfId="25436"/>
    <cellStyle name="Commentaire 6 12" xfId="25437"/>
    <cellStyle name="Commentaire 6 13" xfId="25438"/>
    <cellStyle name="Commentaire 6 14" xfId="25439"/>
    <cellStyle name="Commentaire 6 15" xfId="25440"/>
    <cellStyle name="Commentaire 6 16" xfId="25441"/>
    <cellStyle name="Commentaire 6 17" xfId="25442"/>
    <cellStyle name="Commentaire 6 18" xfId="25443"/>
    <cellStyle name="Commentaire 6 2" xfId="25444"/>
    <cellStyle name="Commentaire 6 3" xfId="25445"/>
    <cellStyle name="Commentaire 6 4" xfId="25446"/>
    <cellStyle name="Commentaire 6 5" xfId="25447"/>
    <cellStyle name="Commentaire 6 6" xfId="25448"/>
    <cellStyle name="Commentaire 6 7" xfId="25449"/>
    <cellStyle name="Commentaire 6 8" xfId="25450"/>
    <cellStyle name="Commentaire 6 9" xfId="25451"/>
    <cellStyle name="Commentaire 7" xfId="25452"/>
    <cellStyle name="Commentaire 7 10" xfId="25453"/>
    <cellStyle name="Commentaire 7 11" xfId="25454"/>
    <cellStyle name="Commentaire 7 12" xfId="25455"/>
    <cellStyle name="Commentaire 7 13" xfId="25456"/>
    <cellStyle name="Commentaire 7 14" xfId="25457"/>
    <cellStyle name="Commentaire 7 15" xfId="25458"/>
    <cellStyle name="Commentaire 7 16" xfId="25459"/>
    <cellStyle name="Commentaire 7 17" xfId="25460"/>
    <cellStyle name="Commentaire 7 18" xfId="25461"/>
    <cellStyle name="Commentaire 7 2" xfId="25462"/>
    <cellStyle name="Commentaire 7 3" xfId="25463"/>
    <cellStyle name="Commentaire 7 4" xfId="25464"/>
    <cellStyle name="Commentaire 7 5" xfId="25465"/>
    <cellStyle name="Commentaire 7 6" xfId="25466"/>
    <cellStyle name="Commentaire 7 7" xfId="25467"/>
    <cellStyle name="Commentaire 7 8" xfId="25468"/>
    <cellStyle name="Commentaire 7 9" xfId="25469"/>
    <cellStyle name="Commentaire 8" xfId="25470"/>
    <cellStyle name="Commentaire 8 10" xfId="25471"/>
    <cellStyle name="Commentaire 8 11" xfId="25472"/>
    <cellStyle name="Commentaire 8 12" xfId="25473"/>
    <cellStyle name="Commentaire 8 13" xfId="25474"/>
    <cellStyle name="Commentaire 8 14" xfId="25475"/>
    <cellStyle name="Commentaire 8 15" xfId="25476"/>
    <cellStyle name="Commentaire 8 16" xfId="25477"/>
    <cellStyle name="Commentaire 8 17" xfId="25478"/>
    <cellStyle name="Commentaire 8 18" xfId="25479"/>
    <cellStyle name="Commentaire 8 2" xfId="25480"/>
    <cellStyle name="Commentaire 8 3" xfId="25481"/>
    <cellStyle name="Commentaire 8 4" xfId="25482"/>
    <cellStyle name="Commentaire 8 5" xfId="25483"/>
    <cellStyle name="Commentaire 8 6" xfId="25484"/>
    <cellStyle name="Commentaire 8 7" xfId="25485"/>
    <cellStyle name="Commentaire 8 8" xfId="25486"/>
    <cellStyle name="Commentaire 8 9" xfId="25487"/>
    <cellStyle name="Commentaire 9" xfId="25488"/>
    <cellStyle name="Commentaire 9 10" xfId="25489"/>
    <cellStyle name="Commentaire 9 11" xfId="25490"/>
    <cellStyle name="Commentaire 9 12" xfId="25491"/>
    <cellStyle name="Commentaire 9 13" xfId="25492"/>
    <cellStyle name="Commentaire 9 14" xfId="25493"/>
    <cellStyle name="Commentaire 9 15" xfId="25494"/>
    <cellStyle name="Commentaire 9 16" xfId="25495"/>
    <cellStyle name="Commentaire 9 17" xfId="25496"/>
    <cellStyle name="Commentaire 9 18" xfId="25497"/>
    <cellStyle name="Commentaire 9 2" xfId="25498"/>
    <cellStyle name="Commentaire 9 3" xfId="25499"/>
    <cellStyle name="Commentaire 9 4" xfId="25500"/>
    <cellStyle name="Commentaire 9 5" xfId="25501"/>
    <cellStyle name="Commentaire 9 6" xfId="25502"/>
    <cellStyle name="Commentaire 9 7" xfId="25503"/>
    <cellStyle name="Commentaire 9 8" xfId="25504"/>
    <cellStyle name="Commentaire 9 9" xfId="25505"/>
    <cellStyle name="Company" xfId="1650"/>
    <cellStyle name="CurRatio" xfId="1651"/>
    <cellStyle name="Currency" xfId="70" builtinId="4"/>
    <cellStyle name="Currency--" xfId="2173"/>
    <cellStyle name="Currency [00]" xfId="1652"/>
    <cellStyle name="Currency [1]" xfId="1653"/>
    <cellStyle name="Currency [2]" xfId="1654"/>
    <cellStyle name="Currency [2] 10" xfId="25506"/>
    <cellStyle name="Currency [2] 2" xfId="6862"/>
    <cellStyle name="Currency [2] 2 2" xfId="25507"/>
    <cellStyle name="Currency [2] 3" xfId="9838"/>
    <cellStyle name="Currency [2] 4" xfId="9873"/>
    <cellStyle name="Currency [2] 5" xfId="25508"/>
    <cellStyle name="Currency [2] 6" xfId="25509"/>
    <cellStyle name="Currency [2] 7" xfId="25510"/>
    <cellStyle name="Currency [2] 8" xfId="25511"/>
    <cellStyle name="Currency [2] 9" xfId="25512"/>
    <cellStyle name="Currency [3]" xfId="1655"/>
    <cellStyle name="Currency 0" xfId="1656"/>
    <cellStyle name="Currency 10" xfId="1657"/>
    <cellStyle name="Currency 10 2" xfId="1658"/>
    <cellStyle name="Currency 10 2 2" xfId="1659"/>
    <cellStyle name="Currency 10 2 2 2" xfId="1660"/>
    <cellStyle name="Currency 10 2 2 2 2" xfId="1661"/>
    <cellStyle name="Currency 10 2 2 2 2 2" xfId="25513"/>
    <cellStyle name="Currency 10 2 2 2 3" xfId="25514"/>
    <cellStyle name="Currency 10 2 2 3" xfId="1662"/>
    <cellStyle name="Currency 10 2 2 3 2" xfId="25515"/>
    <cellStyle name="Currency 10 2 2 4" xfId="25516"/>
    <cellStyle name="Currency 10 2 3" xfId="1663"/>
    <cellStyle name="Currency 10 2 3 2" xfId="1664"/>
    <cellStyle name="Currency 10 2 3 2 2" xfId="25517"/>
    <cellStyle name="Currency 10 2 3 3" xfId="25518"/>
    <cellStyle name="Currency 10 2 4" xfId="1665"/>
    <cellStyle name="Currency 10 2 4 2" xfId="25519"/>
    <cellStyle name="Currency 10 2 5" xfId="25520"/>
    <cellStyle name="Currency 10 3" xfId="1666"/>
    <cellStyle name="Currency 10 3 2" xfId="1667"/>
    <cellStyle name="Currency 10 3 2 2" xfId="1668"/>
    <cellStyle name="Currency 10 3 2 2 2" xfId="1669"/>
    <cellStyle name="Currency 10 3 2 2 2 2" xfId="25521"/>
    <cellStyle name="Currency 10 3 2 2 3" xfId="25522"/>
    <cellStyle name="Currency 10 3 2 3" xfId="1670"/>
    <cellStyle name="Currency 10 3 2 3 2" xfId="25523"/>
    <cellStyle name="Currency 10 3 2 4" xfId="25524"/>
    <cellStyle name="Currency 10 3 3" xfId="1671"/>
    <cellStyle name="Currency 10 3 3 2" xfId="1672"/>
    <cellStyle name="Currency 10 3 3 2 2" xfId="25525"/>
    <cellStyle name="Currency 10 3 3 3" xfId="25526"/>
    <cellStyle name="Currency 10 3 4" xfId="1673"/>
    <cellStyle name="Currency 10 3 4 2" xfId="25527"/>
    <cellStyle name="Currency 10 3 5" xfId="25528"/>
    <cellStyle name="Currency 10 4" xfId="1674"/>
    <cellStyle name="Currency 10 4 2" xfId="1675"/>
    <cellStyle name="Currency 10 4 2 2" xfId="1676"/>
    <cellStyle name="Currency 10 4 2 2 2" xfId="25529"/>
    <cellStyle name="Currency 10 4 2 3" xfId="25530"/>
    <cellStyle name="Currency 10 4 3" xfId="1677"/>
    <cellStyle name="Currency 10 4 3 2" xfId="25531"/>
    <cellStyle name="Currency 10 4 4" xfId="25532"/>
    <cellStyle name="Currency 10 5" xfId="1678"/>
    <cellStyle name="Currency 10 5 2" xfId="1679"/>
    <cellStyle name="Currency 10 5 2 2" xfId="25533"/>
    <cellStyle name="Currency 10 5 3" xfId="25534"/>
    <cellStyle name="Currency 10 6" xfId="1680"/>
    <cellStyle name="Currency 10 6 2" xfId="25535"/>
    <cellStyle name="Currency 10 7" xfId="25536"/>
    <cellStyle name="Currency 10 8" xfId="25537"/>
    <cellStyle name="Currency 11" xfId="1681"/>
    <cellStyle name="Currency 11 2" xfId="1682"/>
    <cellStyle name="Currency 11 2 2" xfId="1683"/>
    <cellStyle name="Currency 11 2 2 2" xfId="1684"/>
    <cellStyle name="Currency 11 2 2 2 2" xfId="1685"/>
    <cellStyle name="Currency 11 2 2 2 2 2" xfId="25538"/>
    <cellStyle name="Currency 11 2 2 2 3" xfId="25539"/>
    <cellStyle name="Currency 11 2 2 3" xfId="1686"/>
    <cellStyle name="Currency 11 2 2 3 2" xfId="25540"/>
    <cellStyle name="Currency 11 2 2 4" xfId="25541"/>
    <cellStyle name="Currency 11 2 3" xfId="1687"/>
    <cellStyle name="Currency 11 2 3 2" xfId="1688"/>
    <cellStyle name="Currency 11 2 3 2 2" xfId="25542"/>
    <cellStyle name="Currency 11 2 3 3" xfId="25543"/>
    <cellStyle name="Currency 11 2 4" xfId="1689"/>
    <cellStyle name="Currency 11 2 4 2" xfId="25544"/>
    <cellStyle name="Currency 11 2 5" xfId="25545"/>
    <cellStyle name="Currency 11 3" xfId="1690"/>
    <cellStyle name="Currency 11 3 2" xfId="1691"/>
    <cellStyle name="Currency 11 3 2 2" xfId="1692"/>
    <cellStyle name="Currency 11 3 2 2 2" xfId="1693"/>
    <cellStyle name="Currency 11 3 2 2 2 2" xfId="25546"/>
    <cellStyle name="Currency 11 3 2 2 3" xfId="25547"/>
    <cellStyle name="Currency 11 3 2 3" xfId="1694"/>
    <cellStyle name="Currency 11 3 2 3 2" xfId="25548"/>
    <cellStyle name="Currency 11 3 2 4" xfId="25549"/>
    <cellStyle name="Currency 11 3 3" xfId="1695"/>
    <cellStyle name="Currency 11 3 3 2" xfId="1696"/>
    <cellStyle name="Currency 11 3 3 2 2" xfId="25550"/>
    <cellStyle name="Currency 11 3 3 3" xfId="25551"/>
    <cellStyle name="Currency 11 3 4" xfId="1697"/>
    <cellStyle name="Currency 11 3 4 2" xfId="25552"/>
    <cellStyle name="Currency 11 3 5" xfId="25553"/>
    <cellStyle name="Currency 11 4" xfId="1698"/>
    <cellStyle name="Currency 11 4 2" xfId="1699"/>
    <cellStyle name="Currency 11 4 2 2" xfId="1700"/>
    <cellStyle name="Currency 11 4 2 2 2" xfId="25554"/>
    <cellStyle name="Currency 11 4 2 3" xfId="25555"/>
    <cellStyle name="Currency 11 4 3" xfId="1701"/>
    <cellStyle name="Currency 11 4 3 2" xfId="25556"/>
    <cellStyle name="Currency 11 4 4" xfId="25557"/>
    <cellStyle name="Currency 11 5" xfId="1702"/>
    <cellStyle name="Currency 11 5 2" xfId="1703"/>
    <cellStyle name="Currency 11 5 2 2" xfId="25558"/>
    <cellStyle name="Currency 11 5 3" xfId="25559"/>
    <cellStyle name="Currency 11 6" xfId="1704"/>
    <cellStyle name="Currency 11 6 2" xfId="25560"/>
    <cellStyle name="Currency 11 7" xfId="25561"/>
    <cellStyle name="Currency 12" xfId="1705"/>
    <cellStyle name="Currency 12 2" xfId="25562"/>
    <cellStyle name="Currency 12 2 2" xfId="25563"/>
    <cellStyle name="Currency 12 3" xfId="25564"/>
    <cellStyle name="Currency 13" xfId="1706"/>
    <cellStyle name="Currency 13 2" xfId="25565"/>
    <cellStyle name="Currency 13 3" xfId="25566"/>
    <cellStyle name="Currency 14" xfId="1707"/>
    <cellStyle name="Currency 14 2" xfId="1708"/>
    <cellStyle name="Currency 14 2 2" xfId="1709"/>
    <cellStyle name="Currency 14 2 2 2" xfId="1710"/>
    <cellStyle name="Currency 14 2 2 2 2" xfId="1711"/>
    <cellStyle name="Currency 14 2 2 2 2 2" xfId="25567"/>
    <cellStyle name="Currency 14 2 2 2 3" xfId="25568"/>
    <cellStyle name="Currency 14 2 2 3" xfId="1712"/>
    <cellStyle name="Currency 14 2 2 3 2" xfId="25569"/>
    <cellStyle name="Currency 14 2 2 4" xfId="25570"/>
    <cellStyle name="Currency 14 2 3" xfId="1713"/>
    <cellStyle name="Currency 14 2 3 2" xfId="1714"/>
    <cellStyle name="Currency 14 2 3 2 2" xfId="25571"/>
    <cellStyle name="Currency 14 2 3 3" xfId="25572"/>
    <cellStyle name="Currency 14 2 4" xfId="1715"/>
    <cellStyle name="Currency 14 2 4 2" xfId="25573"/>
    <cellStyle name="Currency 14 2 5" xfId="25574"/>
    <cellStyle name="Currency 14 3" xfId="1716"/>
    <cellStyle name="Currency 14 3 2" xfId="1717"/>
    <cellStyle name="Currency 14 3 2 2" xfId="1718"/>
    <cellStyle name="Currency 14 3 2 2 2" xfId="1719"/>
    <cellStyle name="Currency 14 3 2 2 2 2" xfId="25575"/>
    <cellStyle name="Currency 14 3 2 2 3" xfId="25576"/>
    <cellStyle name="Currency 14 3 2 3" xfId="1720"/>
    <cellStyle name="Currency 14 3 2 3 2" xfId="25577"/>
    <cellStyle name="Currency 14 3 2 4" xfId="25578"/>
    <cellStyle name="Currency 14 3 3" xfId="1721"/>
    <cellStyle name="Currency 14 3 3 2" xfId="1722"/>
    <cellStyle name="Currency 14 3 3 2 2" xfId="25579"/>
    <cellStyle name="Currency 14 3 3 3" xfId="25580"/>
    <cellStyle name="Currency 14 3 4" xfId="1723"/>
    <cellStyle name="Currency 14 3 4 2" xfId="25581"/>
    <cellStyle name="Currency 14 3 5" xfId="25582"/>
    <cellStyle name="Currency 14 4" xfId="1724"/>
    <cellStyle name="Currency 14 4 2" xfId="1725"/>
    <cellStyle name="Currency 14 4 2 2" xfId="1726"/>
    <cellStyle name="Currency 14 4 2 2 2" xfId="1727"/>
    <cellStyle name="Currency 14 4 2 2 2 2" xfId="25583"/>
    <cellStyle name="Currency 14 4 2 2 3" xfId="25584"/>
    <cellStyle name="Currency 14 4 2 3" xfId="1728"/>
    <cellStyle name="Currency 14 4 2 3 2" xfId="25585"/>
    <cellStyle name="Currency 14 4 2 4" xfId="25586"/>
    <cellStyle name="Currency 14 4 3" xfId="1729"/>
    <cellStyle name="Currency 14 4 3 2" xfId="1730"/>
    <cellStyle name="Currency 14 4 3 2 2" xfId="25587"/>
    <cellStyle name="Currency 14 4 3 3" xfId="25588"/>
    <cellStyle name="Currency 14 4 4" xfId="1731"/>
    <cellStyle name="Currency 14 4 4 2" xfId="25589"/>
    <cellStyle name="Currency 14 4 5" xfId="25590"/>
    <cellStyle name="Currency 14 5" xfId="1732"/>
    <cellStyle name="Currency 14 5 2" xfId="1733"/>
    <cellStyle name="Currency 14 5 2 2" xfId="1734"/>
    <cellStyle name="Currency 14 5 2 2 2" xfId="25591"/>
    <cellStyle name="Currency 14 5 2 3" xfId="25592"/>
    <cellStyle name="Currency 14 5 3" xfId="1735"/>
    <cellStyle name="Currency 14 5 3 2" xfId="25593"/>
    <cellStyle name="Currency 14 5 4" xfId="25594"/>
    <cellStyle name="Currency 14 6" xfId="1736"/>
    <cellStyle name="Currency 14 6 2" xfId="1737"/>
    <cellStyle name="Currency 14 6 2 2" xfId="25595"/>
    <cellStyle name="Currency 14 6 3" xfId="25596"/>
    <cellStyle name="Currency 14 7" xfId="1738"/>
    <cellStyle name="Currency 14 7 2" xfId="25597"/>
    <cellStyle name="Currency 14 8" xfId="25598"/>
    <cellStyle name="Currency 14 9" xfId="25599"/>
    <cellStyle name="Currency 15" xfId="1739"/>
    <cellStyle name="Currency 15 2" xfId="1740"/>
    <cellStyle name="Currency 15 2 2" xfId="1741"/>
    <cellStyle name="Currency 15 2 2 2" xfId="1742"/>
    <cellStyle name="Currency 15 2 2 2 2" xfId="25600"/>
    <cellStyle name="Currency 15 2 2 3" xfId="25601"/>
    <cellStyle name="Currency 15 2 3" xfId="1743"/>
    <cellStyle name="Currency 15 2 3 2" xfId="25602"/>
    <cellStyle name="Currency 15 2 4" xfId="25603"/>
    <cellStyle name="Currency 15 3" xfId="1744"/>
    <cellStyle name="Currency 15 3 2" xfId="1745"/>
    <cellStyle name="Currency 15 3 2 2" xfId="25604"/>
    <cellStyle name="Currency 15 3 3" xfId="25605"/>
    <cellStyle name="Currency 15 4" xfId="1746"/>
    <cellStyle name="Currency 15 4 2" xfId="25606"/>
    <cellStyle name="Currency 15 5" xfId="25607"/>
    <cellStyle name="Currency 16" xfId="1747"/>
    <cellStyle name="Currency 16 2" xfId="1748"/>
    <cellStyle name="Currency 16 2 2" xfId="25608"/>
    <cellStyle name="Currency 16 3" xfId="25609"/>
    <cellStyle name="Currency 17" xfId="1749"/>
    <cellStyle name="Currency 17 2" xfId="25610"/>
    <cellStyle name="Currency 18" xfId="1750"/>
    <cellStyle name="Currency 19" xfId="1751"/>
    <cellStyle name="Currency 19 2" xfId="1752"/>
    <cellStyle name="Currency 19 2 2" xfId="1753"/>
    <cellStyle name="Currency 19 2 2 2" xfId="1754"/>
    <cellStyle name="Currency 19 2 2 2 2" xfId="1755"/>
    <cellStyle name="Currency 19 2 2 2 2 2" xfId="25611"/>
    <cellStyle name="Currency 19 2 2 2 3" xfId="25612"/>
    <cellStyle name="Currency 19 2 2 3" xfId="1756"/>
    <cellStyle name="Currency 19 2 2 3 2" xfId="25613"/>
    <cellStyle name="Currency 19 2 2 4" xfId="25614"/>
    <cellStyle name="Currency 19 2 3" xfId="1757"/>
    <cellStyle name="Currency 19 2 3 2" xfId="1758"/>
    <cellStyle name="Currency 19 2 3 2 2" xfId="25615"/>
    <cellStyle name="Currency 19 2 3 3" xfId="25616"/>
    <cellStyle name="Currency 19 2 4" xfId="1759"/>
    <cellStyle name="Currency 19 2 4 2" xfId="25617"/>
    <cellStyle name="Currency 19 2 5" xfId="25618"/>
    <cellStyle name="Currency 19 3" xfId="1760"/>
    <cellStyle name="Currency 19 3 2" xfId="1761"/>
    <cellStyle name="Currency 19 3 2 2" xfId="1762"/>
    <cellStyle name="Currency 19 3 2 2 2" xfId="1763"/>
    <cellStyle name="Currency 19 3 2 2 2 2" xfId="25619"/>
    <cellStyle name="Currency 19 3 2 2 3" xfId="25620"/>
    <cellStyle name="Currency 19 3 2 3" xfId="1764"/>
    <cellStyle name="Currency 19 3 2 3 2" xfId="25621"/>
    <cellStyle name="Currency 19 3 2 4" xfId="25622"/>
    <cellStyle name="Currency 19 3 3" xfId="1765"/>
    <cellStyle name="Currency 19 3 3 2" xfId="1766"/>
    <cellStyle name="Currency 19 3 3 2 2" xfId="25623"/>
    <cellStyle name="Currency 19 3 3 3" xfId="25624"/>
    <cellStyle name="Currency 19 3 4" xfId="1767"/>
    <cellStyle name="Currency 19 3 4 2" xfId="25625"/>
    <cellStyle name="Currency 19 3 5" xfId="25626"/>
    <cellStyle name="Currency 19 4" xfId="1768"/>
    <cellStyle name="Currency 19 4 2" xfId="1769"/>
    <cellStyle name="Currency 19 4 2 2" xfId="1770"/>
    <cellStyle name="Currency 19 4 2 2 2" xfId="25627"/>
    <cellStyle name="Currency 19 4 2 3" xfId="25628"/>
    <cellStyle name="Currency 19 4 3" xfId="1771"/>
    <cellStyle name="Currency 19 4 3 2" xfId="25629"/>
    <cellStyle name="Currency 19 4 4" xfId="25630"/>
    <cellStyle name="Currency 19 5" xfId="1772"/>
    <cellStyle name="Currency 19 5 2" xfId="1773"/>
    <cellStyle name="Currency 19 5 2 2" xfId="25631"/>
    <cellStyle name="Currency 19 5 3" xfId="25632"/>
    <cellStyle name="Currency 19 6" xfId="1774"/>
    <cellStyle name="Currency 19 6 2" xfId="25633"/>
    <cellStyle name="Currency 19 7" xfId="25634"/>
    <cellStyle name="Currency 2" xfId="4"/>
    <cellStyle name="Currency 2 10" xfId="1775"/>
    <cellStyle name="Currency 2 10 2" xfId="1776"/>
    <cellStyle name="Currency 2 10 2 2" xfId="1777"/>
    <cellStyle name="Currency 2 10 2 2 2" xfId="25635"/>
    <cellStyle name="Currency 2 10 2 3" xfId="25636"/>
    <cellStyle name="Currency 2 10 3" xfId="1778"/>
    <cellStyle name="Currency 2 10 3 2" xfId="25637"/>
    <cellStyle name="Currency 2 10 4" xfId="25638"/>
    <cellStyle name="Currency 2 11" xfId="1779"/>
    <cellStyle name="Currency 2 11 2" xfId="25639"/>
    <cellStyle name="Currency 2 12" xfId="1780"/>
    <cellStyle name="Currency 2 12 2" xfId="25640"/>
    <cellStyle name="Currency 2 13" xfId="1781"/>
    <cellStyle name="Currency 2 13 2" xfId="25641"/>
    <cellStyle name="Currency 2 14" xfId="1782"/>
    <cellStyle name="Currency 2 14 2" xfId="25642"/>
    <cellStyle name="Currency 2 15" xfId="1783"/>
    <cellStyle name="Currency 2 15 2" xfId="25643"/>
    <cellStyle name="Currency 2 16" xfId="1784"/>
    <cellStyle name="Currency 2 16 2" xfId="25644"/>
    <cellStyle name="Currency 2 17" xfId="1785"/>
    <cellStyle name="Currency 2 17 2" xfId="25645"/>
    <cellStyle name="Currency 2 18" xfId="1786"/>
    <cellStyle name="Currency 2 2" xfId="1787"/>
    <cellStyle name="Currency 2 2 10" xfId="1788"/>
    <cellStyle name="Currency 2 2 11" xfId="1789"/>
    <cellStyle name="Currency 2 2 12" xfId="25646"/>
    <cellStyle name="Currency 2 2 12 2" xfId="25647"/>
    <cellStyle name="Currency 2 2 12 3" xfId="25648"/>
    <cellStyle name="Currency 2 2 13" xfId="25649"/>
    <cellStyle name="Currency 2 2 14" xfId="25650"/>
    <cellStyle name="Currency 2 2 2" xfId="1790"/>
    <cellStyle name="Currency 2 2 2 2" xfId="25651"/>
    <cellStyle name="Currency 2 2 2 2 2" xfId="25652"/>
    <cellStyle name="Currency 2 2 2 2 2 2" xfId="25653"/>
    <cellStyle name="Currency 2 2 2 3" xfId="25654"/>
    <cellStyle name="Currency 2 2 2 3 2" xfId="25655"/>
    <cellStyle name="Currency 2 2 3" xfId="1791"/>
    <cellStyle name="Currency 2 2 3 2" xfId="25656"/>
    <cellStyle name="Currency 2 2 3 2 2" xfId="25657"/>
    <cellStyle name="Currency 2 2 3 3" xfId="25658"/>
    <cellStyle name="Currency 2 2 4" xfId="1792"/>
    <cellStyle name="Currency 2 2 4 2" xfId="25659"/>
    <cellStyle name="Currency 2 2 4 2 2" xfId="25660"/>
    <cellStyle name="Currency 2 2 5" xfId="1793"/>
    <cellStyle name="Currency 2 2 5 2" xfId="25661"/>
    <cellStyle name="Currency 2 2 5 3" xfId="25662"/>
    <cellStyle name="Currency 2 2 6" xfId="1794"/>
    <cellStyle name="Currency 2 2 6 2" xfId="25663"/>
    <cellStyle name="Currency 2 2 7" xfId="1795"/>
    <cellStyle name="Currency 2 2 8" xfId="1796"/>
    <cellStyle name="Currency 2 2 9" xfId="1797"/>
    <cellStyle name="Currency 2 2 9 2" xfId="25664"/>
    <cellStyle name="Currency 2 3" xfId="1798"/>
    <cellStyle name="Currency 2 3 2" xfId="1799"/>
    <cellStyle name="Currency 2 3 2 2" xfId="25665"/>
    <cellStyle name="Currency 2 3 2 2 2" xfId="25666"/>
    <cellStyle name="Currency 2 3 2 3" xfId="25667"/>
    <cellStyle name="Currency 2 3 3" xfId="1800"/>
    <cellStyle name="Currency 2 3 3 2" xfId="25668"/>
    <cellStyle name="Currency 2 3 3 3" xfId="25669"/>
    <cellStyle name="Currency 2 3 4" xfId="1801"/>
    <cellStyle name="Currency 2 3 4 2" xfId="25670"/>
    <cellStyle name="Currency 2 3 5" xfId="1802"/>
    <cellStyle name="Currency 2 3 5 2" xfId="25671"/>
    <cellStyle name="Currency 2 3 5 3" xfId="25672"/>
    <cellStyle name="Currency 2 3 6" xfId="25673"/>
    <cellStyle name="Currency 2 3 6 2" xfId="25674"/>
    <cellStyle name="Currency 2 3 7" xfId="25675"/>
    <cellStyle name="Currency 2 4" xfId="1803"/>
    <cellStyle name="Currency 2 4 2" xfId="25676"/>
    <cellStyle name="Currency 2 4 2 2" xfId="25677"/>
    <cellStyle name="Currency 2 4 3" xfId="25678"/>
    <cellStyle name="Currency 2 4 3 2" xfId="25679"/>
    <cellStyle name="Currency 2 4 3 3" xfId="25680"/>
    <cellStyle name="Currency 2 4 4" xfId="25681"/>
    <cellStyle name="Currency 2 4 5" xfId="25682"/>
    <cellStyle name="Currency 2 5" xfId="1804"/>
    <cellStyle name="Currency 2 5 2" xfId="25683"/>
    <cellStyle name="Currency 2 5 2 2" xfId="25684"/>
    <cellStyle name="Currency 2 5 3" xfId="25685"/>
    <cellStyle name="Currency 2 5 4" xfId="25686"/>
    <cellStyle name="Currency 2 5 4 2" xfId="25687"/>
    <cellStyle name="Currency 2 6" xfId="1805"/>
    <cellStyle name="Currency 2 6 2" xfId="25688"/>
    <cellStyle name="Currency 2 6 2 2" xfId="25689"/>
    <cellStyle name="Currency 2 6 2 2 2" xfId="25690"/>
    <cellStyle name="Currency 2 6 3" xfId="25691"/>
    <cellStyle name="Currency 2 6 4" xfId="25692"/>
    <cellStyle name="Currency 2 7" xfId="1806"/>
    <cellStyle name="Currency 2 7 2" xfId="25693"/>
    <cellStyle name="Currency 2 7 2 2" xfId="25694"/>
    <cellStyle name="Currency 2 8" xfId="1807"/>
    <cellStyle name="Currency 2 8 2" xfId="25695"/>
    <cellStyle name="Currency 2 9" xfId="1808"/>
    <cellStyle name="Currency 2 9 2" xfId="25696"/>
    <cellStyle name="Currency 2*" xfId="1810"/>
    <cellStyle name="Currency 2_CLdcfmodel" xfId="1809"/>
    <cellStyle name="Currency 20" xfId="1811"/>
    <cellStyle name="Currency 20 2" xfId="1812"/>
    <cellStyle name="Currency 20 2 2" xfId="1813"/>
    <cellStyle name="Currency 20 2 2 2" xfId="1814"/>
    <cellStyle name="Currency 20 2 2 2 2" xfId="1815"/>
    <cellStyle name="Currency 20 2 2 2 2 2" xfId="25697"/>
    <cellStyle name="Currency 20 2 2 2 3" xfId="25698"/>
    <cellStyle name="Currency 20 2 2 3" xfId="1816"/>
    <cellStyle name="Currency 20 2 2 3 2" xfId="25699"/>
    <cellStyle name="Currency 20 2 2 4" xfId="25700"/>
    <cellStyle name="Currency 20 2 3" xfId="1817"/>
    <cellStyle name="Currency 20 2 3 2" xfId="1818"/>
    <cellStyle name="Currency 20 2 3 2 2" xfId="25701"/>
    <cellStyle name="Currency 20 2 3 3" xfId="25702"/>
    <cellStyle name="Currency 20 2 4" xfId="1819"/>
    <cellStyle name="Currency 20 2 4 2" xfId="25703"/>
    <cellStyle name="Currency 20 2 5" xfId="25704"/>
    <cellStyle name="Currency 20 3" xfId="1820"/>
    <cellStyle name="Currency 20 3 2" xfId="1821"/>
    <cellStyle name="Currency 20 3 2 2" xfId="1822"/>
    <cellStyle name="Currency 20 3 2 2 2" xfId="1823"/>
    <cellStyle name="Currency 20 3 2 2 2 2" xfId="25705"/>
    <cellStyle name="Currency 20 3 2 2 3" xfId="25706"/>
    <cellStyle name="Currency 20 3 2 3" xfId="1824"/>
    <cellStyle name="Currency 20 3 2 3 2" xfId="25707"/>
    <cellStyle name="Currency 20 3 2 4" xfId="25708"/>
    <cellStyle name="Currency 20 3 3" xfId="1825"/>
    <cellStyle name="Currency 20 3 3 2" xfId="1826"/>
    <cellStyle name="Currency 20 3 3 2 2" xfId="25709"/>
    <cellStyle name="Currency 20 3 3 3" xfId="25710"/>
    <cellStyle name="Currency 20 3 4" xfId="1827"/>
    <cellStyle name="Currency 20 3 4 2" xfId="25711"/>
    <cellStyle name="Currency 20 3 5" xfId="25712"/>
    <cellStyle name="Currency 20 4" xfId="1828"/>
    <cellStyle name="Currency 20 4 2" xfId="1829"/>
    <cellStyle name="Currency 20 4 2 2" xfId="1830"/>
    <cellStyle name="Currency 20 4 2 2 2" xfId="25713"/>
    <cellStyle name="Currency 20 4 2 3" xfId="25714"/>
    <cellStyle name="Currency 20 4 3" xfId="1831"/>
    <cellStyle name="Currency 20 4 3 2" xfId="25715"/>
    <cellStyle name="Currency 20 4 4" xfId="25716"/>
    <cellStyle name="Currency 20 5" xfId="1832"/>
    <cellStyle name="Currency 20 5 2" xfId="1833"/>
    <cellStyle name="Currency 20 5 2 2" xfId="25717"/>
    <cellStyle name="Currency 20 5 3" xfId="25718"/>
    <cellStyle name="Currency 20 6" xfId="1834"/>
    <cellStyle name="Currency 20 6 2" xfId="25719"/>
    <cellStyle name="Currency 20 7" xfId="25720"/>
    <cellStyle name="Currency 21" xfId="1835"/>
    <cellStyle name="Currency 21 2" xfId="1836"/>
    <cellStyle name="Currency 21 2 2" xfId="1837"/>
    <cellStyle name="Currency 21 2 2 2" xfId="1838"/>
    <cellStyle name="Currency 21 2 2 2 2" xfId="1839"/>
    <cellStyle name="Currency 21 2 2 2 2 2" xfId="25721"/>
    <cellStyle name="Currency 21 2 2 2 3" xfId="25722"/>
    <cellStyle name="Currency 21 2 2 3" xfId="1840"/>
    <cellStyle name="Currency 21 2 2 3 2" xfId="25723"/>
    <cellStyle name="Currency 21 2 2 4" xfId="25724"/>
    <cellStyle name="Currency 21 2 3" xfId="1841"/>
    <cellStyle name="Currency 21 2 3 2" xfId="1842"/>
    <cellStyle name="Currency 21 2 3 2 2" xfId="25725"/>
    <cellStyle name="Currency 21 2 3 3" xfId="25726"/>
    <cellStyle name="Currency 21 2 4" xfId="1843"/>
    <cellStyle name="Currency 21 2 4 2" xfId="25727"/>
    <cellStyle name="Currency 21 2 5" xfId="25728"/>
    <cellStyle name="Currency 21 3" xfId="1844"/>
    <cellStyle name="Currency 21 3 2" xfId="1845"/>
    <cellStyle name="Currency 21 3 2 2" xfId="1846"/>
    <cellStyle name="Currency 21 3 2 2 2" xfId="1847"/>
    <cellStyle name="Currency 21 3 2 2 2 2" xfId="25729"/>
    <cellStyle name="Currency 21 3 2 2 3" xfId="25730"/>
    <cellStyle name="Currency 21 3 2 3" xfId="1848"/>
    <cellStyle name="Currency 21 3 2 3 2" xfId="25731"/>
    <cellStyle name="Currency 21 3 2 4" xfId="25732"/>
    <cellStyle name="Currency 21 3 3" xfId="1849"/>
    <cellStyle name="Currency 21 3 3 2" xfId="1850"/>
    <cellStyle name="Currency 21 3 3 2 2" xfId="25733"/>
    <cellStyle name="Currency 21 3 3 3" xfId="25734"/>
    <cellStyle name="Currency 21 3 4" xfId="1851"/>
    <cellStyle name="Currency 21 3 4 2" xfId="25735"/>
    <cellStyle name="Currency 21 3 5" xfId="25736"/>
    <cellStyle name="Currency 21 4" xfId="1852"/>
    <cellStyle name="Currency 21 4 2" xfId="1853"/>
    <cellStyle name="Currency 21 4 2 2" xfId="1854"/>
    <cellStyle name="Currency 21 4 2 2 2" xfId="25737"/>
    <cellStyle name="Currency 21 4 2 3" xfId="25738"/>
    <cellStyle name="Currency 21 4 3" xfId="1855"/>
    <cellStyle name="Currency 21 4 3 2" xfId="25739"/>
    <cellStyle name="Currency 21 4 4" xfId="25740"/>
    <cellStyle name="Currency 21 5" xfId="1856"/>
    <cellStyle name="Currency 21 5 2" xfId="1857"/>
    <cellStyle name="Currency 21 5 2 2" xfId="25741"/>
    <cellStyle name="Currency 21 5 3" xfId="25742"/>
    <cellStyle name="Currency 21 6" xfId="1858"/>
    <cellStyle name="Currency 21 6 2" xfId="25743"/>
    <cellStyle name="Currency 21 7" xfId="25744"/>
    <cellStyle name="Currency 22" xfId="1859"/>
    <cellStyle name="Currency 22 2" xfId="1860"/>
    <cellStyle name="Currency 22 2 2" xfId="1861"/>
    <cellStyle name="Currency 22 2 2 2" xfId="1862"/>
    <cellStyle name="Currency 22 2 2 2 2" xfId="1863"/>
    <cellStyle name="Currency 22 2 2 2 2 2" xfId="25745"/>
    <cellStyle name="Currency 22 2 2 2 3" xfId="25746"/>
    <cellStyle name="Currency 22 2 2 3" xfId="1864"/>
    <cellStyle name="Currency 22 2 2 3 2" xfId="25747"/>
    <cellStyle name="Currency 22 2 2 4" xfId="25748"/>
    <cellStyle name="Currency 22 2 3" xfId="1865"/>
    <cellStyle name="Currency 22 2 3 2" xfId="1866"/>
    <cellStyle name="Currency 22 2 3 2 2" xfId="25749"/>
    <cellStyle name="Currency 22 2 3 3" xfId="25750"/>
    <cellStyle name="Currency 22 2 4" xfId="1867"/>
    <cellStyle name="Currency 22 2 4 2" xfId="25751"/>
    <cellStyle name="Currency 22 2 5" xfId="25752"/>
    <cellStyle name="Currency 22 3" xfId="1868"/>
    <cellStyle name="Currency 22 3 2" xfId="1869"/>
    <cellStyle name="Currency 22 3 2 2" xfId="1870"/>
    <cellStyle name="Currency 22 3 2 2 2" xfId="1871"/>
    <cellStyle name="Currency 22 3 2 2 2 2" xfId="25753"/>
    <cellStyle name="Currency 22 3 2 2 3" xfId="25754"/>
    <cellStyle name="Currency 22 3 2 3" xfId="1872"/>
    <cellStyle name="Currency 22 3 2 3 2" xfId="25755"/>
    <cellStyle name="Currency 22 3 2 4" xfId="25756"/>
    <cellStyle name="Currency 22 3 3" xfId="1873"/>
    <cellStyle name="Currency 22 3 3 2" xfId="1874"/>
    <cellStyle name="Currency 22 3 3 2 2" xfId="25757"/>
    <cellStyle name="Currency 22 3 3 3" xfId="25758"/>
    <cellStyle name="Currency 22 3 4" xfId="1875"/>
    <cellStyle name="Currency 22 3 4 2" xfId="25759"/>
    <cellStyle name="Currency 22 3 5" xfId="25760"/>
    <cellStyle name="Currency 22 4" xfId="1876"/>
    <cellStyle name="Currency 22 4 2" xfId="1877"/>
    <cellStyle name="Currency 22 4 2 2" xfId="1878"/>
    <cellStyle name="Currency 22 4 2 2 2" xfId="25761"/>
    <cellStyle name="Currency 22 4 2 3" xfId="25762"/>
    <cellStyle name="Currency 22 4 3" xfId="1879"/>
    <cellStyle name="Currency 22 4 3 2" xfId="25763"/>
    <cellStyle name="Currency 22 4 4" xfId="25764"/>
    <cellStyle name="Currency 22 5" xfId="1880"/>
    <cellStyle name="Currency 22 5 2" xfId="1881"/>
    <cellStyle name="Currency 22 5 2 2" xfId="25765"/>
    <cellStyle name="Currency 22 5 3" xfId="25766"/>
    <cellStyle name="Currency 22 6" xfId="1882"/>
    <cellStyle name="Currency 22 6 2" xfId="25767"/>
    <cellStyle name="Currency 22 7" xfId="25768"/>
    <cellStyle name="Currency 23" xfId="1883"/>
    <cellStyle name="Currency 23 2" xfId="1884"/>
    <cellStyle name="Currency 23 2 2" xfId="1885"/>
    <cellStyle name="Currency 23 2 2 2" xfId="1886"/>
    <cellStyle name="Currency 23 2 2 2 2" xfId="1887"/>
    <cellStyle name="Currency 23 2 2 2 2 2" xfId="25769"/>
    <cellStyle name="Currency 23 2 2 2 3" xfId="25770"/>
    <cellStyle name="Currency 23 2 2 3" xfId="1888"/>
    <cellStyle name="Currency 23 2 2 3 2" xfId="25771"/>
    <cellStyle name="Currency 23 2 2 4" xfId="25772"/>
    <cellStyle name="Currency 23 2 3" xfId="1889"/>
    <cellStyle name="Currency 23 2 3 2" xfId="1890"/>
    <cellStyle name="Currency 23 2 3 2 2" xfId="25773"/>
    <cellStyle name="Currency 23 2 3 3" xfId="25774"/>
    <cellStyle name="Currency 23 2 4" xfId="1891"/>
    <cellStyle name="Currency 23 2 4 2" xfId="25775"/>
    <cellStyle name="Currency 23 2 5" xfId="25776"/>
    <cellStyle name="Currency 23 3" xfId="1892"/>
    <cellStyle name="Currency 23 3 2" xfId="1893"/>
    <cellStyle name="Currency 23 3 2 2" xfId="1894"/>
    <cellStyle name="Currency 23 3 2 2 2" xfId="1895"/>
    <cellStyle name="Currency 23 3 2 2 2 2" xfId="25777"/>
    <cellStyle name="Currency 23 3 2 2 3" xfId="25778"/>
    <cellStyle name="Currency 23 3 2 3" xfId="1896"/>
    <cellStyle name="Currency 23 3 2 3 2" xfId="25779"/>
    <cellStyle name="Currency 23 3 2 4" xfId="25780"/>
    <cellStyle name="Currency 23 3 3" xfId="1897"/>
    <cellStyle name="Currency 23 3 3 2" xfId="1898"/>
    <cellStyle name="Currency 23 3 3 2 2" xfId="25781"/>
    <cellStyle name="Currency 23 3 3 3" xfId="25782"/>
    <cellStyle name="Currency 23 3 4" xfId="1899"/>
    <cellStyle name="Currency 23 3 4 2" xfId="25783"/>
    <cellStyle name="Currency 23 3 5" xfId="25784"/>
    <cellStyle name="Currency 23 4" xfId="1900"/>
    <cellStyle name="Currency 23 4 2" xfId="1901"/>
    <cellStyle name="Currency 23 4 2 2" xfId="1902"/>
    <cellStyle name="Currency 23 4 2 2 2" xfId="25785"/>
    <cellStyle name="Currency 23 4 2 3" xfId="25786"/>
    <cellStyle name="Currency 23 4 3" xfId="1903"/>
    <cellStyle name="Currency 23 4 3 2" xfId="25787"/>
    <cellStyle name="Currency 23 4 4" xfId="25788"/>
    <cellStyle name="Currency 23 5" xfId="1904"/>
    <cellStyle name="Currency 23 5 2" xfId="1905"/>
    <cellStyle name="Currency 23 5 2 2" xfId="25789"/>
    <cellStyle name="Currency 23 5 3" xfId="25790"/>
    <cellStyle name="Currency 23 6" xfId="1906"/>
    <cellStyle name="Currency 23 6 2" xfId="25791"/>
    <cellStyle name="Currency 23 7" xfId="25792"/>
    <cellStyle name="Currency 24" xfId="1907"/>
    <cellStyle name="Currency 24 2" xfId="1908"/>
    <cellStyle name="Currency 24 2 2" xfId="1909"/>
    <cellStyle name="Currency 24 2 2 2" xfId="1910"/>
    <cellStyle name="Currency 24 2 2 2 2" xfId="1911"/>
    <cellStyle name="Currency 24 2 2 2 2 2" xfId="25793"/>
    <cellStyle name="Currency 24 2 2 2 3" xfId="25794"/>
    <cellStyle name="Currency 24 2 2 3" xfId="1912"/>
    <cellStyle name="Currency 24 2 2 3 2" xfId="25795"/>
    <cellStyle name="Currency 24 2 2 4" xfId="25796"/>
    <cellStyle name="Currency 24 2 3" xfId="1913"/>
    <cellStyle name="Currency 24 2 3 2" xfId="1914"/>
    <cellStyle name="Currency 24 2 3 2 2" xfId="25797"/>
    <cellStyle name="Currency 24 2 3 3" xfId="25798"/>
    <cellStyle name="Currency 24 2 4" xfId="1915"/>
    <cellStyle name="Currency 24 2 4 2" xfId="25799"/>
    <cellStyle name="Currency 24 2 5" xfId="25800"/>
    <cellStyle name="Currency 24 3" xfId="1916"/>
    <cellStyle name="Currency 24 3 2" xfId="1917"/>
    <cellStyle name="Currency 24 3 2 2" xfId="1918"/>
    <cellStyle name="Currency 24 3 2 2 2" xfId="1919"/>
    <cellStyle name="Currency 24 3 2 2 2 2" xfId="25801"/>
    <cellStyle name="Currency 24 3 2 2 3" xfId="25802"/>
    <cellStyle name="Currency 24 3 2 3" xfId="1920"/>
    <cellStyle name="Currency 24 3 2 3 2" xfId="25803"/>
    <cellStyle name="Currency 24 3 2 4" xfId="25804"/>
    <cellStyle name="Currency 24 3 3" xfId="1921"/>
    <cellStyle name="Currency 24 3 3 2" xfId="1922"/>
    <cellStyle name="Currency 24 3 3 2 2" xfId="25805"/>
    <cellStyle name="Currency 24 3 3 3" xfId="25806"/>
    <cellStyle name="Currency 24 3 4" xfId="1923"/>
    <cellStyle name="Currency 24 3 4 2" xfId="25807"/>
    <cellStyle name="Currency 24 3 5" xfId="25808"/>
    <cellStyle name="Currency 24 4" xfId="1924"/>
    <cellStyle name="Currency 24 4 2" xfId="1925"/>
    <cellStyle name="Currency 24 4 2 2" xfId="1926"/>
    <cellStyle name="Currency 24 4 2 2 2" xfId="25809"/>
    <cellStyle name="Currency 24 4 2 3" xfId="25810"/>
    <cellStyle name="Currency 24 4 3" xfId="1927"/>
    <cellStyle name="Currency 24 4 3 2" xfId="25811"/>
    <cellStyle name="Currency 24 4 4" xfId="25812"/>
    <cellStyle name="Currency 24 5" xfId="1928"/>
    <cellStyle name="Currency 24 5 2" xfId="1929"/>
    <cellStyle name="Currency 24 5 2 2" xfId="25813"/>
    <cellStyle name="Currency 24 5 3" xfId="25814"/>
    <cellStyle name="Currency 24 6" xfId="1930"/>
    <cellStyle name="Currency 24 6 2" xfId="25815"/>
    <cellStyle name="Currency 24 7" xfId="25816"/>
    <cellStyle name="Currency 25" xfId="1931"/>
    <cellStyle name="Currency 26" xfId="1932"/>
    <cellStyle name="Currency 26 2" xfId="1933"/>
    <cellStyle name="Currency 26 2 2" xfId="1934"/>
    <cellStyle name="Currency 26 2 2 2" xfId="1935"/>
    <cellStyle name="Currency 26 2 2 2 2" xfId="1936"/>
    <cellStyle name="Currency 26 2 2 2 2 2" xfId="25817"/>
    <cellStyle name="Currency 26 2 2 2 3" xfId="25818"/>
    <cellStyle name="Currency 26 2 2 3" xfId="1937"/>
    <cellStyle name="Currency 26 2 2 3 2" xfId="25819"/>
    <cellStyle name="Currency 26 2 2 4" xfId="25820"/>
    <cellStyle name="Currency 26 2 3" xfId="1938"/>
    <cellStyle name="Currency 26 2 3 2" xfId="1939"/>
    <cellStyle name="Currency 26 2 3 2 2" xfId="25821"/>
    <cellStyle name="Currency 26 2 3 3" xfId="25822"/>
    <cellStyle name="Currency 26 2 4" xfId="1940"/>
    <cellStyle name="Currency 26 2 4 2" xfId="25823"/>
    <cellStyle name="Currency 26 2 5" xfId="25824"/>
    <cellStyle name="Currency 26 3" xfId="1941"/>
    <cellStyle name="Currency 26 3 2" xfId="1942"/>
    <cellStyle name="Currency 26 3 2 2" xfId="1943"/>
    <cellStyle name="Currency 26 3 2 2 2" xfId="1944"/>
    <cellStyle name="Currency 26 3 2 2 2 2" xfId="25825"/>
    <cellStyle name="Currency 26 3 2 2 3" xfId="25826"/>
    <cellStyle name="Currency 26 3 2 3" xfId="1945"/>
    <cellStyle name="Currency 26 3 2 3 2" xfId="25827"/>
    <cellStyle name="Currency 26 3 2 4" xfId="25828"/>
    <cellStyle name="Currency 26 3 3" xfId="1946"/>
    <cellStyle name="Currency 26 3 3 2" xfId="1947"/>
    <cellStyle name="Currency 26 3 3 2 2" xfId="25829"/>
    <cellStyle name="Currency 26 3 3 3" xfId="25830"/>
    <cellStyle name="Currency 26 3 4" xfId="1948"/>
    <cellStyle name="Currency 26 3 4 2" xfId="25831"/>
    <cellStyle name="Currency 26 3 5" xfId="25832"/>
    <cellStyle name="Currency 26 4" xfId="1949"/>
    <cellStyle name="Currency 26 4 2" xfId="1950"/>
    <cellStyle name="Currency 26 4 2 2" xfId="1951"/>
    <cellStyle name="Currency 26 4 2 2 2" xfId="25833"/>
    <cellStyle name="Currency 26 4 2 3" xfId="25834"/>
    <cellStyle name="Currency 26 4 3" xfId="1952"/>
    <cellStyle name="Currency 26 4 3 2" xfId="25835"/>
    <cellStyle name="Currency 26 4 4" xfId="25836"/>
    <cellStyle name="Currency 26 5" xfId="1953"/>
    <cellStyle name="Currency 26 5 2" xfId="1954"/>
    <cellStyle name="Currency 26 5 2 2" xfId="25837"/>
    <cellStyle name="Currency 26 5 3" xfId="25838"/>
    <cellStyle name="Currency 26 6" xfId="1955"/>
    <cellStyle name="Currency 26 6 2" xfId="25839"/>
    <cellStyle name="Currency 26 7" xfId="25840"/>
    <cellStyle name="Currency 27" xfId="1956"/>
    <cellStyle name="Currency 27 2" xfId="1957"/>
    <cellStyle name="Currency 27 2 2" xfId="1958"/>
    <cellStyle name="Currency 27 2 2 2" xfId="1959"/>
    <cellStyle name="Currency 27 2 2 2 2" xfId="1960"/>
    <cellStyle name="Currency 27 2 2 2 2 2" xfId="25841"/>
    <cellStyle name="Currency 27 2 2 2 3" xfId="25842"/>
    <cellStyle name="Currency 27 2 2 3" xfId="1961"/>
    <cellStyle name="Currency 27 2 2 3 2" xfId="25843"/>
    <cellStyle name="Currency 27 2 2 4" xfId="25844"/>
    <cellStyle name="Currency 27 2 3" xfId="1962"/>
    <cellStyle name="Currency 27 2 3 2" xfId="1963"/>
    <cellStyle name="Currency 27 2 3 2 2" xfId="25845"/>
    <cellStyle name="Currency 27 2 3 3" xfId="25846"/>
    <cellStyle name="Currency 27 2 4" xfId="1964"/>
    <cellStyle name="Currency 27 2 4 2" xfId="25847"/>
    <cellStyle name="Currency 27 2 5" xfId="25848"/>
    <cellStyle name="Currency 27 3" xfId="1965"/>
    <cellStyle name="Currency 27 3 2" xfId="1966"/>
    <cellStyle name="Currency 27 3 2 2" xfId="1967"/>
    <cellStyle name="Currency 27 3 2 2 2" xfId="1968"/>
    <cellStyle name="Currency 27 3 2 2 2 2" xfId="25849"/>
    <cellStyle name="Currency 27 3 2 2 3" xfId="25850"/>
    <cellStyle name="Currency 27 3 2 3" xfId="1969"/>
    <cellStyle name="Currency 27 3 2 3 2" xfId="25851"/>
    <cellStyle name="Currency 27 3 2 4" xfId="25852"/>
    <cellStyle name="Currency 27 3 3" xfId="1970"/>
    <cellStyle name="Currency 27 3 3 2" xfId="1971"/>
    <cellStyle name="Currency 27 3 3 2 2" xfId="25853"/>
    <cellStyle name="Currency 27 3 3 3" xfId="25854"/>
    <cellStyle name="Currency 27 3 4" xfId="1972"/>
    <cellStyle name="Currency 27 3 4 2" xfId="25855"/>
    <cellStyle name="Currency 27 3 5" xfId="25856"/>
    <cellStyle name="Currency 27 4" xfId="1973"/>
    <cellStyle name="Currency 27 4 2" xfId="1974"/>
    <cellStyle name="Currency 27 4 2 2" xfId="1975"/>
    <cellStyle name="Currency 27 4 2 2 2" xfId="25857"/>
    <cellStyle name="Currency 27 4 2 3" xfId="25858"/>
    <cellStyle name="Currency 27 4 3" xfId="1976"/>
    <cellStyle name="Currency 27 4 3 2" xfId="25859"/>
    <cellStyle name="Currency 27 4 4" xfId="25860"/>
    <cellStyle name="Currency 27 5" xfId="1977"/>
    <cellStyle name="Currency 27 5 2" xfId="1978"/>
    <cellStyle name="Currency 27 5 2 2" xfId="25861"/>
    <cellStyle name="Currency 27 5 3" xfId="25862"/>
    <cellStyle name="Currency 27 6" xfId="1979"/>
    <cellStyle name="Currency 27 6 2" xfId="25863"/>
    <cellStyle name="Currency 27 7" xfId="25864"/>
    <cellStyle name="Currency 28" xfId="1980"/>
    <cellStyle name="Currency 28 2" xfId="1981"/>
    <cellStyle name="Currency 28 2 2" xfId="1982"/>
    <cellStyle name="Currency 28 2 2 2" xfId="1983"/>
    <cellStyle name="Currency 28 2 2 2 2" xfId="1984"/>
    <cellStyle name="Currency 28 2 2 2 2 2" xfId="25865"/>
    <cellStyle name="Currency 28 2 2 2 3" xfId="25866"/>
    <cellStyle name="Currency 28 2 2 3" xfId="1985"/>
    <cellStyle name="Currency 28 2 2 3 2" xfId="25867"/>
    <cellStyle name="Currency 28 2 2 4" xfId="25868"/>
    <cellStyle name="Currency 28 2 3" xfId="1986"/>
    <cellStyle name="Currency 28 2 3 2" xfId="1987"/>
    <cellStyle name="Currency 28 2 3 2 2" xfId="25869"/>
    <cellStyle name="Currency 28 2 3 3" xfId="25870"/>
    <cellStyle name="Currency 28 2 4" xfId="1988"/>
    <cellStyle name="Currency 28 2 4 2" xfId="25871"/>
    <cellStyle name="Currency 28 2 5" xfId="25872"/>
    <cellStyle name="Currency 28 3" xfId="1989"/>
    <cellStyle name="Currency 28 3 2" xfId="1990"/>
    <cellStyle name="Currency 28 3 2 2" xfId="1991"/>
    <cellStyle name="Currency 28 3 2 2 2" xfId="1992"/>
    <cellStyle name="Currency 28 3 2 2 2 2" xfId="25873"/>
    <cellStyle name="Currency 28 3 2 2 3" xfId="25874"/>
    <cellStyle name="Currency 28 3 2 3" xfId="1993"/>
    <cellStyle name="Currency 28 3 2 3 2" xfId="25875"/>
    <cellStyle name="Currency 28 3 2 4" xfId="25876"/>
    <cellStyle name="Currency 28 3 3" xfId="1994"/>
    <cellStyle name="Currency 28 3 3 2" xfId="1995"/>
    <cellStyle name="Currency 28 3 3 2 2" xfId="25877"/>
    <cellStyle name="Currency 28 3 3 3" xfId="25878"/>
    <cellStyle name="Currency 28 3 4" xfId="1996"/>
    <cellStyle name="Currency 28 3 4 2" xfId="25879"/>
    <cellStyle name="Currency 28 3 5" xfId="25880"/>
    <cellStyle name="Currency 28 4" xfId="1997"/>
    <cellStyle name="Currency 28 4 2" xfId="1998"/>
    <cellStyle name="Currency 28 4 2 2" xfId="1999"/>
    <cellStyle name="Currency 28 4 2 2 2" xfId="25881"/>
    <cellStyle name="Currency 28 4 2 3" xfId="25882"/>
    <cellStyle name="Currency 28 4 3" xfId="2000"/>
    <cellStyle name="Currency 28 4 3 2" xfId="25883"/>
    <cellStyle name="Currency 28 4 4" xfId="25884"/>
    <cellStyle name="Currency 28 5" xfId="2001"/>
    <cellStyle name="Currency 28 5 2" xfId="2002"/>
    <cellStyle name="Currency 28 5 2 2" xfId="25885"/>
    <cellStyle name="Currency 28 5 3" xfId="25886"/>
    <cellStyle name="Currency 28 6" xfId="2003"/>
    <cellStyle name="Currency 28 6 2" xfId="25887"/>
    <cellStyle name="Currency 28 7" xfId="25888"/>
    <cellStyle name="Currency 29" xfId="2004"/>
    <cellStyle name="Currency 29 2" xfId="2005"/>
    <cellStyle name="Currency 29 2 2" xfId="2006"/>
    <cellStyle name="Currency 29 2 2 2" xfId="2007"/>
    <cellStyle name="Currency 29 2 2 2 2" xfId="2008"/>
    <cellStyle name="Currency 29 2 2 2 2 2" xfId="25889"/>
    <cellStyle name="Currency 29 2 2 2 3" xfId="25890"/>
    <cellStyle name="Currency 29 2 2 3" xfId="2009"/>
    <cellStyle name="Currency 29 2 2 3 2" xfId="25891"/>
    <cellStyle name="Currency 29 2 2 4" xfId="25892"/>
    <cellStyle name="Currency 29 2 3" xfId="2010"/>
    <cellStyle name="Currency 29 2 3 2" xfId="2011"/>
    <cellStyle name="Currency 29 2 3 2 2" xfId="25893"/>
    <cellStyle name="Currency 29 2 3 3" xfId="25894"/>
    <cellStyle name="Currency 29 2 4" xfId="2012"/>
    <cellStyle name="Currency 29 2 4 2" xfId="25895"/>
    <cellStyle name="Currency 29 2 5" xfId="25896"/>
    <cellStyle name="Currency 29 3" xfId="2013"/>
    <cellStyle name="Currency 29 3 2" xfId="2014"/>
    <cellStyle name="Currency 29 3 2 2" xfId="2015"/>
    <cellStyle name="Currency 29 3 2 2 2" xfId="2016"/>
    <cellStyle name="Currency 29 3 2 2 2 2" xfId="25897"/>
    <cellStyle name="Currency 29 3 2 2 3" xfId="25898"/>
    <cellStyle name="Currency 29 3 2 3" xfId="2017"/>
    <cellStyle name="Currency 29 3 2 3 2" xfId="25899"/>
    <cellStyle name="Currency 29 3 2 4" xfId="25900"/>
    <cellStyle name="Currency 29 3 3" xfId="2018"/>
    <cellStyle name="Currency 29 3 3 2" xfId="2019"/>
    <cellStyle name="Currency 29 3 3 2 2" xfId="25901"/>
    <cellStyle name="Currency 29 3 3 3" xfId="25902"/>
    <cellStyle name="Currency 29 3 4" xfId="2020"/>
    <cellStyle name="Currency 29 3 4 2" xfId="25903"/>
    <cellStyle name="Currency 29 3 5" xfId="25904"/>
    <cellStyle name="Currency 29 4" xfId="2021"/>
    <cellStyle name="Currency 29 4 2" xfId="2022"/>
    <cellStyle name="Currency 29 4 2 2" xfId="2023"/>
    <cellStyle name="Currency 29 4 2 2 2" xfId="25905"/>
    <cellStyle name="Currency 29 4 2 3" xfId="25906"/>
    <cellStyle name="Currency 29 4 3" xfId="2024"/>
    <cellStyle name="Currency 29 4 3 2" xfId="25907"/>
    <cellStyle name="Currency 29 4 4" xfId="25908"/>
    <cellStyle name="Currency 29 5" xfId="2025"/>
    <cellStyle name="Currency 29 5 2" xfId="2026"/>
    <cellStyle name="Currency 29 5 2 2" xfId="25909"/>
    <cellStyle name="Currency 29 5 3" xfId="25910"/>
    <cellStyle name="Currency 29 6" xfId="2027"/>
    <cellStyle name="Currency 29 6 2" xfId="25911"/>
    <cellStyle name="Currency 29 7" xfId="25912"/>
    <cellStyle name="Currency 3" xfId="2028"/>
    <cellStyle name="Currency 3 2" xfId="2029"/>
    <cellStyle name="Currency 3 2 2" xfId="2030"/>
    <cellStyle name="Currency 3 2 2 2" xfId="2031"/>
    <cellStyle name="Currency 3 2 2 2 2" xfId="25913"/>
    <cellStyle name="Currency 3 2 2 3" xfId="25914"/>
    <cellStyle name="Currency 3 2 3" xfId="2032"/>
    <cellStyle name="Currency 3 2 3 2" xfId="25915"/>
    <cellStyle name="Currency 3 2 4" xfId="2033"/>
    <cellStyle name="Currency 3 2 4 2" xfId="25916"/>
    <cellStyle name="Currency 3 2 5" xfId="2034"/>
    <cellStyle name="Currency 3 2 5 2" xfId="25917"/>
    <cellStyle name="Currency 3 2 6" xfId="25918"/>
    <cellStyle name="Currency 3 2 6 2" xfId="25919"/>
    <cellStyle name="Currency 3 3" xfId="2035"/>
    <cellStyle name="Currency 3 3 2" xfId="25920"/>
    <cellStyle name="Currency 3 3 2 2" xfId="25921"/>
    <cellStyle name="Currency 3 3 2 3" xfId="25922"/>
    <cellStyle name="Currency 3 3 3" xfId="25923"/>
    <cellStyle name="Currency 3 4" xfId="2036"/>
    <cellStyle name="Currency 3 4 2" xfId="25924"/>
    <cellStyle name="Currency 3 4 3" xfId="25925"/>
    <cellStyle name="Currency 3 5" xfId="2037"/>
    <cellStyle name="Currency 3 5 2" xfId="25926"/>
    <cellStyle name="Currency 3 6" xfId="2038"/>
    <cellStyle name="Currency 3 7" xfId="25927"/>
    <cellStyle name="Currency 3 7 2" xfId="25928"/>
    <cellStyle name="Currency 3 8" xfId="25929"/>
    <cellStyle name="Currency 30" xfId="25930"/>
    <cellStyle name="Currency 31" xfId="25931"/>
    <cellStyle name="Currency 32" xfId="25932"/>
    <cellStyle name="Currency 33" xfId="25933"/>
    <cellStyle name="Currency 34" xfId="25934"/>
    <cellStyle name="Currency 35" xfId="25935"/>
    <cellStyle name="Currency 36" xfId="25936"/>
    <cellStyle name="Currency 37" xfId="25937"/>
    <cellStyle name="Currency 38" xfId="25938"/>
    <cellStyle name="Currency 39" xfId="25939"/>
    <cellStyle name="Currency 4" xfId="2039"/>
    <cellStyle name="Currency 4 10" xfId="2040"/>
    <cellStyle name="Currency 4 10 2" xfId="25940"/>
    <cellStyle name="Currency 4 11" xfId="25941"/>
    <cellStyle name="Currency 4 12" xfId="25942"/>
    <cellStyle name="Currency 4 2" xfId="2041"/>
    <cellStyle name="Currency 4 2 2" xfId="2042"/>
    <cellStyle name="Currency 4 2 2 2" xfId="2043"/>
    <cellStyle name="Currency 4 2 2 2 2" xfId="2044"/>
    <cellStyle name="Currency 4 2 2 2 2 2" xfId="25943"/>
    <cellStyle name="Currency 4 2 2 2 3" xfId="25944"/>
    <cellStyle name="Currency 4 2 2 3" xfId="2045"/>
    <cellStyle name="Currency 4 2 2 3 2" xfId="25945"/>
    <cellStyle name="Currency 4 2 2 4" xfId="25946"/>
    <cellStyle name="Currency 4 2 3" xfId="2046"/>
    <cellStyle name="Currency 4 2 3 2" xfId="2047"/>
    <cellStyle name="Currency 4 2 3 2 2" xfId="25947"/>
    <cellStyle name="Currency 4 2 3 3" xfId="25948"/>
    <cellStyle name="Currency 4 2 4" xfId="2048"/>
    <cellStyle name="Currency 4 2 4 2" xfId="25949"/>
    <cellStyle name="Currency 4 2 5" xfId="25950"/>
    <cellStyle name="Currency 4 2 5 2" xfId="25951"/>
    <cellStyle name="Currency 4 3" xfId="2049"/>
    <cellStyle name="Currency 4 3 2" xfId="2050"/>
    <cellStyle name="Currency 4 3 2 2" xfId="2051"/>
    <cellStyle name="Currency 4 3 2 2 2" xfId="2052"/>
    <cellStyle name="Currency 4 3 2 2 2 2" xfId="25952"/>
    <cellStyle name="Currency 4 3 2 2 3" xfId="25953"/>
    <cellStyle name="Currency 4 3 2 3" xfId="2053"/>
    <cellStyle name="Currency 4 3 2 3 2" xfId="25954"/>
    <cellStyle name="Currency 4 3 2 4" xfId="25955"/>
    <cellStyle name="Currency 4 3 3" xfId="2054"/>
    <cellStyle name="Currency 4 3 3 2" xfId="2055"/>
    <cellStyle name="Currency 4 3 3 2 2" xfId="25956"/>
    <cellStyle name="Currency 4 3 3 3" xfId="25957"/>
    <cellStyle name="Currency 4 3 4" xfId="2056"/>
    <cellStyle name="Currency 4 3 4 2" xfId="25958"/>
    <cellStyle name="Currency 4 3 5" xfId="25959"/>
    <cellStyle name="Currency 4 3 5 2" xfId="25960"/>
    <cellStyle name="Currency 4 4" xfId="2057"/>
    <cellStyle name="Currency 4 4 2" xfId="2058"/>
    <cellStyle name="Currency 4 4 2 2" xfId="2059"/>
    <cellStyle name="Currency 4 4 2 2 2" xfId="25961"/>
    <cellStyle name="Currency 4 4 2 3" xfId="25962"/>
    <cellStyle name="Currency 4 4 3" xfId="2060"/>
    <cellStyle name="Currency 4 4 3 2" xfId="25963"/>
    <cellStyle name="Currency 4 4 4" xfId="25964"/>
    <cellStyle name="Currency 4 5" xfId="2061"/>
    <cellStyle name="Currency 4 5 2" xfId="2062"/>
    <cellStyle name="Currency 4 5 2 2" xfId="2063"/>
    <cellStyle name="Currency 4 5 2 2 2" xfId="25965"/>
    <cellStyle name="Currency 4 5 2 3" xfId="25966"/>
    <cellStyle name="Currency 4 5 3" xfId="2064"/>
    <cellStyle name="Currency 4 5 3 2" xfId="25967"/>
    <cellStyle name="Currency 4 5 4" xfId="25968"/>
    <cellStyle name="Currency 4 6" xfId="2065"/>
    <cellStyle name="Currency 4 6 2" xfId="2066"/>
    <cellStyle name="Currency 4 6 2 2" xfId="2067"/>
    <cellStyle name="Currency 4 6 2 2 2" xfId="25969"/>
    <cellStyle name="Currency 4 6 2 3" xfId="25970"/>
    <cellStyle name="Currency 4 6 3" xfId="2068"/>
    <cellStyle name="Currency 4 6 3 2" xfId="25971"/>
    <cellStyle name="Currency 4 6 4" xfId="25972"/>
    <cellStyle name="Currency 4 7" xfId="2069"/>
    <cellStyle name="Currency 4 7 2" xfId="2070"/>
    <cellStyle name="Currency 4 7 2 2" xfId="25973"/>
    <cellStyle name="Currency 4 7 3" xfId="25974"/>
    <cellStyle name="Currency 4 8" xfId="2071"/>
    <cellStyle name="Currency 4 8 2" xfId="25975"/>
    <cellStyle name="Currency 4 9" xfId="2072"/>
    <cellStyle name="Currency 40" xfId="25976"/>
    <cellStyle name="Currency 41" xfId="25977"/>
    <cellStyle name="Currency 42" xfId="25978"/>
    <cellStyle name="Currency 43" xfId="25979"/>
    <cellStyle name="Currency 5" xfId="2073"/>
    <cellStyle name="Currency 5 2" xfId="2074"/>
    <cellStyle name="Currency 5 2 2" xfId="2075"/>
    <cellStyle name="Currency 5 2 2 2" xfId="2076"/>
    <cellStyle name="Currency 5 2 2 2 2" xfId="2077"/>
    <cellStyle name="Currency 5 2 2 2 2 2" xfId="25980"/>
    <cellStyle name="Currency 5 2 2 2 3" xfId="25981"/>
    <cellStyle name="Currency 5 2 2 3" xfId="2078"/>
    <cellStyle name="Currency 5 2 2 3 2" xfId="25982"/>
    <cellStyle name="Currency 5 2 2 4" xfId="25983"/>
    <cellStyle name="Currency 5 2 3" xfId="2079"/>
    <cellStyle name="Currency 5 2 3 2" xfId="2080"/>
    <cellStyle name="Currency 5 2 3 2 2" xfId="25984"/>
    <cellStyle name="Currency 5 2 3 3" xfId="25985"/>
    <cellStyle name="Currency 5 2 4" xfId="2081"/>
    <cellStyle name="Currency 5 2 4 2" xfId="25986"/>
    <cellStyle name="Currency 5 2 5" xfId="25987"/>
    <cellStyle name="Currency 5 2 5 2" xfId="25988"/>
    <cellStyle name="Currency 5 3" xfId="2082"/>
    <cellStyle name="Currency 5 3 2" xfId="2083"/>
    <cellStyle name="Currency 5 3 2 2" xfId="2084"/>
    <cellStyle name="Currency 5 3 2 2 2" xfId="2085"/>
    <cellStyle name="Currency 5 3 2 2 2 2" xfId="25989"/>
    <cellStyle name="Currency 5 3 2 2 3" xfId="25990"/>
    <cellStyle name="Currency 5 3 2 3" xfId="2086"/>
    <cellStyle name="Currency 5 3 2 3 2" xfId="25991"/>
    <cellStyle name="Currency 5 3 2 4" xfId="25992"/>
    <cellStyle name="Currency 5 3 3" xfId="2087"/>
    <cellStyle name="Currency 5 3 3 2" xfId="2088"/>
    <cellStyle name="Currency 5 3 3 2 2" xfId="25993"/>
    <cellStyle name="Currency 5 3 3 3" xfId="25994"/>
    <cellStyle name="Currency 5 3 4" xfId="2089"/>
    <cellStyle name="Currency 5 3 4 2" xfId="25995"/>
    <cellStyle name="Currency 5 3 5" xfId="25996"/>
    <cellStyle name="Currency 5 3 5 2" xfId="25997"/>
    <cellStyle name="Currency 5 4" xfId="2090"/>
    <cellStyle name="Currency 5 4 2" xfId="2091"/>
    <cellStyle name="Currency 5 4 2 2" xfId="2092"/>
    <cellStyle name="Currency 5 4 2 2 2" xfId="25998"/>
    <cellStyle name="Currency 5 4 2 3" xfId="25999"/>
    <cellStyle name="Currency 5 4 3" xfId="2093"/>
    <cellStyle name="Currency 5 4 3 2" xfId="26000"/>
    <cellStyle name="Currency 5 4 4" xfId="26001"/>
    <cellStyle name="Currency 5 5" xfId="2094"/>
    <cellStyle name="Currency 5 5 2" xfId="2095"/>
    <cellStyle name="Currency 5 5 2 2" xfId="26002"/>
    <cellStyle name="Currency 5 5 3" xfId="26003"/>
    <cellStyle name="Currency 5 6" xfId="2096"/>
    <cellStyle name="Currency 5 6 2" xfId="26004"/>
    <cellStyle name="Currency 5 7" xfId="26005"/>
    <cellStyle name="Currency 5 7 2" xfId="26006"/>
    <cellStyle name="Currency 6" xfId="2097"/>
    <cellStyle name="Currency 6 2" xfId="2098"/>
    <cellStyle name="Currency 6 2 2" xfId="2099"/>
    <cellStyle name="Currency 6 2 2 2" xfId="2100"/>
    <cellStyle name="Currency 6 2 2 2 2" xfId="2101"/>
    <cellStyle name="Currency 6 2 2 2 2 2" xfId="26007"/>
    <cellStyle name="Currency 6 2 2 2 3" xfId="26008"/>
    <cellStyle name="Currency 6 2 2 3" xfId="2102"/>
    <cellStyle name="Currency 6 2 2 3 2" xfId="26009"/>
    <cellStyle name="Currency 6 2 2 4" xfId="26010"/>
    <cellStyle name="Currency 6 2 3" xfId="2103"/>
    <cellStyle name="Currency 6 2 3 2" xfId="2104"/>
    <cellStyle name="Currency 6 2 3 2 2" xfId="26011"/>
    <cellStyle name="Currency 6 2 3 3" xfId="26012"/>
    <cellStyle name="Currency 6 2 4" xfId="2105"/>
    <cellStyle name="Currency 6 2 4 2" xfId="26013"/>
    <cellStyle name="Currency 6 2 5" xfId="26014"/>
    <cellStyle name="Currency 6 3" xfId="2106"/>
    <cellStyle name="Currency 6 3 2" xfId="2107"/>
    <cellStyle name="Currency 6 3 2 2" xfId="2108"/>
    <cellStyle name="Currency 6 3 2 2 2" xfId="2109"/>
    <cellStyle name="Currency 6 3 2 2 2 2" xfId="26015"/>
    <cellStyle name="Currency 6 3 2 2 3" xfId="26016"/>
    <cellStyle name="Currency 6 3 2 3" xfId="2110"/>
    <cellStyle name="Currency 6 3 2 3 2" xfId="26017"/>
    <cellStyle name="Currency 6 3 2 4" xfId="26018"/>
    <cellStyle name="Currency 6 3 3" xfId="2111"/>
    <cellStyle name="Currency 6 3 3 2" xfId="2112"/>
    <cellStyle name="Currency 6 3 3 2 2" xfId="26019"/>
    <cellStyle name="Currency 6 3 3 3" xfId="26020"/>
    <cellStyle name="Currency 6 3 4" xfId="2113"/>
    <cellStyle name="Currency 6 3 4 2" xfId="26021"/>
    <cellStyle name="Currency 6 3 5" xfId="26022"/>
    <cellStyle name="Currency 6 4" xfId="2114"/>
    <cellStyle name="Currency 6 4 2" xfId="2115"/>
    <cellStyle name="Currency 6 4 2 2" xfId="2116"/>
    <cellStyle name="Currency 6 4 2 2 2" xfId="26023"/>
    <cellStyle name="Currency 6 4 2 3" xfId="26024"/>
    <cellStyle name="Currency 6 4 3" xfId="2117"/>
    <cellStyle name="Currency 6 4 3 2" xfId="26025"/>
    <cellStyle name="Currency 6 4 4" xfId="26026"/>
    <cellStyle name="Currency 6 5" xfId="2118"/>
    <cellStyle name="Currency 6 5 2" xfId="2119"/>
    <cellStyle name="Currency 6 5 2 2" xfId="26027"/>
    <cellStyle name="Currency 6 5 3" xfId="26028"/>
    <cellStyle name="Currency 6 6" xfId="2120"/>
    <cellStyle name="Currency 6 6 2" xfId="26029"/>
    <cellStyle name="Currency 6 7" xfId="26030"/>
    <cellStyle name="Currency 6 8" xfId="26031"/>
    <cellStyle name="Currency 7" xfId="2121"/>
    <cellStyle name="Currency 7 2" xfId="2122"/>
    <cellStyle name="Currency 7 2 2" xfId="26032"/>
    <cellStyle name="Currency 7 3" xfId="26033"/>
    <cellStyle name="Currency 7 4" xfId="26034"/>
    <cellStyle name="Currency 7 5" xfId="26035"/>
    <cellStyle name="Currency 8" xfId="2123"/>
    <cellStyle name="Currency 8 2" xfId="2124"/>
    <cellStyle name="Currency 8 2 2" xfId="2125"/>
    <cellStyle name="Currency 8 2 2 2" xfId="2126"/>
    <cellStyle name="Currency 8 2 2 2 2" xfId="2127"/>
    <cellStyle name="Currency 8 2 2 2 2 2" xfId="26036"/>
    <cellStyle name="Currency 8 2 2 2 3" xfId="26037"/>
    <cellStyle name="Currency 8 2 2 3" xfId="2128"/>
    <cellStyle name="Currency 8 2 2 3 2" xfId="26038"/>
    <cellStyle name="Currency 8 2 2 4" xfId="26039"/>
    <cellStyle name="Currency 8 2 3" xfId="2129"/>
    <cellStyle name="Currency 8 2 3 2" xfId="2130"/>
    <cellStyle name="Currency 8 2 3 2 2" xfId="26040"/>
    <cellStyle name="Currency 8 2 3 3" xfId="26041"/>
    <cellStyle name="Currency 8 2 4" xfId="2131"/>
    <cellStyle name="Currency 8 2 4 2" xfId="26042"/>
    <cellStyle name="Currency 8 2 5" xfId="26043"/>
    <cellStyle name="Currency 8 3" xfId="2132"/>
    <cellStyle name="Currency 8 3 2" xfId="2133"/>
    <cellStyle name="Currency 8 3 2 2" xfId="2134"/>
    <cellStyle name="Currency 8 3 2 2 2" xfId="2135"/>
    <cellStyle name="Currency 8 3 2 2 2 2" xfId="26044"/>
    <cellStyle name="Currency 8 3 2 2 3" xfId="26045"/>
    <cellStyle name="Currency 8 3 2 3" xfId="2136"/>
    <cellStyle name="Currency 8 3 2 3 2" xfId="26046"/>
    <cellStyle name="Currency 8 3 2 4" xfId="26047"/>
    <cellStyle name="Currency 8 3 3" xfId="2137"/>
    <cellStyle name="Currency 8 3 3 2" xfId="2138"/>
    <cellStyle name="Currency 8 3 3 2 2" xfId="26048"/>
    <cellStyle name="Currency 8 3 3 3" xfId="26049"/>
    <cellStyle name="Currency 8 3 4" xfId="2139"/>
    <cellStyle name="Currency 8 3 4 2" xfId="26050"/>
    <cellStyle name="Currency 8 3 5" xfId="26051"/>
    <cellStyle name="Currency 8 4" xfId="2140"/>
    <cellStyle name="Currency 8 4 2" xfId="2141"/>
    <cellStyle name="Currency 8 4 2 2" xfId="2142"/>
    <cellStyle name="Currency 8 4 2 2 2" xfId="26052"/>
    <cellStyle name="Currency 8 4 2 3" xfId="26053"/>
    <cellStyle name="Currency 8 4 3" xfId="2143"/>
    <cellStyle name="Currency 8 4 3 2" xfId="26054"/>
    <cellStyle name="Currency 8 4 4" xfId="26055"/>
    <cellStyle name="Currency 8 5" xfId="2144"/>
    <cellStyle name="Currency 8 5 2" xfId="2145"/>
    <cellStyle name="Currency 8 5 2 2" xfId="26056"/>
    <cellStyle name="Currency 8 5 3" xfId="26057"/>
    <cellStyle name="Currency 8 6" xfId="2146"/>
    <cellStyle name="Currency 8 6 2" xfId="26058"/>
    <cellStyle name="Currency 8 7" xfId="2147"/>
    <cellStyle name="Currency 8 7 2" xfId="26059"/>
    <cellStyle name="Currency 8 8" xfId="26060"/>
    <cellStyle name="Currency 8 9" xfId="26061"/>
    <cellStyle name="Currency 9" xfId="2148"/>
    <cellStyle name="Currency 9 2" xfId="2149"/>
    <cellStyle name="Currency 9 2 2" xfId="2150"/>
    <cellStyle name="Currency 9 2 2 2" xfId="2151"/>
    <cellStyle name="Currency 9 2 2 2 2" xfId="2152"/>
    <cellStyle name="Currency 9 2 2 2 2 2" xfId="26062"/>
    <cellStyle name="Currency 9 2 2 2 3" xfId="26063"/>
    <cellStyle name="Currency 9 2 2 3" xfId="2153"/>
    <cellStyle name="Currency 9 2 2 3 2" xfId="26064"/>
    <cellStyle name="Currency 9 2 2 4" xfId="26065"/>
    <cellStyle name="Currency 9 2 3" xfId="2154"/>
    <cellStyle name="Currency 9 2 3 2" xfId="2155"/>
    <cellStyle name="Currency 9 2 3 2 2" xfId="26066"/>
    <cellStyle name="Currency 9 2 3 3" xfId="26067"/>
    <cellStyle name="Currency 9 2 4" xfId="2156"/>
    <cellStyle name="Currency 9 2 4 2" xfId="26068"/>
    <cellStyle name="Currency 9 2 5" xfId="26069"/>
    <cellStyle name="Currency 9 3" xfId="2157"/>
    <cellStyle name="Currency 9 3 2" xfId="2158"/>
    <cellStyle name="Currency 9 3 2 2" xfId="2159"/>
    <cellStyle name="Currency 9 3 2 2 2" xfId="2160"/>
    <cellStyle name="Currency 9 3 2 2 2 2" xfId="26070"/>
    <cellStyle name="Currency 9 3 2 2 3" xfId="26071"/>
    <cellStyle name="Currency 9 3 2 3" xfId="2161"/>
    <cellStyle name="Currency 9 3 2 3 2" xfId="26072"/>
    <cellStyle name="Currency 9 3 2 4" xfId="26073"/>
    <cellStyle name="Currency 9 3 3" xfId="2162"/>
    <cellStyle name="Currency 9 3 3 2" xfId="2163"/>
    <cellStyle name="Currency 9 3 3 2 2" xfId="26074"/>
    <cellStyle name="Currency 9 3 3 3" xfId="26075"/>
    <cellStyle name="Currency 9 3 4" xfId="2164"/>
    <cellStyle name="Currency 9 3 4 2" xfId="26076"/>
    <cellStyle name="Currency 9 3 5" xfId="26077"/>
    <cellStyle name="Currency 9 4" xfId="2165"/>
    <cellStyle name="Currency 9 4 2" xfId="2166"/>
    <cellStyle name="Currency 9 4 2 2" xfId="2167"/>
    <cellStyle name="Currency 9 4 2 2 2" xfId="26078"/>
    <cellStyle name="Currency 9 4 2 3" xfId="26079"/>
    <cellStyle name="Currency 9 4 3" xfId="2168"/>
    <cellStyle name="Currency 9 4 3 2" xfId="26080"/>
    <cellStyle name="Currency 9 4 4" xfId="26081"/>
    <cellStyle name="Currency 9 5" xfId="2169"/>
    <cellStyle name="Currency 9 5 2" xfId="2170"/>
    <cellStyle name="Currency 9 5 2 2" xfId="26082"/>
    <cellStyle name="Currency 9 5 3" xfId="26083"/>
    <cellStyle name="Currency 9 6" xfId="2171"/>
    <cellStyle name="Currency 9 6 2" xfId="26084"/>
    <cellStyle name="Currency 9 7" xfId="26085"/>
    <cellStyle name="Currency 9 8" xfId="26086"/>
    <cellStyle name="Currency Per Share" xfId="2172"/>
    <cellStyle name="Currency0" xfId="2174"/>
    <cellStyle name="Currency0 2" xfId="26087"/>
    <cellStyle name="Currency0 2 2" xfId="26088"/>
    <cellStyle name="Currency0 2 2 2" xfId="26089"/>
    <cellStyle name="Currency0 2 2 2 2" xfId="26090"/>
    <cellStyle name="Currency0 2 2 3" xfId="26091"/>
    <cellStyle name="Currency0 2 3" xfId="26092"/>
    <cellStyle name="Currency0 2 3 2" xfId="26093"/>
    <cellStyle name="Currency0 2 4" xfId="26094"/>
    <cellStyle name="Currency0 3" xfId="26095"/>
    <cellStyle name="Currency0 3 2" xfId="26096"/>
    <cellStyle name="Currency0 3 3" xfId="26097"/>
    <cellStyle name="Currency0 4" xfId="26098"/>
    <cellStyle name="Currency2" xfId="2175"/>
    <cellStyle name="CUS.Work.Area" xfId="2176"/>
    <cellStyle name="custom" xfId="26099"/>
    <cellStyle name="Dash" xfId="2177"/>
    <cellStyle name="Data" xfId="2178"/>
    <cellStyle name="Data 10" xfId="26100"/>
    <cellStyle name="Data 11" xfId="26101"/>
    <cellStyle name="Data 2" xfId="2179"/>
    <cellStyle name="Data 2 2" xfId="9842"/>
    <cellStyle name="Data 2 2 2" xfId="26102"/>
    <cellStyle name="Data 2 2 3" xfId="26103"/>
    <cellStyle name="Data 2 2 4" xfId="26104"/>
    <cellStyle name="Data 2 2 5" xfId="26105"/>
    <cellStyle name="Data 2 2 6" xfId="26106"/>
    <cellStyle name="Data 2 2 7" xfId="26107"/>
    <cellStyle name="Data 2 3" xfId="26108"/>
    <cellStyle name="Data 2 4" xfId="26109"/>
    <cellStyle name="Data 2 5" xfId="26110"/>
    <cellStyle name="Data 2 6" xfId="26111"/>
    <cellStyle name="Data 2 7" xfId="26112"/>
    <cellStyle name="Data 2 8" xfId="26113"/>
    <cellStyle name="Data 2 9" xfId="26114"/>
    <cellStyle name="Data 3" xfId="2180"/>
    <cellStyle name="Data 4" xfId="9841"/>
    <cellStyle name="Data 4 2" xfId="26115"/>
    <cellStyle name="Data 4 3" xfId="26116"/>
    <cellStyle name="Data 4 4" xfId="26117"/>
    <cellStyle name="Data 4 5" xfId="26118"/>
    <cellStyle name="Data 4 6" xfId="26119"/>
    <cellStyle name="Data 4 7" xfId="26120"/>
    <cellStyle name="Data 5" xfId="26121"/>
    <cellStyle name="Data 6" xfId="26122"/>
    <cellStyle name="Data 7" xfId="26123"/>
    <cellStyle name="Data 8" xfId="26124"/>
    <cellStyle name="Data 9" xfId="26125"/>
    <cellStyle name="Date" xfId="2181"/>
    <cellStyle name="Date [mm-dd-yyyy]" xfId="2183"/>
    <cellStyle name="Date [mm-dd-yyyy] 2" xfId="2184"/>
    <cellStyle name="Date [mm-d-yyyy]" xfId="2182"/>
    <cellStyle name="Date [mm-d-yyyy] 10" xfId="26126"/>
    <cellStyle name="Date [mm-d-yyyy] 11" xfId="26127"/>
    <cellStyle name="Date [mm-d-yyyy] 12" xfId="26128"/>
    <cellStyle name="Date [mm-d-yyyy] 13" xfId="26129"/>
    <cellStyle name="Date [mm-d-yyyy] 2" xfId="5696"/>
    <cellStyle name="Date [mm-d-yyyy] 2 10" xfId="26130"/>
    <cellStyle name="Date [mm-d-yyyy] 2 11" xfId="26131"/>
    <cellStyle name="Date [mm-d-yyyy] 2 2" xfId="26132"/>
    <cellStyle name="Date [mm-d-yyyy] 2 3" xfId="26133"/>
    <cellStyle name="Date [mm-d-yyyy] 2 4" xfId="26134"/>
    <cellStyle name="Date [mm-d-yyyy] 2 5" xfId="26135"/>
    <cellStyle name="Date [mm-d-yyyy] 2 6" xfId="26136"/>
    <cellStyle name="Date [mm-d-yyyy] 2 7" xfId="26137"/>
    <cellStyle name="Date [mm-d-yyyy] 2 8" xfId="26138"/>
    <cellStyle name="Date [mm-d-yyyy] 2 9" xfId="26139"/>
    <cellStyle name="Date [mm-d-yyyy] 3" xfId="26140"/>
    <cellStyle name="Date [mm-d-yyyy] 4" xfId="26141"/>
    <cellStyle name="Date [mm-d-yyyy] 5" xfId="26142"/>
    <cellStyle name="Date [mm-d-yyyy] 6" xfId="26143"/>
    <cellStyle name="Date [mm-d-yyyy] 7" xfId="26144"/>
    <cellStyle name="Date [mm-d-yyyy] 8" xfId="26145"/>
    <cellStyle name="Date [mm-d-yyyy] 9" xfId="26146"/>
    <cellStyle name="Date [mmm-yyyy]" xfId="2185"/>
    <cellStyle name="Date [mmm-yyyy] 10" xfId="26147"/>
    <cellStyle name="Date [mmm-yyyy] 11" xfId="26148"/>
    <cellStyle name="Date [mmm-yyyy] 12" xfId="26149"/>
    <cellStyle name="Date [mmm-yyyy] 2" xfId="5697"/>
    <cellStyle name="Date [mmm-yyyy] 3" xfId="26150"/>
    <cellStyle name="Date [mmm-yyyy] 4" xfId="26151"/>
    <cellStyle name="Date [mmm-yyyy] 5" xfId="26152"/>
    <cellStyle name="Date [mmm-yyyy] 6" xfId="26153"/>
    <cellStyle name="Date [mmm-yyyy] 7" xfId="26154"/>
    <cellStyle name="Date [mmm-yyyy] 8" xfId="26155"/>
    <cellStyle name="Date [mmm-yyyy] 9" xfId="26156"/>
    <cellStyle name="Date 2" xfId="26157"/>
    <cellStyle name="Date 2 2" xfId="26158"/>
    <cellStyle name="Date 2 2 2" xfId="26159"/>
    <cellStyle name="Date 2 2 2 2" xfId="26160"/>
    <cellStyle name="Date 2 2 3" xfId="26161"/>
    <cellStyle name="Date 2 3" xfId="26162"/>
    <cellStyle name="Date 2 3 2" xfId="26163"/>
    <cellStyle name="Date 2 4" xfId="26164"/>
    <cellStyle name="Date 3" xfId="26165"/>
    <cellStyle name="Date 3 2" xfId="26166"/>
    <cellStyle name="Date 3 3" xfId="26167"/>
    <cellStyle name="Date 4" xfId="26168"/>
    <cellStyle name="Date Aligned" xfId="2186"/>
    <cellStyle name="Date Aligned*" xfId="2187"/>
    <cellStyle name="Date Aligned_comp_Integrateds" xfId="9801"/>
    <cellStyle name="Date Short" xfId="2188"/>
    <cellStyle name="date_ Pies " xfId="2189"/>
    <cellStyle name="DblLineDollarAcct" xfId="2190"/>
    <cellStyle name="DblLineDollarAcct 2" xfId="26169"/>
    <cellStyle name="DblLinePercent" xfId="2191"/>
    <cellStyle name="Dezimal [0]_A17 - 31.03.1998" xfId="2192"/>
    <cellStyle name="Dezimal_A17 - 31.03.1998" xfId="2193"/>
    <cellStyle name="Dia" xfId="2194"/>
    <cellStyle name="Dollar_ Pies " xfId="2195"/>
    <cellStyle name="DollarAccounting" xfId="2196"/>
    <cellStyle name="DollarAccounting 2" xfId="26170"/>
    <cellStyle name="Dotted Line" xfId="2197"/>
    <cellStyle name="Dotted Line 2" xfId="2198"/>
    <cellStyle name="Dotted Line 3" xfId="2199"/>
    <cellStyle name="Double Accounting" xfId="2200"/>
    <cellStyle name="Double Accounting 2" xfId="26171"/>
    <cellStyle name="Duizenden" xfId="2201"/>
    <cellStyle name="Encabez1" xfId="2202"/>
    <cellStyle name="Encabez2" xfId="2203"/>
    <cellStyle name="Enter Currency (0)" xfId="2204"/>
    <cellStyle name="Enter Currency (2)" xfId="2205"/>
    <cellStyle name="Enter Units (0)" xfId="2206"/>
    <cellStyle name="Enter Units (1)" xfId="2207"/>
    <cellStyle name="Enter Units (2)" xfId="2208"/>
    <cellStyle name="Entrée" xfId="2209"/>
    <cellStyle name="Entrée 10" xfId="26172"/>
    <cellStyle name="Entrée 10 2" xfId="26173"/>
    <cellStyle name="Entrée 11" xfId="26174"/>
    <cellStyle name="Entrée 12" xfId="26175"/>
    <cellStyle name="Entrée 13" xfId="26176"/>
    <cellStyle name="Entrée 14" xfId="26177"/>
    <cellStyle name="Entrée 15" xfId="26178"/>
    <cellStyle name="Entrée 16" xfId="26179"/>
    <cellStyle name="Entrée 17" xfId="26180"/>
    <cellStyle name="Entrée 18" xfId="26181"/>
    <cellStyle name="Entrée 19" xfId="26182"/>
    <cellStyle name="Entrée 2" xfId="9843"/>
    <cellStyle name="Entrée 2 10" xfId="26183"/>
    <cellStyle name="Entrée 2 10 2" xfId="26184"/>
    <cellStyle name="Entrée 2 10 3" xfId="26185"/>
    <cellStyle name="Entrée 2 10 4" xfId="26186"/>
    <cellStyle name="Entrée 2 10 5" xfId="26187"/>
    <cellStyle name="Entrée 2 10 6" xfId="26188"/>
    <cellStyle name="Entrée 2 10 7" xfId="26189"/>
    <cellStyle name="Entrée 2 10 8" xfId="26190"/>
    <cellStyle name="Entrée 2 11" xfId="26191"/>
    <cellStyle name="Entrée 2 12" xfId="26192"/>
    <cellStyle name="Entrée 2 13" xfId="26193"/>
    <cellStyle name="Entrée 2 14" xfId="26194"/>
    <cellStyle name="Entrée 2 15" xfId="26195"/>
    <cellStyle name="Entrée 2 16" xfId="26196"/>
    <cellStyle name="Entrée 2 17" xfId="26197"/>
    <cellStyle name="Entrée 2 18" xfId="26198"/>
    <cellStyle name="Entrée 2 19" xfId="26199"/>
    <cellStyle name="Entrée 2 2" xfId="26200"/>
    <cellStyle name="Entrée 2 2 10" xfId="26201"/>
    <cellStyle name="Entrée 2 2 11" xfId="26202"/>
    <cellStyle name="Entrée 2 2 12" xfId="26203"/>
    <cellStyle name="Entrée 2 2 13" xfId="26204"/>
    <cellStyle name="Entrée 2 2 14" xfId="26205"/>
    <cellStyle name="Entrée 2 2 15" xfId="26206"/>
    <cellStyle name="Entrée 2 2 16" xfId="26207"/>
    <cellStyle name="Entrée 2 2 17" xfId="26208"/>
    <cellStyle name="Entrée 2 2 18" xfId="26209"/>
    <cellStyle name="Entrée 2 2 19" xfId="26210"/>
    <cellStyle name="Entrée 2 2 2" xfId="26211"/>
    <cellStyle name="Entrée 2 2 2 10" xfId="26212"/>
    <cellStyle name="Entrée 2 2 2 11" xfId="26213"/>
    <cellStyle name="Entrée 2 2 2 12" xfId="26214"/>
    <cellStyle name="Entrée 2 2 2 13" xfId="26215"/>
    <cellStyle name="Entrée 2 2 2 14" xfId="26216"/>
    <cellStyle name="Entrée 2 2 2 15" xfId="26217"/>
    <cellStyle name="Entrée 2 2 2 2" xfId="26218"/>
    <cellStyle name="Entrée 2 2 2 2 2" xfId="26219"/>
    <cellStyle name="Entrée 2 2 2 2 3" xfId="26220"/>
    <cellStyle name="Entrée 2 2 2 2 4" xfId="26221"/>
    <cellStyle name="Entrée 2 2 2 2 5" xfId="26222"/>
    <cellStyle name="Entrée 2 2 2 2 6" xfId="26223"/>
    <cellStyle name="Entrée 2 2 2 2 7" xfId="26224"/>
    <cellStyle name="Entrée 2 2 2 2 8" xfId="26225"/>
    <cellStyle name="Entrée 2 2 2 2 9" xfId="26226"/>
    <cellStyle name="Entrée 2 2 2 3" xfId="26227"/>
    <cellStyle name="Entrée 2 2 2 3 2" xfId="26228"/>
    <cellStyle name="Entrée 2 2 2 3 3" xfId="26229"/>
    <cellStyle name="Entrée 2 2 2 3 4" xfId="26230"/>
    <cellStyle name="Entrée 2 2 2 3 5" xfId="26231"/>
    <cellStyle name="Entrée 2 2 2 3 6" xfId="26232"/>
    <cellStyle name="Entrée 2 2 2 3 7" xfId="26233"/>
    <cellStyle name="Entrée 2 2 2 3 8" xfId="26234"/>
    <cellStyle name="Entrée 2 2 2 3 9" xfId="26235"/>
    <cellStyle name="Entrée 2 2 2 4" xfId="26236"/>
    <cellStyle name="Entrée 2 2 2 4 2" xfId="26237"/>
    <cellStyle name="Entrée 2 2 2 4 3" xfId="26238"/>
    <cellStyle name="Entrée 2 2 2 4 4" xfId="26239"/>
    <cellStyle name="Entrée 2 2 2 4 5" xfId="26240"/>
    <cellStyle name="Entrée 2 2 2 4 6" xfId="26241"/>
    <cellStyle name="Entrée 2 2 2 4 7" xfId="26242"/>
    <cellStyle name="Entrée 2 2 2 4 8" xfId="26243"/>
    <cellStyle name="Entrée 2 2 2 4 9" xfId="26244"/>
    <cellStyle name="Entrée 2 2 2 5" xfId="26245"/>
    <cellStyle name="Entrée 2 2 2 5 2" xfId="26246"/>
    <cellStyle name="Entrée 2 2 2 5 3" xfId="26247"/>
    <cellStyle name="Entrée 2 2 2 5 4" xfId="26248"/>
    <cellStyle name="Entrée 2 2 2 5 5" xfId="26249"/>
    <cellStyle name="Entrée 2 2 2 5 6" xfId="26250"/>
    <cellStyle name="Entrée 2 2 2 5 7" xfId="26251"/>
    <cellStyle name="Entrée 2 2 2 5 8" xfId="26252"/>
    <cellStyle name="Entrée 2 2 2 6" xfId="26253"/>
    <cellStyle name="Entrée 2 2 2 6 2" xfId="26254"/>
    <cellStyle name="Entrée 2 2 2 6 3" xfId="26255"/>
    <cellStyle name="Entrée 2 2 2 6 4" xfId="26256"/>
    <cellStyle name="Entrée 2 2 2 6 5" xfId="26257"/>
    <cellStyle name="Entrée 2 2 2 6 6" xfId="26258"/>
    <cellStyle name="Entrée 2 2 2 6 7" xfId="26259"/>
    <cellStyle name="Entrée 2 2 2 6 8" xfId="26260"/>
    <cellStyle name="Entrée 2 2 2 7" xfId="26261"/>
    <cellStyle name="Entrée 2 2 2 7 2" xfId="26262"/>
    <cellStyle name="Entrée 2 2 2 7 3" xfId="26263"/>
    <cellStyle name="Entrée 2 2 2 7 4" xfId="26264"/>
    <cellStyle name="Entrée 2 2 2 7 5" xfId="26265"/>
    <cellStyle name="Entrée 2 2 2 7 6" xfId="26266"/>
    <cellStyle name="Entrée 2 2 2 7 7" xfId="26267"/>
    <cellStyle name="Entrée 2 2 2 7 8" xfId="26268"/>
    <cellStyle name="Entrée 2 2 2 8" xfId="26269"/>
    <cellStyle name="Entrée 2 2 2 9" xfId="26270"/>
    <cellStyle name="Entrée 2 2 20" xfId="26271"/>
    <cellStyle name="Entrée 2 2 21" xfId="26272"/>
    <cellStyle name="Entrée 2 2 22" xfId="26273"/>
    <cellStyle name="Entrée 2 2 23" xfId="26274"/>
    <cellStyle name="Entrée 2 2 24" xfId="26275"/>
    <cellStyle name="Entrée 2 2 25" xfId="26276"/>
    <cellStyle name="Entrée 2 2 26" xfId="26277"/>
    <cellStyle name="Entrée 2 2 27" xfId="26278"/>
    <cellStyle name="Entrée 2 2 3" xfId="26279"/>
    <cellStyle name="Entrée 2 2 3 10" xfId="26280"/>
    <cellStyle name="Entrée 2 2 3 11" xfId="26281"/>
    <cellStyle name="Entrée 2 2 3 12" xfId="26282"/>
    <cellStyle name="Entrée 2 2 3 13" xfId="26283"/>
    <cellStyle name="Entrée 2 2 3 14" xfId="26284"/>
    <cellStyle name="Entrée 2 2 3 15" xfId="26285"/>
    <cellStyle name="Entrée 2 2 3 2" xfId="26286"/>
    <cellStyle name="Entrée 2 2 3 2 2" xfId="26287"/>
    <cellStyle name="Entrée 2 2 3 2 3" xfId="26288"/>
    <cellStyle name="Entrée 2 2 3 2 4" xfId="26289"/>
    <cellStyle name="Entrée 2 2 3 2 5" xfId="26290"/>
    <cellStyle name="Entrée 2 2 3 2 6" xfId="26291"/>
    <cellStyle name="Entrée 2 2 3 2 7" xfId="26292"/>
    <cellStyle name="Entrée 2 2 3 2 8" xfId="26293"/>
    <cellStyle name="Entrée 2 2 3 3" xfId="26294"/>
    <cellStyle name="Entrée 2 2 3 3 2" xfId="26295"/>
    <cellStyle name="Entrée 2 2 3 3 3" xfId="26296"/>
    <cellStyle name="Entrée 2 2 3 3 4" xfId="26297"/>
    <cellStyle name="Entrée 2 2 3 3 5" xfId="26298"/>
    <cellStyle name="Entrée 2 2 3 3 6" xfId="26299"/>
    <cellStyle name="Entrée 2 2 3 3 7" xfId="26300"/>
    <cellStyle name="Entrée 2 2 3 3 8" xfId="26301"/>
    <cellStyle name="Entrée 2 2 3 4" xfId="26302"/>
    <cellStyle name="Entrée 2 2 3 4 2" xfId="26303"/>
    <cellStyle name="Entrée 2 2 3 4 3" xfId="26304"/>
    <cellStyle name="Entrée 2 2 3 4 4" xfId="26305"/>
    <cellStyle name="Entrée 2 2 3 4 5" xfId="26306"/>
    <cellStyle name="Entrée 2 2 3 4 6" xfId="26307"/>
    <cellStyle name="Entrée 2 2 3 4 7" xfId="26308"/>
    <cellStyle name="Entrée 2 2 3 4 8" xfId="26309"/>
    <cellStyle name="Entrée 2 2 3 5" xfId="26310"/>
    <cellStyle name="Entrée 2 2 3 5 2" xfId="26311"/>
    <cellStyle name="Entrée 2 2 3 5 3" xfId="26312"/>
    <cellStyle name="Entrée 2 2 3 5 4" xfId="26313"/>
    <cellStyle name="Entrée 2 2 3 5 5" xfId="26314"/>
    <cellStyle name="Entrée 2 2 3 5 6" xfId="26315"/>
    <cellStyle name="Entrée 2 2 3 5 7" xfId="26316"/>
    <cellStyle name="Entrée 2 2 3 5 8" xfId="26317"/>
    <cellStyle name="Entrée 2 2 3 6" xfId="26318"/>
    <cellStyle name="Entrée 2 2 3 6 2" xfId="26319"/>
    <cellStyle name="Entrée 2 2 3 6 3" xfId="26320"/>
    <cellStyle name="Entrée 2 2 3 6 4" xfId="26321"/>
    <cellStyle name="Entrée 2 2 3 6 5" xfId="26322"/>
    <cellStyle name="Entrée 2 2 3 6 6" xfId="26323"/>
    <cellStyle name="Entrée 2 2 3 6 7" xfId="26324"/>
    <cellStyle name="Entrée 2 2 3 6 8" xfId="26325"/>
    <cellStyle name="Entrée 2 2 3 7" xfId="26326"/>
    <cellStyle name="Entrée 2 2 3 7 2" xfId="26327"/>
    <cellStyle name="Entrée 2 2 3 7 3" xfId="26328"/>
    <cellStyle name="Entrée 2 2 3 7 4" xfId="26329"/>
    <cellStyle name="Entrée 2 2 3 7 5" xfId="26330"/>
    <cellStyle name="Entrée 2 2 3 7 6" xfId="26331"/>
    <cellStyle name="Entrée 2 2 3 7 7" xfId="26332"/>
    <cellStyle name="Entrée 2 2 3 7 8" xfId="26333"/>
    <cellStyle name="Entrée 2 2 3 8" xfId="26334"/>
    <cellStyle name="Entrée 2 2 3 9" xfId="26335"/>
    <cellStyle name="Entrée 2 2 4" xfId="26336"/>
    <cellStyle name="Entrée 2 2 4 2" xfId="26337"/>
    <cellStyle name="Entrée 2 2 4 3" xfId="26338"/>
    <cellStyle name="Entrée 2 2 4 4" xfId="26339"/>
    <cellStyle name="Entrée 2 2 4 5" xfId="26340"/>
    <cellStyle name="Entrée 2 2 4 6" xfId="26341"/>
    <cellStyle name="Entrée 2 2 4 7" xfId="26342"/>
    <cellStyle name="Entrée 2 2 4 8" xfId="26343"/>
    <cellStyle name="Entrée 2 2 4 9" xfId="26344"/>
    <cellStyle name="Entrée 2 2 5" xfId="26345"/>
    <cellStyle name="Entrée 2 2 5 2" xfId="26346"/>
    <cellStyle name="Entrée 2 2 5 3" xfId="26347"/>
    <cellStyle name="Entrée 2 2 5 4" xfId="26348"/>
    <cellStyle name="Entrée 2 2 5 5" xfId="26349"/>
    <cellStyle name="Entrée 2 2 5 6" xfId="26350"/>
    <cellStyle name="Entrée 2 2 5 7" xfId="26351"/>
    <cellStyle name="Entrée 2 2 5 8" xfId="26352"/>
    <cellStyle name="Entrée 2 2 5 9" xfId="26353"/>
    <cellStyle name="Entrée 2 2 6" xfId="26354"/>
    <cellStyle name="Entrée 2 2 6 2" xfId="26355"/>
    <cellStyle name="Entrée 2 2 6 3" xfId="26356"/>
    <cellStyle name="Entrée 2 2 6 4" xfId="26357"/>
    <cellStyle name="Entrée 2 2 6 5" xfId="26358"/>
    <cellStyle name="Entrée 2 2 6 6" xfId="26359"/>
    <cellStyle name="Entrée 2 2 6 7" xfId="26360"/>
    <cellStyle name="Entrée 2 2 6 8" xfId="26361"/>
    <cellStyle name="Entrée 2 2 6 9" xfId="26362"/>
    <cellStyle name="Entrée 2 2 7" xfId="26363"/>
    <cellStyle name="Entrée 2 2 7 2" xfId="26364"/>
    <cellStyle name="Entrée 2 2 7 3" xfId="26365"/>
    <cellStyle name="Entrée 2 2 7 4" xfId="26366"/>
    <cellStyle name="Entrée 2 2 7 5" xfId="26367"/>
    <cellStyle name="Entrée 2 2 7 6" xfId="26368"/>
    <cellStyle name="Entrée 2 2 7 7" xfId="26369"/>
    <cellStyle name="Entrée 2 2 7 8" xfId="26370"/>
    <cellStyle name="Entrée 2 2 8" xfId="26371"/>
    <cellStyle name="Entrée 2 2 8 2" xfId="26372"/>
    <cellStyle name="Entrée 2 2 8 3" xfId="26373"/>
    <cellStyle name="Entrée 2 2 8 4" xfId="26374"/>
    <cellStyle name="Entrée 2 2 8 5" xfId="26375"/>
    <cellStyle name="Entrée 2 2 8 6" xfId="26376"/>
    <cellStyle name="Entrée 2 2 8 7" xfId="26377"/>
    <cellStyle name="Entrée 2 2 8 8" xfId="26378"/>
    <cellStyle name="Entrée 2 2 9" xfId="26379"/>
    <cellStyle name="Entrée 2 2 9 2" xfId="26380"/>
    <cellStyle name="Entrée 2 2 9 3" xfId="26381"/>
    <cellStyle name="Entrée 2 2 9 4" xfId="26382"/>
    <cellStyle name="Entrée 2 2 9 5" xfId="26383"/>
    <cellStyle name="Entrée 2 2 9 6" xfId="26384"/>
    <cellStyle name="Entrée 2 2 9 7" xfId="26385"/>
    <cellStyle name="Entrée 2 2 9 8" xfId="26386"/>
    <cellStyle name="Entrée 2 20" xfId="26387"/>
    <cellStyle name="Entrée 2 21" xfId="26388"/>
    <cellStyle name="Entrée 2 22" xfId="26389"/>
    <cellStyle name="Entrée 2 23" xfId="26390"/>
    <cellStyle name="Entrée 2 24" xfId="26391"/>
    <cellStyle name="Entrée 2 25" xfId="26392"/>
    <cellStyle name="Entrée 2 26" xfId="26393"/>
    <cellStyle name="Entrée 2 3" xfId="26394"/>
    <cellStyle name="Entrée 2 3 10" xfId="26395"/>
    <cellStyle name="Entrée 2 3 11" xfId="26396"/>
    <cellStyle name="Entrée 2 3 12" xfId="26397"/>
    <cellStyle name="Entrée 2 3 13" xfId="26398"/>
    <cellStyle name="Entrée 2 3 14" xfId="26399"/>
    <cellStyle name="Entrée 2 3 15" xfId="26400"/>
    <cellStyle name="Entrée 2 3 16" xfId="26401"/>
    <cellStyle name="Entrée 2 3 17" xfId="26402"/>
    <cellStyle name="Entrée 2 3 18" xfId="26403"/>
    <cellStyle name="Entrée 2 3 19" xfId="26404"/>
    <cellStyle name="Entrée 2 3 2" xfId="26405"/>
    <cellStyle name="Entrée 2 3 2 2" xfId="26406"/>
    <cellStyle name="Entrée 2 3 2 3" xfId="26407"/>
    <cellStyle name="Entrée 2 3 2 4" xfId="26408"/>
    <cellStyle name="Entrée 2 3 2 5" xfId="26409"/>
    <cellStyle name="Entrée 2 3 2 6" xfId="26410"/>
    <cellStyle name="Entrée 2 3 2 7" xfId="26411"/>
    <cellStyle name="Entrée 2 3 2 8" xfId="26412"/>
    <cellStyle name="Entrée 2 3 2 9" xfId="26413"/>
    <cellStyle name="Entrée 2 3 20" xfId="26414"/>
    <cellStyle name="Entrée 2 3 21" xfId="26415"/>
    <cellStyle name="Entrée 2 3 22" xfId="26416"/>
    <cellStyle name="Entrée 2 3 23" xfId="26417"/>
    <cellStyle name="Entrée 2 3 24" xfId="26418"/>
    <cellStyle name="Entrée 2 3 3" xfId="26419"/>
    <cellStyle name="Entrée 2 3 3 2" xfId="26420"/>
    <cellStyle name="Entrée 2 3 3 3" xfId="26421"/>
    <cellStyle name="Entrée 2 3 3 4" xfId="26422"/>
    <cellStyle name="Entrée 2 3 3 5" xfId="26423"/>
    <cellStyle name="Entrée 2 3 3 6" xfId="26424"/>
    <cellStyle name="Entrée 2 3 3 7" xfId="26425"/>
    <cellStyle name="Entrée 2 3 3 8" xfId="26426"/>
    <cellStyle name="Entrée 2 3 3 9" xfId="26427"/>
    <cellStyle name="Entrée 2 3 4" xfId="26428"/>
    <cellStyle name="Entrée 2 3 4 2" xfId="26429"/>
    <cellStyle name="Entrée 2 3 4 3" xfId="26430"/>
    <cellStyle name="Entrée 2 3 4 4" xfId="26431"/>
    <cellStyle name="Entrée 2 3 4 5" xfId="26432"/>
    <cellStyle name="Entrée 2 3 4 6" xfId="26433"/>
    <cellStyle name="Entrée 2 3 4 7" xfId="26434"/>
    <cellStyle name="Entrée 2 3 4 8" xfId="26435"/>
    <cellStyle name="Entrée 2 3 4 9" xfId="26436"/>
    <cellStyle name="Entrée 2 3 5" xfId="26437"/>
    <cellStyle name="Entrée 2 3 5 2" xfId="26438"/>
    <cellStyle name="Entrée 2 3 5 3" xfId="26439"/>
    <cellStyle name="Entrée 2 3 5 4" xfId="26440"/>
    <cellStyle name="Entrée 2 3 5 5" xfId="26441"/>
    <cellStyle name="Entrée 2 3 5 6" xfId="26442"/>
    <cellStyle name="Entrée 2 3 5 7" xfId="26443"/>
    <cellStyle name="Entrée 2 3 5 8" xfId="26444"/>
    <cellStyle name="Entrée 2 3 6" xfId="26445"/>
    <cellStyle name="Entrée 2 3 6 2" xfId="26446"/>
    <cellStyle name="Entrée 2 3 6 3" xfId="26447"/>
    <cellStyle name="Entrée 2 3 6 4" xfId="26448"/>
    <cellStyle name="Entrée 2 3 6 5" xfId="26449"/>
    <cellStyle name="Entrée 2 3 6 6" xfId="26450"/>
    <cellStyle name="Entrée 2 3 6 7" xfId="26451"/>
    <cellStyle name="Entrée 2 3 6 8" xfId="26452"/>
    <cellStyle name="Entrée 2 3 7" xfId="26453"/>
    <cellStyle name="Entrée 2 3 7 2" xfId="26454"/>
    <cellStyle name="Entrée 2 3 7 3" xfId="26455"/>
    <cellStyle name="Entrée 2 3 7 4" xfId="26456"/>
    <cellStyle name="Entrée 2 3 7 5" xfId="26457"/>
    <cellStyle name="Entrée 2 3 7 6" xfId="26458"/>
    <cellStyle name="Entrée 2 3 7 7" xfId="26459"/>
    <cellStyle name="Entrée 2 3 7 8" xfId="26460"/>
    <cellStyle name="Entrée 2 3 8" xfId="26461"/>
    <cellStyle name="Entrée 2 3 9" xfId="26462"/>
    <cellStyle name="Entrée 2 4" xfId="26463"/>
    <cellStyle name="Entrée 2 4 10" xfId="26464"/>
    <cellStyle name="Entrée 2 4 11" xfId="26465"/>
    <cellStyle name="Entrée 2 4 12" xfId="26466"/>
    <cellStyle name="Entrée 2 4 13" xfId="26467"/>
    <cellStyle name="Entrée 2 4 14" xfId="26468"/>
    <cellStyle name="Entrée 2 4 15" xfId="26469"/>
    <cellStyle name="Entrée 2 4 16" xfId="26470"/>
    <cellStyle name="Entrée 2 4 17" xfId="26471"/>
    <cellStyle name="Entrée 2 4 18" xfId="26472"/>
    <cellStyle name="Entrée 2 4 2" xfId="26473"/>
    <cellStyle name="Entrée 2 4 3" xfId="26474"/>
    <cellStyle name="Entrée 2 4 4" xfId="26475"/>
    <cellStyle name="Entrée 2 4 5" xfId="26476"/>
    <cellStyle name="Entrée 2 4 6" xfId="26477"/>
    <cellStyle name="Entrée 2 4 7" xfId="26478"/>
    <cellStyle name="Entrée 2 4 8" xfId="26479"/>
    <cellStyle name="Entrée 2 4 9" xfId="26480"/>
    <cellStyle name="Entrée 2 5" xfId="26481"/>
    <cellStyle name="Entrée 2 5 10" xfId="26482"/>
    <cellStyle name="Entrée 2 5 11" xfId="26483"/>
    <cellStyle name="Entrée 2 5 12" xfId="26484"/>
    <cellStyle name="Entrée 2 5 13" xfId="26485"/>
    <cellStyle name="Entrée 2 5 14" xfId="26486"/>
    <cellStyle name="Entrée 2 5 15" xfId="26487"/>
    <cellStyle name="Entrée 2 5 16" xfId="26488"/>
    <cellStyle name="Entrée 2 5 17" xfId="26489"/>
    <cellStyle name="Entrée 2 5 18" xfId="26490"/>
    <cellStyle name="Entrée 2 5 2" xfId="26491"/>
    <cellStyle name="Entrée 2 5 3" xfId="26492"/>
    <cellStyle name="Entrée 2 5 4" xfId="26493"/>
    <cellStyle name="Entrée 2 5 5" xfId="26494"/>
    <cellStyle name="Entrée 2 5 6" xfId="26495"/>
    <cellStyle name="Entrée 2 5 7" xfId="26496"/>
    <cellStyle name="Entrée 2 5 8" xfId="26497"/>
    <cellStyle name="Entrée 2 5 9" xfId="26498"/>
    <cellStyle name="Entrée 2 6" xfId="26499"/>
    <cellStyle name="Entrée 2 6 10" xfId="26500"/>
    <cellStyle name="Entrée 2 6 11" xfId="26501"/>
    <cellStyle name="Entrée 2 6 12" xfId="26502"/>
    <cellStyle name="Entrée 2 6 13" xfId="26503"/>
    <cellStyle name="Entrée 2 6 14" xfId="26504"/>
    <cellStyle name="Entrée 2 6 15" xfId="26505"/>
    <cellStyle name="Entrée 2 6 16" xfId="26506"/>
    <cellStyle name="Entrée 2 6 17" xfId="26507"/>
    <cellStyle name="Entrée 2 6 18" xfId="26508"/>
    <cellStyle name="Entrée 2 6 2" xfId="26509"/>
    <cellStyle name="Entrée 2 6 3" xfId="26510"/>
    <cellStyle name="Entrée 2 6 4" xfId="26511"/>
    <cellStyle name="Entrée 2 6 5" xfId="26512"/>
    <cellStyle name="Entrée 2 6 6" xfId="26513"/>
    <cellStyle name="Entrée 2 6 7" xfId="26514"/>
    <cellStyle name="Entrée 2 6 8" xfId="26515"/>
    <cellStyle name="Entrée 2 6 9" xfId="26516"/>
    <cellStyle name="Entrée 2 7" xfId="26517"/>
    <cellStyle name="Entrée 2 7 2" xfId="26518"/>
    <cellStyle name="Entrée 2 7 3" xfId="26519"/>
    <cellStyle name="Entrée 2 7 4" xfId="26520"/>
    <cellStyle name="Entrée 2 7 5" xfId="26521"/>
    <cellStyle name="Entrée 2 7 6" xfId="26522"/>
    <cellStyle name="Entrée 2 7 7" xfId="26523"/>
    <cellStyle name="Entrée 2 7 8" xfId="26524"/>
    <cellStyle name="Entrée 2 7 9" xfId="26525"/>
    <cellStyle name="Entrée 2 8" xfId="26526"/>
    <cellStyle name="Entrée 2 8 2" xfId="26527"/>
    <cellStyle name="Entrée 2 8 3" xfId="26528"/>
    <cellStyle name="Entrée 2 8 4" xfId="26529"/>
    <cellStyle name="Entrée 2 8 5" xfId="26530"/>
    <cellStyle name="Entrée 2 8 6" xfId="26531"/>
    <cellStyle name="Entrée 2 8 7" xfId="26532"/>
    <cellStyle name="Entrée 2 8 8" xfId="26533"/>
    <cellStyle name="Entrée 2 8 9" xfId="26534"/>
    <cellStyle name="Entrée 2 9" xfId="26535"/>
    <cellStyle name="Entrée 2 9 2" xfId="26536"/>
    <cellStyle name="Entrée 2 9 3" xfId="26537"/>
    <cellStyle name="Entrée 2 9 4" xfId="26538"/>
    <cellStyle name="Entrée 2 9 5" xfId="26539"/>
    <cellStyle name="Entrée 2 9 6" xfId="26540"/>
    <cellStyle name="Entrée 2 9 7" xfId="26541"/>
    <cellStyle name="Entrée 2 9 8" xfId="26542"/>
    <cellStyle name="Entrée 20" xfId="26543"/>
    <cellStyle name="Entrée 21" xfId="26544"/>
    <cellStyle name="Entrée 22" xfId="26545"/>
    <cellStyle name="Entrée 23" xfId="26546"/>
    <cellStyle name="Entrée 24" xfId="26547"/>
    <cellStyle name="Entrée 25" xfId="26548"/>
    <cellStyle name="Entrée 3" xfId="9870"/>
    <cellStyle name="Entrée 3 10" xfId="26549"/>
    <cellStyle name="Entrée 3 10 2" xfId="26550"/>
    <cellStyle name="Entrée 3 10 3" xfId="26551"/>
    <cellStyle name="Entrée 3 10 4" xfId="26552"/>
    <cellStyle name="Entrée 3 10 5" xfId="26553"/>
    <cellStyle name="Entrée 3 10 6" xfId="26554"/>
    <cellStyle name="Entrée 3 10 7" xfId="26555"/>
    <cellStyle name="Entrée 3 10 8" xfId="26556"/>
    <cellStyle name="Entrée 3 11" xfId="26557"/>
    <cellStyle name="Entrée 3 11 2" xfId="26558"/>
    <cellStyle name="Entrée 3 11 3" xfId="26559"/>
    <cellStyle name="Entrée 3 11 4" xfId="26560"/>
    <cellStyle name="Entrée 3 11 5" xfId="26561"/>
    <cellStyle name="Entrée 3 11 6" xfId="26562"/>
    <cellStyle name="Entrée 3 11 7" xfId="26563"/>
    <cellStyle name="Entrée 3 11 8" xfId="26564"/>
    <cellStyle name="Entrée 3 12" xfId="26565"/>
    <cellStyle name="Entrée 3 13" xfId="26566"/>
    <cellStyle name="Entrée 3 14" xfId="26567"/>
    <cellStyle name="Entrée 3 15" xfId="26568"/>
    <cellStyle name="Entrée 3 16" xfId="26569"/>
    <cellStyle name="Entrée 3 17" xfId="26570"/>
    <cellStyle name="Entrée 3 18" xfId="26571"/>
    <cellStyle name="Entrée 3 19" xfId="26572"/>
    <cellStyle name="Entrée 3 2" xfId="26573"/>
    <cellStyle name="Entrée 3 2 10" xfId="26574"/>
    <cellStyle name="Entrée 3 2 10 2" xfId="26575"/>
    <cellStyle name="Entrée 3 2 10 3" xfId="26576"/>
    <cellStyle name="Entrée 3 2 10 4" xfId="26577"/>
    <cellStyle name="Entrée 3 2 10 5" xfId="26578"/>
    <cellStyle name="Entrée 3 2 10 6" xfId="26579"/>
    <cellStyle name="Entrée 3 2 10 7" xfId="26580"/>
    <cellStyle name="Entrée 3 2 10 8" xfId="26581"/>
    <cellStyle name="Entrée 3 2 11" xfId="26582"/>
    <cellStyle name="Entrée 3 2 12" xfId="26583"/>
    <cellStyle name="Entrée 3 2 13" xfId="26584"/>
    <cellStyle name="Entrée 3 2 14" xfId="26585"/>
    <cellStyle name="Entrée 3 2 15" xfId="26586"/>
    <cellStyle name="Entrée 3 2 16" xfId="26587"/>
    <cellStyle name="Entrée 3 2 17" xfId="26588"/>
    <cellStyle name="Entrée 3 2 18" xfId="26589"/>
    <cellStyle name="Entrée 3 2 19" xfId="26590"/>
    <cellStyle name="Entrée 3 2 2" xfId="26591"/>
    <cellStyle name="Entrée 3 2 2 10" xfId="26592"/>
    <cellStyle name="Entrée 3 2 2 11" xfId="26593"/>
    <cellStyle name="Entrée 3 2 2 12" xfId="26594"/>
    <cellStyle name="Entrée 3 2 2 13" xfId="26595"/>
    <cellStyle name="Entrée 3 2 2 14" xfId="26596"/>
    <cellStyle name="Entrée 3 2 2 15" xfId="26597"/>
    <cellStyle name="Entrée 3 2 2 16" xfId="26598"/>
    <cellStyle name="Entrée 3 2 2 17" xfId="26599"/>
    <cellStyle name="Entrée 3 2 2 18" xfId="26600"/>
    <cellStyle name="Entrée 3 2 2 19" xfId="26601"/>
    <cellStyle name="Entrée 3 2 2 2" xfId="26602"/>
    <cellStyle name="Entrée 3 2 2 2 10" xfId="26603"/>
    <cellStyle name="Entrée 3 2 2 2 11" xfId="26604"/>
    <cellStyle name="Entrée 3 2 2 2 12" xfId="26605"/>
    <cellStyle name="Entrée 3 2 2 2 13" xfId="26606"/>
    <cellStyle name="Entrée 3 2 2 2 14" xfId="26607"/>
    <cellStyle name="Entrée 3 2 2 2 15" xfId="26608"/>
    <cellStyle name="Entrée 3 2 2 2 2" xfId="26609"/>
    <cellStyle name="Entrée 3 2 2 2 2 2" xfId="26610"/>
    <cellStyle name="Entrée 3 2 2 2 2 3" xfId="26611"/>
    <cellStyle name="Entrée 3 2 2 2 2 4" xfId="26612"/>
    <cellStyle name="Entrée 3 2 2 2 2 5" xfId="26613"/>
    <cellStyle name="Entrée 3 2 2 2 2 6" xfId="26614"/>
    <cellStyle name="Entrée 3 2 2 2 2 7" xfId="26615"/>
    <cellStyle name="Entrée 3 2 2 2 2 8" xfId="26616"/>
    <cellStyle name="Entrée 3 2 2 2 2 9" xfId="26617"/>
    <cellStyle name="Entrée 3 2 2 2 3" xfId="26618"/>
    <cellStyle name="Entrée 3 2 2 2 3 2" xfId="26619"/>
    <cellStyle name="Entrée 3 2 2 2 3 3" xfId="26620"/>
    <cellStyle name="Entrée 3 2 2 2 3 4" xfId="26621"/>
    <cellStyle name="Entrée 3 2 2 2 3 5" xfId="26622"/>
    <cellStyle name="Entrée 3 2 2 2 3 6" xfId="26623"/>
    <cellStyle name="Entrée 3 2 2 2 3 7" xfId="26624"/>
    <cellStyle name="Entrée 3 2 2 2 3 8" xfId="26625"/>
    <cellStyle name="Entrée 3 2 2 2 3 9" xfId="26626"/>
    <cellStyle name="Entrée 3 2 2 2 4" xfId="26627"/>
    <cellStyle name="Entrée 3 2 2 2 4 2" xfId="26628"/>
    <cellStyle name="Entrée 3 2 2 2 4 3" xfId="26629"/>
    <cellStyle name="Entrée 3 2 2 2 4 4" xfId="26630"/>
    <cellStyle name="Entrée 3 2 2 2 4 5" xfId="26631"/>
    <cellStyle name="Entrée 3 2 2 2 4 6" xfId="26632"/>
    <cellStyle name="Entrée 3 2 2 2 4 7" xfId="26633"/>
    <cellStyle name="Entrée 3 2 2 2 4 8" xfId="26634"/>
    <cellStyle name="Entrée 3 2 2 2 4 9" xfId="26635"/>
    <cellStyle name="Entrée 3 2 2 2 5" xfId="26636"/>
    <cellStyle name="Entrée 3 2 2 2 5 2" xfId="26637"/>
    <cellStyle name="Entrée 3 2 2 2 5 3" xfId="26638"/>
    <cellStyle name="Entrée 3 2 2 2 5 4" xfId="26639"/>
    <cellStyle name="Entrée 3 2 2 2 5 5" xfId="26640"/>
    <cellStyle name="Entrée 3 2 2 2 5 6" xfId="26641"/>
    <cellStyle name="Entrée 3 2 2 2 5 7" xfId="26642"/>
    <cellStyle name="Entrée 3 2 2 2 5 8" xfId="26643"/>
    <cellStyle name="Entrée 3 2 2 2 6" xfId="26644"/>
    <cellStyle name="Entrée 3 2 2 2 6 2" xfId="26645"/>
    <cellStyle name="Entrée 3 2 2 2 6 3" xfId="26646"/>
    <cellStyle name="Entrée 3 2 2 2 6 4" xfId="26647"/>
    <cellStyle name="Entrée 3 2 2 2 6 5" xfId="26648"/>
    <cellStyle name="Entrée 3 2 2 2 6 6" xfId="26649"/>
    <cellStyle name="Entrée 3 2 2 2 6 7" xfId="26650"/>
    <cellStyle name="Entrée 3 2 2 2 6 8" xfId="26651"/>
    <cellStyle name="Entrée 3 2 2 2 7" xfId="26652"/>
    <cellStyle name="Entrée 3 2 2 2 7 2" xfId="26653"/>
    <cellStyle name="Entrée 3 2 2 2 7 3" xfId="26654"/>
    <cellStyle name="Entrée 3 2 2 2 7 4" xfId="26655"/>
    <cellStyle name="Entrée 3 2 2 2 7 5" xfId="26656"/>
    <cellStyle name="Entrée 3 2 2 2 7 6" xfId="26657"/>
    <cellStyle name="Entrée 3 2 2 2 7 7" xfId="26658"/>
    <cellStyle name="Entrée 3 2 2 2 7 8" xfId="26659"/>
    <cellStyle name="Entrée 3 2 2 2 8" xfId="26660"/>
    <cellStyle name="Entrée 3 2 2 2 9" xfId="26661"/>
    <cellStyle name="Entrée 3 2 2 20" xfId="26662"/>
    <cellStyle name="Entrée 3 2 2 21" xfId="26663"/>
    <cellStyle name="Entrée 3 2 2 22" xfId="26664"/>
    <cellStyle name="Entrée 3 2 2 23" xfId="26665"/>
    <cellStyle name="Entrée 3 2 2 24" xfId="26666"/>
    <cellStyle name="Entrée 3 2 2 25" xfId="26667"/>
    <cellStyle name="Entrée 3 2 2 26" xfId="26668"/>
    <cellStyle name="Entrée 3 2 2 27" xfId="26669"/>
    <cellStyle name="Entrée 3 2 2 3" xfId="26670"/>
    <cellStyle name="Entrée 3 2 2 3 10" xfId="26671"/>
    <cellStyle name="Entrée 3 2 2 3 11" xfId="26672"/>
    <cellStyle name="Entrée 3 2 2 3 12" xfId="26673"/>
    <cellStyle name="Entrée 3 2 2 3 13" xfId="26674"/>
    <cellStyle name="Entrée 3 2 2 3 14" xfId="26675"/>
    <cellStyle name="Entrée 3 2 2 3 15" xfId="26676"/>
    <cellStyle name="Entrée 3 2 2 3 2" xfId="26677"/>
    <cellStyle name="Entrée 3 2 2 3 2 2" xfId="26678"/>
    <cellStyle name="Entrée 3 2 2 3 2 3" xfId="26679"/>
    <cellStyle name="Entrée 3 2 2 3 2 4" xfId="26680"/>
    <cellStyle name="Entrée 3 2 2 3 2 5" xfId="26681"/>
    <cellStyle name="Entrée 3 2 2 3 2 6" xfId="26682"/>
    <cellStyle name="Entrée 3 2 2 3 2 7" xfId="26683"/>
    <cellStyle name="Entrée 3 2 2 3 2 8" xfId="26684"/>
    <cellStyle name="Entrée 3 2 2 3 3" xfId="26685"/>
    <cellStyle name="Entrée 3 2 2 3 3 2" xfId="26686"/>
    <cellStyle name="Entrée 3 2 2 3 3 3" xfId="26687"/>
    <cellStyle name="Entrée 3 2 2 3 3 4" xfId="26688"/>
    <cellStyle name="Entrée 3 2 2 3 3 5" xfId="26689"/>
    <cellStyle name="Entrée 3 2 2 3 3 6" xfId="26690"/>
    <cellStyle name="Entrée 3 2 2 3 3 7" xfId="26691"/>
    <cellStyle name="Entrée 3 2 2 3 3 8" xfId="26692"/>
    <cellStyle name="Entrée 3 2 2 3 4" xfId="26693"/>
    <cellStyle name="Entrée 3 2 2 3 4 2" xfId="26694"/>
    <cellStyle name="Entrée 3 2 2 3 4 3" xfId="26695"/>
    <cellStyle name="Entrée 3 2 2 3 4 4" xfId="26696"/>
    <cellStyle name="Entrée 3 2 2 3 4 5" xfId="26697"/>
    <cellStyle name="Entrée 3 2 2 3 4 6" xfId="26698"/>
    <cellStyle name="Entrée 3 2 2 3 4 7" xfId="26699"/>
    <cellStyle name="Entrée 3 2 2 3 4 8" xfId="26700"/>
    <cellStyle name="Entrée 3 2 2 3 5" xfId="26701"/>
    <cellStyle name="Entrée 3 2 2 3 5 2" xfId="26702"/>
    <cellStyle name="Entrée 3 2 2 3 5 3" xfId="26703"/>
    <cellStyle name="Entrée 3 2 2 3 5 4" xfId="26704"/>
    <cellStyle name="Entrée 3 2 2 3 5 5" xfId="26705"/>
    <cellStyle name="Entrée 3 2 2 3 5 6" xfId="26706"/>
    <cellStyle name="Entrée 3 2 2 3 5 7" xfId="26707"/>
    <cellStyle name="Entrée 3 2 2 3 5 8" xfId="26708"/>
    <cellStyle name="Entrée 3 2 2 3 6" xfId="26709"/>
    <cellStyle name="Entrée 3 2 2 3 6 2" xfId="26710"/>
    <cellStyle name="Entrée 3 2 2 3 6 3" xfId="26711"/>
    <cellStyle name="Entrée 3 2 2 3 6 4" xfId="26712"/>
    <cellStyle name="Entrée 3 2 2 3 6 5" xfId="26713"/>
    <cellStyle name="Entrée 3 2 2 3 6 6" xfId="26714"/>
    <cellStyle name="Entrée 3 2 2 3 6 7" xfId="26715"/>
    <cellStyle name="Entrée 3 2 2 3 6 8" xfId="26716"/>
    <cellStyle name="Entrée 3 2 2 3 7" xfId="26717"/>
    <cellStyle name="Entrée 3 2 2 3 7 2" xfId="26718"/>
    <cellStyle name="Entrée 3 2 2 3 7 3" xfId="26719"/>
    <cellStyle name="Entrée 3 2 2 3 7 4" xfId="26720"/>
    <cellStyle name="Entrée 3 2 2 3 7 5" xfId="26721"/>
    <cellStyle name="Entrée 3 2 2 3 7 6" xfId="26722"/>
    <cellStyle name="Entrée 3 2 2 3 7 7" xfId="26723"/>
    <cellStyle name="Entrée 3 2 2 3 7 8" xfId="26724"/>
    <cellStyle name="Entrée 3 2 2 3 8" xfId="26725"/>
    <cellStyle name="Entrée 3 2 2 3 9" xfId="26726"/>
    <cellStyle name="Entrée 3 2 2 4" xfId="26727"/>
    <cellStyle name="Entrée 3 2 2 4 2" xfId="26728"/>
    <cellStyle name="Entrée 3 2 2 4 3" xfId="26729"/>
    <cellStyle name="Entrée 3 2 2 4 4" xfId="26730"/>
    <cellStyle name="Entrée 3 2 2 4 5" xfId="26731"/>
    <cellStyle name="Entrée 3 2 2 4 6" xfId="26732"/>
    <cellStyle name="Entrée 3 2 2 4 7" xfId="26733"/>
    <cellStyle name="Entrée 3 2 2 4 8" xfId="26734"/>
    <cellStyle name="Entrée 3 2 2 4 9" xfId="26735"/>
    <cellStyle name="Entrée 3 2 2 5" xfId="26736"/>
    <cellStyle name="Entrée 3 2 2 5 2" xfId="26737"/>
    <cellStyle name="Entrée 3 2 2 5 3" xfId="26738"/>
    <cellStyle name="Entrée 3 2 2 5 4" xfId="26739"/>
    <cellStyle name="Entrée 3 2 2 5 5" xfId="26740"/>
    <cellStyle name="Entrée 3 2 2 5 6" xfId="26741"/>
    <cellStyle name="Entrée 3 2 2 5 7" xfId="26742"/>
    <cellStyle name="Entrée 3 2 2 5 8" xfId="26743"/>
    <cellStyle name="Entrée 3 2 2 5 9" xfId="26744"/>
    <cellStyle name="Entrée 3 2 2 6" xfId="26745"/>
    <cellStyle name="Entrée 3 2 2 6 2" xfId="26746"/>
    <cellStyle name="Entrée 3 2 2 6 3" xfId="26747"/>
    <cellStyle name="Entrée 3 2 2 6 4" xfId="26748"/>
    <cellStyle name="Entrée 3 2 2 6 5" xfId="26749"/>
    <cellStyle name="Entrée 3 2 2 6 6" xfId="26750"/>
    <cellStyle name="Entrée 3 2 2 6 7" xfId="26751"/>
    <cellStyle name="Entrée 3 2 2 6 8" xfId="26752"/>
    <cellStyle name="Entrée 3 2 2 6 9" xfId="26753"/>
    <cellStyle name="Entrée 3 2 2 7" xfId="26754"/>
    <cellStyle name="Entrée 3 2 2 7 2" xfId="26755"/>
    <cellStyle name="Entrée 3 2 2 7 3" xfId="26756"/>
    <cellStyle name="Entrée 3 2 2 7 4" xfId="26757"/>
    <cellStyle name="Entrée 3 2 2 7 5" xfId="26758"/>
    <cellStyle name="Entrée 3 2 2 7 6" xfId="26759"/>
    <cellStyle name="Entrée 3 2 2 7 7" xfId="26760"/>
    <cellStyle name="Entrée 3 2 2 7 8" xfId="26761"/>
    <cellStyle name="Entrée 3 2 2 8" xfId="26762"/>
    <cellStyle name="Entrée 3 2 2 8 2" xfId="26763"/>
    <cellStyle name="Entrée 3 2 2 8 3" xfId="26764"/>
    <cellStyle name="Entrée 3 2 2 8 4" xfId="26765"/>
    <cellStyle name="Entrée 3 2 2 8 5" xfId="26766"/>
    <cellStyle name="Entrée 3 2 2 8 6" xfId="26767"/>
    <cellStyle name="Entrée 3 2 2 8 7" xfId="26768"/>
    <cellStyle name="Entrée 3 2 2 8 8" xfId="26769"/>
    <cellStyle name="Entrée 3 2 2 9" xfId="26770"/>
    <cellStyle name="Entrée 3 2 2 9 2" xfId="26771"/>
    <cellStyle name="Entrée 3 2 2 9 3" xfId="26772"/>
    <cellStyle name="Entrée 3 2 2 9 4" xfId="26773"/>
    <cellStyle name="Entrée 3 2 2 9 5" xfId="26774"/>
    <cellStyle name="Entrée 3 2 2 9 6" xfId="26775"/>
    <cellStyle name="Entrée 3 2 2 9 7" xfId="26776"/>
    <cellStyle name="Entrée 3 2 2 9 8" xfId="26777"/>
    <cellStyle name="Entrée 3 2 20" xfId="26778"/>
    <cellStyle name="Entrée 3 2 21" xfId="26779"/>
    <cellStyle name="Entrée 3 2 22" xfId="26780"/>
    <cellStyle name="Entrée 3 2 23" xfId="26781"/>
    <cellStyle name="Entrée 3 2 24" xfId="26782"/>
    <cellStyle name="Entrée 3 2 25" xfId="26783"/>
    <cellStyle name="Entrée 3 2 26" xfId="26784"/>
    <cellStyle name="Entrée 3 2 3" xfId="26785"/>
    <cellStyle name="Entrée 3 2 3 10" xfId="26786"/>
    <cellStyle name="Entrée 3 2 3 11" xfId="26787"/>
    <cellStyle name="Entrée 3 2 3 12" xfId="26788"/>
    <cellStyle name="Entrée 3 2 3 13" xfId="26789"/>
    <cellStyle name="Entrée 3 2 3 14" xfId="26790"/>
    <cellStyle name="Entrée 3 2 3 15" xfId="26791"/>
    <cellStyle name="Entrée 3 2 3 16" xfId="26792"/>
    <cellStyle name="Entrée 3 2 3 17" xfId="26793"/>
    <cellStyle name="Entrée 3 2 3 18" xfId="26794"/>
    <cellStyle name="Entrée 3 2 3 19" xfId="26795"/>
    <cellStyle name="Entrée 3 2 3 2" xfId="26796"/>
    <cellStyle name="Entrée 3 2 3 2 2" xfId="26797"/>
    <cellStyle name="Entrée 3 2 3 2 3" xfId="26798"/>
    <cellStyle name="Entrée 3 2 3 2 4" xfId="26799"/>
    <cellStyle name="Entrée 3 2 3 2 5" xfId="26800"/>
    <cellStyle name="Entrée 3 2 3 2 6" xfId="26801"/>
    <cellStyle name="Entrée 3 2 3 2 7" xfId="26802"/>
    <cellStyle name="Entrée 3 2 3 2 8" xfId="26803"/>
    <cellStyle name="Entrée 3 2 3 2 9" xfId="26804"/>
    <cellStyle name="Entrée 3 2 3 20" xfId="26805"/>
    <cellStyle name="Entrée 3 2 3 21" xfId="26806"/>
    <cellStyle name="Entrée 3 2 3 22" xfId="26807"/>
    <cellStyle name="Entrée 3 2 3 23" xfId="26808"/>
    <cellStyle name="Entrée 3 2 3 24" xfId="26809"/>
    <cellStyle name="Entrée 3 2 3 3" xfId="26810"/>
    <cellStyle name="Entrée 3 2 3 3 2" xfId="26811"/>
    <cellStyle name="Entrée 3 2 3 3 3" xfId="26812"/>
    <cellStyle name="Entrée 3 2 3 3 4" xfId="26813"/>
    <cellStyle name="Entrée 3 2 3 3 5" xfId="26814"/>
    <cellStyle name="Entrée 3 2 3 3 6" xfId="26815"/>
    <cellStyle name="Entrée 3 2 3 3 7" xfId="26816"/>
    <cellStyle name="Entrée 3 2 3 3 8" xfId="26817"/>
    <cellStyle name="Entrée 3 2 3 3 9" xfId="26818"/>
    <cellStyle name="Entrée 3 2 3 4" xfId="26819"/>
    <cellStyle name="Entrée 3 2 3 4 2" xfId="26820"/>
    <cellStyle name="Entrée 3 2 3 4 3" xfId="26821"/>
    <cellStyle name="Entrée 3 2 3 4 4" xfId="26822"/>
    <cellStyle name="Entrée 3 2 3 4 5" xfId="26823"/>
    <cellStyle name="Entrée 3 2 3 4 6" xfId="26824"/>
    <cellStyle name="Entrée 3 2 3 4 7" xfId="26825"/>
    <cellStyle name="Entrée 3 2 3 4 8" xfId="26826"/>
    <cellStyle name="Entrée 3 2 3 4 9" xfId="26827"/>
    <cellStyle name="Entrée 3 2 3 5" xfId="26828"/>
    <cellStyle name="Entrée 3 2 3 5 2" xfId="26829"/>
    <cellStyle name="Entrée 3 2 3 5 3" xfId="26830"/>
    <cellStyle name="Entrée 3 2 3 5 4" xfId="26831"/>
    <cellStyle name="Entrée 3 2 3 5 5" xfId="26832"/>
    <cellStyle name="Entrée 3 2 3 5 6" xfId="26833"/>
    <cellStyle name="Entrée 3 2 3 5 7" xfId="26834"/>
    <cellStyle name="Entrée 3 2 3 5 8" xfId="26835"/>
    <cellStyle name="Entrée 3 2 3 6" xfId="26836"/>
    <cellStyle name="Entrée 3 2 3 6 2" xfId="26837"/>
    <cellStyle name="Entrée 3 2 3 6 3" xfId="26838"/>
    <cellStyle name="Entrée 3 2 3 6 4" xfId="26839"/>
    <cellStyle name="Entrée 3 2 3 6 5" xfId="26840"/>
    <cellStyle name="Entrée 3 2 3 6 6" xfId="26841"/>
    <cellStyle name="Entrée 3 2 3 6 7" xfId="26842"/>
    <cellStyle name="Entrée 3 2 3 6 8" xfId="26843"/>
    <cellStyle name="Entrée 3 2 3 7" xfId="26844"/>
    <cellStyle name="Entrée 3 2 3 7 2" xfId="26845"/>
    <cellStyle name="Entrée 3 2 3 7 3" xfId="26846"/>
    <cellStyle name="Entrée 3 2 3 7 4" xfId="26847"/>
    <cellStyle name="Entrée 3 2 3 7 5" xfId="26848"/>
    <cellStyle name="Entrée 3 2 3 7 6" xfId="26849"/>
    <cellStyle name="Entrée 3 2 3 7 7" xfId="26850"/>
    <cellStyle name="Entrée 3 2 3 7 8" xfId="26851"/>
    <cellStyle name="Entrée 3 2 3 8" xfId="26852"/>
    <cellStyle name="Entrée 3 2 3 9" xfId="26853"/>
    <cellStyle name="Entrée 3 2 4" xfId="26854"/>
    <cellStyle name="Entrée 3 2 4 10" xfId="26855"/>
    <cellStyle name="Entrée 3 2 4 11" xfId="26856"/>
    <cellStyle name="Entrée 3 2 4 12" xfId="26857"/>
    <cellStyle name="Entrée 3 2 4 13" xfId="26858"/>
    <cellStyle name="Entrée 3 2 4 14" xfId="26859"/>
    <cellStyle name="Entrée 3 2 4 15" xfId="26860"/>
    <cellStyle name="Entrée 3 2 4 16" xfId="26861"/>
    <cellStyle name="Entrée 3 2 4 17" xfId="26862"/>
    <cellStyle name="Entrée 3 2 4 18" xfId="26863"/>
    <cellStyle name="Entrée 3 2 4 2" xfId="26864"/>
    <cellStyle name="Entrée 3 2 4 3" xfId="26865"/>
    <cellStyle name="Entrée 3 2 4 4" xfId="26866"/>
    <cellStyle name="Entrée 3 2 4 5" xfId="26867"/>
    <cellStyle name="Entrée 3 2 4 6" xfId="26868"/>
    <cellStyle name="Entrée 3 2 4 7" xfId="26869"/>
    <cellStyle name="Entrée 3 2 4 8" xfId="26870"/>
    <cellStyle name="Entrée 3 2 4 9" xfId="26871"/>
    <cellStyle name="Entrée 3 2 5" xfId="26872"/>
    <cellStyle name="Entrée 3 2 5 10" xfId="26873"/>
    <cellStyle name="Entrée 3 2 5 11" xfId="26874"/>
    <cellStyle name="Entrée 3 2 5 12" xfId="26875"/>
    <cellStyle name="Entrée 3 2 5 13" xfId="26876"/>
    <cellStyle name="Entrée 3 2 5 14" xfId="26877"/>
    <cellStyle name="Entrée 3 2 5 15" xfId="26878"/>
    <cellStyle name="Entrée 3 2 5 16" xfId="26879"/>
    <cellStyle name="Entrée 3 2 5 17" xfId="26880"/>
    <cellStyle name="Entrée 3 2 5 18" xfId="26881"/>
    <cellStyle name="Entrée 3 2 5 2" xfId="26882"/>
    <cellStyle name="Entrée 3 2 5 3" xfId="26883"/>
    <cellStyle name="Entrée 3 2 5 4" xfId="26884"/>
    <cellStyle name="Entrée 3 2 5 5" xfId="26885"/>
    <cellStyle name="Entrée 3 2 5 6" xfId="26886"/>
    <cellStyle name="Entrée 3 2 5 7" xfId="26887"/>
    <cellStyle name="Entrée 3 2 5 8" xfId="26888"/>
    <cellStyle name="Entrée 3 2 5 9" xfId="26889"/>
    <cellStyle name="Entrée 3 2 6" xfId="26890"/>
    <cellStyle name="Entrée 3 2 6 10" xfId="26891"/>
    <cellStyle name="Entrée 3 2 6 11" xfId="26892"/>
    <cellStyle name="Entrée 3 2 6 12" xfId="26893"/>
    <cellStyle name="Entrée 3 2 6 13" xfId="26894"/>
    <cellStyle name="Entrée 3 2 6 14" xfId="26895"/>
    <cellStyle name="Entrée 3 2 6 15" xfId="26896"/>
    <cellStyle name="Entrée 3 2 6 16" xfId="26897"/>
    <cellStyle name="Entrée 3 2 6 17" xfId="26898"/>
    <cellStyle name="Entrée 3 2 6 18" xfId="26899"/>
    <cellStyle name="Entrée 3 2 6 2" xfId="26900"/>
    <cellStyle name="Entrée 3 2 6 3" xfId="26901"/>
    <cellStyle name="Entrée 3 2 6 4" xfId="26902"/>
    <cellStyle name="Entrée 3 2 6 5" xfId="26903"/>
    <cellStyle name="Entrée 3 2 6 6" xfId="26904"/>
    <cellStyle name="Entrée 3 2 6 7" xfId="26905"/>
    <cellStyle name="Entrée 3 2 6 8" xfId="26906"/>
    <cellStyle name="Entrée 3 2 6 9" xfId="26907"/>
    <cellStyle name="Entrée 3 2 7" xfId="26908"/>
    <cellStyle name="Entrée 3 2 7 2" xfId="26909"/>
    <cellStyle name="Entrée 3 2 7 3" xfId="26910"/>
    <cellStyle name="Entrée 3 2 7 4" xfId="26911"/>
    <cellStyle name="Entrée 3 2 7 5" xfId="26912"/>
    <cellStyle name="Entrée 3 2 7 6" xfId="26913"/>
    <cellStyle name="Entrée 3 2 7 7" xfId="26914"/>
    <cellStyle name="Entrée 3 2 7 8" xfId="26915"/>
    <cellStyle name="Entrée 3 2 7 9" xfId="26916"/>
    <cellStyle name="Entrée 3 2 8" xfId="26917"/>
    <cellStyle name="Entrée 3 2 8 2" xfId="26918"/>
    <cellStyle name="Entrée 3 2 8 3" xfId="26919"/>
    <cellStyle name="Entrée 3 2 8 4" xfId="26920"/>
    <cellStyle name="Entrée 3 2 8 5" xfId="26921"/>
    <cellStyle name="Entrée 3 2 8 6" xfId="26922"/>
    <cellStyle name="Entrée 3 2 8 7" xfId="26923"/>
    <cellStyle name="Entrée 3 2 8 8" xfId="26924"/>
    <cellStyle name="Entrée 3 2 8 9" xfId="26925"/>
    <cellStyle name="Entrée 3 2 9" xfId="26926"/>
    <cellStyle name="Entrée 3 2 9 2" xfId="26927"/>
    <cellStyle name="Entrée 3 2 9 3" xfId="26928"/>
    <cellStyle name="Entrée 3 2 9 4" xfId="26929"/>
    <cellStyle name="Entrée 3 2 9 5" xfId="26930"/>
    <cellStyle name="Entrée 3 2 9 6" xfId="26931"/>
    <cellStyle name="Entrée 3 2 9 7" xfId="26932"/>
    <cellStyle name="Entrée 3 2 9 8" xfId="26933"/>
    <cellStyle name="Entrée 3 20" xfId="26934"/>
    <cellStyle name="Entrée 3 21" xfId="26935"/>
    <cellStyle name="Entrée 3 22" xfId="26936"/>
    <cellStyle name="Entrée 3 23" xfId="26937"/>
    <cellStyle name="Entrée 3 24" xfId="26938"/>
    <cellStyle name="Entrée 3 25" xfId="26939"/>
    <cellStyle name="Entrée 3 26" xfId="26940"/>
    <cellStyle name="Entrée 3 27" xfId="26941"/>
    <cellStyle name="Entrée 3 3" xfId="26942"/>
    <cellStyle name="Entrée 3 3 10" xfId="26943"/>
    <cellStyle name="Entrée 3 3 11" xfId="26944"/>
    <cellStyle name="Entrée 3 3 12" xfId="26945"/>
    <cellStyle name="Entrée 3 3 13" xfId="26946"/>
    <cellStyle name="Entrée 3 3 14" xfId="26947"/>
    <cellStyle name="Entrée 3 3 15" xfId="26948"/>
    <cellStyle name="Entrée 3 3 16" xfId="26949"/>
    <cellStyle name="Entrée 3 3 17" xfId="26950"/>
    <cellStyle name="Entrée 3 3 18" xfId="26951"/>
    <cellStyle name="Entrée 3 3 19" xfId="26952"/>
    <cellStyle name="Entrée 3 3 2" xfId="26953"/>
    <cellStyle name="Entrée 3 3 2 10" xfId="26954"/>
    <cellStyle name="Entrée 3 3 2 11" xfId="26955"/>
    <cellStyle name="Entrée 3 3 2 12" xfId="26956"/>
    <cellStyle name="Entrée 3 3 2 13" xfId="26957"/>
    <cellStyle name="Entrée 3 3 2 14" xfId="26958"/>
    <cellStyle name="Entrée 3 3 2 15" xfId="26959"/>
    <cellStyle name="Entrée 3 3 2 2" xfId="26960"/>
    <cellStyle name="Entrée 3 3 2 2 2" xfId="26961"/>
    <cellStyle name="Entrée 3 3 2 2 3" xfId="26962"/>
    <cellStyle name="Entrée 3 3 2 2 4" xfId="26963"/>
    <cellStyle name="Entrée 3 3 2 2 5" xfId="26964"/>
    <cellStyle name="Entrée 3 3 2 2 6" xfId="26965"/>
    <cellStyle name="Entrée 3 3 2 2 7" xfId="26966"/>
    <cellStyle name="Entrée 3 3 2 2 8" xfId="26967"/>
    <cellStyle name="Entrée 3 3 2 2 9" xfId="26968"/>
    <cellStyle name="Entrée 3 3 2 3" xfId="26969"/>
    <cellStyle name="Entrée 3 3 2 3 2" xfId="26970"/>
    <cellStyle name="Entrée 3 3 2 3 3" xfId="26971"/>
    <cellStyle name="Entrée 3 3 2 3 4" xfId="26972"/>
    <cellStyle name="Entrée 3 3 2 3 5" xfId="26973"/>
    <cellStyle name="Entrée 3 3 2 3 6" xfId="26974"/>
    <cellStyle name="Entrée 3 3 2 3 7" xfId="26975"/>
    <cellStyle name="Entrée 3 3 2 3 8" xfId="26976"/>
    <cellStyle name="Entrée 3 3 2 3 9" xfId="26977"/>
    <cellStyle name="Entrée 3 3 2 4" xfId="26978"/>
    <cellStyle name="Entrée 3 3 2 4 2" xfId="26979"/>
    <cellStyle name="Entrée 3 3 2 4 3" xfId="26980"/>
    <cellStyle name="Entrée 3 3 2 4 4" xfId="26981"/>
    <cellStyle name="Entrée 3 3 2 4 5" xfId="26982"/>
    <cellStyle name="Entrée 3 3 2 4 6" xfId="26983"/>
    <cellStyle name="Entrée 3 3 2 4 7" xfId="26984"/>
    <cellStyle name="Entrée 3 3 2 4 8" xfId="26985"/>
    <cellStyle name="Entrée 3 3 2 4 9" xfId="26986"/>
    <cellStyle name="Entrée 3 3 2 5" xfId="26987"/>
    <cellStyle name="Entrée 3 3 2 5 2" xfId="26988"/>
    <cellStyle name="Entrée 3 3 2 5 3" xfId="26989"/>
    <cellStyle name="Entrée 3 3 2 5 4" xfId="26990"/>
    <cellStyle name="Entrée 3 3 2 5 5" xfId="26991"/>
    <cellStyle name="Entrée 3 3 2 5 6" xfId="26992"/>
    <cellStyle name="Entrée 3 3 2 5 7" xfId="26993"/>
    <cellStyle name="Entrée 3 3 2 5 8" xfId="26994"/>
    <cellStyle name="Entrée 3 3 2 6" xfId="26995"/>
    <cellStyle name="Entrée 3 3 2 6 2" xfId="26996"/>
    <cellStyle name="Entrée 3 3 2 6 3" xfId="26997"/>
    <cellStyle name="Entrée 3 3 2 6 4" xfId="26998"/>
    <cellStyle name="Entrée 3 3 2 6 5" xfId="26999"/>
    <cellStyle name="Entrée 3 3 2 6 6" xfId="27000"/>
    <cellStyle name="Entrée 3 3 2 6 7" xfId="27001"/>
    <cellStyle name="Entrée 3 3 2 6 8" xfId="27002"/>
    <cellStyle name="Entrée 3 3 2 7" xfId="27003"/>
    <cellStyle name="Entrée 3 3 2 7 2" xfId="27004"/>
    <cellStyle name="Entrée 3 3 2 7 3" xfId="27005"/>
    <cellStyle name="Entrée 3 3 2 7 4" xfId="27006"/>
    <cellStyle name="Entrée 3 3 2 7 5" xfId="27007"/>
    <cellStyle name="Entrée 3 3 2 7 6" xfId="27008"/>
    <cellStyle name="Entrée 3 3 2 7 7" xfId="27009"/>
    <cellStyle name="Entrée 3 3 2 7 8" xfId="27010"/>
    <cellStyle name="Entrée 3 3 2 8" xfId="27011"/>
    <cellStyle name="Entrée 3 3 2 9" xfId="27012"/>
    <cellStyle name="Entrée 3 3 20" xfId="27013"/>
    <cellStyle name="Entrée 3 3 21" xfId="27014"/>
    <cellStyle name="Entrée 3 3 22" xfId="27015"/>
    <cellStyle name="Entrée 3 3 23" xfId="27016"/>
    <cellStyle name="Entrée 3 3 24" xfId="27017"/>
    <cellStyle name="Entrée 3 3 25" xfId="27018"/>
    <cellStyle name="Entrée 3 3 26" xfId="27019"/>
    <cellStyle name="Entrée 3 3 27" xfId="27020"/>
    <cellStyle name="Entrée 3 3 3" xfId="27021"/>
    <cellStyle name="Entrée 3 3 3 10" xfId="27022"/>
    <cellStyle name="Entrée 3 3 3 11" xfId="27023"/>
    <cellStyle name="Entrée 3 3 3 12" xfId="27024"/>
    <cellStyle name="Entrée 3 3 3 13" xfId="27025"/>
    <cellStyle name="Entrée 3 3 3 14" xfId="27026"/>
    <cellStyle name="Entrée 3 3 3 15" xfId="27027"/>
    <cellStyle name="Entrée 3 3 3 2" xfId="27028"/>
    <cellStyle name="Entrée 3 3 3 2 2" xfId="27029"/>
    <cellStyle name="Entrée 3 3 3 2 3" xfId="27030"/>
    <cellStyle name="Entrée 3 3 3 2 4" xfId="27031"/>
    <cellStyle name="Entrée 3 3 3 2 5" xfId="27032"/>
    <cellStyle name="Entrée 3 3 3 2 6" xfId="27033"/>
    <cellStyle name="Entrée 3 3 3 2 7" xfId="27034"/>
    <cellStyle name="Entrée 3 3 3 2 8" xfId="27035"/>
    <cellStyle name="Entrée 3 3 3 3" xfId="27036"/>
    <cellStyle name="Entrée 3 3 3 3 2" xfId="27037"/>
    <cellStyle name="Entrée 3 3 3 3 3" xfId="27038"/>
    <cellStyle name="Entrée 3 3 3 3 4" xfId="27039"/>
    <cellStyle name="Entrée 3 3 3 3 5" xfId="27040"/>
    <cellStyle name="Entrée 3 3 3 3 6" xfId="27041"/>
    <cellStyle name="Entrée 3 3 3 3 7" xfId="27042"/>
    <cellStyle name="Entrée 3 3 3 3 8" xfId="27043"/>
    <cellStyle name="Entrée 3 3 3 4" xfId="27044"/>
    <cellStyle name="Entrée 3 3 3 4 2" xfId="27045"/>
    <cellStyle name="Entrée 3 3 3 4 3" xfId="27046"/>
    <cellStyle name="Entrée 3 3 3 4 4" xfId="27047"/>
    <cellStyle name="Entrée 3 3 3 4 5" xfId="27048"/>
    <cellStyle name="Entrée 3 3 3 4 6" xfId="27049"/>
    <cellStyle name="Entrée 3 3 3 4 7" xfId="27050"/>
    <cellStyle name="Entrée 3 3 3 4 8" xfId="27051"/>
    <cellStyle name="Entrée 3 3 3 5" xfId="27052"/>
    <cellStyle name="Entrée 3 3 3 5 2" xfId="27053"/>
    <cellStyle name="Entrée 3 3 3 5 3" xfId="27054"/>
    <cellStyle name="Entrée 3 3 3 5 4" xfId="27055"/>
    <cellStyle name="Entrée 3 3 3 5 5" xfId="27056"/>
    <cellStyle name="Entrée 3 3 3 5 6" xfId="27057"/>
    <cellStyle name="Entrée 3 3 3 5 7" xfId="27058"/>
    <cellStyle name="Entrée 3 3 3 5 8" xfId="27059"/>
    <cellStyle name="Entrée 3 3 3 6" xfId="27060"/>
    <cellStyle name="Entrée 3 3 3 6 2" xfId="27061"/>
    <cellStyle name="Entrée 3 3 3 6 3" xfId="27062"/>
    <cellStyle name="Entrée 3 3 3 6 4" xfId="27063"/>
    <cellStyle name="Entrée 3 3 3 6 5" xfId="27064"/>
    <cellStyle name="Entrée 3 3 3 6 6" xfId="27065"/>
    <cellStyle name="Entrée 3 3 3 6 7" xfId="27066"/>
    <cellStyle name="Entrée 3 3 3 6 8" xfId="27067"/>
    <cellStyle name="Entrée 3 3 3 7" xfId="27068"/>
    <cellStyle name="Entrée 3 3 3 7 2" xfId="27069"/>
    <cellStyle name="Entrée 3 3 3 7 3" xfId="27070"/>
    <cellStyle name="Entrée 3 3 3 7 4" xfId="27071"/>
    <cellStyle name="Entrée 3 3 3 7 5" xfId="27072"/>
    <cellStyle name="Entrée 3 3 3 7 6" xfId="27073"/>
    <cellStyle name="Entrée 3 3 3 7 7" xfId="27074"/>
    <cellStyle name="Entrée 3 3 3 7 8" xfId="27075"/>
    <cellStyle name="Entrée 3 3 3 8" xfId="27076"/>
    <cellStyle name="Entrée 3 3 3 9" xfId="27077"/>
    <cellStyle name="Entrée 3 3 4" xfId="27078"/>
    <cellStyle name="Entrée 3 3 4 2" xfId="27079"/>
    <cellStyle name="Entrée 3 3 4 3" xfId="27080"/>
    <cellStyle name="Entrée 3 3 4 4" xfId="27081"/>
    <cellStyle name="Entrée 3 3 4 5" xfId="27082"/>
    <cellStyle name="Entrée 3 3 4 6" xfId="27083"/>
    <cellStyle name="Entrée 3 3 4 7" xfId="27084"/>
    <cellStyle name="Entrée 3 3 4 8" xfId="27085"/>
    <cellStyle name="Entrée 3 3 4 9" xfId="27086"/>
    <cellStyle name="Entrée 3 3 5" xfId="27087"/>
    <cellStyle name="Entrée 3 3 5 2" xfId="27088"/>
    <cellStyle name="Entrée 3 3 5 3" xfId="27089"/>
    <cellStyle name="Entrée 3 3 5 4" xfId="27090"/>
    <cellStyle name="Entrée 3 3 5 5" xfId="27091"/>
    <cellStyle name="Entrée 3 3 5 6" xfId="27092"/>
    <cellStyle name="Entrée 3 3 5 7" xfId="27093"/>
    <cellStyle name="Entrée 3 3 5 8" xfId="27094"/>
    <cellStyle name="Entrée 3 3 5 9" xfId="27095"/>
    <cellStyle name="Entrée 3 3 6" xfId="27096"/>
    <cellStyle name="Entrée 3 3 6 2" xfId="27097"/>
    <cellStyle name="Entrée 3 3 6 3" xfId="27098"/>
    <cellStyle name="Entrée 3 3 6 4" xfId="27099"/>
    <cellStyle name="Entrée 3 3 6 5" xfId="27100"/>
    <cellStyle name="Entrée 3 3 6 6" xfId="27101"/>
    <cellStyle name="Entrée 3 3 6 7" xfId="27102"/>
    <cellStyle name="Entrée 3 3 6 8" xfId="27103"/>
    <cellStyle name="Entrée 3 3 6 9" xfId="27104"/>
    <cellStyle name="Entrée 3 3 7" xfId="27105"/>
    <cellStyle name="Entrée 3 3 7 2" xfId="27106"/>
    <cellStyle name="Entrée 3 3 7 3" xfId="27107"/>
    <cellStyle name="Entrée 3 3 7 4" xfId="27108"/>
    <cellStyle name="Entrée 3 3 7 5" xfId="27109"/>
    <cellStyle name="Entrée 3 3 7 6" xfId="27110"/>
    <cellStyle name="Entrée 3 3 7 7" xfId="27111"/>
    <cellStyle name="Entrée 3 3 7 8" xfId="27112"/>
    <cellStyle name="Entrée 3 3 8" xfId="27113"/>
    <cellStyle name="Entrée 3 3 8 2" xfId="27114"/>
    <cellStyle name="Entrée 3 3 8 3" xfId="27115"/>
    <cellStyle name="Entrée 3 3 8 4" xfId="27116"/>
    <cellStyle name="Entrée 3 3 8 5" xfId="27117"/>
    <cellStyle name="Entrée 3 3 8 6" xfId="27118"/>
    <cellStyle name="Entrée 3 3 8 7" xfId="27119"/>
    <cellStyle name="Entrée 3 3 8 8" xfId="27120"/>
    <cellStyle name="Entrée 3 3 9" xfId="27121"/>
    <cellStyle name="Entrée 3 3 9 2" xfId="27122"/>
    <cellStyle name="Entrée 3 3 9 3" xfId="27123"/>
    <cellStyle name="Entrée 3 3 9 4" xfId="27124"/>
    <cellStyle name="Entrée 3 3 9 5" xfId="27125"/>
    <cellStyle name="Entrée 3 3 9 6" xfId="27126"/>
    <cellStyle name="Entrée 3 3 9 7" xfId="27127"/>
    <cellStyle name="Entrée 3 3 9 8" xfId="27128"/>
    <cellStyle name="Entrée 3 4" xfId="27129"/>
    <cellStyle name="Entrée 3 4 10" xfId="27130"/>
    <cellStyle name="Entrée 3 4 11" xfId="27131"/>
    <cellStyle name="Entrée 3 4 12" xfId="27132"/>
    <cellStyle name="Entrée 3 4 13" xfId="27133"/>
    <cellStyle name="Entrée 3 4 14" xfId="27134"/>
    <cellStyle name="Entrée 3 4 15" xfId="27135"/>
    <cellStyle name="Entrée 3 4 16" xfId="27136"/>
    <cellStyle name="Entrée 3 4 17" xfId="27137"/>
    <cellStyle name="Entrée 3 4 18" xfId="27138"/>
    <cellStyle name="Entrée 3 4 19" xfId="27139"/>
    <cellStyle name="Entrée 3 4 2" xfId="27140"/>
    <cellStyle name="Entrée 3 4 2 2" xfId="27141"/>
    <cellStyle name="Entrée 3 4 2 3" xfId="27142"/>
    <cellStyle name="Entrée 3 4 2 4" xfId="27143"/>
    <cellStyle name="Entrée 3 4 2 5" xfId="27144"/>
    <cellStyle name="Entrée 3 4 2 6" xfId="27145"/>
    <cellStyle name="Entrée 3 4 2 7" xfId="27146"/>
    <cellStyle name="Entrée 3 4 2 8" xfId="27147"/>
    <cellStyle name="Entrée 3 4 2 9" xfId="27148"/>
    <cellStyle name="Entrée 3 4 20" xfId="27149"/>
    <cellStyle name="Entrée 3 4 21" xfId="27150"/>
    <cellStyle name="Entrée 3 4 22" xfId="27151"/>
    <cellStyle name="Entrée 3 4 23" xfId="27152"/>
    <cellStyle name="Entrée 3 4 24" xfId="27153"/>
    <cellStyle name="Entrée 3 4 3" xfId="27154"/>
    <cellStyle name="Entrée 3 4 3 2" xfId="27155"/>
    <cellStyle name="Entrée 3 4 3 3" xfId="27156"/>
    <cellStyle name="Entrée 3 4 3 4" xfId="27157"/>
    <cellStyle name="Entrée 3 4 3 5" xfId="27158"/>
    <cellStyle name="Entrée 3 4 3 6" xfId="27159"/>
    <cellStyle name="Entrée 3 4 3 7" xfId="27160"/>
    <cellStyle name="Entrée 3 4 3 8" xfId="27161"/>
    <cellStyle name="Entrée 3 4 3 9" xfId="27162"/>
    <cellStyle name="Entrée 3 4 4" xfId="27163"/>
    <cellStyle name="Entrée 3 4 4 2" xfId="27164"/>
    <cellStyle name="Entrée 3 4 4 3" xfId="27165"/>
    <cellStyle name="Entrée 3 4 4 4" xfId="27166"/>
    <cellStyle name="Entrée 3 4 4 5" xfId="27167"/>
    <cellStyle name="Entrée 3 4 4 6" xfId="27168"/>
    <cellStyle name="Entrée 3 4 4 7" xfId="27169"/>
    <cellStyle name="Entrée 3 4 4 8" xfId="27170"/>
    <cellStyle name="Entrée 3 4 4 9" xfId="27171"/>
    <cellStyle name="Entrée 3 4 5" xfId="27172"/>
    <cellStyle name="Entrée 3 4 5 2" xfId="27173"/>
    <cellStyle name="Entrée 3 4 5 3" xfId="27174"/>
    <cellStyle name="Entrée 3 4 5 4" xfId="27175"/>
    <cellStyle name="Entrée 3 4 5 5" xfId="27176"/>
    <cellStyle name="Entrée 3 4 5 6" xfId="27177"/>
    <cellStyle name="Entrée 3 4 5 7" xfId="27178"/>
    <cellStyle name="Entrée 3 4 5 8" xfId="27179"/>
    <cellStyle name="Entrée 3 4 6" xfId="27180"/>
    <cellStyle name="Entrée 3 4 6 2" xfId="27181"/>
    <cellStyle name="Entrée 3 4 6 3" xfId="27182"/>
    <cellStyle name="Entrée 3 4 6 4" xfId="27183"/>
    <cellStyle name="Entrée 3 4 6 5" xfId="27184"/>
    <cellStyle name="Entrée 3 4 6 6" xfId="27185"/>
    <cellStyle name="Entrée 3 4 6 7" xfId="27186"/>
    <cellStyle name="Entrée 3 4 6 8" xfId="27187"/>
    <cellStyle name="Entrée 3 4 7" xfId="27188"/>
    <cellStyle name="Entrée 3 4 7 2" xfId="27189"/>
    <cellStyle name="Entrée 3 4 7 3" xfId="27190"/>
    <cellStyle name="Entrée 3 4 7 4" xfId="27191"/>
    <cellStyle name="Entrée 3 4 7 5" xfId="27192"/>
    <cellStyle name="Entrée 3 4 7 6" xfId="27193"/>
    <cellStyle name="Entrée 3 4 7 7" xfId="27194"/>
    <cellStyle name="Entrée 3 4 7 8" xfId="27195"/>
    <cellStyle name="Entrée 3 4 8" xfId="27196"/>
    <cellStyle name="Entrée 3 4 9" xfId="27197"/>
    <cellStyle name="Entrée 3 5" xfId="27198"/>
    <cellStyle name="Entrée 3 5 10" xfId="27199"/>
    <cellStyle name="Entrée 3 5 11" xfId="27200"/>
    <cellStyle name="Entrée 3 5 12" xfId="27201"/>
    <cellStyle name="Entrée 3 5 13" xfId="27202"/>
    <cellStyle name="Entrée 3 5 14" xfId="27203"/>
    <cellStyle name="Entrée 3 5 15" xfId="27204"/>
    <cellStyle name="Entrée 3 5 16" xfId="27205"/>
    <cellStyle name="Entrée 3 5 17" xfId="27206"/>
    <cellStyle name="Entrée 3 5 18" xfId="27207"/>
    <cellStyle name="Entrée 3 5 2" xfId="27208"/>
    <cellStyle name="Entrée 3 5 3" xfId="27209"/>
    <cellStyle name="Entrée 3 5 4" xfId="27210"/>
    <cellStyle name="Entrée 3 5 5" xfId="27211"/>
    <cellStyle name="Entrée 3 5 6" xfId="27212"/>
    <cellStyle name="Entrée 3 5 7" xfId="27213"/>
    <cellStyle name="Entrée 3 5 8" xfId="27214"/>
    <cellStyle name="Entrée 3 5 9" xfId="27215"/>
    <cellStyle name="Entrée 3 6" xfId="27216"/>
    <cellStyle name="Entrée 3 6 10" xfId="27217"/>
    <cellStyle name="Entrée 3 6 11" xfId="27218"/>
    <cellStyle name="Entrée 3 6 12" xfId="27219"/>
    <cellStyle name="Entrée 3 6 13" xfId="27220"/>
    <cellStyle name="Entrée 3 6 14" xfId="27221"/>
    <cellStyle name="Entrée 3 6 15" xfId="27222"/>
    <cellStyle name="Entrée 3 6 16" xfId="27223"/>
    <cellStyle name="Entrée 3 6 17" xfId="27224"/>
    <cellStyle name="Entrée 3 6 18" xfId="27225"/>
    <cellStyle name="Entrée 3 6 2" xfId="27226"/>
    <cellStyle name="Entrée 3 6 3" xfId="27227"/>
    <cellStyle name="Entrée 3 6 4" xfId="27228"/>
    <cellStyle name="Entrée 3 6 5" xfId="27229"/>
    <cellStyle name="Entrée 3 6 6" xfId="27230"/>
    <cellStyle name="Entrée 3 6 7" xfId="27231"/>
    <cellStyle name="Entrée 3 6 8" xfId="27232"/>
    <cellStyle name="Entrée 3 6 9" xfId="27233"/>
    <cellStyle name="Entrée 3 7" xfId="27234"/>
    <cellStyle name="Entrée 3 7 10" xfId="27235"/>
    <cellStyle name="Entrée 3 7 11" xfId="27236"/>
    <cellStyle name="Entrée 3 7 12" xfId="27237"/>
    <cellStyle name="Entrée 3 7 13" xfId="27238"/>
    <cellStyle name="Entrée 3 7 14" xfId="27239"/>
    <cellStyle name="Entrée 3 7 15" xfId="27240"/>
    <cellStyle name="Entrée 3 7 16" xfId="27241"/>
    <cellStyle name="Entrée 3 7 17" xfId="27242"/>
    <cellStyle name="Entrée 3 7 18" xfId="27243"/>
    <cellStyle name="Entrée 3 7 2" xfId="27244"/>
    <cellStyle name="Entrée 3 7 3" xfId="27245"/>
    <cellStyle name="Entrée 3 7 4" xfId="27246"/>
    <cellStyle name="Entrée 3 7 5" xfId="27247"/>
    <cellStyle name="Entrée 3 7 6" xfId="27248"/>
    <cellStyle name="Entrée 3 7 7" xfId="27249"/>
    <cellStyle name="Entrée 3 7 8" xfId="27250"/>
    <cellStyle name="Entrée 3 7 9" xfId="27251"/>
    <cellStyle name="Entrée 3 8" xfId="27252"/>
    <cellStyle name="Entrée 3 8 2" xfId="27253"/>
    <cellStyle name="Entrée 3 8 3" xfId="27254"/>
    <cellStyle name="Entrée 3 8 4" xfId="27255"/>
    <cellStyle name="Entrée 3 8 5" xfId="27256"/>
    <cellStyle name="Entrée 3 8 6" xfId="27257"/>
    <cellStyle name="Entrée 3 8 7" xfId="27258"/>
    <cellStyle name="Entrée 3 8 8" xfId="27259"/>
    <cellStyle name="Entrée 3 8 9" xfId="27260"/>
    <cellStyle name="Entrée 3 9" xfId="27261"/>
    <cellStyle name="Entrée 3 9 2" xfId="27262"/>
    <cellStyle name="Entrée 3 9 3" xfId="27263"/>
    <cellStyle name="Entrée 3 9 4" xfId="27264"/>
    <cellStyle name="Entrée 3 9 5" xfId="27265"/>
    <cellStyle name="Entrée 3 9 6" xfId="27266"/>
    <cellStyle name="Entrée 3 9 7" xfId="27267"/>
    <cellStyle name="Entrée 3 9 8" xfId="27268"/>
    <cellStyle name="Entrée 3 9 9" xfId="27269"/>
    <cellStyle name="Entrée 4" xfId="27270"/>
    <cellStyle name="Entrée 4 10" xfId="27271"/>
    <cellStyle name="Entrée 4 11" xfId="27272"/>
    <cellStyle name="Entrée 4 12" xfId="27273"/>
    <cellStyle name="Entrée 4 13" xfId="27274"/>
    <cellStyle name="Entrée 4 14" xfId="27275"/>
    <cellStyle name="Entrée 4 15" xfId="27276"/>
    <cellStyle name="Entrée 4 16" xfId="27277"/>
    <cellStyle name="Entrée 4 17" xfId="27278"/>
    <cellStyle name="Entrée 4 18" xfId="27279"/>
    <cellStyle name="Entrée 4 19" xfId="27280"/>
    <cellStyle name="Entrée 4 2" xfId="27281"/>
    <cellStyle name="Entrée 4 2 10" xfId="27282"/>
    <cellStyle name="Entrée 4 2 11" xfId="27283"/>
    <cellStyle name="Entrée 4 2 12" xfId="27284"/>
    <cellStyle name="Entrée 4 2 13" xfId="27285"/>
    <cellStyle name="Entrée 4 2 14" xfId="27286"/>
    <cellStyle name="Entrée 4 2 15" xfId="27287"/>
    <cellStyle name="Entrée 4 2 16" xfId="27288"/>
    <cellStyle name="Entrée 4 2 17" xfId="27289"/>
    <cellStyle name="Entrée 4 2 18" xfId="27290"/>
    <cellStyle name="Entrée 4 2 19" xfId="27291"/>
    <cellStyle name="Entrée 4 2 2" xfId="27292"/>
    <cellStyle name="Entrée 4 2 2 10" xfId="27293"/>
    <cellStyle name="Entrée 4 2 2 11" xfId="27294"/>
    <cellStyle name="Entrée 4 2 2 12" xfId="27295"/>
    <cellStyle name="Entrée 4 2 2 13" xfId="27296"/>
    <cellStyle name="Entrée 4 2 2 14" xfId="27297"/>
    <cellStyle name="Entrée 4 2 2 15" xfId="27298"/>
    <cellStyle name="Entrée 4 2 2 2" xfId="27299"/>
    <cellStyle name="Entrée 4 2 2 2 2" xfId="27300"/>
    <cellStyle name="Entrée 4 2 2 2 3" xfId="27301"/>
    <cellStyle name="Entrée 4 2 2 2 4" xfId="27302"/>
    <cellStyle name="Entrée 4 2 2 2 5" xfId="27303"/>
    <cellStyle name="Entrée 4 2 2 2 6" xfId="27304"/>
    <cellStyle name="Entrée 4 2 2 2 7" xfId="27305"/>
    <cellStyle name="Entrée 4 2 2 2 8" xfId="27306"/>
    <cellStyle name="Entrée 4 2 2 3" xfId="27307"/>
    <cellStyle name="Entrée 4 2 2 3 2" xfId="27308"/>
    <cellStyle name="Entrée 4 2 2 3 3" xfId="27309"/>
    <cellStyle name="Entrée 4 2 2 3 4" xfId="27310"/>
    <cellStyle name="Entrée 4 2 2 3 5" xfId="27311"/>
    <cellStyle name="Entrée 4 2 2 3 6" xfId="27312"/>
    <cellStyle name="Entrée 4 2 2 3 7" xfId="27313"/>
    <cellStyle name="Entrée 4 2 2 3 8" xfId="27314"/>
    <cellStyle name="Entrée 4 2 2 4" xfId="27315"/>
    <cellStyle name="Entrée 4 2 2 4 2" xfId="27316"/>
    <cellStyle name="Entrée 4 2 2 4 3" xfId="27317"/>
    <cellStyle name="Entrée 4 2 2 4 4" xfId="27318"/>
    <cellStyle name="Entrée 4 2 2 4 5" xfId="27319"/>
    <cellStyle name="Entrée 4 2 2 4 6" xfId="27320"/>
    <cellStyle name="Entrée 4 2 2 4 7" xfId="27321"/>
    <cellStyle name="Entrée 4 2 2 4 8" xfId="27322"/>
    <cellStyle name="Entrée 4 2 2 5" xfId="27323"/>
    <cellStyle name="Entrée 4 2 2 5 2" xfId="27324"/>
    <cellStyle name="Entrée 4 2 2 5 3" xfId="27325"/>
    <cellStyle name="Entrée 4 2 2 5 4" xfId="27326"/>
    <cellStyle name="Entrée 4 2 2 5 5" xfId="27327"/>
    <cellStyle name="Entrée 4 2 2 5 6" xfId="27328"/>
    <cellStyle name="Entrée 4 2 2 5 7" xfId="27329"/>
    <cellStyle name="Entrée 4 2 2 5 8" xfId="27330"/>
    <cellStyle name="Entrée 4 2 2 6" xfId="27331"/>
    <cellStyle name="Entrée 4 2 2 6 2" xfId="27332"/>
    <cellStyle name="Entrée 4 2 2 6 3" xfId="27333"/>
    <cellStyle name="Entrée 4 2 2 6 4" xfId="27334"/>
    <cellStyle name="Entrée 4 2 2 6 5" xfId="27335"/>
    <cellStyle name="Entrée 4 2 2 6 6" xfId="27336"/>
    <cellStyle name="Entrée 4 2 2 6 7" xfId="27337"/>
    <cellStyle name="Entrée 4 2 2 6 8" xfId="27338"/>
    <cellStyle name="Entrée 4 2 2 7" xfId="27339"/>
    <cellStyle name="Entrée 4 2 2 7 2" xfId="27340"/>
    <cellStyle name="Entrée 4 2 2 7 3" xfId="27341"/>
    <cellStyle name="Entrée 4 2 2 7 4" xfId="27342"/>
    <cellStyle name="Entrée 4 2 2 7 5" xfId="27343"/>
    <cellStyle name="Entrée 4 2 2 7 6" xfId="27344"/>
    <cellStyle name="Entrée 4 2 2 7 7" xfId="27345"/>
    <cellStyle name="Entrée 4 2 2 7 8" xfId="27346"/>
    <cellStyle name="Entrée 4 2 2 8" xfId="27347"/>
    <cellStyle name="Entrée 4 2 2 9" xfId="27348"/>
    <cellStyle name="Entrée 4 2 20" xfId="27349"/>
    <cellStyle name="Entrée 4 2 21" xfId="27350"/>
    <cellStyle name="Entrée 4 2 22" xfId="27351"/>
    <cellStyle name="Entrée 4 2 23" xfId="27352"/>
    <cellStyle name="Entrée 4 2 24" xfId="27353"/>
    <cellStyle name="Entrée 4 2 25" xfId="27354"/>
    <cellStyle name="Entrée 4 2 26" xfId="27355"/>
    <cellStyle name="Entrée 4 2 27" xfId="27356"/>
    <cellStyle name="Entrée 4 2 3" xfId="27357"/>
    <cellStyle name="Entrée 4 2 3 10" xfId="27358"/>
    <cellStyle name="Entrée 4 2 3 11" xfId="27359"/>
    <cellStyle name="Entrée 4 2 3 12" xfId="27360"/>
    <cellStyle name="Entrée 4 2 3 13" xfId="27361"/>
    <cellStyle name="Entrée 4 2 3 14" xfId="27362"/>
    <cellStyle name="Entrée 4 2 3 15" xfId="27363"/>
    <cellStyle name="Entrée 4 2 3 2" xfId="27364"/>
    <cellStyle name="Entrée 4 2 3 2 2" xfId="27365"/>
    <cellStyle name="Entrée 4 2 3 2 3" xfId="27366"/>
    <cellStyle name="Entrée 4 2 3 2 4" xfId="27367"/>
    <cellStyle name="Entrée 4 2 3 2 5" xfId="27368"/>
    <cellStyle name="Entrée 4 2 3 2 6" xfId="27369"/>
    <cellStyle name="Entrée 4 2 3 2 7" xfId="27370"/>
    <cellStyle name="Entrée 4 2 3 2 8" xfId="27371"/>
    <cellStyle name="Entrée 4 2 3 3" xfId="27372"/>
    <cellStyle name="Entrée 4 2 3 3 2" xfId="27373"/>
    <cellStyle name="Entrée 4 2 3 3 3" xfId="27374"/>
    <cellStyle name="Entrée 4 2 3 3 4" xfId="27375"/>
    <cellStyle name="Entrée 4 2 3 3 5" xfId="27376"/>
    <cellStyle name="Entrée 4 2 3 3 6" xfId="27377"/>
    <cellStyle name="Entrée 4 2 3 3 7" xfId="27378"/>
    <cellStyle name="Entrée 4 2 3 3 8" xfId="27379"/>
    <cellStyle name="Entrée 4 2 3 4" xfId="27380"/>
    <cellStyle name="Entrée 4 2 3 4 2" xfId="27381"/>
    <cellStyle name="Entrée 4 2 3 4 3" xfId="27382"/>
    <cellStyle name="Entrée 4 2 3 4 4" xfId="27383"/>
    <cellStyle name="Entrée 4 2 3 4 5" xfId="27384"/>
    <cellStyle name="Entrée 4 2 3 4 6" xfId="27385"/>
    <cellStyle name="Entrée 4 2 3 4 7" xfId="27386"/>
    <cellStyle name="Entrée 4 2 3 4 8" xfId="27387"/>
    <cellStyle name="Entrée 4 2 3 5" xfId="27388"/>
    <cellStyle name="Entrée 4 2 3 5 2" xfId="27389"/>
    <cellStyle name="Entrée 4 2 3 5 3" xfId="27390"/>
    <cellStyle name="Entrée 4 2 3 5 4" xfId="27391"/>
    <cellStyle name="Entrée 4 2 3 5 5" xfId="27392"/>
    <cellStyle name="Entrée 4 2 3 5 6" xfId="27393"/>
    <cellStyle name="Entrée 4 2 3 5 7" xfId="27394"/>
    <cellStyle name="Entrée 4 2 3 5 8" xfId="27395"/>
    <cellStyle name="Entrée 4 2 3 6" xfId="27396"/>
    <cellStyle name="Entrée 4 2 3 6 2" xfId="27397"/>
    <cellStyle name="Entrée 4 2 3 6 3" xfId="27398"/>
    <cellStyle name="Entrée 4 2 3 6 4" xfId="27399"/>
    <cellStyle name="Entrée 4 2 3 6 5" xfId="27400"/>
    <cellStyle name="Entrée 4 2 3 6 6" xfId="27401"/>
    <cellStyle name="Entrée 4 2 3 6 7" xfId="27402"/>
    <cellStyle name="Entrée 4 2 3 6 8" xfId="27403"/>
    <cellStyle name="Entrée 4 2 3 7" xfId="27404"/>
    <cellStyle name="Entrée 4 2 3 7 2" xfId="27405"/>
    <cellStyle name="Entrée 4 2 3 7 3" xfId="27406"/>
    <cellStyle name="Entrée 4 2 3 7 4" xfId="27407"/>
    <cellStyle name="Entrée 4 2 3 7 5" xfId="27408"/>
    <cellStyle name="Entrée 4 2 3 7 6" xfId="27409"/>
    <cellStyle name="Entrée 4 2 3 7 7" xfId="27410"/>
    <cellStyle name="Entrée 4 2 3 7 8" xfId="27411"/>
    <cellStyle name="Entrée 4 2 3 8" xfId="27412"/>
    <cellStyle name="Entrée 4 2 3 9" xfId="27413"/>
    <cellStyle name="Entrée 4 2 4" xfId="27414"/>
    <cellStyle name="Entrée 4 2 4 2" xfId="27415"/>
    <cellStyle name="Entrée 4 2 4 3" xfId="27416"/>
    <cellStyle name="Entrée 4 2 4 4" xfId="27417"/>
    <cellStyle name="Entrée 4 2 4 5" xfId="27418"/>
    <cellStyle name="Entrée 4 2 4 6" xfId="27419"/>
    <cellStyle name="Entrée 4 2 4 7" xfId="27420"/>
    <cellStyle name="Entrée 4 2 4 8" xfId="27421"/>
    <cellStyle name="Entrée 4 2 4 9" xfId="27422"/>
    <cellStyle name="Entrée 4 2 5" xfId="27423"/>
    <cellStyle name="Entrée 4 2 5 2" xfId="27424"/>
    <cellStyle name="Entrée 4 2 5 3" xfId="27425"/>
    <cellStyle name="Entrée 4 2 5 4" xfId="27426"/>
    <cellStyle name="Entrée 4 2 5 5" xfId="27427"/>
    <cellStyle name="Entrée 4 2 5 6" xfId="27428"/>
    <cellStyle name="Entrée 4 2 5 7" xfId="27429"/>
    <cellStyle name="Entrée 4 2 5 8" xfId="27430"/>
    <cellStyle name="Entrée 4 2 6" xfId="27431"/>
    <cellStyle name="Entrée 4 2 6 2" xfId="27432"/>
    <cellStyle name="Entrée 4 2 6 3" xfId="27433"/>
    <cellStyle name="Entrée 4 2 6 4" xfId="27434"/>
    <cellStyle name="Entrée 4 2 6 5" xfId="27435"/>
    <cellStyle name="Entrée 4 2 6 6" xfId="27436"/>
    <cellStyle name="Entrée 4 2 6 7" xfId="27437"/>
    <cellStyle name="Entrée 4 2 6 8" xfId="27438"/>
    <cellStyle name="Entrée 4 2 7" xfId="27439"/>
    <cellStyle name="Entrée 4 2 7 2" xfId="27440"/>
    <cellStyle name="Entrée 4 2 7 3" xfId="27441"/>
    <cellStyle name="Entrée 4 2 7 4" xfId="27442"/>
    <cellStyle name="Entrée 4 2 7 5" xfId="27443"/>
    <cellStyle name="Entrée 4 2 7 6" xfId="27444"/>
    <cellStyle name="Entrée 4 2 7 7" xfId="27445"/>
    <cellStyle name="Entrée 4 2 7 8" xfId="27446"/>
    <cellStyle name="Entrée 4 2 8" xfId="27447"/>
    <cellStyle name="Entrée 4 2 8 2" xfId="27448"/>
    <cellStyle name="Entrée 4 2 8 3" xfId="27449"/>
    <cellStyle name="Entrée 4 2 8 4" xfId="27450"/>
    <cellStyle name="Entrée 4 2 8 5" xfId="27451"/>
    <cellStyle name="Entrée 4 2 8 6" xfId="27452"/>
    <cellStyle name="Entrée 4 2 8 7" xfId="27453"/>
    <cellStyle name="Entrée 4 2 8 8" xfId="27454"/>
    <cellStyle name="Entrée 4 2 9" xfId="27455"/>
    <cellStyle name="Entrée 4 2 9 2" xfId="27456"/>
    <cellStyle name="Entrée 4 2 9 3" xfId="27457"/>
    <cellStyle name="Entrée 4 2 9 4" xfId="27458"/>
    <cellStyle name="Entrée 4 2 9 5" xfId="27459"/>
    <cellStyle name="Entrée 4 2 9 6" xfId="27460"/>
    <cellStyle name="Entrée 4 2 9 7" xfId="27461"/>
    <cellStyle name="Entrée 4 2 9 8" xfId="27462"/>
    <cellStyle name="Entrée 4 20" xfId="27463"/>
    <cellStyle name="Entrée 4 21" xfId="27464"/>
    <cellStyle name="Entrée 4 22" xfId="27465"/>
    <cellStyle name="Entrée 4 23" xfId="27466"/>
    <cellStyle name="Entrée 4 24" xfId="27467"/>
    <cellStyle name="Entrée 4 3" xfId="27468"/>
    <cellStyle name="Entrée 4 3 10" xfId="27469"/>
    <cellStyle name="Entrée 4 3 11" xfId="27470"/>
    <cellStyle name="Entrée 4 3 12" xfId="27471"/>
    <cellStyle name="Entrée 4 3 13" xfId="27472"/>
    <cellStyle name="Entrée 4 3 14" xfId="27473"/>
    <cellStyle name="Entrée 4 3 15" xfId="27474"/>
    <cellStyle name="Entrée 4 3 16" xfId="27475"/>
    <cellStyle name="Entrée 4 3 17" xfId="27476"/>
    <cellStyle name="Entrée 4 3 18" xfId="27477"/>
    <cellStyle name="Entrée 4 3 19" xfId="27478"/>
    <cellStyle name="Entrée 4 3 2" xfId="27479"/>
    <cellStyle name="Entrée 4 3 2 2" xfId="27480"/>
    <cellStyle name="Entrée 4 3 2 3" xfId="27481"/>
    <cellStyle name="Entrée 4 3 2 4" xfId="27482"/>
    <cellStyle name="Entrée 4 3 2 5" xfId="27483"/>
    <cellStyle name="Entrée 4 3 2 6" xfId="27484"/>
    <cellStyle name="Entrée 4 3 2 7" xfId="27485"/>
    <cellStyle name="Entrée 4 3 2 8" xfId="27486"/>
    <cellStyle name="Entrée 4 3 20" xfId="27487"/>
    <cellStyle name="Entrée 4 3 21" xfId="27488"/>
    <cellStyle name="Entrée 4 3 22" xfId="27489"/>
    <cellStyle name="Entrée 4 3 23" xfId="27490"/>
    <cellStyle name="Entrée 4 3 24" xfId="27491"/>
    <cellStyle name="Entrée 4 3 3" xfId="27492"/>
    <cellStyle name="Entrée 4 3 3 2" xfId="27493"/>
    <cellStyle name="Entrée 4 3 3 3" xfId="27494"/>
    <cellStyle name="Entrée 4 3 3 4" xfId="27495"/>
    <cellStyle name="Entrée 4 3 3 5" xfId="27496"/>
    <cellStyle name="Entrée 4 3 3 6" xfId="27497"/>
    <cellStyle name="Entrée 4 3 3 7" xfId="27498"/>
    <cellStyle name="Entrée 4 3 3 8" xfId="27499"/>
    <cellStyle name="Entrée 4 3 4" xfId="27500"/>
    <cellStyle name="Entrée 4 3 4 2" xfId="27501"/>
    <cellStyle name="Entrée 4 3 4 3" xfId="27502"/>
    <cellStyle name="Entrée 4 3 4 4" xfId="27503"/>
    <cellStyle name="Entrée 4 3 4 5" xfId="27504"/>
    <cellStyle name="Entrée 4 3 4 6" xfId="27505"/>
    <cellStyle name="Entrée 4 3 4 7" xfId="27506"/>
    <cellStyle name="Entrée 4 3 4 8" xfId="27507"/>
    <cellStyle name="Entrée 4 3 5" xfId="27508"/>
    <cellStyle name="Entrée 4 3 5 2" xfId="27509"/>
    <cellStyle name="Entrée 4 3 5 3" xfId="27510"/>
    <cellStyle name="Entrée 4 3 5 4" xfId="27511"/>
    <cellStyle name="Entrée 4 3 5 5" xfId="27512"/>
    <cellStyle name="Entrée 4 3 5 6" xfId="27513"/>
    <cellStyle name="Entrée 4 3 5 7" xfId="27514"/>
    <cellStyle name="Entrée 4 3 5 8" xfId="27515"/>
    <cellStyle name="Entrée 4 3 6" xfId="27516"/>
    <cellStyle name="Entrée 4 3 6 2" xfId="27517"/>
    <cellStyle name="Entrée 4 3 6 3" xfId="27518"/>
    <cellStyle name="Entrée 4 3 6 4" xfId="27519"/>
    <cellStyle name="Entrée 4 3 6 5" xfId="27520"/>
    <cellStyle name="Entrée 4 3 6 6" xfId="27521"/>
    <cellStyle name="Entrée 4 3 6 7" xfId="27522"/>
    <cellStyle name="Entrée 4 3 6 8" xfId="27523"/>
    <cellStyle name="Entrée 4 3 7" xfId="27524"/>
    <cellStyle name="Entrée 4 3 7 2" xfId="27525"/>
    <cellStyle name="Entrée 4 3 7 3" xfId="27526"/>
    <cellStyle name="Entrée 4 3 7 4" xfId="27527"/>
    <cellStyle name="Entrée 4 3 7 5" xfId="27528"/>
    <cellStyle name="Entrée 4 3 7 6" xfId="27529"/>
    <cellStyle name="Entrée 4 3 7 7" xfId="27530"/>
    <cellStyle name="Entrée 4 3 7 8" xfId="27531"/>
    <cellStyle name="Entrée 4 3 8" xfId="27532"/>
    <cellStyle name="Entrée 4 3 9" xfId="27533"/>
    <cellStyle name="Entrée 4 4" xfId="27534"/>
    <cellStyle name="Entrée 4 4 10" xfId="27535"/>
    <cellStyle name="Entrée 4 4 11" xfId="27536"/>
    <cellStyle name="Entrée 4 4 12" xfId="27537"/>
    <cellStyle name="Entrée 4 4 13" xfId="27538"/>
    <cellStyle name="Entrée 4 4 14" xfId="27539"/>
    <cellStyle name="Entrée 4 4 15" xfId="27540"/>
    <cellStyle name="Entrée 4 4 16" xfId="27541"/>
    <cellStyle name="Entrée 4 4 17" xfId="27542"/>
    <cellStyle name="Entrée 4 4 18" xfId="27543"/>
    <cellStyle name="Entrée 4 4 2" xfId="27544"/>
    <cellStyle name="Entrée 4 4 3" xfId="27545"/>
    <cellStyle name="Entrée 4 4 4" xfId="27546"/>
    <cellStyle name="Entrée 4 4 5" xfId="27547"/>
    <cellStyle name="Entrée 4 4 6" xfId="27548"/>
    <cellStyle name="Entrée 4 4 7" xfId="27549"/>
    <cellStyle name="Entrée 4 4 8" xfId="27550"/>
    <cellStyle name="Entrée 4 4 9" xfId="27551"/>
    <cellStyle name="Entrée 4 5" xfId="27552"/>
    <cellStyle name="Entrée 4 5 10" xfId="27553"/>
    <cellStyle name="Entrée 4 5 11" xfId="27554"/>
    <cellStyle name="Entrée 4 5 12" xfId="27555"/>
    <cellStyle name="Entrée 4 5 13" xfId="27556"/>
    <cellStyle name="Entrée 4 5 14" xfId="27557"/>
    <cellStyle name="Entrée 4 5 15" xfId="27558"/>
    <cellStyle name="Entrée 4 5 16" xfId="27559"/>
    <cellStyle name="Entrée 4 5 17" xfId="27560"/>
    <cellStyle name="Entrée 4 5 18" xfId="27561"/>
    <cellStyle name="Entrée 4 5 2" xfId="27562"/>
    <cellStyle name="Entrée 4 5 3" xfId="27563"/>
    <cellStyle name="Entrée 4 5 4" xfId="27564"/>
    <cellStyle name="Entrée 4 5 5" xfId="27565"/>
    <cellStyle name="Entrée 4 5 6" xfId="27566"/>
    <cellStyle name="Entrée 4 5 7" xfId="27567"/>
    <cellStyle name="Entrée 4 5 8" xfId="27568"/>
    <cellStyle name="Entrée 4 5 9" xfId="27569"/>
    <cellStyle name="Entrée 4 6" xfId="27570"/>
    <cellStyle name="Entrée 4 6 10" xfId="27571"/>
    <cellStyle name="Entrée 4 6 11" xfId="27572"/>
    <cellStyle name="Entrée 4 6 12" xfId="27573"/>
    <cellStyle name="Entrée 4 6 13" xfId="27574"/>
    <cellStyle name="Entrée 4 6 14" xfId="27575"/>
    <cellStyle name="Entrée 4 6 15" xfId="27576"/>
    <cellStyle name="Entrée 4 6 16" xfId="27577"/>
    <cellStyle name="Entrée 4 6 17" xfId="27578"/>
    <cellStyle name="Entrée 4 6 18" xfId="27579"/>
    <cellStyle name="Entrée 4 6 2" xfId="27580"/>
    <cellStyle name="Entrée 4 6 3" xfId="27581"/>
    <cellStyle name="Entrée 4 6 4" xfId="27582"/>
    <cellStyle name="Entrée 4 6 5" xfId="27583"/>
    <cellStyle name="Entrée 4 6 6" xfId="27584"/>
    <cellStyle name="Entrée 4 6 7" xfId="27585"/>
    <cellStyle name="Entrée 4 6 8" xfId="27586"/>
    <cellStyle name="Entrée 4 6 9" xfId="27587"/>
    <cellStyle name="Entrée 4 7" xfId="27588"/>
    <cellStyle name="Entrée 4 7 2" xfId="27589"/>
    <cellStyle name="Entrée 4 7 3" xfId="27590"/>
    <cellStyle name="Entrée 4 7 4" xfId="27591"/>
    <cellStyle name="Entrée 4 7 5" xfId="27592"/>
    <cellStyle name="Entrée 4 7 6" xfId="27593"/>
    <cellStyle name="Entrée 4 7 7" xfId="27594"/>
    <cellStyle name="Entrée 4 7 8" xfId="27595"/>
    <cellStyle name="Entrée 4 7 9" xfId="27596"/>
    <cellStyle name="Entrée 4 8" xfId="27597"/>
    <cellStyle name="Entrée 4 8 2" xfId="27598"/>
    <cellStyle name="Entrée 4 8 3" xfId="27599"/>
    <cellStyle name="Entrée 4 8 4" xfId="27600"/>
    <cellStyle name="Entrée 4 8 5" xfId="27601"/>
    <cellStyle name="Entrée 4 8 6" xfId="27602"/>
    <cellStyle name="Entrée 4 8 7" xfId="27603"/>
    <cellStyle name="Entrée 4 8 8" xfId="27604"/>
    <cellStyle name="Entrée 4 9" xfId="27605"/>
    <cellStyle name="Entrée 5" xfId="27606"/>
    <cellStyle name="Entrée 5 10" xfId="27607"/>
    <cellStyle name="Entrée 5 11" xfId="27608"/>
    <cellStyle name="Entrée 5 12" xfId="27609"/>
    <cellStyle name="Entrée 5 13" xfId="27610"/>
    <cellStyle name="Entrée 5 14" xfId="27611"/>
    <cellStyle name="Entrée 5 15" xfId="27612"/>
    <cellStyle name="Entrée 5 16" xfId="27613"/>
    <cellStyle name="Entrée 5 17" xfId="27614"/>
    <cellStyle name="Entrée 5 18" xfId="27615"/>
    <cellStyle name="Entrée 5 19" xfId="27616"/>
    <cellStyle name="Entrée 5 2" xfId="27617"/>
    <cellStyle name="Entrée 5 3" xfId="27618"/>
    <cellStyle name="Entrée 5 4" xfId="27619"/>
    <cellStyle name="Entrée 5 5" xfId="27620"/>
    <cellStyle name="Entrée 5 6" xfId="27621"/>
    <cellStyle name="Entrée 5 7" xfId="27622"/>
    <cellStyle name="Entrée 5 8" xfId="27623"/>
    <cellStyle name="Entrée 5 9" xfId="27624"/>
    <cellStyle name="Entrée 6" xfId="27625"/>
    <cellStyle name="Entrée 6 10" xfId="27626"/>
    <cellStyle name="Entrée 6 11" xfId="27627"/>
    <cellStyle name="Entrée 6 12" xfId="27628"/>
    <cellStyle name="Entrée 6 13" xfId="27629"/>
    <cellStyle name="Entrée 6 14" xfId="27630"/>
    <cellStyle name="Entrée 6 15" xfId="27631"/>
    <cellStyle name="Entrée 6 16" xfId="27632"/>
    <cellStyle name="Entrée 6 17" xfId="27633"/>
    <cellStyle name="Entrée 6 18" xfId="27634"/>
    <cellStyle name="Entrée 6 2" xfId="27635"/>
    <cellStyle name="Entrée 6 3" xfId="27636"/>
    <cellStyle name="Entrée 6 4" xfId="27637"/>
    <cellStyle name="Entrée 6 5" xfId="27638"/>
    <cellStyle name="Entrée 6 6" xfId="27639"/>
    <cellStyle name="Entrée 6 7" xfId="27640"/>
    <cellStyle name="Entrée 6 8" xfId="27641"/>
    <cellStyle name="Entrée 6 9" xfId="27642"/>
    <cellStyle name="Entrée 7" xfId="27643"/>
    <cellStyle name="Entrée 7 10" xfId="27644"/>
    <cellStyle name="Entrée 7 11" xfId="27645"/>
    <cellStyle name="Entrée 7 12" xfId="27646"/>
    <cellStyle name="Entrée 7 13" xfId="27647"/>
    <cellStyle name="Entrée 7 14" xfId="27648"/>
    <cellStyle name="Entrée 7 15" xfId="27649"/>
    <cellStyle name="Entrée 7 16" xfId="27650"/>
    <cellStyle name="Entrée 7 17" xfId="27651"/>
    <cellStyle name="Entrée 7 18" xfId="27652"/>
    <cellStyle name="Entrée 7 2" xfId="27653"/>
    <cellStyle name="Entrée 7 3" xfId="27654"/>
    <cellStyle name="Entrée 7 4" xfId="27655"/>
    <cellStyle name="Entrée 7 5" xfId="27656"/>
    <cellStyle name="Entrée 7 6" xfId="27657"/>
    <cellStyle name="Entrée 7 7" xfId="27658"/>
    <cellStyle name="Entrée 7 8" xfId="27659"/>
    <cellStyle name="Entrée 7 9" xfId="27660"/>
    <cellStyle name="Entrée 8" xfId="27661"/>
    <cellStyle name="Entrée 8 10" xfId="27662"/>
    <cellStyle name="Entrée 8 11" xfId="27663"/>
    <cellStyle name="Entrée 8 12" xfId="27664"/>
    <cellStyle name="Entrée 8 13" xfId="27665"/>
    <cellStyle name="Entrée 8 14" xfId="27666"/>
    <cellStyle name="Entrée 8 15" xfId="27667"/>
    <cellStyle name="Entrée 8 16" xfId="27668"/>
    <cellStyle name="Entrée 8 17" xfId="27669"/>
    <cellStyle name="Entrée 8 18" xfId="27670"/>
    <cellStyle name="Entrée 8 2" xfId="27671"/>
    <cellStyle name="Entrée 8 3" xfId="27672"/>
    <cellStyle name="Entrée 8 4" xfId="27673"/>
    <cellStyle name="Entrée 8 5" xfId="27674"/>
    <cellStyle name="Entrée 8 6" xfId="27675"/>
    <cellStyle name="Entrée 8 7" xfId="27676"/>
    <cellStyle name="Entrée 8 8" xfId="27677"/>
    <cellStyle name="Entrée 8 9" xfId="27678"/>
    <cellStyle name="Entrée 9" xfId="27679"/>
    <cellStyle name="Entrée 9 10" xfId="27680"/>
    <cellStyle name="Entrée 9 11" xfId="27681"/>
    <cellStyle name="Entrée 9 12" xfId="27682"/>
    <cellStyle name="Entrée 9 13" xfId="27683"/>
    <cellStyle name="Entrée 9 14" xfId="27684"/>
    <cellStyle name="Entrée 9 15" xfId="27685"/>
    <cellStyle name="Entrée 9 16" xfId="27686"/>
    <cellStyle name="Entrée 9 17" xfId="27687"/>
    <cellStyle name="Entrée 9 18" xfId="27688"/>
    <cellStyle name="Entrée 9 2" xfId="27689"/>
    <cellStyle name="Entrée 9 3" xfId="27690"/>
    <cellStyle name="Entrée 9 4" xfId="27691"/>
    <cellStyle name="Entrée 9 5" xfId="27692"/>
    <cellStyle name="Entrée 9 6" xfId="27693"/>
    <cellStyle name="Entrée 9 7" xfId="27694"/>
    <cellStyle name="Entrée 9 8" xfId="27695"/>
    <cellStyle name="Entrée 9 9" xfId="27696"/>
    <cellStyle name="Euro" xfId="2210"/>
    <cellStyle name="Euro 2" xfId="27697"/>
    <cellStyle name="Euro 2 2" xfId="27698"/>
    <cellStyle name="Euro 2 2 2" xfId="27699"/>
    <cellStyle name="Euro 2 2 2 2" xfId="27700"/>
    <cellStyle name="Euro 2 2 3" xfId="27701"/>
    <cellStyle name="Euro 2 3" xfId="27702"/>
    <cellStyle name="Euro 2 3 2" xfId="27703"/>
    <cellStyle name="Euro 2 4" xfId="27704"/>
    <cellStyle name="Euro 3" xfId="27705"/>
    <cellStyle name="Euro 3 2" xfId="27706"/>
    <cellStyle name="Euro 3 3" xfId="27707"/>
    <cellStyle name="Euro 4" xfId="27708"/>
    <cellStyle name="Explanatory Text 2" xfId="41"/>
    <cellStyle name="Explanatory Text 2 10" xfId="27709"/>
    <cellStyle name="Explanatory Text 2 11" xfId="27710"/>
    <cellStyle name="Explanatory Text 2 2" xfId="2211"/>
    <cellStyle name="Explanatory Text 2 2 2" xfId="27711"/>
    <cellStyle name="Explanatory Text 2 3" xfId="2212"/>
    <cellStyle name="Explanatory Text 2 3 2" xfId="27712"/>
    <cellStyle name="Explanatory Text 2 4" xfId="2213"/>
    <cellStyle name="Explanatory Text 2 5" xfId="2214"/>
    <cellStyle name="Explanatory Text 2 6" xfId="2215"/>
    <cellStyle name="Explanatory Text 2 7" xfId="2216"/>
    <cellStyle name="Explanatory Text 2 8" xfId="2217"/>
    <cellStyle name="Explanatory Text 2 9" xfId="2218"/>
    <cellStyle name="Explanatory Text 3" xfId="2219"/>
    <cellStyle name="Explanatory Text 4" xfId="27713"/>
    <cellStyle name="Explanatory Text 5" xfId="27714"/>
    <cellStyle name="Explanatory Text 6" xfId="27715"/>
    <cellStyle name="fact" xfId="2220"/>
    <cellStyle name="fact 2" xfId="5698"/>
    <cellStyle name="FieldName" xfId="2221"/>
    <cellStyle name="FieldName 10" xfId="27716"/>
    <cellStyle name="FieldName 11" xfId="27717"/>
    <cellStyle name="FieldName 12" xfId="27718"/>
    <cellStyle name="FieldName 2" xfId="9844"/>
    <cellStyle name="FieldName 2 2" xfId="27719"/>
    <cellStyle name="FieldName 3" xfId="9869"/>
    <cellStyle name="FieldName 4" xfId="27720"/>
    <cellStyle name="FieldName 5" xfId="27721"/>
    <cellStyle name="FieldName 6" xfId="27722"/>
    <cellStyle name="FieldName 7" xfId="27723"/>
    <cellStyle name="FieldName 8" xfId="27724"/>
    <cellStyle name="FieldName 9" xfId="27725"/>
    <cellStyle name="Fijo" xfId="2222"/>
    <cellStyle name="Financiero" xfId="2223"/>
    <cellStyle name="Fixed" xfId="2224"/>
    <cellStyle name="Fixed 2" xfId="27726"/>
    <cellStyle name="Fixed 2 2" xfId="27727"/>
    <cellStyle name="Fixed 2 2 2" xfId="27728"/>
    <cellStyle name="Fixed 2 2 2 2" xfId="27729"/>
    <cellStyle name="Fixed 2 2 3" xfId="27730"/>
    <cellStyle name="Fixed 2 3" xfId="27731"/>
    <cellStyle name="Fixed 2 3 2" xfId="27732"/>
    <cellStyle name="Fixed 2 4" xfId="27733"/>
    <cellStyle name="Fixed 3" xfId="27734"/>
    <cellStyle name="Fixed 3 2" xfId="27735"/>
    <cellStyle name="Fixed 3 3" xfId="27736"/>
    <cellStyle name="Fixed 4" xfId="27737"/>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cellStyle name="Footnote" xfId="2226"/>
    <cellStyle name="Good 2" xfId="42"/>
    <cellStyle name="Good 2 10" xfId="27738"/>
    <cellStyle name="Good 2 11" xfId="27739"/>
    <cellStyle name="Good 2 2" xfId="2227"/>
    <cellStyle name="Good 2 2 2" xfId="27740"/>
    <cellStyle name="Good 2 3" xfId="2228"/>
    <cellStyle name="Good 2 3 2" xfId="27741"/>
    <cellStyle name="Good 2 4" xfId="2229"/>
    <cellStyle name="Good 2 5" xfId="2230"/>
    <cellStyle name="Good 2 6" xfId="2231"/>
    <cellStyle name="Good 2 7" xfId="2232"/>
    <cellStyle name="Good 2 8" xfId="2233"/>
    <cellStyle name="Good 2 9" xfId="2234"/>
    <cellStyle name="Good 3" xfId="2235"/>
    <cellStyle name="Good 4" xfId="27742"/>
    <cellStyle name="Good 5" xfId="27743"/>
    <cellStyle name="Good 6" xfId="27744"/>
    <cellStyle name="Grey" xfId="2236"/>
    <cellStyle name="Grey 2" xfId="27745"/>
    <cellStyle name="GWN Table Body" xfId="2237"/>
    <cellStyle name="GWN Table Header" xfId="2238"/>
    <cellStyle name="GWN Table Left Header" xfId="2239"/>
    <cellStyle name="GWN Table Note" xfId="2240"/>
    <cellStyle name="GWN Table Title" xfId="2241"/>
    <cellStyle name="hard no" xfId="2242"/>
    <cellStyle name="hard no 2" xfId="9845"/>
    <cellStyle name="hard no 3" xfId="9868"/>
    <cellStyle name="hard no 4" xfId="27746"/>
    <cellStyle name="Hard Percent" xfId="2243"/>
    <cellStyle name="hardno" xfId="2244"/>
    <cellStyle name="Header" xfId="2245"/>
    <cellStyle name="Header 2" xfId="27747"/>
    <cellStyle name="Header1" xfId="2246"/>
    <cellStyle name="Header1 2" xfId="9846"/>
    <cellStyle name="Header2" xfId="2247"/>
    <cellStyle name="Header2 2" xfId="9847"/>
    <cellStyle name="Header2 2 2" xfId="27748"/>
    <cellStyle name="Header2 2 2 2" xfId="27749"/>
    <cellStyle name="Header2 2 2 3" xfId="27750"/>
    <cellStyle name="Header2 2 2 4" xfId="27751"/>
    <cellStyle name="Header2 2 2 5" xfId="27752"/>
    <cellStyle name="Header2 2 2 6" xfId="27753"/>
    <cellStyle name="Header2 2 2 7" xfId="27754"/>
    <cellStyle name="Header2 2 2 8" xfId="27755"/>
    <cellStyle name="Header2 2 3" xfId="27756"/>
    <cellStyle name="Header2 2 4" xfId="27757"/>
    <cellStyle name="Header2 3" xfId="9867"/>
    <cellStyle name="Header2 3 2" xfId="27758"/>
    <cellStyle name="Header2 3 2 2" xfId="27759"/>
    <cellStyle name="Header2 3 2 2 2" xfId="27760"/>
    <cellStyle name="Header2 3 2 2 3" xfId="27761"/>
    <cellStyle name="Header2 3 2 2 4" xfId="27762"/>
    <cellStyle name="Header2 3 2 2 5" xfId="27763"/>
    <cellStyle name="Header2 3 2 2 6" xfId="27764"/>
    <cellStyle name="Header2 3 2 2 7" xfId="27765"/>
    <cellStyle name="Header2 3 2 2 8" xfId="27766"/>
    <cellStyle name="Header2 3 2 3" xfId="27767"/>
    <cellStyle name="Header2 3 2 4" xfId="27768"/>
    <cellStyle name="Header2 3 3" xfId="27769"/>
    <cellStyle name="Header2 3 3 2" xfId="27770"/>
    <cellStyle name="Header2 3 3 3" xfId="27771"/>
    <cellStyle name="Header2 3 3 4" xfId="27772"/>
    <cellStyle name="Header2 3 3 5" xfId="27773"/>
    <cellStyle name="Header2 3 3 6" xfId="27774"/>
    <cellStyle name="Header2 3 3 7" xfId="27775"/>
    <cellStyle name="Header2 3 3 8" xfId="27776"/>
    <cellStyle name="Header2 3 4" xfId="27777"/>
    <cellStyle name="Header2 3 5" xfId="27778"/>
    <cellStyle name="Header2 4" xfId="27779"/>
    <cellStyle name="Header2 4 2" xfId="27780"/>
    <cellStyle name="Header2 4 3" xfId="27781"/>
    <cellStyle name="Header2 4 4" xfId="27782"/>
    <cellStyle name="Header2 4 5" xfId="27783"/>
    <cellStyle name="Header2 4 6" xfId="27784"/>
    <cellStyle name="Header2 4 7" xfId="27785"/>
    <cellStyle name="Header2 4 8" xfId="27786"/>
    <cellStyle name="Header2 5" xfId="27787"/>
    <cellStyle name="Header2 5 2" xfId="27788"/>
    <cellStyle name="Header2 6" xfId="27789"/>
    <cellStyle name="Header2 6 2" xfId="27790"/>
    <cellStyle name="Header2 7" xfId="27791"/>
    <cellStyle name="Header2 8" xfId="27792"/>
    <cellStyle name="Header2 9" xfId="27793"/>
    <cellStyle name="Heading" xfId="2248"/>
    <cellStyle name="Heading 1 2" xfId="43"/>
    <cellStyle name="Heading 1 2 2" xfId="2249"/>
    <cellStyle name="Heading 1 2 2 2" xfId="27794"/>
    <cellStyle name="Heading 1 2 3" xfId="2250"/>
    <cellStyle name="Heading 1 2 3 2" xfId="27795"/>
    <cellStyle name="Heading 1 2 4" xfId="2251"/>
    <cellStyle name="Heading 1 2 5" xfId="2252"/>
    <cellStyle name="Heading 1 2 6" xfId="2253"/>
    <cellStyle name="Heading 1 2 7" xfId="27796"/>
    <cellStyle name="Heading 1 2 8" xfId="27797"/>
    <cellStyle name="Heading 1 3" xfId="2254"/>
    <cellStyle name="Heading 1 3 2" xfId="27798"/>
    <cellStyle name="Heading 1 4" xfId="27799"/>
    <cellStyle name="Heading 1 5" xfId="27800"/>
    <cellStyle name="Heading 1 6" xfId="27801"/>
    <cellStyle name="Heading 2 2" xfId="44"/>
    <cellStyle name="Heading 2 2 2" xfId="2255"/>
    <cellStyle name="Heading 2 2 2 2" xfId="27802"/>
    <cellStyle name="Heading 2 2 3" xfId="2256"/>
    <cellStyle name="Heading 2 2 3 2" xfId="27803"/>
    <cellStyle name="Heading 2 2 4" xfId="2257"/>
    <cellStyle name="Heading 2 2 5" xfId="2258"/>
    <cellStyle name="Heading 2 2 6" xfId="2259"/>
    <cellStyle name="Heading 2 2 7" xfId="27804"/>
    <cellStyle name="Heading 2 2 8" xfId="27805"/>
    <cellStyle name="Heading 2 3" xfId="2260"/>
    <cellStyle name="Heading 2 3 2" xfId="27806"/>
    <cellStyle name="Heading 2 4" xfId="27807"/>
    <cellStyle name="Heading 2 5" xfId="27808"/>
    <cellStyle name="Heading 2 6" xfId="27809"/>
    <cellStyle name="Heading 3 2" xfId="45"/>
    <cellStyle name="Heading 3 2 2" xfId="2261"/>
    <cellStyle name="Heading 3 2 2 2" xfId="27810"/>
    <cellStyle name="Heading 3 2 3" xfId="2262"/>
    <cellStyle name="Heading 3 2 3 2" xfId="27811"/>
    <cellStyle name="Heading 3 2 4" xfId="2263"/>
    <cellStyle name="Heading 3 2 5" xfId="2264"/>
    <cellStyle name="Heading 3 2 6" xfId="2265"/>
    <cellStyle name="Heading 3 2 7" xfId="2266"/>
    <cellStyle name="Heading 3 2 8" xfId="9746"/>
    <cellStyle name="Heading 3 2 9" xfId="27812"/>
    <cellStyle name="Heading 3 3" xfId="2267"/>
    <cellStyle name="Heading 3 3 2" xfId="27813"/>
    <cellStyle name="Heading 3 4" xfId="27814"/>
    <cellStyle name="Heading 3 5" xfId="27815"/>
    <cellStyle name="Heading 3 6" xfId="27816"/>
    <cellStyle name="Heading 4 2" xfId="46"/>
    <cellStyle name="Heading 4 2 2" xfId="2268"/>
    <cellStyle name="Heading 4 2 2 2" xfId="27817"/>
    <cellStyle name="Heading 4 2 3" xfId="27818"/>
    <cellStyle name="Heading 4 2 4" xfId="27819"/>
    <cellStyle name="Heading 4 3" xfId="2269"/>
    <cellStyle name="Heading 4 4" xfId="27820"/>
    <cellStyle name="Heading 4 5" xfId="27821"/>
    <cellStyle name="Heading 4 6" xfId="27822"/>
    <cellStyle name="Heading2" xfId="2270"/>
    <cellStyle name="Heading3" xfId="2271"/>
    <cellStyle name="HeadingColumn" xfId="2272"/>
    <cellStyle name="HeadingS" xfId="2273"/>
    <cellStyle name="HeadingS 2" xfId="9848"/>
    <cellStyle name="HeadingYear" xfId="2274"/>
    <cellStyle name="HeadingYear 10" xfId="27823"/>
    <cellStyle name="HeadingYear 11" xfId="27824"/>
    <cellStyle name="HeadingYear 12" xfId="27825"/>
    <cellStyle name="HeadingYear 13" xfId="27826"/>
    <cellStyle name="HeadingYear 2" xfId="27827"/>
    <cellStyle name="HeadingYear 2 10" xfId="27828"/>
    <cellStyle name="HeadingYear 2 11" xfId="27829"/>
    <cellStyle name="HeadingYear 2 2" xfId="27830"/>
    <cellStyle name="HeadingYear 2 3" xfId="27831"/>
    <cellStyle name="HeadingYear 2 4" xfId="27832"/>
    <cellStyle name="HeadingYear 2 5" xfId="27833"/>
    <cellStyle name="HeadingYear 2 6" xfId="27834"/>
    <cellStyle name="HeadingYear 2 7" xfId="27835"/>
    <cellStyle name="HeadingYear 2 8" xfId="27836"/>
    <cellStyle name="HeadingYear 2 9" xfId="27837"/>
    <cellStyle name="HeadingYear 3" xfId="27838"/>
    <cellStyle name="HeadingYear 4" xfId="27839"/>
    <cellStyle name="HeadingYear 5" xfId="27840"/>
    <cellStyle name="HeadingYear 6" xfId="27841"/>
    <cellStyle name="HeadingYear 7" xfId="27842"/>
    <cellStyle name="HeadingYear 8" xfId="27843"/>
    <cellStyle name="HeadingYear 9" xfId="27844"/>
    <cellStyle name="HeadlineStyle" xfId="2275"/>
    <cellStyle name="HeadlineStyleJustified" xfId="2276"/>
    <cellStyle name="Hed Side_Sheet1" xfId="2277"/>
    <cellStyle name="Hed Top" xfId="2278"/>
    <cellStyle name="Hyperlink" xfId="73" builtinId="8"/>
    <cellStyle name="Hyperlink 2" xfId="2279"/>
    <cellStyle name="Hyperlink 2 10" xfId="2280"/>
    <cellStyle name="Hyperlink 2 11" xfId="2281"/>
    <cellStyle name="Hyperlink 2 12" xfId="2282"/>
    <cellStyle name="Hyperlink 2 13" xfId="2283"/>
    <cellStyle name="Hyperlink 2 14" xfId="27845"/>
    <cellStyle name="Hyperlink 2 15" xfId="27846"/>
    <cellStyle name="Hyperlink 2 16" xfId="27847"/>
    <cellStyle name="Hyperlink 2 2" xfId="2284"/>
    <cellStyle name="Hyperlink 2 2 2" xfId="2285"/>
    <cellStyle name="Hyperlink 2 2 2 2" xfId="27848"/>
    <cellStyle name="Hyperlink 2 2 3" xfId="27849"/>
    <cellStyle name="Hyperlink 2 2 4" xfId="27850"/>
    <cellStyle name="Hyperlink 2 3" xfId="2286"/>
    <cellStyle name="Hyperlink 2 3 2" xfId="2287"/>
    <cellStyle name="Hyperlink 2 3 2 2" xfId="27851"/>
    <cellStyle name="Hyperlink 2 3 3" xfId="27852"/>
    <cellStyle name="Hyperlink 2 3 3 2" xfId="27853"/>
    <cellStyle name="Hyperlink 2 3 4" xfId="27854"/>
    <cellStyle name="Hyperlink 2 4" xfId="2288"/>
    <cellStyle name="Hyperlink 2 4 2" xfId="27855"/>
    <cellStyle name="Hyperlink 2 4 3" xfId="27856"/>
    <cellStyle name="Hyperlink 2 5" xfId="2289"/>
    <cellStyle name="Hyperlink 2 5 2" xfId="27857"/>
    <cellStyle name="Hyperlink 2 6" xfId="2290"/>
    <cellStyle name="Hyperlink 2 7" xfId="2291"/>
    <cellStyle name="Hyperlink 2 8" xfId="2292"/>
    <cellStyle name="Hyperlink 2 9" xfId="2293"/>
    <cellStyle name="Hyperlink 3" xfId="2294"/>
    <cellStyle name="Hyperlink 3 10" xfId="2295"/>
    <cellStyle name="Hyperlink 3 11" xfId="2296"/>
    <cellStyle name="Hyperlink 3 12" xfId="2297"/>
    <cellStyle name="Hyperlink 3 13" xfId="27858"/>
    <cellStyle name="Hyperlink 3 2" xfId="2298"/>
    <cellStyle name="Hyperlink 3 3" xfId="2299"/>
    <cellStyle name="Hyperlink 3 3 2" xfId="27859"/>
    <cellStyle name="Hyperlink 3 4" xfId="2300"/>
    <cellStyle name="Hyperlink 3 5" xfId="2301"/>
    <cellStyle name="Hyperlink 3 6" xfId="2302"/>
    <cellStyle name="Hyperlink 3 7" xfId="2303"/>
    <cellStyle name="Hyperlink 3 8" xfId="2304"/>
    <cellStyle name="Hyperlink 3 9" xfId="2305"/>
    <cellStyle name="Hyperlink 4" xfId="2306"/>
    <cellStyle name="Hyperlink 4 2" xfId="27860"/>
    <cellStyle name="Hyperlink 5" xfId="2307"/>
    <cellStyle name="Hyperlink 6" xfId="27861"/>
    <cellStyle name="InLink_Acquis_CapitalCost " xfId="2308"/>
    <cellStyle name="Input (1dp#)_ Pies " xfId="2309"/>
    <cellStyle name="Input [yellow]" xfId="2310"/>
    <cellStyle name="Input [yellow] 2" xfId="9849"/>
    <cellStyle name="Input [yellow] 2 2" xfId="27862"/>
    <cellStyle name="Input [yellow] 2 2 2" xfId="27863"/>
    <cellStyle name="Input [yellow] 2 2 2 10" xfId="27864"/>
    <cellStyle name="Input [yellow] 2 2 2 11" xfId="27865"/>
    <cellStyle name="Input [yellow] 2 2 2 12" xfId="27866"/>
    <cellStyle name="Input [yellow] 2 2 2 13" xfId="27867"/>
    <cellStyle name="Input [yellow] 2 2 2 2" xfId="27868"/>
    <cellStyle name="Input [yellow] 2 2 2 2 10" xfId="27869"/>
    <cellStyle name="Input [yellow] 2 2 2 2 2" xfId="27870"/>
    <cellStyle name="Input [yellow] 2 2 2 2 2 2" xfId="27871"/>
    <cellStyle name="Input [yellow] 2 2 2 2 2 3" xfId="27872"/>
    <cellStyle name="Input [yellow] 2 2 2 2 2 4" xfId="27873"/>
    <cellStyle name="Input [yellow] 2 2 2 2 2 5" xfId="27874"/>
    <cellStyle name="Input [yellow] 2 2 2 2 2 6" xfId="27875"/>
    <cellStyle name="Input [yellow] 2 2 2 2 2 7" xfId="27876"/>
    <cellStyle name="Input [yellow] 2 2 2 2 2 8" xfId="27877"/>
    <cellStyle name="Input [yellow] 2 2 2 2 2 9" xfId="27878"/>
    <cellStyle name="Input [yellow] 2 2 2 2 3" xfId="27879"/>
    <cellStyle name="Input [yellow] 2 2 2 2 4" xfId="27880"/>
    <cellStyle name="Input [yellow] 2 2 2 2 5" xfId="27881"/>
    <cellStyle name="Input [yellow] 2 2 2 2 6" xfId="27882"/>
    <cellStyle name="Input [yellow] 2 2 2 2 7" xfId="27883"/>
    <cellStyle name="Input [yellow] 2 2 2 2 8" xfId="27884"/>
    <cellStyle name="Input [yellow] 2 2 2 2 9" xfId="27885"/>
    <cellStyle name="Input [yellow] 2 2 2 3" xfId="27886"/>
    <cellStyle name="Input [yellow] 2 2 2 3 2" xfId="27887"/>
    <cellStyle name="Input [yellow] 2 2 2 3 3" xfId="27888"/>
    <cellStyle name="Input [yellow] 2 2 2 3 4" xfId="27889"/>
    <cellStyle name="Input [yellow] 2 2 2 3 5" xfId="27890"/>
    <cellStyle name="Input [yellow] 2 2 2 3 6" xfId="27891"/>
    <cellStyle name="Input [yellow] 2 2 2 3 7" xfId="27892"/>
    <cellStyle name="Input [yellow] 2 2 2 3 8" xfId="27893"/>
    <cellStyle name="Input [yellow] 2 2 2 4" xfId="27894"/>
    <cellStyle name="Input [yellow] 2 2 2 4 2" xfId="27895"/>
    <cellStyle name="Input [yellow] 2 2 2 4 3" xfId="27896"/>
    <cellStyle name="Input [yellow] 2 2 2 4 4" xfId="27897"/>
    <cellStyle name="Input [yellow] 2 2 2 4 5" xfId="27898"/>
    <cellStyle name="Input [yellow] 2 2 2 4 6" xfId="27899"/>
    <cellStyle name="Input [yellow] 2 2 2 4 7" xfId="27900"/>
    <cellStyle name="Input [yellow] 2 2 2 4 8" xfId="27901"/>
    <cellStyle name="Input [yellow] 2 2 2 4 9" xfId="27902"/>
    <cellStyle name="Input [yellow] 2 2 2 5" xfId="27903"/>
    <cellStyle name="Input [yellow] 2 2 2 6" xfId="27904"/>
    <cellStyle name="Input [yellow] 2 2 2 7" xfId="27905"/>
    <cellStyle name="Input [yellow] 2 2 2 8" xfId="27906"/>
    <cellStyle name="Input [yellow] 2 2 2 9" xfId="27907"/>
    <cellStyle name="Input [yellow] 2 3" xfId="27908"/>
    <cellStyle name="Input [yellow] 2 3 10" xfId="27909"/>
    <cellStyle name="Input [yellow] 2 3 11" xfId="27910"/>
    <cellStyle name="Input [yellow] 2 3 12" xfId="27911"/>
    <cellStyle name="Input [yellow] 2 3 13" xfId="27912"/>
    <cellStyle name="Input [yellow] 2 3 2" xfId="27913"/>
    <cellStyle name="Input [yellow] 2 3 2 10" xfId="27914"/>
    <cellStyle name="Input [yellow] 2 3 2 2" xfId="27915"/>
    <cellStyle name="Input [yellow] 2 3 2 2 2" xfId="27916"/>
    <cellStyle name="Input [yellow] 2 3 2 2 3" xfId="27917"/>
    <cellStyle name="Input [yellow] 2 3 2 2 4" xfId="27918"/>
    <cellStyle name="Input [yellow] 2 3 2 2 5" xfId="27919"/>
    <cellStyle name="Input [yellow] 2 3 2 2 6" xfId="27920"/>
    <cellStyle name="Input [yellow] 2 3 2 2 7" xfId="27921"/>
    <cellStyle name="Input [yellow] 2 3 2 2 8" xfId="27922"/>
    <cellStyle name="Input [yellow] 2 3 2 2 9" xfId="27923"/>
    <cellStyle name="Input [yellow] 2 3 2 3" xfId="27924"/>
    <cellStyle name="Input [yellow] 2 3 2 4" xfId="27925"/>
    <cellStyle name="Input [yellow] 2 3 2 5" xfId="27926"/>
    <cellStyle name="Input [yellow] 2 3 2 6" xfId="27927"/>
    <cellStyle name="Input [yellow] 2 3 2 7" xfId="27928"/>
    <cellStyle name="Input [yellow] 2 3 2 8" xfId="27929"/>
    <cellStyle name="Input [yellow] 2 3 2 9" xfId="27930"/>
    <cellStyle name="Input [yellow] 2 3 3" xfId="27931"/>
    <cellStyle name="Input [yellow] 2 3 3 2" xfId="27932"/>
    <cellStyle name="Input [yellow] 2 3 3 3" xfId="27933"/>
    <cellStyle name="Input [yellow] 2 3 3 4" xfId="27934"/>
    <cellStyle name="Input [yellow] 2 3 3 5" xfId="27935"/>
    <cellStyle name="Input [yellow] 2 3 3 6" xfId="27936"/>
    <cellStyle name="Input [yellow] 2 3 3 7" xfId="27937"/>
    <cellStyle name="Input [yellow] 2 3 3 8" xfId="27938"/>
    <cellStyle name="Input [yellow] 2 3 4" xfId="27939"/>
    <cellStyle name="Input [yellow] 2 3 4 2" xfId="27940"/>
    <cellStyle name="Input [yellow] 2 3 4 3" xfId="27941"/>
    <cellStyle name="Input [yellow] 2 3 4 4" xfId="27942"/>
    <cellStyle name="Input [yellow] 2 3 4 5" xfId="27943"/>
    <cellStyle name="Input [yellow] 2 3 4 6" xfId="27944"/>
    <cellStyle name="Input [yellow] 2 3 4 7" xfId="27945"/>
    <cellStyle name="Input [yellow] 2 3 4 8" xfId="27946"/>
    <cellStyle name="Input [yellow] 2 3 4 9" xfId="27947"/>
    <cellStyle name="Input [yellow] 2 3 5" xfId="27948"/>
    <cellStyle name="Input [yellow] 2 3 6" xfId="27949"/>
    <cellStyle name="Input [yellow] 2 3 7" xfId="27950"/>
    <cellStyle name="Input [yellow] 2 3 8" xfId="27951"/>
    <cellStyle name="Input [yellow] 2 3 9" xfId="27952"/>
    <cellStyle name="Input [yellow] 3" xfId="9866"/>
    <cellStyle name="Input [yellow] 3 10" xfId="27953"/>
    <cellStyle name="Input [yellow] 3 11" xfId="27954"/>
    <cellStyle name="Input [yellow] 3 12" xfId="27955"/>
    <cellStyle name="Input [yellow] 3 13" xfId="27956"/>
    <cellStyle name="Input [yellow] 3 2" xfId="27957"/>
    <cellStyle name="Input [yellow] 3 2 10" xfId="27958"/>
    <cellStyle name="Input [yellow] 3 2 2" xfId="27959"/>
    <cellStyle name="Input [yellow] 3 2 2 2" xfId="27960"/>
    <cellStyle name="Input [yellow] 3 2 2 3" xfId="27961"/>
    <cellStyle name="Input [yellow] 3 2 2 4" xfId="27962"/>
    <cellStyle name="Input [yellow] 3 2 2 5" xfId="27963"/>
    <cellStyle name="Input [yellow] 3 2 2 6" xfId="27964"/>
    <cellStyle name="Input [yellow] 3 2 2 7" xfId="27965"/>
    <cellStyle name="Input [yellow] 3 2 2 8" xfId="27966"/>
    <cellStyle name="Input [yellow] 3 2 2 9" xfId="27967"/>
    <cellStyle name="Input [yellow] 3 2 3" xfId="27968"/>
    <cellStyle name="Input [yellow] 3 2 4" xfId="27969"/>
    <cellStyle name="Input [yellow] 3 2 5" xfId="27970"/>
    <cellStyle name="Input [yellow] 3 2 6" xfId="27971"/>
    <cellStyle name="Input [yellow] 3 2 7" xfId="27972"/>
    <cellStyle name="Input [yellow] 3 2 8" xfId="27973"/>
    <cellStyle name="Input [yellow] 3 2 9" xfId="27974"/>
    <cellStyle name="Input [yellow] 3 3" xfId="27975"/>
    <cellStyle name="Input [yellow] 3 3 2" xfId="27976"/>
    <cellStyle name="Input [yellow] 3 3 3" xfId="27977"/>
    <cellStyle name="Input [yellow] 3 3 4" xfId="27978"/>
    <cellStyle name="Input [yellow] 3 3 5" xfId="27979"/>
    <cellStyle name="Input [yellow] 3 3 6" xfId="27980"/>
    <cellStyle name="Input [yellow] 3 3 7" xfId="27981"/>
    <cellStyle name="Input [yellow] 3 3 8" xfId="27982"/>
    <cellStyle name="Input [yellow] 3 4" xfId="27983"/>
    <cellStyle name="Input [yellow] 3 4 2" xfId="27984"/>
    <cellStyle name="Input [yellow] 3 4 3" xfId="27985"/>
    <cellStyle name="Input [yellow] 3 4 4" xfId="27986"/>
    <cellStyle name="Input [yellow] 3 4 5" xfId="27987"/>
    <cellStyle name="Input [yellow] 3 4 6" xfId="27988"/>
    <cellStyle name="Input [yellow] 3 4 7" xfId="27989"/>
    <cellStyle name="Input [yellow] 3 4 8" xfId="27990"/>
    <cellStyle name="Input [yellow] 3 4 9" xfId="27991"/>
    <cellStyle name="Input [yellow] 3 5" xfId="27992"/>
    <cellStyle name="Input [yellow] 3 6" xfId="27993"/>
    <cellStyle name="Input [yellow] 3 7" xfId="27994"/>
    <cellStyle name="Input [yellow] 3 8" xfId="27995"/>
    <cellStyle name="Input [yellow] 3 9" xfId="27996"/>
    <cellStyle name="Input [yellow] 4" xfId="27997"/>
    <cellStyle name="Input 10" xfId="27998"/>
    <cellStyle name="Input 11" xfId="27999"/>
    <cellStyle name="Input 12" xfId="28000"/>
    <cellStyle name="Input 13" xfId="28001"/>
    <cellStyle name="Input 14" xfId="28002"/>
    <cellStyle name="Input 15" xfId="28003"/>
    <cellStyle name="Input 2" xfId="47"/>
    <cellStyle name="Input 2 10" xfId="9747"/>
    <cellStyle name="Input 2 10 10" xfId="28004"/>
    <cellStyle name="Input 2 10 11" xfId="28005"/>
    <cellStyle name="Input 2 10 12" xfId="28006"/>
    <cellStyle name="Input 2 10 13" xfId="28007"/>
    <cellStyle name="Input 2 10 14" xfId="28008"/>
    <cellStyle name="Input 2 10 15" xfId="28009"/>
    <cellStyle name="Input 2 10 16" xfId="28010"/>
    <cellStyle name="Input 2 10 17" xfId="28011"/>
    <cellStyle name="Input 2 10 18" xfId="28012"/>
    <cellStyle name="Input 2 10 2" xfId="28013"/>
    <cellStyle name="Input 2 10 3" xfId="28014"/>
    <cellStyle name="Input 2 10 4" xfId="28015"/>
    <cellStyle name="Input 2 10 5" xfId="28016"/>
    <cellStyle name="Input 2 10 6" xfId="28017"/>
    <cellStyle name="Input 2 10 7" xfId="28018"/>
    <cellStyle name="Input 2 10 8" xfId="28019"/>
    <cellStyle name="Input 2 10 9" xfId="28020"/>
    <cellStyle name="Input 2 11" xfId="9795"/>
    <cellStyle name="Input 2 11 10" xfId="28021"/>
    <cellStyle name="Input 2 11 11" xfId="28022"/>
    <cellStyle name="Input 2 11 12" xfId="28023"/>
    <cellStyle name="Input 2 11 13" xfId="28024"/>
    <cellStyle name="Input 2 11 14" xfId="28025"/>
    <cellStyle name="Input 2 11 15" xfId="28026"/>
    <cellStyle name="Input 2 11 16" xfId="28027"/>
    <cellStyle name="Input 2 11 17" xfId="28028"/>
    <cellStyle name="Input 2 11 18" xfId="28029"/>
    <cellStyle name="Input 2 11 2" xfId="28030"/>
    <cellStyle name="Input 2 11 3" xfId="28031"/>
    <cellStyle name="Input 2 11 4" xfId="28032"/>
    <cellStyle name="Input 2 11 5" xfId="28033"/>
    <cellStyle name="Input 2 11 6" xfId="28034"/>
    <cellStyle name="Input 2 11 7" xfId="28035"/>
    <cellStyle name="Input 2 11 8" xfId="28036"/>
    <cellStyle name="Input 2 11 9" xfId="28037"/>
    <cellStyle name="Input 2 12" xfId="9865"/>
    <cellStyle name="Input 2 12 2" xfId="28038"/>
    <cellStyle name="Input 2 13" xfId="28039"/>
    <cellStyle name="Input 2 14" xfId="28040"/>
    <cellStyle name="Input 2 15" xfId="28041"/>
    <cellStyle name="Input 2 16" xfId="28042"/>
    <cellStyle name="Input 2 17" xfId="28043"/>
    <cellStyle name="Input 2 18" xfId="28044"/>
    <cellStyle name="Input 2 19" xfId="28045"/>
    <cellStyle name="Input 2 2" xfId="65"/>
    <cellStyle name="Input 2 2 10" xfId="28046"/>
    <cellStyle name="Input 2 2 10 2" xfId="28047"/>
    <cellStyle name="Input 2 2 11" xfId="28048"/>
    <cellStyle name="Input 2 2 12" xfId="28049"/>
    <cellStyle name="Input 2 2 13" xfId="28050"/>
    <cellStyle name="Input 2 2 14" xfId="28051"/>
    <cellStyle name="Input 2 2 15" xfId="28052"/>
    <cellStyle name="Input 2 2 16" xfId="28053"/>
    <cellStyle name="Input 2 2 17" xfId="28054"/>
    <cellStyle name="Input 2 2 18" xfId="28055"/>
    <cellStyle name="Input 2 2 19" xfId="28056"/>
    <cellStyle name="Input 2 2 2" xfId="85"/>
    <cellStyle name="Input 2 2 2 10" xfId="28057"/>
    <cellStyle name="Input 2 2 2 10 2" xfId="28058"/>
    <cellStyle name="Input 2 2 2 10 3" xfId="28059"/>
    <cellStyle name="Input 2 2 2 10 4" xfId="28060"/>
    <cellStyle name="Input 2 2 2 10 5" xfId="28061"/>
    <cellStyle name="Input 2 2 2 10 6" xfId="28062"/>
    <cellStyle name="Input 2 2 2 10 7" xfId="28063"/>
    <cellStyle name="Input 2 2 2 10 8" xfId="28064"/>
    <cellStyle name="Input 2 2 2 11" xfId="28065"/>
    <cellStyle name="Input 2 2 2 12" xfId="28066"/>
    <cellStyle name="Input 2 2 2 13" xfId="28067"/>
    <cellStyle name="Input 2 2 2 14" xfId="28068"/>
    <cellStyle name="Input 2 2 2 15" xfId="28069"/>
    <cellStyle name="Input 2 2 2 16" xfId="28070"/>
    <cellStyle name="Input 2 2 2 17" xfId="28071"/>
    <cellStyle name="Input 2 2 2 18" xfId="28072"/>
    <cellStyle name="Input 2 2 2 19" xfId="28073"/>
    <cellStyle name="Input 2 2 2 2" xfId="9767"/>
    <cellStyle name="Input 2 2 2 2 10" xfId="28074"/>
    <cellStyle name="Input 2 2 2 2 11" xfId="28075"/>
    <cellStyle name="Input 2 2 2 2 12" xfId="28076"/>
    <cellStyle name="Input 2 2 2 2 13" xfId="28077"/>
    <cellStyle name="Input 2 2 2 2 14" xfId="28078"/>
    <cellStyle name="Input 2 2 2 2 15" xfId="28079"/>
    <cellStyle name="Input 2 2 2 2 16" xfId="28080"/>
    <cellStyle name="Input 2 2 2 2 17" xfId="28081"/>
    <cellStyle name="Input 2 2 2 2 18" xfId="28082"/>
    <cellStyle name="Input 2 2 2 2 19" xfId="28083"/>
    <cellStyle name="Input 2 2 2 2 2" xfId="28084"/>
    <cellStyle name="Input 2 2 2 2 2 10" xfId="28085"/>
    <cellStyle name="Input 2 2 2 2 2 11" xfId="28086"/>
    <cellStyle name="Input 2 2 2 2 2 12" xfId="28087"/>
    <cellStyle name="Input 2 2 2 2 2 13" xfId="28088"/>
    <cellStyle name="Input 2 2 2 2 2 14" xfId="28089"/>
    <cellStyle name="Input 2 2 2 2 2 15" xfId="28090"/>
    <cellStyle name="Input 2 2 2 2 2 2" xfId="28091"/>
    <cellStyle name="Input 2 2 2 2 2 2 10" xfId="28092"/>
    <cellStyle name="Input 2 2 2 2 2 2 2" xfId="28093"/>
    <cellStyle name="Input 2 2 2 2 2 2 2 2" xfId="28094"/>
    <cellStyle name="Input 2 2 2 2 2 2 2 3" xfId="28095"/>
    <cellStyle name="Input 2 2 2 2 2 2 2 4" xfId="28096"/>
    <cellStyle name="Input 2 2 2 2 2 2 2 5" xfId="28097"/>
    <cellStyle name="Input 2 2 2 2 2 2 2 6" xfId="28098"/>
    <cellStyle name="Input 2 2 2 2 2 2 2 7" xfId="28099"/>
    <cellStyle name="Input 2 2 2 2 2 2 2 8" xfId="28100"/>
    <cellStyle name="Input 2 2 2 2 2 2 2 9" xfId="28101"/>
    <cellStyle name="Input 2 2 2 2 2 2 3" xfId="28102"/>
    <cellStyle name="Input 2 2 2 2 2 2 4" xfId="28103"/>
    <cellStyle name="Input 2 2 2 2 2 2 5" xfId="28104"/>
    <cellStyle name="Input 2 2 2 2 2 2 6" xfId="28105"/>
    <cellStyle name="Input 2 2 2 2 2 2 7" xfId="28106"/>
    <cellStyle name="Input 2 2 2 2 2 2 8" xfId="28107"/>
    <cellStyle name="Input 2 2 2 2 2 2 9" xfId="28108"/>
    <cellStyle name="Input 2 2 2 2 2 3" xfId="28109"/>
    <cellStyle name="Input 2 2 2 2 2 3 2" xfId="28110"/>
    <cellStyle name="Input 2 2 2 2 2 3 3" xfId="28111"/>
    <cellStyle name="Input 2 2 2 2 2 3 4" xfId="28112"/>
    <cellStyle name="Input 2 2 2 2 2 3 5" xfId="28113"/>
    <cellStyle name="Input 2 2 2 2 2 3 6" xfId="28114"/>
    <cellStyle name="Input 2 2 2 2 2 3 7" xfId="28115"/>
    <cellStyle name="Input 2 2 2 2 2 3 8" xfId="28116"/>
    <cellStyle name="Input 2 2 2 2 2 3 9" xfId="28117"/>
    <cellStyle name="Input 2 2 2 2 2 4" xfId="28118"/>
    <cellStyle name="Input 2 2 2 2 2 4 2" xfId="28119"/>
    <cellStyle name="Input 2 2 2 2 2 4 3" xfId="28120"/>
    <cellStyle name="Input 2 2 2 2 2 4 4" xfId="28121"/>
    <cellStyle name="Input 2 2 2 2 2 4 5" xfId="28122"/>
    <cellStyle name="Input 2 2 2 2 2 4 6" xfId="28123"/>
    <cellStyle name="Input 2 2 2 2 2 4 7" xfId="28124"/>
    <cellStyle name="Input 2 2 2 2 2 4 8" xfId="28125"/>
    <cellStyle name="Input 2 2 2 2 2 4 9" xfId="28126"/>
    <cellStyle name="Input 2 2 2 2 2 5" xfId="28127"/>
    <cellStyle name="Input 2 2 2 2 2 5 2" xfId="28128"/>
    <cellStyle name="Input 2 2 2 2 2 5 3" xfId="28129"/>
    <cellStyle name="Input 2 2 2 2 2 5 4" xfId="28130"/>
    <cellStyle name="Input 2 2 2 2 2 5 5" xfId="28131"/>
    <cellStyle name="Input 2 2 2 2 2 5 6" xfId="28132"/>
    <cellStyle name="Input 2 2 2 2 2 5 7" xfId="28133"/>
    <cellStyle name="Input 2 2 2 2 2 5 8" xfId="28134"/>
    <cellStyle name="Input 2 2 2 2 2 6" xfId="28135"/>
    <cellStyle name="Input 2 2 2 2 2 6 2" xfId="28136"/>
    <cellStyle name="Input 2 2 2 2 2 6 3" xfId="28137"/>
    <cellStyle name="Input 2 2 2 2 2 6 4" xfId="28138"/>
    <cellStyle name="Input 2 2 2 2 2 6 5" xfId="28139"/>
    <cellStyle name="Input 2 2 2 2 2 6 6" xfId="28140"/>
    <cellStyle name="Input 2 2 2 2 2 6 7" xfId="28141"/>
    <cellStyle name="Input 2 2 2 2 2 6 8" xfId="28142"/>
    <cellStyle name="Input 2 2 2 2 2 7" xfId="28143"/>
    <cellStyle name="Input 2 2 2 2 2 7 2" xfId="28144"/>
    <cellStyle name="Input 2 2 2 2 2 7 3" xfId="28145"/>
    <cellStyle name="Input 2 2 2 2 2 7 4" xfId="28146"/>
    <cellStyle name="Input 2 2 2 2 2 7 5" xfId="28147"/>
    <cellStyle name="Input 2 2 2 2 2 7 6" xfId="28148"/>
    <cellStyle name="Input 2 2 2 2 2 7 7" xfId="28149"/>
    <cellStyle name="Input 2 2 2 2 2 7 8" xfId="28150"/>
    <cellStyle name="Input 2 2 2 2 2 8" xfId="28151"/>
    <cellStyle name="Input 2 2 2 2 2 9" xfId="28152"/>
    <cellStyle name="Input 2 2 2 2 20" xfId="28153"/>
    <cellStyle name="Input 2 2 2 2 21" xfId="28154"/>
    <cellStyle name="Input 2 2 2 2 22" xfId="28155"/>
    <cellStyle name="Input 2 2 2 2 23" xfId="28156"/>
    <cellStyle name="Input 2 2 2 2 24" xfId="28157"/>
    <cellStyle name="Input 2 2 2 2 25" xfId="28158"/>
    <cellStyle name="Input 2 2 2 2 26" xfId="28159"/>
    <cellStyle name="Input 2 2 2 2 27" xfId="28160"/>
    <cellStyle name="Input 2 2 2 2 3" xfId="28161"/>
    <cellStyle name="Input 2 2 2 2 3 10" xfId="28162"/>
    <cellStyle name="Input 2 2 2 2 3 11" xfId="28163"/>
    <cellStyle name="Input 2 2 2 2 3 12" xfId="28164"/>
    <cellStyle name="Input 2 2 2 2 3 13" xfId="28165"/>
    <cellStyle name="Input 2 2 2 2 3 14" xfId="28166"/>
    <cellStyle name="Input 2 2 2 2 3 15" xfId="28167"/>
    <cellStyle name="Input 2 2 2 2 3 2" xfId="28168"/>
    <cellStyle name="Input 2 2 2 2 3 2 10" xfId="28169"/>
    <cellStyle name="Input 2 2 2 2 3 2 2" xfId="28170"/>
    <cellStyle name="Input 2 2 2 2 3 2 2 2" xfId="28171"/>
    <cellStyle name="Input 2 2 2 2 3 2 2 3" xfId="28172"/>
    <cellStyle name="Input 2 2 2 2 3 2 2 4" xfId="28173"/>
    <cellStyle name="Input 2 2 2 2 3 2 2 5" xfId="28174"/>
    <cellStyle name="Input 2 2 2 2 3 2 2 6" xfId="28175"/>
    <cellStyle name="Input 2 2 2 2 3 2 2 7" xfId="28176"/>
    <cellStyle name="Input 2 2 2 2 3 2 2 8" xfId="28177"/>
    <cellStyle name="Input 2 2 2 2 3 2 2 9" xfId="28178"/>
    <cellStyle name="Input 2 2 2 2 3 2 3" xfId="28179"/>
    <cellStyle name="Input 2 2 2 2 3 2 4" xfId="28180"/>
    <cellStyle name="Input 2 2 2 2 3 2 5" xfId="28181"/>
    <cellStyle name="Input 2 2 2 2 3 2 6" xfId="28182"/>
    <cellStyle name="Input 2 2 2 2 3 2 7" xfId="28183"/>
    <cellStyle name="Input 2 2 2 2 3 2 8" xfId="28184"/>
    <cellStyle name="Input 2 2 2 2 3 2 9" xfId="28185"/>
    <cellStyle name="Input 2 2 2 2 3 3" xfId="28186"/>
    <cellStyle name="Input 2 2 2 2 3 3 2" xfId="28187"/>
    <cellStyle name="Input 2 2 2 2 3 3 3" xfId="28188"/>
    <cellStyle name="Input 2 2 2 2 3 3 4" xfId="28189"/>
    <cellStyle name="Input 2 2 2 2 3 3 5" xfId="28190"/>
    <cellStyle name="Input 2 2 2 2 3 3 6" xfId="28191"/>
    <cellStyle name="Input 2 2 2 2 3 3 7" xfId="28192"/>
    <cellStyle name="Input 2 2 2 2 3 3 8" xfId="28193"/>
    <cellStyle name="Input 2 2 2 2 3 4" xfId="28194"/>
    <cellStyle name="Input 2 2 2 2 3 4 2" xfId="28195"/>
    <cellStyle name="Input 2 2 2 2 3 4 3" xfId="28196"/>
    <cellStyle name="Input 2 2 2 2 3 4 4" xfId="28197"/>
    <cellStyle name="Input 2 2 2 2 3 4 5" xfId="28198"/>
    <cellStyle name="Input 2 2 2 2 3 4 6" xfId="28199"/>
    <cellStyle name="Input 2 2 2 2 3 4 7" xfId="28200"/>
    <cellStyle name="Input 2 2 2 2 3 4 8" xfId="28201"/>
    <cellStyle name="Input 2 2 2 2 3 4 9" xfId="28202"/>
    <cellStyle name="Input 2 2 2 2 3 5" xfId="28203"/>
    <cellStyle name="Input 2 2 2 2 3 5 2" xfId="28204"/>
    <cellStyle name="Input 2 2 2 2 3 5 3" xfId="28205"/>
    <cellStyle name="Input 2 2 2 2 3 5 4" xfId="28206"/>
    <cellStyle name="Input 2 2 2 2 3 5 5" xfId="28207"/>
    <cellStyle name="Input 2 2 2 2 3 5 6" xfId="28208"/>
    <cellStyle name="Input 2 2 2 2 3 5 7" xfId="28209"/>
    <cellStyle name="Input 2 2 2 2 3 5 8" xfId="28210"/>
    <cellStyle name="Input 2 2 2 2 3 6" xfId="28211"/>
    <cellStyle name="Input 2 2 2 2 3 6 2" xfId="28212"/>
    <cellStyle name="Input 2 2 2 2 3 6 3" xfId="28213"/>
    <cellStyle name="Input 2 2 2 2 3 6 4" xfId="28214"/>
    <cellStyle name="Input 2 2 2 2 3 6 5" xfId="28215"/>
    <cellStyle name="Input 2 2 2 2 3 6 6" xfId="28216"/>
    <cellStyle name="Input 2 2 2 2 3 6 7" xfId="28217"/>
    <cellStyle name="Input 2 2 2 2 3 6 8" xfId="28218"/>
    <cellStyle name="Input 2 2 2 2 3 7" xfId="28219"/>
    <cellStyle name="Input 2 2 2 2 3 7 2" xfId="28220"/>
    <cellStyle name="Input 2 2 2 2 3 7 3" xfId="28221"/>
    <cellStyle name="Input 2 2 2 2 3 7 4" xfId="28222"/>
    <cellStyle name="Input 2 2 2 2 3 7 5" xfId="28223"/>
    <cellStyle name="Input 2 2 2 2 3 7 6" xfId="28224"/>
    <cellStyle name="Input 2 2 2 2 3 7 7" xfId="28225"/>
    <cellStyle name="Input 2 2 2 2 3 7 8" xfId="28226"/>
    <cellStyle name="Input 2 2 2 2 3 8" xfId="28227"/>
    <cellStyle name="Input 2 2 2 2 3 9" xfId="28228"/>
    <cellStyle name="Input 2 2 2 2 4" xfId="28229"/>
    <cellStyle name="Input 2 2 2 2 4 10" xfId="28230"/>
    <cellStyle name="Input 2 2 2 2 4 11" xfId="28231"/>
    <cellStyle name="Input 2 2 2 2 4 12" xfId="28232"/>
    <cellStyle name="Input 2 2 2 2 4 13" xfId="28233"/>
    <cellStyle name="Input 2 2 2 2 4 2" xfId="28234"/>
    <cellStyle name="Input 2 2 2 2 4 2 10" xfId="28235"/>
    <cellStyle name="Input 2 2 2 2 4 2 2" xfId="28236"/>
    <cellStyle name="Input 2 2 2 2 4 2 2 2" xfId="28237"/>
    <cellStyle name="Input 2 2 2 2 4 2 2 3" xfId="28238"/>
    <cellStyle name="Input 2 2 2 2 4 2 2 4" xfId="28239"/>
    <cellStyle name="Input 2 2 2 2 4 2 2 5" xfId="28240"/>
    <cellStyle name="Input 2 2 2 2 4 2 2 6" xfId="28241"/>
    <cellStyle name="Input 2 2 2 2 4 2 2 7" xfId="28242"/>
    <cellStyle name="Input 2 2 2 2 4 2 2 8" xfId="28243"/>
    <cellStyle name="Input 2 2 2 2 4 2 2 9" xfId="28244"/>
    <cellStyle name="Input 2 2 2 2 4 2 3" xfId="28245"/>
    <cellStyle name="Input 2 2 2 2 4 2 4" xfId="28246"/>
    <cellStyle name="Input 2 2 2 2 4 2 5" xfId="28247"/>
    <cellStyle name="Input 2 2 2 2 4 2 6" xfId="28248"/>
    <cellStyle name="Input 2 2 2 2 4 2 7" xfId="28249"/>
    <cellStyle name="Input 2 2 2 2 4 2 8" xfId="28250"/>
    <cellStyle name="Input 2 2 2 2 4 2 9" xfId="28251"/>
    <cellStyle name="Input 2 2 2 2 4 3" xfId="28252"/>
    <cellStyle name="Input 2 2 2 2 4 3 2" xfId="28253"/>
    <cellStyle name="Input 2 2 2 2 4 3 3" xfId="28254"/>
    <cellStyle name="Input 2 2 2 2 4 3 4" xfId="28255"/>
    <cellStyle name="Input 2 2 2 2 4 3 5" xfId="28256"/>
    <cellStyle name="Input 2 2 2 2 4 3 6" xfId="28257"/>
    <cellStyle name="Input 2 2 2 2 4 3 7" xfId="28258"/>
    <cellStyle name="Input 2 2 2 2 4 3 8" xfId="28259"/>
    <cellStyle name="Input 2 2 2 2 4 4" xfId="28260"/>
    <cellStyle name="Input 2 2 2 2 4 4 2" xfId="28261"/>
    <cellStyle name="Input 2 2 2 2 4 4 3" xfId="28262"/>
    <cellStyle name="Input 2 2 2 2 4 4 4" xfId="28263"/>
    <cellStyle name="Input 2 2 2 2 4 4 5" xfId="28264"/>
    <cellStyle name="Input 2 2 2 2 4 4 6" xfId="28265"/>
    <cellStyle name="Input 2 2 2 2 4 4 7" xfId="28266"/>
    <cellStyle name="Input 2 2 2 2 4 4 8" xfId="28267"/>
    <cellStyle name="Input 2 2 2 2 4 4 9" xfId="28268"/>
    <cellStyle name="Input 2 2 2 2 4 5" xfId="28269"/>
    <cellStyle name="Input 2 2 2 2 4 6" xfId="28270"/>
    <cellStyle name="Input 2 2 2 2 4 7" xfId="28271"/>
    <cellStyle name="Input 2 2 2 2 4 8" xfId="28272"/>
    <cellStyle name="Input 2 2 2 2 4 9" xfId="28273"/>
    <cellStyle name="Input 2 2 2 2 5" xfId="28274"/>
    <cellStyle name="Input 2 2 2 2 5 10" xfId="28275"/>
    <cellStyle name="Input 2 2 2 2 5 11" xfId="28276"/>
    <cellStyle name="Input 2 2 2 2 5 12" xfId="28277"/>
    <cellStyle name="Input 2 2 2 2 5 13" xfId="28278"/>
    <cellStyle name="Input 2 2 2 2 5 2" xfId="28279"/>
    <cellStyle name="Input 2 2 2 2 5 2 10" xfId="28280"/>
    <cellStyle name="Input 2 2 2 2 5 2 2" xfId="28281"/>
    <cellStyle name="Input 2 2 2 2 5 2 2 2" xfId="28282"/>
    <cellStyle name="Input 2 2 2 2 5 2 2 3" xfId="28283"/>
    <cellStyle name="Input 2 2 2 2 5 2 2 4" xfId="28284"/>
    <cellStyle name="Input 2 2 2 2 5 2 2 5" xfId="28285"/>
    <cellStyle name="Input 2 2 2 2 5 2 2 6" xfId="28286"/>
    <cellStyle name="Input 2 2 2 2 5 2 2 7" xfId="28287"/>
    <cellStyle name="Input 2 2 2 2 5 2 2 8" xfId="28288"/>
    <cellStyle name="Input 2 2 2 2 5 2 2 9" xfId="28289"/>
    <cellStyle name="Input 2 2 2 2 5 2 3" xfId="28290"/>
    <cellStyle name="Input 2 2 2 2 5 2 4" xfId="28291"/>
    <cellStyle name="Input 2 2 2 2 5 2 5" xfId="28292"/>
    <cellStyle name="Input 2 2 2 2 5 2 6" xfId="28293"/>
    <cellStyle name="Input 2 2 2 2 5 2 7" xfId="28294"/>
    <cellStyle name="Input 2 2 2 2 5 2 8" xfId="28295"/>
    <cellStyle name="Input 2 2 2 2 5 2 9" xfId="28296"/>
    <cellStyle name="Input 2 2 2 2 5 3" xfId="28297"/>
    <cellStyle name="Input 2 2 2 2 5 3 2" xfId="28298"/>
    <cellStyle name="Input 2 2 2 2 5 3 3" xfId="28299"/>
    <cellStyle name="Input 2 2 2 2 5 3 4" xfId="28300"/>
    <cellStyle name="Input 2 2 2 2 5 3 5" xfId="28301"/>
    <cellStyle name="Input 2 2 2 2 5 3 6" xfId="28302"/>
    <cellStyle name="Input 2 2 2 2 5 3 7" xfId="28303"/>
    <cellStyle name="Input 2 2 2 2 5 3 8" xfId="28304"/>
    <cellStyle name="Input 2 2 2 2 5 4" xfId="28305"/>
    <cellStyle name="Input 2 2 2 2 5 4 2" xfId="28306"/>
    <cellStyle name="Input 2 2 2 2 5 4 3" xfId="28307"/>
    <cellStyle name="Input 2 2 2 2 5 4 4" xfId="28308"/>
    <cellStyle name="Input 2 2 2 2 5 4 5" xfId="28309"/>
    <cellStyle name="Input 2 2 2 2 5 4 6" xfId="28310"/>
    <cellStyle name="Input 2 2 2 2 5 4 7" xfId="28311"/>
    <cellStyle name="Input 2 2 2 2 5 4 8" xfId="28312"/>
    <cellStyle name="Input 2 2 2 2 5 4 9" xfId="28313"/>
    <cellStyle name="Input 2 2 2 2 5 5" xfId="28314"/>
    <cellStyle name="Input 2 2 2 2 5 6" xfId="28315"/>
    <cellStyle name="Input 2 2 2 2 5 7" xfId="28316"/>
    <cellStyle name="Input 2 2 2 2 5 8" xfId="28317"/>
    <cellStyle name="Input 2 2 2 2 5 9" xfId="28318"/>
    <cellStyle name="Input 2 2 2 2 6" xfId="28319"/>
    <cellStyle name="Input 2 2 2 2 6 10" xfId="28320"/>
    <cellStyle name="Input 2 2 2 2 6 2" xfId="28321"/>
    <cellStyle name="Input 2 2 2 2 6 2 2" xfId="28322"/>
    <cellStyle name="Input 2 2 2 2 6 2 3" xfId="28323"/>
    <cellStyle name="Input 2 2 2 2 6 2 4" xfId="28324"/>
    <cellStyle name="Input 2 2 2 2 6 2 5" xfId="28325"/>
    <cellStyle name="Input 2 2 2 2 6 2 6" xfId="28326"/>
    <cellStyle name="Input 2 2 2 2 6 2 7" xfId="28327"/>
    <cellStyle name="Input 2 2 2 2 6 2 8" xfId="28328"/>
    <cellStyle name="Input 2 2 2 2 6 2 9" xfId="28329"/>
    <cellStyle name="Input 2 2 2 2 6 3" xfId="28330"/>
    <cellStyle name="Input 2 2 2 2 6 4" xfId="28331"/>
    <cellStyle name="Input 2 2 2 2 6 5" xfId="28332"/>
    <cellStyle name="Input 2 2 2 2 6 6" xfId="28333"/>
    <cellStyle name="Input 2 2 2 2 6 7" xfId="28334"/>
    <cellStyle name="Input 2 2 2 2 6 8" xfId="28335"/>
    <cellStyle name="Input 2 2 2 2 6 9" xfId="28336"/>
    <cellStyle name="Input 2 2 2 2 7" xfId="28337"/>
    <cellStyle name="Input 2 2 2 2 7 2" xfId="28338"/>
    <cellStyle name="Input 2 2 2 2 7 3" xfId="28339"/>
    <cellStyle name="Input 2 2 2 2 7 4" xfId="28340"/>
    <cellStyle name="Input 2 2 2 2 7 5" xfId="28341"/>
    <cellStyle name="Input 2 2 2 2 7 6" xfId="28342"/>
    <cellStyle name="Input 2 2 2 2 7 7" xfId="28343"/>
    <cellStyle name="Input 2 2 2 2 7 8" xfId="28344"/>
    <cellStyle name="Input 2 2 2 2 8" xfId="28345"/>
    <cellStyle name="Input 2 2 2 2 8 2" xfId="28346"/>
    <cellStyle name="Input 2 2 2 2 8 3" xfId="28347"/>
    <cellStyle name="Input 2 2 2 2 8 4" xfId="28348"/>
    <cellStyle name="Input 2 2 2 2 8 5" xfId="28349"/>
    <cellStyle name="Input 2 2 2 2 8 6" xfId="28350"/>
    <cellStyle name="Input 2 2 2 2 8 7" xfId="28351"/>
    <cellStyle name="Input 2 2 2 2 8 8" xfId="28352"/>
    <cellStyle name="Input 2 2 2 2 8 9" xfId="28353"/>
    <cellStyle name="Input 2 2 2 2 9" xfId="28354"/>
    <cellStyle name="Input 2 2 2 2 9 2" xfId="28355"/>
    <cellStyle name="Input 2 2 2 2 9 3" xfId="28356"/>
    <cellStyle name="Input 2 2 2 2 9 4" xfId="28357"/>
    <cellStyle name="Input 2 2 2 2 9 5" xfId="28358"/>
    <cellStyle name="Input 2 2 2 2 9 6" xfId="28359"/>
    <cellStyle name="Input 2 2 2 2 9 7" xfId="28360"/>
    <cellStyle name="Input 2 2 2 2 9 8" xfId="28361"/>
    <cellStyle name="Input 2 2 2 20" xfId="28362"/>
    <cellStyle name="Input 2 2 2 21" xfId="28363"/>
    <cellStyle name="Input 2 2 2 22" xfId="28364"/>
    <cellStyle name="Input 2 2 2 23" xfId="28365"/>
    <cellStyle name="Input 2 2 2 24" xfId="28366"/>
    <cellStyle name="Input 2 2 2 25" xfId="28367"/>
    <cellStyle name="Input 2 2 2 26" xfId="28368"/>
    <cellStyle name="Input 2 2 2 3" xfId="9778"/>
    <cellStyle name="Input 2 2 2 3 10" xfId="28369"/>
    <cellStyle name="Input 2 2 2 3 11" xfId="28370"/>
    <cellStyle name="Input 2 2 2 3 12" xfId="28371"/>
    <cellStyle name="Input 2 2 2 3 13" xfId="28372"/>
    <cellStyle name="Input 2 2 2 3 14" xfId="28373"/>
    <cellStyle name="Input 2 2 2 3 15" xfId="28374"/>
    <cellStyle name="Input 2 2 2 3 16" xfId="28375"/>
    <cellStyle name="Input 2 2 2 3 17" xfId="28376"/>
    <cellStyle name="Input 2 2 2 3 18" xfId="28377"/>
    <cellStyle name="Input 2 2 2 3 19" xfId="28378"/>
    <cellStyle name="Input 2 2 2 3 2" xfId="28379"/>
    <cellStyle name="Input 2 2 2 3 2 10" xfId="28380"/>
    <cellStyle name="Input 2 2 2 3 2 11" xfId="28381"/>
    <cellStyle name="Input 2 2 2 3 2 12" xfId="28382"/>
    <cellStyle name="Input 2 2 2 3 2 13" xfId="28383"/>
    <cellStyle name="Input 2 2 2 3 2 2" xfId="28384"/>
    <cellStyle name="Input 2 2 2 3 2 2 10" xfId="28385"/>
    <cellStyle name="Input 2 2 2 3 2 2 2" xfId="28386"/>
    <cellStyle name="Input 2 2 2 3 2 2 2 2" xfId="28387"/>
    <cellStyle name="Input 2 2 2 3 2 2 2 3" xfId="28388"/>
    <cellStyle name="Input 2 2 2 3 2 2 2 4" xfId="28389"/>
    <cellStyle name="Input 2 2 2 3 2 2 2 5" xfId="28390"/>
    <cellStyle name="Input 2 2 2 3 2 2 2 6" xfId="28391"/>
    <cellStyle name="Input 2 2 2 3 2 2 2 7" xfId="28392"/>
    <cellStyle name="Input 2 2 2 3 2 2 2 8" xfId="28393"/>
    <cellStyle name="Input 2 2 2 3 2 2 2 9" xfId="28394"/>
    <cellStyle name="Input 2 2 2 3 2 2 3" xfId="28395"/>
    <cellStyle name="Input 2 2 2 3 2 2 4" xfId="28396"/>
    <cellStyle name="Input 2 2 2 3 2 2 5" xfId="28397"/>
    <cellStyle name="Input 2 2 2 3 2 2 6" xfId="28398"/>
    <cellStyle name="Input 2 2 2 3 2 2 7" xfId="28399"/>
    <cellStyle name="Input 2 2 2 3 2 2 8" xfId="28400"/>
    <cellStyle name="Input 2 2 2 3 2 2 9" xfId="28401"/>
    <cellStyle name="Input 2 2 2 3 2 3" xfId="28402"/>
    <cellStyle name="Input 2 2 2 3 2 3 2" xfId="28403"/>
    <cellStyle name="Input 2 2 2 3 2 3 3" xfId="28404"/>
    <cellStyle name="Input 2 2 2 3 2 3 4" xfId="28405"/>
    <cellStyle name="Input 2 2 2 3 2 3 5" xfId="28406"/>
    <cellStyle name="Input 2 2 2 3 2 3 6" xfId="28407"/>
    <cellStyle name="Input 2 2 2 3 2 3 7" xfId="28408"/>
    <cellStyle name="Input 2 2 2 3 2 3 8" xfId="28409"/>
    <cellStyle name="Input 2 2 2 3 2 4" xfId="28410"/>
    <cellStyle name="Input 2 2 2 3 2 4 2" xfId="28411"/>
    <cellStyle name="Input 2 2 2 3 2 4 3" xfId="28412"/>
    <cellStyle name="Input 2 2 2 3 2 4 4" xfId="28413"/>
    <cellStyle name="Input 2 2 2 3 2 4 5" xfId="28414"/>
    <cellStyle name="Input 2 2 2 3 2 4 6" xfId="28415"/>
    <cellStyle name="Input 2 2 2 3 2 4 7" xfId="28416"/>
    <cellStyle name="Input 2 2 2 3 2 4 8" xfId="28417"/>
    <cellStyle name="Input 2 2 2 3 2 4 9" xfId="28418"/>
    <cellStyle name="Input 2 2 2 3 2 5" xfId="28419"/>
    <cellStyle name="Input 2 2 2 3 2 6" xfId="28420"/>
    <cellStyle name="Input 2 2 2 3 2 7" xfId="28421"/>
    <cellStyle name="Input 2 2 2 3 2 8" xfId="28422"/>
    <cellStyle name="Input 2 2 2 3 2 9" xfId="28423"/>
    <cellStyle name="Input 2 2 2 3 20" xfId="28424"/>
    <cellStyle name="Input 2 2 2 3 21" xfId="28425"/>
    <cellStyle name="Input 2 2 2 3 22" xfId="28426"/>
    <cellStyle name="Input 2 2 2 3 23" xfId="28427"/>
    <cellStyle name="Input 2 2 2 3 24" xfId="28428"/>
    <cellStyle name="Input 2 2 2 3 3" xfId="28429"/>
    <cellStyle name="Input 2 2 2 3 3 10" xfId="28430"/>
    <cellStyle name="Input 2 2 2 3 3 11" xfId="28431"/>
    <cellStyle name="Input 2 2 2 3 3 12" xfId="28432"/>
    <cellStyle name="Input 2 2 2 3 3 13" xfId="28433"/>
    <cellStyle name="Input 2 2 2 3 3 2" xfId="28434"/>
    <cellStyle name="Input 2 2 2 3 3 2 10" xfId="28435"/>
    <cellStyle name="Input 2 2 2 3 3 2 2" xfId="28436"/>
    <cellStyle name="Input 2 2 2 3 3 2 2 2" xfId="28437"/>
    <cellStyle name="Input 2 2 2 3 3 2 2 3" xfId="28438"/>
    <cellStyle name="Input 2 2 2 3 3 2 2 4" xfId="28439"/>
    <cellStyle name="Input 2 2 2 3 3 2 2 5" xfId="28440"/>
    <cellStyle name="Input 2 2 2 3 3 2 2 6" xfId="28441"/>
    <cellStyle name="Input 2 2 2 3 3 2 2 7" xfId="28442"/>
    <cellStyle name="Input 2 2 2 3 3 2 2 8" xfId="28443"/>
    <cellStyle name="Input 2 2 2 3 3 2 2 9" xfId="28444"/>
    <cellStyle name="Input 2 2 2 3 3 2 3" xfId="28445"/>
    <cellStyle name="Input 2 2 2 3 3 2 4" xfId="28446"/>
    <cellStyle name="Input 2 2 2 3 3 2 5" xfId="28447"/>
    <cellStyle name="Input 2 2 2 3 3 2 6" xfId="28448"/>
    <cellStyle name="Input 2 2 2 3 3 2 7" xfId="28449"/>
    <cellStyle name="Input 2 2 2 3 3 2 8" xfId="28450"/>
    <cellStyle name="Input 2 2 2 3 3 2 9" xfId="28451"/>
    <cellStyle name="Input 2 2 2 3 3 3" xfId="28452"/>
    <cellStyle name="Input 2 2 2 3 3 3 2" xfId="28453"/>
    <cellStyle name="Input 2 2 2 3 3 3 3" xfId="28454"/>
    <cellStyle name="Input 2 2 2 3 3 3 4" xfId="28455"/>
    <cellStyle name="Input 2 2 2 3 3 3 5" xfId="28456"/>
    <cellStyle name="Input 2 2 2 3 3 3 6" xfId="28457"/>
    <cellStyle name="Input 2 2 2 3 3 3 7" xfId="28458"/>
    <cellStyle name="Input 2 2 2 3 3 3 8" xfId="28459"/>
    <cellStyle name="Input 2 2 2 3 3 4" xfId="28460"/>
    <cellStyle name="Input 2 2 2 3 3 4 2" xfId="28461"/>
    <cellStyle name="Input 2 2 2 3 3 4 3" xfId="28462"/>
    <cellStyle name="Input 2 2 2 3 3 4 4" xfId="28463"/>
    <cellStyle name="Input 2 2 2 3 3 4 5" xfId="28464"/>
    <cellStyle name="Input 2 2 2 3 3 4 6" xfId="28465"/>
    <cellStyle name="Input 2 2 2 3 3 4 7" xfId="28466"/>
    <cellStyle name="Input 2 2 2 3 3 4 8" xfId="28467"/>
    <cellStyle name="Input 2 2 2 3 3 4 9" xfId="28468"/>
    <cellStyle name="Input 2 2 2 3 3 5" xfId="28469"/>
    <cellStyle name="Input 2 2 2 3 3 6" xfId="28470"/>
    <cellStyle name="Input 2 2 2 3 3 7" xfId="28471"/>
    <cellStyle name="Input 2 2 2 3 3 8" xfId="28472"/>
    <cellStyle name="Input 2 2 2 3 3 9" xfId="28473"/>
    <cellStyle name="Input 2 2 2 3 4" xfId="28474"/>
    <cellStyle name="Input 2 2 2 3 4 10" xfId="28475"/>
    <cellStyle name="Input 2 2 2 3 4 11" xfId="28476"/>
    <cellStyle name="Input 2 2 2 3 4 12" xfId="28477"/>
    <cellStyle name="Input 2 2 2 3 4 13" xfId="28478"/>
    <cellStyle name="Input 2 2 2 3 4 2" xfId="28479"/>
    <cellStyle name="Input 2 2 2 3 4 2 10" xfId="28480"/>
    <cellStyle name="Input 2 2 2 3 4 2 2" xfId="28481"/>
    <cellStyle name="Input 2 2 2 3 4 2 2 2" xfId="28482"/>
    <cellStyle name="Input 2 2 2 3 4 2 2 3" xfId="28483"/>
    <cellStyle name="Input 2 2 2 3 4 2 2 4" xfId="28484"/>
    <cellStyle name="Input 2 2 2 3 4 2 2 5" xfId="28485"/>
    <cellStyle name="Input 2 2 2 3 4 2 2 6" xfId="28486"/>
    <cellStyle name="Input 2 2 2 3 4 2 2 7" xfId="28487"/>
    <cellStyle name="Input 2 2 2 3 4 2 2 8" xfId="28488"/>
    <cellStyle name="Input 2 2 2 3 4 2 2 9" xfId="28489"/>
    <cellStyle name="Input 2 2 2 3 4 2 3" xfId="28490"/>
    <cellStyle name="Input 2 2 2 3 4 2 4" xfId="28491"/>
    <cellStyle name="Input 2 2 2 3 4 2 5" xfId="28492"/>
    <cellStyle name="Input 2 2 2 3 4 2 6" xfId="28493"/>
    <cellStyle name="Input 2 2 2 3 4 2 7" xfId="28494"/>
    <cellStyle name="Input 2 2 2 3 4 2 8" xfId="28495"/>
    <cellStyle name="Input 2 2 2 3 4 2 9" xfId="28496"/>
    <cellStyle name="Input 2 2 2 3 4 3" xfId="28497"/>
    <cellStyle name="Input 2 2 2 3 4 3 2" xfId="28498"/>
    <cellStyle name="Input 2 2 2 3 4 3 3" xfId="28499"/>
    <cellStyle name="Input 2 2 2 3 4 3 4" xfId="28500"/>
    <cellStyle name="Input 2 2 2 3 4 3 5" xfId="28501"/>
    <cellStyle name="Input 2 2 2 3 4 3 6" xfId="28502"/>
    <cellStyle name="Input 2 2 2 3 4 3 7" xfId="28503"/>
    <cellStyle name="Input 2 2 2 3 4 3 8" xfId="28504"/>
    <cellStyle name="Input 2 2 2 3 4 4" xfId="28505"/>
    <cellStyle name="Input 2 2 2 3 4 4 2" xfId="28506"/>
    <cellStyle name="Input 2 2 2 3 4 4 3" xfId="28507"/>
    <cellStyle name="Input 2 2 2 3 4 4 4" xfId="28508"/>
    <cellStyle name="Input 2 2 2 3 4 4 5" xfId="28509"/>
    <cellStyle name="Input 2 2 2 3 4 4 6" xfId="28510"/>
    <cellStyle name="Input 2 2 2 3 4 4 7" xfId="28511"/>
    <cellStyle name="Input 2 2 2 3 4 4 8" xfId="28512"/>
    <cellStyle name="Input 2 2 2 3 4 4 9" xfId="28513"/>
    <cellStyle name="Input 2 2 2 3 4 5" xfId="28514"/>
    <cellStyle name="Input 2 2 2 3 4 6" xfId="28515"/>
    <cellStyle name="Input 2 2 2 3 4 7" xfId="28516"/>
    <cellStyle name="Input 2 2 2 3 4 8" xfId="28517"/>
    <cellStyle name="Input 2 2 2 3 4 9" xfId="28518"/>
    <cellStyle name="Input 2 2 2 3 5" xfId="28519"/>
    <cellStyle name="Input 2 2 2 3 5 10" xfId="28520"/>
    <cellStyle name="Input 2 2 2 3 5 2" xfId="28521"/>
    <cellStyle name="Input 2 2 2 3 5 2 2" xfId="28522"/>
    <cellStyle name="Input 2 2 2 3 5 2 3" xfId="28523"/>
    <cellStyle name="Input 2 2 2 3 5 2 4" xfId="28524"/>
    <cellStyle name="Input 2 2 2 3 5 2 5" xfId="28525"/>
    <cellStyle name="Input 2 2 2 3 5 2 6" xfId="28526"/>
    <cellStyle name="Input 2 2 2 3 5 2 7" xfId="28527"/>
    <cellStyle name="Input 2 2 2 3 5 2 8" xfId="28528"/>
    <cellStyle name="Input 2 2 2 3 5 2 9" xfId="28529"/>
    <cellStyle name="Input 2 2 2 3 5 3" xfId="28530"/>
    <cellStyle name="Input 2 2 2 3 5 4" xfId="28531"/>
    <cellStyle name="Input 2 2 2 3 5 5" xfId="28532"/>
    <cellStyle name="Input 2 2 2 3 5 6" xfId="28533"/>
    <cellStyle name="Input 2 2 2 3 5 7" xfId="28534"/>
    <cellStyle name="Input 2 2 2 3 5 8" xfId="28535"/>
    <cellStyle name="Input 2 2 2 3 5 9" xfId="28536"/>
    <cellStyle name="Input 2 2 2 3 6" xfId="28537"/>
    <cellStyle name="Input 2 2 2 3 6 2" xfId="28538"/>
    <cellStyle name="Input 2 2 2 3 6 3" xfId="28539"/>
    <cellStyle name="Input 2 2 2 3 6 4" xfId="28540"/>
    <cellStyle name="Input 2 2 2 3 6 5" xfId="28541"/>
    <cellStyle name="Input 2 2 2 3 6 6" xfId="28542"/>
    <cellStyle name="Input 2 2 2 3 6 7" xfId="28543"/>
    <cellStyle name="Input 2 2 2 3 6 8" xfId="28544"/>
    <cellStyle name="Input 2 2 2 3 7" xfId="28545"/>
    <cellStyle name="Input 2 2 2 3 7 2" xfId="28546"/>
    <cellStyle name="Input 2 2 2 3 7 3" xfId="28547"/>
    <cellStyle name="Input 2 2 2 3 7 4" xfId="28548"/>
    <cellStyle name="Input 2 2 2 3 7 5" xfId="28549"/>
    <cellStyle name="Input 2 2 2 3 7 6" xfId="28550"/>
    <cellStyle name="Input 2 2 2 3 7 7" xfId="28551"/>
    <cellStyle name="Input 2 2 2 3 7 8" xfId="28552"/>
    <cellStyle name="Input 2 2 2 3 7 9" xfId="28553"/>
    <cellStyle name="Input 2 2 2 3 8" xfId="28554"/>
    <cellStyle name="Input 2 2 2 3 9" xfId="28555"/>
    <cellStyle name="Input 2 2 2 4" xfId="9850"/>
    <cellStyle name="Input 2 2 2 4 10" xfId="28556"/>
    <cellStyle name="Input 2 2 2 4 11" xfId="28557"/>
    <cellStyle name="Input 2 2 2 4 12" xfId="28558"/>
    <cellStyle name="Input 2 2 2 4 13" xfId="28559"/>
    <cellStyle name="Input 2 2 2 4 14" xfId="28560"/>
    <cellStyle name="Input 2 2 2 4 15" xfId="28561"/>
    <cellStyle name="Input 2 2 2 4 16" xfId="28562"/>
    <cellStyle name="Input 2 2 2 4 17" xfId="28563"/>
    <cellStyle name="Input 2 2 2 4 18" xfId="28564"/>
    <cellStyle name="Input 2 2 2 4 2" xfId="28565"/>
    <cellStyle name="Input 2 2 2 4 2 10" xfId="28566"/>
    <cellStyle name="Input 2 2 2 4 2 2" xfId="28567"/>
    <cellStyle name="Input 2 2 2 4 2 2 2" xfId="28568"/>
    <cellStyle name="Input 2 2 2 4 2 2 3" xfId="28569"/>
    <cellStyle name="Input 2 2 2 4 2 2 4" xfId="28570"/>
    <cellStyle name="Input 2 2 2 4 2 2 5" xfId="28571"/>
    <cellStyle name="Input 2 2 2 4 2 2 6" xfId="28572"/>
    <cellStyle name="Input 2 2 2 4 2 2 7" xfId="28573"/>
    <cellStyle name="Input 2 2 2 4 2 2 8" xfId="28574"/>
    <cellStyle name="Input 2 2 2 4 2 2 9" xfId="28575"/>
    <cellStyle name="Input 2 2 2 4 2 3" xfId="28576"/>
    <cellStyle name="Input 2 2 2 4 2 4" xfId="28577"/>
    <cellStyle name="Input 2 2 2 4 2 5" xfId="28578"/>
    <cellStyle name="Input 2 2 2 4 2 6" xfId="28579"/>
    <cellStyle name="Input 2 2 2 4 2 7" xfId="28580"/>
    <cellStyle name="Input 2 2 2 4 2 8" xfId="28581"/>
    <cellStyle name="Input 2 2 2 4 2 9" xfId="28582"/>
    <cellStyle name="Input 2 2 2 4 3" xfId="28583"/>
    <cellStyle name="Input 2 2 2 4 3 2" xfId="28584"/>
    <cellStyle name="Input 2 2 2 4 3 3" xfId="28585"/>
    <cellStyle name="Input 2 2 2 4 3 4" xfId="28586"/>
    <cellStyle name="Input 2 2 2 4 3 5" xfId="28587"/>
    <cellStyle name="Input 2 2 2 4 3 6" xfId="28588"/>
    <cellStyle name="Input 2 2 2 4 3 7" xfId="28589"/>
    <cellStyle name="Input 2 2 2 4 3 8" xfId="28590"/>
    <cellStyle name="Input 2 2 2 4 4" xfId="28591"/>
    <cellStyle name="Input 2 2 2 4 4 2" xfId="28592"/>
    <cellStyle name="Input 2 2 2 4 4 3" xfId="28593"/>
    <cellStyle name="Input 2 2 2 4 4 4" xfId="28594"/>
    <cellStyle name="Input 2 2 2 4 4 5" xfId="28595"/>
    <cellStyle name="Input 2 2 2 4 4 6" xfId="28596"/>
    <cellStyle name="Input 2 2 2 4 4 7" xfId="28597"/>
    <cellStyle name="Input 2 2 2 4 4 8" xfId="28598"/>
    <cellStyle name="Input 2 2 2 4 4 9" xfId="28599"/>
    <cellStyle name="Input 2 2 2 4 5" xfId="28600"/>
    <cellStyle name="Input 2 2 2 4 6" xfId="28601"/>
    <cellStyle name="Input 2 2 2 4 7" xfId="28602"/>
    <cellStyle name="Input 2 2 2 4 8" xfId="28603"/>
    <cellStyle name="Input 2 2 2 4 9" xfId="28604"/>
    <cellStyle name="Input 2 2 2 5" xfId="28605"/>
    <cellStyle name="Input 2 2 2 5 10" xfId="28606"/>
    <cellStyle name="Input 2 2 2 5 11" xfId="28607"/>
    <cellStyle name="Input 2 2 2 5 12" xfId="28608"/>
    <cellStyle name="Input 2 2 2 5 13" xfId="28609"/>
    <cellStyle name="Input 2 2 2 5 14" xfId="28610"/>
    <cellStyle name="Input 2 2 2 5 15" xfId="28611"/>
    <cellStyle name="Input 2 2 2 5 16" xfId="28612"/>
    <cellStyle name="Input 2 2 2 5 17" xfId="28613"/>
    <cellStyle name="Input 2 2 2 5 18" xfId="28614"/>
    <cellStyle name="Input 2 2 2 5 2" xfId="28615"/>
    <cellStyle name="Input 2 2 2 5 3" xfId="28616"/>
    <cellStyle name="Input 2 2 2 5 4" xfId="28617"/>
    <cellStyle name="Input 2 2 2 5 5" xfId="28618"/>
    <cellStyle name="Input 2 2 2 5 6" xfId="28619"/>
    <cellStyle name="Input 2 2 2 5 7" xfId="28620"/>
    <cellStyle name="Input 2 2 2 5 8" xfId="28621"/>
    <cellStyle name="Input 2 2 2 5 9" xfId="28622"/>
    <cellStyle name="Input 2 2 2 6" xfId="28623"/>
    <cellStyle name="Input 2 2 2 6 10" xfId="28624"/>
    <cellStyle name="Input 2 2 2 6 11" xfId="28625"/>
    <cellStyle name="Input 2 2 2 6 12" xfId="28626"/>
    <cellStyle name="Input 2 2 2 6 13" xfId="28627"/>
    <cellStyle name="Input 2 2 2 6 14" xfId="28628"/>
    <cellStyle name="Input 2 2 2 6 15" xfId="28629"/>
    <cellStyle name="Input 2 2 2 6 16" xfId="28630"/>
    <cellStyle name="Input 2 2 2 6 17" xfId="28631"/>
    <cellStyle name="Input 2 2 2 6 18" xfId="28632"/>
    <cellStyle name="Input 2 2 2 6 2" xfId="28633"/>
    <cellStyle name="Input 2 2 2 6 3" xfId="28634"/>
    <cellStyle name="Input 2 2 2 6 4" xfId="28635"/>
    <cellStyle name="Input 2 2 2 6 5" xfId="28636"/>
    <cellStyle name="Input 2 2 2 6 6" xfId="28637"/>
    <cellStyle name="Input 2 2 2 6 7" xfId="28638"/>
    <cellStyle name="Input 2 2 2 6 8" xfId="28639"/>
    <cellStyle name="Input 2 2 2 6 9" xfId="28640"/>
    <cellStyle name="Input 2 2 2 7" xfId="28641"/>
    <cellStyle name="Input 2 2 2 7 2" xfId="28642"/>
    <cellStyle name="Input 2 2 2 7 3" xfId="28643"/>
    <cellStyle name="Input 2 2 2 7 4" xfId="28644"/>
    <cellStyle name="Input 2 2 2 7 5" xfId="28645"/>
    <cellStyle name="Input 2 2 2 7 6" xfId="28646"/>
    <cellStyle name="Input 2 2 2 7 7" xfId="28647"/>
    <cellStyle name="Input 2 2 2 7 8" xfId="28648"/>
    <cellStyle name="Input 2 2 2 7 9" xfId="28649"/>
    <cellStyle name="Input 2 2 2 8" xfId="28650"/>
    <cellStyle name="Input 2 2 2 8 2" xfId="28651"/>
    <cellStyle name="Input 2 2 2 8 3" xfId="28652"/>
    <cellStyle name="Input 2 2 2 8 4" xfId="28653"/>
    <cellStyle name="Input 2 2 2 8 5" xfId="28654"/>
    <cellStyle name="Input 2 2 2 8 6" xfId="28655"/>
    <cellStyle name="Input 2 2 2 8 7" xfId="28656"/>
    <cellStyle name="Input 2 2 2 8 8" xfId="28657"/>
    <cellStyle name="Input 2 2 2 8 9" xfId="28658"/>
    <cellStyle name="Input 2 2 2 9" xfId="28659"/>
    <cellStyle name="Input 2 2 2 9 2" xfId="28660"/>
    <cellStyle name="Input 2 2 2 9 3" xfId="28661"/>
    <cellStyle name="Input 2 2 2 9 4" xfId="28662"/>
    <cellStyle name="Input 2 2 2 9 5" xfId="28663"/>
    <cellStyle name="Input 2 2 2 9 6" xfId="28664"/>
    <cellStyle name="Input 2 2 2 9 7" xfId="28665"/>
    <cellStyle name="Input 2 2 2 9 8" xfId="28666"/>
    <cellStyle name="Input 2 2 20" xfId="28667"/>
    <cellStyle name="Input 2 2 21" xfId="28668"/>
    <cellStyle name="Input 2 2 22" xfId="28669"/>
    <cellStyle name="Input 2 2 23" xfId="28670"/>
    <cellStyle name="Input 2 2 24" xfId="28671"/>
    <cellStyle name="Input 2 2 25" xfId="28672"/>
    <cellStyle name="Input 2 2 3" xfId="9753"/>
    <cellStyle name="Input 2 2 3 10" xfId="28673"/>
    <cellStyle name="Input 2 2 3 10 2" xfId="28674"/>
    <cellStyle name="Input 2 2 3 10 3" xfId="28675"/>
    <cellStyle name="Input 2 2 3 10 4" xfId="28676"/>
    <cellStyle name="Input 2 2 3 10 5" xfId="28677"/>
    <cellStyle name="Input 2 2 3 10 6" xfId="28678"/>
    <cellStyle name="Input 2 2 3 10 7" xfId="28679"/>
    <cellStyle name="Input 2 2 3 10 8" xfId="28680"/>
    <cellStyle name="Input 2 2 3 11" xfId="28681"/>
    <cellStyle name="Input 2 2 3 11 2" xfId="28682"/>
    <cellStyle name="Input 2 2 3 11 3" xfId="28683"/>
    <cellStyle name="Input 2 2 3 11 4" xfId="28684"/>
    <cellStyle name="Input 2 2 3 11 5" xfId="28685"/>
    <cellStyle name="Input 2 2 3 11 6" xfId="28686"/>
    <cellStyle name="Input 2 2 3 11 7" xfId="28687"/>
    <cellStyle name="Input 2 2 3 11 8" xfId="28688"/>
    <cellStyle name="Input 2 2 3 12" xfId="28689"/>
    <cellStyle name="Input 2 2 3 13" xfId="28690"/>
    <cellStyle name="Input 2 2 3 14" xfId="28691"/>
    <cellStyle name="Input 2 2 3 15" xfId="28692"/>
    <cellStyle name="Input 2 2 3 16" xfId="28693"/>
    <cellStyle name="Input 2 2 3 17" xfId="28694"/>
    <cellStyle name="Input 2 2 3 18" xfId="28695"/>
    <cellStyle name="Input 2 2 3 19" xfId="28696"/>
    <cellStyle name="Input 2 2 3 2" xfId="28697"/>
    <cellStyle name="Input 2 2 3 2 10" xfId="28698"/>
    <cellStyle name="Input 2 2 3 2 10 2" xfId="28699"/>
    <cellStyle name="Input 2 2 3 2 10 3" xfId="28700"/>
    <cellStyle name="Input 2 2 3 2 10 4" xfId="28701"/>
    <cellStyle name="Input 2 2 3 2 10 5" xfId="28702"/>
    <cellStyle name="Input 2 2 3 2 10 6" xfId="28703"/>
    <cellStyle name="Input 2 2 3 2 10 7" xfId="28704"/>
    <cellStyle name="Input 2 2 3 2 10 8" xfId="28705"/>
    <cellStyle name="Input 2 2 3 2 11" xfId="28706"/>
    <cellStyle name="Input 2 2 3 2 12" xfId="28707"/>
    <cellStyle name="Input 2 2 3 2 13" xfId="28708"/>
    <cellStyle name="Input 2 2 3 2 14" xfId="28709"/>
    <cellStyle name="Input 2 2 3 2 15" xfId="28710"/>
    <cellStyle name="Input 2 2 3 2 16" xfId="28711"/>
    <cellStyle name="Input 2 2 3 2 17" xfId="28712"/>
    <cellStyle name="Input 2 2 3 2 18" xfId="28713"/>
    <cellStyle name="Input 2 2 3 2 19" xfId="28714"/>
    <cellStyle name="Input 2 2 3 2 2" xfId="28715"/>
    <cellStyle name="Input 2 2 3 2 2 10" xfId="28716"/>
    <cellStyle name="Input 2 2 3 2 2 11" xfId="28717"/>
    <cellStyle name="Input 2 2 3 2 2 12" xfId="28718"/>
    <cellStyle name="Input 2 2 3 2 2 13" xfId="28719"/>
    <cellStyle name="Input 2 2 3 2 2 14" xfId="28720"/>
    <cellStyle name="Input 2 2 3 2 2 15" xfId="28721"/>
    <cellStyle name="Input 2 2 3 2 2 16" xfId="28722"/>
    <cellStyle name="Input 2 2 3 2 2 17" xfId="28723"/>
    <cellStyle name="Input 2 2 3 2 2 18" xfId="28724"/>
    <cellStyle name="Input 2 2 3 2 2 19" xfId="28725"/>
    <cellStyle name="Input 2 2 3 2 2 2" xfId="28726"/>
    <cellStyle name="Input 2 2 3 2 2 2 10" xfId="28727"/>
    <cellStyle name="Input 2 2 3 2 2 2 11" xfId="28728"/>
    <cellStyle name="Input 2 2 3 2 2 2 12" xfId="28729"/>
    <cellStyle name="Input 2 2 3 2 2 2 13" xfId="28730"/>
    <cellStyle name="Input 2 2 3 2 2 2 14" xfId="28731"/>
    <cellStyle name="Input 2 2 3 2 2 2 15" xfId="28732"/>
    <cellStyle name="Input 2 2 3 2 2 2 2" xfId="28733"/>
    <cellStyle name="Input 2 2 3 2 2 2 2 2" xfId="28734"/>
    <cellStyle name="Input 2 2 3 2 2 2 2 3" xfId="28735"/>
    <cellStyle name="Input 2 2 3 2 2 2 2 4" xfId="28736"/>
    <cellStyle name="Input 2 2 3 2 2 2 2 5" xfId="28737"/>
    <cellStyle name="Input 2 2 3 2 2 2 2 6" xfId="28738"/>
    <cellStyle name="Input 2 2 3 2 2 2 2 7" xfId="28739"/>
    <cellStyle name="Input 2 2 3 2 2 2 2 8" xfId="28740"/>
    <cellStyle name="Input 2 2 3 2 2 2 2 9" xfId="28741"/>
    <cellStyle name="Input 2 2 3 2 2 2 3" xfId="28742"/>
    <cellStyle name="Input 2 2 3 2 2 2 3 2" xfId="28743"/>
    <cellStyle name="Input 2 2 3 2 2 2 3 3" xfId="28744"/>
    <cellStyle name="Input 2 2 3 2 2 2 3 4" xfId="28745"/>
    <cellStyle name="Input 2 2 3 2 2 2 3 5" xfId="28746"/>
    <cellStyle name="Input 2 2 3 2 2 2 3 6" xfId="28747"/>
    <cellStyle name="Input 2 2 3 2 2 2 3 7" xfId="28748"/>
    <cellStyle name="Input 2 2 3 2 2 2 3 8" xfId="28749"/>
    <cellStyle name="Input 2 2 3 2 2 2 3 9" xfId="28750"/>
    <cellStyle name="Input 2 2 3 2 2 2 4" xfId="28751"/>
    <cellStyle name="Input 2 2 3 2 2 2 4 2" xfId="28752"/>
    <cellStyle name="Input 2 2 3 2 2 2 4 3" xfId="28753"/>
    <cellStyle name="Input 2 2 3 2 2 2 4 4" xfId="28754"/>
    <cellStyle name="Input 2 2 3 2 2 2 4 5" xfId="28755"/>
    <cellStyle name="Input 2 2 3 2 2 2 4 6" xfId="28756"/>
    <cellStyle name="Input 2 2 3 2 2 2 4 7" xfId="28757"/>
    <cellStyle name="Input 2 2 3 2 2 2 4 8" xfId="28758"/>
    <cellStyle name="Input 2 2 3 2 2 2 4 9" xfId="28759"/>
    <cellStyle name="Input 2 2 3 2 2 2 5" xfId="28760"/>
    <cellStyle name="Input 2 2 3 2 2 2 5 2" xfId="28761"/>
    <cellStyle name="Input 2 2 3 2 2 2 5 3" xfId="28762"/>
    <cellStyle name="Input 2 2 3 2 2 2 5 4" xfId="28763"/>
    <cellStyle name="Input 2 2 3 2 2 2 5 5" xfId="28764"/>
    <cellStyle name="Input 2 2 3 2 2 2 5 6" xfId="28765"/>
    <cellStyle name="Input 2 2 3 2 2 2 5 7" xfId="28766"/>
    <cellStyle name="Input 2 2 3 2 2 2 5 8" xfId="28767"/>
    <cellStyle name="Input 2 2 3 2 2 2 6" xfId="28768"/>
    <cellStyle name="Input 2 2 3 2 2 2 6 2" xfId="28769"/>
    <cellStyle name="Input 2 2 3 2 2 2 6 3" xfId="28770"/>
    <cellStyle name="Input 2 2 3 2 2 2 6 4" xfId="28771"/>
    <cellStyle name="Input 2 2 3 2 2 2 6 5" xfId="28772"/>
    <cellStyle name="Input 2 2 3 2 2 2 6 6" xfId="28773"/>
    <cellStyle name="Input 2 2 3 2 2 2 6 7" xfId="28774"/>
    <cellStyle name="Input 2 2 3 2 2 2 6 8" xfId="28775"/>
    <cellStyle name="Input 2 2 3 2 2 2 7" xfId="28776"/>
    <cellStyle name="Input 2 2 3 2 2 2 7 2" xfId="28777"/>
    <cellStyle name="Input 2 2 3 2 2 2 7 3" xfId="28778"/>
    <cellStyle name="Input 2 2 3 2 2 2 7 4" xfId="28779"/>
    <cellStyle name="Input 2 2 3 2 2 2 7 5" xfId="28780"/>
    <cellStyle name="Input 2 2 3 2 2 2 7 6" xfId="28781"/>
    <cellStyle name="Input 2 2 3 2 2 2 7 7" xfId="28782"/>
    <cellStyle name="Input 2 2 3 2 2 2 7 8" xfId="28783"/>
    <cellStyle name="Input 2 2 3 2 2 2 8" xfId="28784"/>
    <cellStyle name="Input 2 2 3 2 2 2 9" xfId="28785"/>
    <cellStyle name="Input 2 2 3 2 2 20" xfId="28786"/>
    <cellStyle name="Input 2 2 3 2 2 21" xfId="28787"/>
    <cellStyle name="Input 2 2 3 2 2 22" xfId="28788"/>
    <cellStyle name="Input 2 2 3 2 2 23" xfId="28789"/>
    <cellStyle name="Input 2 2 3 2 2 24" xfId="28790"/>
    <cellStyle name="Input 2 2 3 2 2 25" xfId="28791"/>
    <cellStyle name="Input 2 2 3 2 2 26" xfId="28792"/>
    <cellStyle name="Input 2 2 3 2 2 27" xfId="28793"/>
    <cellStyle name="Input 2 2 3 2 2 3" xfId="28794"/>
    <cellStyle name="Input 2 2 3 2 2 3 10" xfId="28795"/>
    <cellStyle name="Input 2 2 3 2 2 3 11" xfId="28796"/>
    <cellStyle name="Input 2 2 3 2 2 3 12" xfId="28797"/>
    <cellStyle name="Input 2 2 3 2 2 3 13" xfId="28798"/>
    <cellStyle name="Input 2 2 3 2 2 3 14" xfId="28799"/>
    <cellStyle name="Input 2 2 3 2 2 3 15" xfId="28800"/>
    <cellStyle name="Input 2 2 3 2 2 3 2" xfId="28801"/>
    <cellStyle name="Input 2 2 3 2 2 3 2 2" xfId="28802"/>
    <cellStyle name="Input 2 2 3 2 2 3 2 3" xfId="28803"/>
    <cellStyle name="Input 2 2 3 2 2 3 2 4" xfId="28804"/>
    <cellStyle name="Input 2 2 3 2 2 3 2 5" xfId="28805"/>
    <cellStyle name="Input 2 2 3 2 2 3 2 6" xfId="28806"/>
    <cellStyle name="Input 2 2 3 2 2 3 2 7" xfId="28807"/>
    <cellStyle name="Input 2 2 3 2 2 3 2 8" xfId="28808"/>
    <cellStyle name="Input 2 2 3 2 2 3 3" xfId="28809"/>
    <cellStyle name="Input 2 2 3 2 2 3 3 2" xfId="28810"/>
    <cellStyle name="Input 2 2 3 2 2 3 3 3" xfId="28811"/>
    <cellStyle name="Input 2 2 3 2 2 3 3 4" xfId="28812"/>
    <cellStyle name="Input 2 2 3 2 2 3 3 5" xfId="28813"/>
    <cellStyle name="Input 2 2 3 2 2 3 3 6" xfId="28814"/>
    <cellStyle name="Input 2 2 3 2 2 3 3 7" xfId="28815"/>
    <cellStyle name="Input 2 2 3 2 2 3 3 8" xfId="28816"/>
    <cellStyle name="Input 2 2 3 2 2 3 4" xfId="28817"/>
    <cellStyle name="Input 2 2 3 2 2 3 4 2" xfId="28818"/>
    <cellStyle name="Input 2 2 3 2 2 3 4 3" xfId="28819"/>
    <cellStyle name="Input 2 2 3 2 2 3 4 4" xfId="28820"/>
    <cellStyle name="Input 2 2 3 2 2 3 4 5" xfId="28821"/>
    <cellStyle name="Input 2 2 3 2 2 3 4 6" xfId="28822"/>
    <cellStyle name="Input 2 2 3 2 2 3 4 7" xfId="28823"/>
    <cellStyle name="Input 2 2 3 2 2 3 4 8" xfId="28824"/>
    <cellStyle name="Input 2 2 3 2 2 3 5" xfId="28825"/>
    <cellStyle name="Input 2 2 3 2 2 3 5 2" xfId="28826"/>
    <cellStyle name="Input 2 2 3 2 2 3 5 3" xfId="28827"/>
    <cellStyle name="Input 2 2 3 2 2 3 5 4" xfId="28828"/>
    <cellStyle name="Input 2 2 3 2 2 3 5 5" xfId="28829"/>
    <cellStyle name="Input 2 2 3 2 2 3 5 6" xfId="28830"/>
    <cellStyle name="Input 2 2 3 2 2 3 5 7" xfId="28831"/>
    <cellStyle name="Input 2 2 3 2 2 3 5 8" xfId="28832"/>
    <cellStyle name="Input 2 2 3 2 2 3 6" xfId="28833"/>
    <cellStyle name="Input 2 2 3 2 2 3 6 2" xfId="28834"/>
    <cellStyle name="Input 2 2 3 2 2 3 6 3" xfId="28835"/>
    <cellStyle name="Input 2 2 3 2 2 3 6 4" xfId="28836"/>
    <cellStyle name="Input 2 2 3 2 2 3 6 5" xfId="28837"/>
    <cellStyle name="Input 2 2 3 2 2 3 6 6" xfId="28838"/>
    <cellStyle name="Input 2 2 3 2 2 3 6 7" xfId="28839"/>
    <cellStyle name="Input 2 2 3 2 2 3 6 8" xfId="28840"/>
    <cellStyle name="Input 2 2 3 2 2 3 7" xfId="28841"/>
    <cellStyle name="Input 2 2 3 2 2 3 7 2" xfId="28842"/>
    <cellStyle name="Input 2 2 3 2 2 3 7 3" xfId="28843"/>
    <cellStyle name="Input 2 2 3 2 2 3 7 4" xfId="28844"/>
    <cellStyle name="Input 2 2 3 2 2 3 7 5" xfId="28845"/>
    <cellStyle name="Input 2 2 3 2 2 3 7 6" xfId="28846"/>
    <cellStyle name="Input 2 2 3 2 2 3 7 7" xfId="28847"/>
    <cellStyle name="Input 2 2 3 2 2 3 7 8" xfId="28848"/>
    <cellStyle name="Input 2 2 3 2 2 3 8" xfId="28849"/>
    <cellStyle name="Input 2 2 3 2 2 3 9" xfId="28850"/>
    <cellStyle name="Input 2 2 3 2 2 4" xfId="28851"/>
    <cellStyle name="Input 2 2 3 2 2 4 2" xfId="28852"/>
    <cellStyle name="Input 2 2 3 2 2 4 3" xfId="28853"/>
    <cellStyle name="Input 2 2 3 2 2 4 4" xfId="28854"/>
    <cellStyle name="Input 2 2 3 2 2 4 5" xfId="28855"/>
    <cellStyle name="Input 2 2 3 2 2 4 6" xfId="28856"/>
    <cellStyle name="Input 2 2 3 2 2 4 7" xfId="28857"/>
    <cellStyle name="Input 2 2 3 2 2 4 8" xfId="28858"/>
    <cellStyle name="Input 2 2 3 2 2 4 9" xfId="28859"/>
    <cellStyle name="Input 2 2 3 2 2 5" xfId="28860"/>
    <cellStyle name="Input 2 2 3 2 2 5 2" xfId="28861"/>
    <cellStyle name="Input 2 2 3 2 2 5 3" xfId="28862"/>
    <cellStyle name="Input 2 2 3 2 2 5 4" xfId="28863"/>
    <cellStyle name="Input 2 2 3 2 2 5 5" xfId="28864"/>
    <cellStyle name="Input 2 2 3 2 2 5 6" xfId="28865"/>
    <cellStyle name="Input 2 2 3 2 2 5 7" xfId="28866"/>
    <cellStyle name="Input 2 2 3 2 2 5 8" xfId="28867"/>
    <cellStyle name="Input 2 2 3 2 2 5 9" xfId="28868"/>
    <cellStyle name="Input 2 2 3 2 2 6" xfId="28869"/>
    <cellStyle name="Input 2 2 3 2 2 6 2" xfId="28870"/>
    <cellStyle name="Input 2 2 3 2 2 6 3" xfId="28871"/>
    <cellStyle name="Input 2 2 3 2 2 6 4" xfId="28872"/>
    <cellStyle name="Input 2 2 3 2 2 6 5" xfId="28873"/>
    <cellStyle name="Input 2 2 3 2 2 6 6" xfId="28874"/>
    <cellStyle name="Input 2 2 3 2 2 6 7" xfId="28875"/>
    <cellStyle name="Input 2 2 3 2 2 6 8" xfId="28876"/>
    <cellStyle name="Input 2 2 3 2 2 6 9" xfId="28877"/>
    <cellStyle name="Input 2 2 3 2 2 7" xfId="28878"/>
    <cellStyle name="Input 2 2 3 2 2 7 2" xfId="28879"/>
    <cellStyle name="Input 2 2 3 2 2 7 3" xfId="28880"/>
    <cellStyle name="Input 2 2 3 2 2 7 4" xfId="28881"/>
    <cellStyle name="Input 2 2 3 2 2 7 5" xfId="28882"/>
    <cellStyle name="Input 2 2 3 2 2 7 6" xfId="28883"/>
    <cellStyle name="Input 2 2 3 2 2 7 7" xfId="28884"/>
    <cellStyle name="Input 2 2 3 2 2 7 8" xfId="28885"/>
    <cellStyle name="Input 2 2 3 2 2 8" xfId="28886"/>
    <cellStyle name="Input 2 2 3 2 2 8 2" xfId="28887"/>
    <cellStyle name="Input 2 2 3 2 2 8 3" xfId="28888"/>
    <cellStyle name="Input 2 2 3 2 2 8 4" xfId="28889"/>
    <cellStyle name="Input 2 2 3 2 2 8 5" xfId="28890"/>
    <cellStyle name="Input 2 2 3 2 2 8 6" xfId="28891"/>
    <cellStyle name="Input 2 2 3 2 2 8 7" xfId="28892"/>
    <cellStyle name="Input 2 2 3 2 2 8 8" xfId="28893"/>
    <cellStyle name="Input 2 2 3 2 2 9" xfId="28894"/>
    <cellStyle name="Input 2 2 3 2 2 9 2" xfId="28895"/>
    <cellStyle name="Input 2 2 3 2 2 9 3" xfId="28896"/>
    <cellStyle name="Input 2 2 3 2 2 9 4" xfId="28897"/>
    <cellStyle name="Input 2 2 3 2 2 9 5" xfId="28898"/>
    <cellStyle name="Input 2 2 3 2 2 9 6" xfId="28899"/>
    <cellStyle name="Input 2 2 3 2 2 9 7" xfId="28900"/>
    <cellStyle name="Input 2 2 3 2 2 9 8" xfId="28901"/>
    <cellStyle name="Input 2 2 3 2 20" xfId="28902"/>
    <cellStyle name="Input 2 2 3 2 21" xfId="28903"/>
    <cellStyle name="Input 2 2 3 2 22" xfId="28904"/>
    <cellStyle name="Input 2 2 3 2 23" xfId="28905"/>
    <cellStyle name="Input 2 2 3 2 24" xfId="28906"/>
    <cellStyle name="Input 2 2 3 2 25" xfId="28907"/>
    <cellStyle name="Input 2 2 3 2 26" xfId="28908"/>
    <cellStyle name="Input 2 2 3 2 3" xfId="28909"/>
    <cellStyle name="Input 2 2 3 2 3 10" xfId="28910"/>
    <cellStyle name="Input 2 2 3 2 3 11" xfId="28911"/>
    <cellStyle name="Input 2 2 3 2 3 12" xfId="28912"/>
    <cellStyle name="Input 2 2 3 2 3 13" xfId="28913"/>
    <cellStyle name="Input 2 2 3 2 3 14" xfId="28914"/>
    <cellStyle name="Input 2 2 3 2 3 15" xfId="28915"/>
    <cellStyle name="Input 2 2 3 2 3 16" xfId="28916"/>
    <cellStyle name="Input 2 2 3 2 3 17" xfId="28917"/>
    <cellStyle name="Input 2 2 3 2 3 18" xfId="28918"/>
    <cellStyle name="Input 2 2 3 2 3 19" xfId="28919"/>
    <cellStyle name="Input 2 2 3 2 3 2" xfId="28920"/>
    <cellStyle name="Input 2 2 3 2 3 2 2" xfId="28921"/>
    <cellStyle name="Input 2 2 3 2 3 2 3" xfId="28922"/>
    <cellStyle name="Input 2 2 3 2 3 2 4" xfId="28923"/>
    <cellStyle name="Input 2 2 3 2 3 2 5" xfId="28924"/>
    <cellStyle name="Input 2 2 3 2 3 2 6" xfId="28925"/>
    <cellStyle name="Input 2 2 3 2 3 2 7" xfId="28926"/>
    <cellStyle name="Input 2 2 3 2 3 2 8" xfId="28927"/>
    <cellStyle name="Input 2 2 3 2 3 2 9" xfId="28928"/>
    <cellStyle name="Input 2 2 3 2 3 20" xfId="28929"/>
    <cellStyle name="Input 2 2 3 2 3 21" xfId="28930"/>
    <cellStyle name="Input 2 2 3 2 3 22" xfId="28931"/>
    <cellStyle name="Input 2 2 3 2 3 23" xfId="28932"/>
    <cellStyle name="Input 2 2 3 2 3 24" xfId="28933"/>
    <cellStyle name="Input 2 2 3 2 3 3" xfId="28934"/>
    <cellStyle name="Input 2 2 3 2 3 3 2" xfId="28935"/>
    <cellStyle name="Input 2 2 3 2 3 3 3" xfId="28936"/>
    <cellStyle name="Input 2 2 3 2 3 3 4" xfId="28937"/>
    <cellStyle name="Input 2 2 3 2 3 3 5" xfId="28938"/>
    <cellStyle name="Input 2 2 3 2 3 3 6" xfId="28939"/>
    <cellStyle name="Input 2 2 3 2 3 3 7" xfId="28940"/>
    <cellStyle name="Input 2 2 3 2 3 3 8" xfId="28941"/>
    <cellStyle name="Input 2 2 3 2 3 3 9" xfId="28942"/>
    <cellStyle name="Input 2 2 3 2 3 4" xfId="28943"/>
    <cellStyle name="Input 2 2 3 2 3 4 2" xfId="28944"/>
    <cellStyle name="Input 2 2 3 2 3 4 3" xfId="28945"/>
    <cellStyle name="Input 2 2 3 2 3 4 4" xfId="28946"/>
    <cellStyle name="Input 2 2 3 2 3 4 5" xfId="28947"/>
    <cellStyle name="Input 2 2 3 2 3 4 6" xfId="28948"/>
    <cellStyle name="Input 2 2 3 2 3 4 7" xfId="28949"/>
    <cellStyle name="Input 2 2 3 2 3 4 8" xfId="28950"/>
    <cellStyle name="Input 2 2 3 2 3 4 9" xfId="28951"/>
    <cellStyle name="Input 2 2 3 2 3 5" xfId="28952"/>
    <cellStyle name="Input 2 2 3 2 3 5 2" xfId="28953"/>
    <cellStyle name="Input 2 2 3 2 3 5 3" xfId="28954"/>
    <cellStyle name="Input 2 2 3 2 3 5 4" xfId="28955"/>
    <cellStyle name="Input 2 2 3 2 3 5 5" xfId="28956"/>
    <cellStyle name="Input 2 2 3 2 3 5 6" xfId="28957"/>
    <cellStyle name="Input 2 2 3 2 3 5 7" xfId="28958"/>
    <cellStyle name="Input 2 2 3 2 3 5 8" xfId="28959"/>
    <cellStyle name="Input 2 2 3 2 3 6" xfId="28960"/>
    <cellStyle name="Input 2 2 3 2 3 6 2" xfId="28961"/>
    <cellStyle name="Input 2 2 3 2 3 6 3" xfId="28962"/>
    <cellStyle name="Input 2 2 3 2 3 6 4" xfId="28963"/>
    <cellStyle name="Input 2 2 3 2 3 6 5" xfId="28964"/>
    <cellStyle name="Input 2 2 3 2 3 6 6" xfId="28965"/>
    <cellStyle name="Input 2 2 3 2 3 6 7" xfId="28966"/>
    <cellStyle name="Input 2 2 3 2 3 6 8" xfId="28967"/>
    <cellStyle name="Input 2 2 3 2 3 7" xfId="28968"/>
    <cellStyle name="Input 2 2 3 2 3 7 2" xfId="28969"/>
    <cellStyle name="Input 2 2 3 2 3 7 3" xfId="28970"/>
    <cellStyle name="Input 2 2 3 2 3 7 4" xfId="28971"/>
    <cellStyle name="Input 2 2 3 2 3 7 5" xfId="28972"/>
    <cellStyle name="Input 2 2 3 2 3 7 6" xfId="28973"/>
    <cellStyle name="Input 2 2 3 2 3 7 7" xfId="28974"/>
    <cellStyle name="Input 2 2 3 2 3 7 8" xfId="28975"/>
    <cellStyle name="Input 2 2 3 2 3 8" xfId="28976"/>
    <cellStyle name="Input 2 2 3 2 3 9" xfId="28977"/>
    <cellStyle name="Input 2 2 3 2 4" xfId="28978"/>
    <cellStyle name="Input 2 2 3 2 4 10" xfId="28979"/>
    <cellStyle name="Input 2 2 3 2 4 11" xfId="28980"/>
    <cellStyle name="Input 2 2 3 2 4 12" xfId="28981"/>
    <cellStyle name="Input 2 2 3 2 4 13" xfId="28982"/>
    <cellStyle name="Input 2 2 3 2 4 14" xfId="28983"/>
    <cellStyle name="Input 2 2 3 2 4 15" xfId="28984"/>
    <cellStyle name="Input 2 2 3 2 4 16" xfId="28985"/>
    <cellStyle name="Input 2 2 3 2 4 17" xfId="28986"/>
    <cellStyle name="Input 2 2 3 2 4 18" xfId="28987"/>
    <cellStyle name="Input 2 2 3 2 4 2" xfId="28988"/>
    <cellStyle name="Input 2 2 3 2 4 3" xfId="28989"/>
    <cellStyle name="Input 2 2 3 2 4 4" xfId="28990"/>
    <cellStyle name="Input 2 2 3 2 4 5" xfId="28991"/>
    <cellStyle name="Input 2 2 3 2 4 6" xfId="28992"/>
    <cellStyle name="Input 2 2 3 2 4 7" xfId="28993"/>
    <cellStyle name="Input 2 2 3 2 4 8" xfId="28994"/>
    <cellStyle name="Input 2 2 3 2 4 9" xfId="28995"/>
    <cellStyle name="Input 2 2 3 2 5" xfId="28996"/>
    <cellStyle name="Input 2 2 3 2 5 10" xfId="28997"/>
    <cellStyle name="Input 2 2 3 2 5 11" xfId="28998"/>
    <cellStyle name="Input 2 2 3 2 5 12" xfId="28999"/>
    <cellStyle name="Input 2 2 3 2 5 13" xfId="29000"/>
    <cellStyle name="Input 2 2 3 2 5 14" xfId="29001"/>
    <cellStyle name="Input 2 2 3 2 5 15" xfId="29002"/>
    <cellStyle name="Input 2 2 3 2 5 16" xfId="29003"/>
    <cellStyle name="Input 2 2 3 2 5 17" xfId="29004"/>
    <cellStyle name="Input 2 2 3 2 5 18" xfId="29005"/>
    <cellStyle name="Input 2 2 3 2 5 2" xfId="29006"/>
    <cellStyle name="Input 2 2 3 2 5 3" xfId="29007"/>
    <cellStyle name="Input 2 2 3 2 5 4" xfId="29008"/>
    <cellStyle name="Input 2 2 3 2 5 5" xfId="29009"/>
    <cellStyle name="Input 2 2 3 2 5 6" xfId="29010"/>
    <cellStyle name="Input 2 2 3 2 5 7" xfId="29011"/>
    <cellStyle name="Input 2 2 3 2 5 8" xfId="29012"/>
    <cellStyle name="Input 2 2 3 2 5 9" xfId="29013"/>
    <cellStyle name="Input 2 2 3 2 6" xfId="29014"/>
    <cellStyle name="Input 2 2 3 2 6 10" xfId="29015"/>
    <cellStyle name="Input 2 2 3 2 6 11" xfId="29016"/>
    <cellStyle name="Input 2 2 3 2 6 12" xfId="29017"/>
    <cellStyle name="Input 2 2 3 2 6 13" xfId="29018"/>
    <cellStyle name="Input 2 2 3 2 6 14" xfId="29019"/>
    <cellStyle name="Input 2 2 3 2 6 15" xfId="29020"/>
    <cellStyle name="Input 2 2 3 2 6 16" xfId="29021"/>
    <cellStyle name="Input 2 2 3 2 6 17" xfId="29022"/>
    <cellStyle name="Input 2 2 3 2 6 18" xfId="29023"/>
    <cellStyle name="Input 2 2 3 2 6 2" xfId="29024"/>
    <cellStyle name="Input 2 2 3 2 6 3" xfId="29025"/>
    <cellStyle name="Input 2 2 3 2 6 4" xfId="29026"/>
    <cellStyle name="Input 2 2 3 2 6 5" xfId="29027"/>
    <cellStyle name="Input 2 2 3 2 6 6" xfId="29028"/>
    <cellStyle name="Input 2 2 3 2 6 7" xfId="29029"/>
    <cellStyle name="Input 2 2 3 2 6 8" xfId="29030"/>
    <cellStyle name="Input 2 2 3 2 6 9" xfId="29031"/>
    <cellStyle name="Input 2 2 3 2 7" xfId="29032"/>
    <cellStyle name="Input 2 2 3 2 7 2" xfId="29033"/>
    <cellStyle name="Input 2 2 3 2 7 3" xfId="29034"/>
    <cellStyle name="Input 2 2 3 2 7 4" xfId="29035"/>
    <cellStyle name="Input 2 2 3 2 7 5" xfId="29036"/>
    <cellStyle name="Input 2 2 3 2 7 6" xfId="29037"/>
    <cellStyle name="Input 2 2 3 2 7 7" xfId="29038"/>
    <cellStyle name="Input 2 2 3 2 7 8" xfId="29039"/>
    <cellStyle name="Input 2 2 3 2 7 9" xfId="29040"/>
    <cellStyle name="Input 2 2 3 2 8" xfId="29041"/>
    <cellStyle name="Input 2 2 3 2 8 2" xfId="29042"/>
    <cellStyle name="Input 2 2 3 2 8 3" xfId="29043"/>
    <cellStyle name="Input 2 2 3 2 8 4" xfId="29044"/>
    <cellStyle name="Input 2 2 3 2 8 5" xfId="29045"/>
    <cellStyle name="Input 2 2 3 2 8 6" xfId="29046"/>
    <cellStyle name="Input 2 2 3 2 8 7" xfId="29047"/>
    <cellStyle name="Input 2 2 3 2 8 8" xfId="29048"/>
    <cellStyle name="Input 2 2 3 2 8 9" xfId="29049"/>
    <cellStyle name="Input 2 2 3 2 9" xfId="29050"/>
    <cellStyle name="Input 2 2 3 2 9 2" xfId="29051"/>
    <cellStyle name="Input 2 2 3 2 9 3" xfId="29052"/>
    <cellStyle name="Input 2 2 3 2 9 4" xfId="29053"/>
    <cellStyle name="Input 2 2 3 2 9 5" xfId="29054"/>
    <cellStyle name="Input 2 2 3 2 9 6" xfId="29055"/>
    <cellStyle name="Input 2 2 3 2 9 7" xfId="29056"/>
    <cellStyle name="Input 2 2 3 2 9 8" xfId="29057"/>
    <cellStyle name="Input 2 2 3 20" xfId="29058"/>
    <cellStyle name="Input 2 2 3 21" xfId="29059"/>
    <cellStyle name="Input 2 2 3 22" xfId="29060"/>
    <cellStyle name="Input 2 2 3 23" xfId="29061"/>
    <cellStyle name="Input 2 2 3 24" xfId="29062"/>
    <cellStyle name="Input 2 2 3 25" xfId="29063"/>
    <cellStyle name="Input 2 2 3 26" xfId="29064"/>
    <cellStyle name="Input 2 2 3 27" xfId="29065"/>
    <cellStyle name="Input 2 2 3 3" xfId="29066"/>
    <cellStyle name="Input 2 2 3 3 10" xfId="29067"/>
    <cellStyle name="Input 2 2 3 3 11" xfId="29068"/>
    <cellStyle name="Input 2 2 3 3 12" xfId="29069"/>
    <cellStyle name="Input 2 2 3 3 13" xfId="29070"/>
    <cellStyle name="Input 2 2 3 3 14" xfId="29071"/>
    <cellStyle name="Input 2 2 3 3 15" xfId="29072"/>
    <cellStyle name="Input 2 2 3 3 16" xfId="29073"/>
    <cellStyle name="Input 2 2 3 3 17" xfId="29074"/>
    <cellStyle name="Input 2 2 3 3 18" xfId="29075"/>
    <cellStyle name="Input 2 2 3 3 19" xfId="29076"/>
    <cellStyle name="Input 2 2 3 3 2" xfId="29077"/>
    <cellStyle name="Input 2 2 3 3 2 10" xfId="29078"/>
    <cellStyle name="Input 2 2 3 3 2 11" xfId="29079"/>
    <cellStyle name="Input 2 2 3 3 2 12" xfId="29080"/>
    <cellStyle name="Input 2 2 3 3 2 13" xfId="29081"/>
    <cellStyle name="Input 2 2 3 3 2 14" xfId="29082"/>
    <cellStyle name="Input 2 2 3 3 2 15" xfId="29083"/>
    <cellStyle name="Input 2 2 3 3 2 2" xfId="29084"/>
    <cellStyle name="Input 2 2 3 3 2 2 2" xfId="29085"/>
    <cellStyle name="Input 2 2 3 3 2 2 3" xfId="29086"/>
    <cellStyle name="Input 2 2 3 3 2 2 4" xfId="29087"/>
    <cellStyle name="Input 2 2 3 3 2 2 5" xfId="29088"/>
    <cellStyle name="Input 2 2 3 3 2 2 6" xfId="29089"/>
    <cellStyle name="Input 2 2 3 3 2 2 7" xfId="29090"/>
    <cellStyle name="Input 2 2 3 3 2 2 8" xfId="29091"/>
    <cellStyle name="Input 2 2 3 3 2 2 9" xfId="29092"/>
    <cellStyle name="Input 2 2 3 3 2 3" xfId="29093"/>
    <cellStyle name="Input 2 2 3 3 2 3 2" xfId="29094"/>
    <cellStyle name="Input 2 2 3 3 2 3 3" xfId="29095"/>
    <cellStyle name="Input 2 2 3 3 2 3 4" xfId="29096"/>
    <cellStyle name="Input 2 2 3 3 2 3 5" xfId="29097"/>
    <cellStyle name="Input 2 2 3 3 2 3 6" xfId="29098"/>
    <cellStyle name="Input 2 2 3 3 2 3 7" xfId="29099"/>
    <cellStyle name="Input 2 2 3 3 2 3 8" xfId="29100"/>
    <cellStyle name="Input 2 2 3 3 2 3 9" xfId="29101"/>
    <cellStyle name="Input 2 2 3 3 2 4" xfId="29102"/>
    <cellStyle name="Input 2 2 3 3 2 4 2" xfId="29103"/>
    <cellStyle name="Input 2 2 3 3 2 4 3" xfId="29104"/>
    <cellStyle name="Input 2 2 3 3 2 4 4" xfId="29105"/>
    <cellStyle name="Input 2 2 3 3 2 4 5" xfId="29106"/>
    <cellStyle name="Input 2 2 3 3 2 4 6" xfId="29107"/>
    <cellStyle name="Input 2 2 3 3 2 4 7" xfId="29108"/>
    <cellStyle name="Input 2 2 3 3 2 4 8" xfId="29109"/>
    <cellStyle name="Input 2 2 3 3 2 4 9" xfId="29110"/>
    <cellStyle name="Input 2 2 3 3 2 5" xfId="29111"/>
    <cellStyle name="Input 2 2 3 3 2 5 2" xfId="29112"/>
    <cellStyle name="Input 2 2 3 3 2 5 3" xfId="29113"/>
    <cellStyle name="Input 2 2 3 3 2 5 4" xfId="29114"/>
    <cellStyle name="Input 2 2 3 3 2 5 5" xfId="29115"/>
    <cellStyle name="Input 2 2 3 3 2 5 6" xfId="29116"/>
    <cellStyle name="Input 2 2 3 3 2 5 7" xfId="29117"/>
    <cellStyle name="Input 2 2 3 3 2 5 8" xfId="29118"/>
    <cellStyle name="Input 2 2 3 3 2 6" xfId="29119"/>
    <cellStyle name="Input 2 2 3 3 2 6 2" xfId="29120"/>
    <cellStyle name="Input 2 2 3 3 2 6 3" xfId="29121"/>
    <cellStyle name="Input 2 2 3 3 2 6 4" xfId="29122"/>
    <cellStyle name="Input 2 2 3 3 2 6 5" xfId="29123"/>
    <cellStyle name="Input 2 2 3 3 2 6 6" xfId="29124"/>
    <cellStyle name="Input 2 2 3 3 2 6 7" xfId="29125"/>
    <cellStyle name="Input 2 2 3 3 2 6 8" xfId="29126"/>
    <cellStyle name="Input 2 2 3 3 2 7" xfId="29127"/>
    <cellStyle name="Input 2 2 3 3 2 7 2" xfId="29128"/>
    <cellStyle name="Input 2 2 3 3 2 7 3" xfId="29129"/>
    <cellStyle name="Input 2 2 3 3 2 7 4" xfId="29130"/>
    <cellStyle name="Input 2 2 3 3 2 7 5" xfId="29131"/>
    <cellStyle name="Input 2 2 3 3 2 7 6" xfId="29132"/>
    <cellStyle name="Input 2 2 3 3 2 7 7" xfId="29133"/>
    <cellStyle name="Input 2 2 3 3 2 7 8" xfId="29134"/>
    <cellStyle name="Input 2 2 3 3 2 8" xfId="29135"/>
    <cellStyle name="Input 2 2 3 3 2 9" xfId="29136"/>
    <cellStyle name="Input 2 2 3 3 20" xfId="29137"/>
    <cellStyle name="Input 2 2 3 3 21" xfId="29138"/>
    <cellStyle name="Input 2 2 3 3 22" xfId="29139"/>
    <cellStyle name="Input 2 2 3 3 23" xfId="29140"/>
    <cellStyle name="Input 2 2 3 3 24" xfId="29141"/>
    <cellStyle name="Input 2 2 3 3 25" xfId="29142"/>
    <cellStyle name="Input 2 2 3 3 26" xfId="29143"/>
    <cellStyle name="Input 2 2 3 3 27" xfId="29144"/>
    <cellStyle name="Input 2 2 3 3 3" xfId="29145"/>
    <cellStyle name="Input 2 2 3 3 3 10" xfId="29146"/>
    <cellStyle name="Input 2 2 3 3 3 11" xfId="29147"/>
    <cellStyle name="Input 2 2 3 3 3 12" xfId="29148"/>
    <cellStyle name="Input 2 2 3 3 3 13" xfId="29149"/>
    <cellStyle name="Input 2 2 3 3 3 14" xfId="29150"/>
    <cellStyle name="Input 2 2 3 3 3 15" xfId="29151"/>
    <cellStyle name="Input 2 2 3 3 3 2" xfId="29152"/>
    <cellStyle name="Input 2 2 3 3 3 2 2" xfId="29153"/>
    <cellStyle name="Input 2 2 3 3 3 2 3" xfId="29154"/>
    <cellStyle name="Input 2 2 3 3 3 2 4" xfId="29155"/>
    <cellStyle name="Input 2 2 3 3 3 2 5" xfId="29156"/>
    <cellStyle name="Input 2 2 3 3 3 2 6" xfId="29157"/>
    <cellStyle name="Input 2 2 3 3 3 2 7" xfId="29158"/>
    <cellStyle name="Input 2 2 3 3 3 2 8" xfId="29159"/>
    <cellStyle name="Input 2 2 3 3 3 3" xfId="29160"/>
    <cellStyle name="Input 2 2 3 3 3 3 2" xfId="29161"/>
    <cellStyle name="Input 2 2 3 3 3 3 3" xfId="29162"/>
    <cellStyle name="Input 2 2 3 3 3 3 4" xfId="29163"/>
    <cellStyle name="Input 2 2 3 3 3 3 5" xfId="29164"/>
    <cellStyle name="Input 2 2 3 3 3 3 6" xfId="29165"/>
    <cellStyle name="Input 2 2 3 3 3 3 7" xfId="29166"/>
    <cellStyle name="Input 2 2 3 3 3 3 8" xfId="29167"/>
    <cellStyle name="Input 2 2 3 3 3 4" xfId="29168"/>
    <cellStyle name="Input 2 2 3 3 3 4 2" xfId="29169"/>
    <cellStyle name="Input 2 2 3 3 3 4 3" xfId="29170"/>
    <cellStyle name="Input 2 2 3 3 3 4 4" xfId="29171"/>
    <cellStyle name="Input 2 2 3 3 3 4 5" xfId="29172"/>
    <cellStyle name="Input 2 2 3 3 3 4 6" xfId="29173"/>
    <cellStyle name="Input 2 2 3 3 3 4 7" xfId="29174"/>
    <cellStyle name="Input 2 2 3 3 3 4 8" xfId="29175"/>
    <cellStyle name="Input 2 2 3 3 3 5" xfId="29176"/>
    <cellStyle name="Input 2 2 3 3 3 5 2" xfId="29177"/>
    <cellStyle name="Input 2 2 3 3 3 5 3" xfId="29178"/>
    <cellStyle name="Input 2 2 3 3 3 5 4" xfId="29179"/>
    <cellStyle name="Input 2 2 3 3 3 5 5" xfId="29180"/>
    <cellStyle name="Input 2 2 3 3 3 5 6" xfId="29181"/>
    <cellStyle name="Input 2 2 3 3 3 5 7" xfId="29182"/>
    <cellStyle name="Input 2 2 3 3 3 5 8" xfId="29183"/>
    <cellStyle name="Input 2 2 3 3 3 6" xfId="29184"/>
    <cellStyle name="Input 2 2 3 3 3 6 2" xfId="29185"/>
    <cellStyle name="Input 2 2 3 3 3 6 3" xfId="29186"/>
    <cellStyle name="Input 2 2 3 3 3 6 4" xfId="29187"/>
    <cellStyle name="Input 2 2 3 3 3 6 5" xfId="29188"/>
    <cellStyle name="Input 2 2 3 3 3 6 6" xfId="29189"/>
    <cellStyle name="Input 2 2 3 3 3 6 7" xfId="29190"/>
    <cellStyle name="Input 2 2 3 3 3 6 8" xfId="29191"/>
    <cellStyle name="Input 2 2 3 3 3 7" xfId="29192"/>
    <cellStyle name="Input 2 2 3 3 3 7 2" xfId="29193"/>
    <cellStyle name="Input 2 2 3 3 3 7 3" xfId="29194"/>
    <cellStyle name="Input 2 2 3 3 3 7 4" xfId="29195"/>
    <cellStyle name="Input 2 2 3 3 3 7 5" xfId="29196"/>
    <cellStyle name="Input 2 2 3 3 3 7 6" xfId="29197"/>
    <cellStyle name="Input 2 2 3 3 3 7 7" xfId="29198"/>
    <cellStyle name="Input 2 2 3 3 3 7 8" xfId="29199"/>
    <cellStyle name="Input 2 2 3 3 3 8" xfId="29200"/>
    <cellStyle name="Input 2 2 3 3 3 9" xfId="29201"/>
    <cellStyle name="Input 2 2 3 3 4" xfId="29202"/>
    <cellStyle name="Input 2 2 3 3 4 2" xfId="29203"/>
    <cellStyle name="Input 2 2 3 3 4 3" xfId="29204"/>
    <cellStyle name="Input 2 2 3 3 4 4" xfId="29205"/>
    <cellStyle name="Input 2 2 3 3 4 5" xfId="29206"/>
    <cellStyle name="Input 2 2 3 3 4 6" xfId="29207"/>
    <cellStyle name="Input 2 2 3 3 4 7" xfId="29208"/>
    <cellStyle name="Input 2 2 3 3 4 8" xfId="29209"/>
    <cellStyle name="Input 2 2 3 3 4 9" xfId="29210"/>
    <cellStyle name="Input 2 2 3 3 5" xfId="29211"/>
    <cellStyle name="Input 2 2 3 3 5 2" xfId="29212"/>
    <cellStyle name="Input 2 2 3 3 5 3" xfId="29213"/>
    <cellStyle name="Input 2 2 3 3 5 4" xfId="29214"/>
    <cellStyle name="Input 2 2 3 3 5 5" xfId="29215"/>
    <cellStyle name="Input 2 2 3 3 5 6" xfId="29216"/>
    <cellStyle name="Input 2 2 3 3 5 7" xfId="29217"/>
    <cellStyle name="Input 2 2 3 3 5 8" xfId="29218"/>
    <cellStyle name="Input 2 2 3 3 5 9" xfId="29219"/>
    <cellStyle name="Input 2 2 3 3 6" xfId="29220"/>
    <cellStyle name="Input 2 2 3 3 6 2" xfId="29221"/>
    <cellStyle name="Input 2 2 3 3 6 3" xfId="29222"/>
    <cellStyle name="Input 2 2 3 3 6 4" xfId="29223"/>
    <cellStyle name="Input 2 2 3 3 6 5" xfId="29224"/>
    <cellStyle name="Input 2 2 3 3 6 6" xfId="29225"/>
    <cellStyle name="Input 2 2 3 3 6 7" xfId="29226"/>
    <cellStyle name="Input 2 2 3 3 6 8" xfId="29227"/>
    <cellStyle name="Input 2 2 3 3 6 9" xfId="29228"/>
    <cellStyle name="Input 2 2 3 3 7" xfId="29229"/>
    <cellStyle name="Input 2 2 3 3 7 2" xfId="29230"/>
    <cellStyle name="Input 2 2 3 3 7 3" xfId="29231"/>
    <cellStyle name="Input 2 2 3 3 7 4" xfId="29232"/>
    <cellStyle name="Input 2 2 3 3 7 5" xfId="29233"/>
    <cellStyle name="Input 2 2 3 3 7 6" xfId="29234"/>
    <cellStyle name="Input 2 2 3 3 7 7" xfId="29235"/>
    <cellStyle name="Input 2 2 3 3 7 8" xfId="29236"/>
    <cellStyle name="Input 2 2 3 3 8" xfId="29237"/>
    <cellStyle name="Input 2 2 3 3 8 2" xfId="29238"/>
    <cellStyle name="Input 2 2 3 3 8 3" xfId="29239"/>
    <cellStyle name="Input 2 2 3 3 8 4" xfId="29240"/>
    <cellStyle name="Input 2 2 3 3 8 5" xfId="29241"/>
    <cellStyle name="Input 2 2 3 3 8 6" xfId="29242"/>
    <cellStyle name="Input 2 2 3 3 8 7" xfId="29243"/>
    <cellStyle name="Input 2 2 3 3 8 8" xfId="29244"/>
    <cellStyle name="Input 2 2 3 3 9" xfId="29245"/>
    <cellStyle name="Input 2 2 3 3 9 2" xfId="29246"/>
    <cellStyle name="Input 2 2 3 3 9 3" xfId="29247"/>
    <cellStyle name="Input 2 2 3 3 9 4" xfId="29248"/>
    <cellStyle name="Input 2 2 3 3 9 5" xfId="29249"/>
    <cellStyle name="Input 2 2 3 3 9 6" xfId="29250"/>
    <cellStyle name="Input 2 2 3 3 9 7" xfId="29251"/>
    <cellStyle name="Input 2 2 3 3 9 8" xfId="29252"/>
    <cellStyle name="Input 2 2 3 4" xfId="29253"/>
    <cellStyle name="Input 2 2 3 4 10" xfId="29254"/>
    <cellStyle name="Input 2 2 3 4 11" xfId="29255"/>
    <cellStyle name="Input 2 2 3 4 12" xfId="29256"/>
    <cellStyle name="Input 2 2 3 4 13" xfId="29257"/>
    <cellStyle name="Input 2 2 3 4 14" xfId="29258"/>
    <cellStyle name="Input 2 2 3 4 15" xfId="29259"/>
    <cellStyle name="Input 2 2 3 4 16" xfId="29260"/>
    <cellStyle name="Input 2 2 3 4 17" xfId="29261"/>
    <cellStyle name="Input 2 2 3 4 18" xfId="29262"/>
    <cellStyle name="Input 2 2 3 4 19" xfId="29263"/>
    <cellStyle name="Input 2 2 3 4 2" xfId="29264"/>
    <cellStyle name="Input 2 2 3 4 2 10" xfId="29265"/>
    <cellStyle name="Input 2 2 3 4 2 2" xfId="29266"/>
    <cellStyle name="Input 2 2 3 4 2 2 2" xfId="29267"/>
    <cellStyle name="Input 2 2 3 4 2 2 3" xfId="29268"/>
    <cellStyle name="Input 2 2 3 4 2 2 4" xfId="29269"/>
    <cellStyle name="Input 2 2 3 4 2 2 5" xfId="29270"/>
    <cellStyle name="Input 2 2 3 4 2 2 6" xfId="29271"/>
    <cellStyle name="Input 2 2 3 4 2 2 7" xfId="29272"/>
    <cellStyle name="Input 2 2 3 4 2 2 8" xfId="29273"/>
    <cellStyle name="Input 2 2 3 4 2 2 9" xfId="29274"/>
    <cellStyle name="Input 2 2 3 4 2 3" xfId="29275"/>
    <cellStyle name="Input 2 2 3 4 2 4" xfId="29276"/>
    <cellStyle name="Input 2 2 3 4 2 5" xfId="29277"/>
    <cellStyle name="Input 2 2 3 4 2 6" xfId="29278"/>
    <cellStyle name="Input 2 2 3 4 2 7" xfId="29279"/>
    <cellStyle name="Input 2 2 3 4 2 8" xfId="29280"/>
    <cellStyle name="Input 2 2 3 4 2 9" xfId="29281"/>
    <cellStyle name="Input 2 2 3 4 20" xfId="29282"/>
    <cellStyle name="Input 2 2 3 4 21" xfId="29283"/>
    <cellStyle name="Input 2 2 3 4 22" xfId="29284"/>
    <cellStyle name="Input 2 2 3 4 23" xfId="29285"/>
    <cellStyle name="Input 2 2 3 4 24" xfId="29286"/>
    <cellStyle name="Input 2 2 3 4 3" xfId="29287"/>
    <cellStyle name="Input 2 2 3 4 3 2" xfId="29288"/>
    <cellStyle name="Input 2 2 3 4 3 3" xfId="29289"/>
    <cellStyle name="Input 2 2 3 4 3 4" xfId="29290"/>
    <cellStyle name="Input 2 2 3 4 3 5" xfId="29291"/>
    <cellStyle name="Input 2 2 3 4 3 6" xfId="29292"/>
    <cellStyle name="Input 2 2 3 4 3 7" xfId="29293"/>
    <cellStyle name="Input 2 2 3 4 3 8" xfId="29294"/>
    <cellStyle name="Input 2 2 3 4 3 9" xfId="29295"/>
    <cellStyle name="Input 2 2 3 4 4" xfId="29296"/>
    <cellStyle name="Input 2 2 3 4 4 2" xfId="29297"/>
    <cellStyle name="Input 2 2 3 4 4 3" xfId="29298"/>
    <cellStyle name="Input 2 2 3 4 4 4" xfId="29299"/>
    <cellStyle name="Input 2 2 3 4 4 5" xfId="29300"/>
    <cellStyle name="Input 2 2 3 4 4 6" xfId="29301"/>
    <cellStyle name="Input 2 2 3 4 4 7" xfId="29302"/>
    <cellStyle name="Input 2 2 3 4 4 8" xfId="29303"/>
    <cellStyle name="Input 2 2 3 4 4 9" xfId="29304"/>
    <cellStyle name="Input 2 2 3 4 5" xfId="29305"/>
    <cellStyle name="Input 2 2 3 4 5 2" xfId="29306"/>
    <cellStyle name="Input 2 2 3 4 5 3" xfId="29307"/>
    <cellStyle name="Input 2 2 3 4 5 4" xfId="29308"/>
    <cellStyle name="Input 2 2 3 4 5 5" xfId="29309"/>
    <cellStyle name="Input 2 2 3 4 5 6" xfId="29310"/>
    <cellStyle name="Input 2 2 3 4 5 7" xfId="29311"/>
    <cellStyle name="Input 2 2 3 4 5 8" xfId="29312"/>
    <cellStyle name="Input 2 2 3 4 6" xfId="29313"/>
    <cellStyle name="Input 2 2 3 4 6 2" xfId="29314"/>
    <cellStyle name="Input 2 2 3 4 6 3" xfId="29315"/>
    <cellStyle name="Input 2 2 3 4 6 4" xfId="29316"/>
    <cellStyle name="Input 2 2 3 4 6 5" xfId="29317"/>
    <cellStyle name="Input 2 2 3 4 6 6" xfId="29318"/>
    <cellStyle name="Input 2 2 3 4 6 7" xfId="29319"/>
    <cellStyle name="Input 2 2 3 4 6 8" xfId="29320"/>
    <cellStyle name="Input 2 2 3 4 7" xfId="29321"/>
    <cellStyle name="Input 2 2 3 4 7 2" xfId="29322"/>
    <cellStyle name="Input 2 2 3 4 7 3" xfId="29323"/>
    <cellStyle name="Input 2 2 3 4 7 4" xfId="29324"/>
    <cellStyle name="Input 2 2 3 4 7 5" xfId="29325"/>
    <cellStyle name="Input 2 2 3 4 7 6" xfId="29326"/>
    <cellStyle name="Input 2 2 3 4 7 7" xfId="29327"/>
    <cellStyle name="Input 2 2 3 4 7 8" xfId="29328"/>
    <cellStyle name="Input 2 2 3 4 8" xfId="29329"/>
    <cellStyle name="Input 2 2 3 4 9" xfId="29330"/>
    <cellStyle name="Input 2 2 3 5" xfId="29331"/>
    <cellStyle name="Input 2 2 3 5 10" xfId="29332"/>
    <cellStyle name="Input 2 2 3 5 11" xfId="29333"/>
    <cellStyle name="Input 2 2 3 5 12" xfId="29334"/>
    <cellStyle name="Input 2 2 3 5 13" xfId="29335"/>
    <cellStyle name="Input 2 2 3 5 14" xfId="29336"/>
    <cellStyle name="Input 2 2 3 5 15" xfId="29337"/>
    <cellStyle name="Input 2 2 3 5 16" xfId="29338"/>
    <cellStyle name="Input 2 2 3 5 17" xfId="29339"/>
    <cellStyle name="Input 2 2 3 5 18" xfId="29340"/>
    <cellStyle name="Input 2 2 3 5 2" xfId="29341"/>
    <cellStyle name="Input 2 2 3 5 2 10" xfId="29342"/>
    <cellStyle name="Input 2 2 3 5 2 2" xfId="29343"/>
    <cellStyle name="Input 2 2 3 5 2 2 2" xfId="29344"/>
    <cellStyle name="Input 2 2 3 5 2 2 3" xfId="29345"/>
    <cellStyle name="Input 2 2 3 5 2 2 4" xfId="29346"/>
    <cellStyle name="Input 2 2 3 5 2 2 5" xfId="29347"/>
    <cellStyle name="Input 2 2 3 5 2 2 6" xfId="29348"/>
    <cellStyle name="Input 2 2 3 5 2 2 7" xfId="29349"/>
    <cellStyle name="Input 2 2 3 5 2 2 8" xfId="29350"/>
    <cellStyle name="Input 2 2 3 5 2 2 9" xfId="29351"/>
    <cellStyle name="Input 2 2 3 5 2 3" xfId="29352"/>
    <cellStyle name="Input 2 2 3 5 2 4" xfId="29353"/>
    <cellStyle name="Input 2 2 3 5 2 5" xfId="29354"/>
    <cellStyle name="Input 2 2 3 5 2 6" xfId="29355"/>
    <cellStyle name="Input 2 2 3 5 2 7" xfId="29356"/>
    <cellStyle name="Input 2 2 3 5 2 8" xfId="29357"/>
    <cellStyle name="Input 2 2 3 5 2 9" xfId="29358"/>
    <cellStyle name="Input 2 2 3 5 3" xfId="29359"/>
    <cellStyle name="Input 2 2 3 5 3 2" xfId="29360"/>
    <cellStyle name="Input 2 2 3 5 3 3" xfId="29361"/>
    <cellStyle name="Input 2 2 3 5 3 4" xfId="29362"/>
    <cellStyle name="Input 2 2 3 5 3 5" xfId="29363"/>
    <cellStyle name="Input 2 2 3 5 3 6" xfId="29364"/>
    <cellStyle name="Input 2 2 3 5 3 7" xfId="29365"/>
    <cellStyle name="Input 2 2 3 5 3 8" xfId="29366"/>
    <cellStyle name="Input 2 2 3 5 4" xfId="29367"/>
    <cellStyle name="Input 2 2 3 5 4 2" xfId="29368"/>
    <cellStyle name="Input 2 2 3 5 4 3" xfId="29369"/>
    <cellStyle name="Input 2 2 3 5 4 4" xfId="29370"/>
    <cellStyle name="Input 2 2 3 5 4 5" xfId="29371"/>
    <cellStyle name="Input 2 2 3 5 4 6" xfId="29372"/>
    <cellStyle name="Input 2 2 3 5 4 7" xfId="29373"/>
    <cellStyle name="Input 2 2 3 5 4 8" xfId="29374"/>
    <cellStyle name="Input 2 2 3 5 4 9" xfId="29375"/>
    <cellStyle name="Input 2 2 3 5 5" xfId="29376"/>
    <cellStyle name="Input 2 2 3 5 6" xfId="29377"/>
    <cellStyle name="Input 2 2 3 5 7" xfId="29378"/>
    <cellStyle name="Input 2 2 3 5 8" xfId="29379"/>
    <cellStyle name="Input 2 2 3 5 9" xfId="29380"/>
    <cellStyle name="Input 2 2 3 6" xfId="29381"/>
    <cellStyle name="Input 2 2 3 6 10" xfId="29382"/>
    <cellStyle name="Input 2 2 3 6 11" xfId="29383"/>
    <cellStyle name="Input 2 2 3 6 12" xfId="29384"/>
    <cellStyle name="Input 2 2 3 6 13" xfId="29385"/>
    <cellStyle name="Input 2 2 3 6 14" xfId="29386"/>
    <cellStyle name="Input 2 2 3 6 15" xfId="29387"/>
    <cellStyle name="Input 2 2 3 6 16" xfId="29388"/>
    <cellStyle name="Input 2 2 3 6 17" xfId="29389"/>
    <cellStyle name="Input 2 2 3 6 18" xfId="29390"/>
    <cellStyle name="Input 2 2 3 6 2" xfId="29391"/>
    <cellStyle name="Input 2 2 3 6 2 2" xfId="29392"/>
    <cellStyle name="Input 2 2 3 6 2 3" xfId="29393"/>
    <cellStyle name="Input 2 2 3 6 2 4" xfId="29394"/>
    <cellStyle name="Input 2 2 3 6 2 5" xfId="29395"/>
    <cellStyle name="Input 2 2 3 6 2 6" xfId="29396"/>
    <cellStyle name="Input 2 2 3 6 2 7" xfId="29397"/>
    <cellStyle name="Input 2 2 3 6 2 8" xfId="29398"/>
    <cellStyle name="Input 2 2 3 6 2 9" xfId="29399"/>
    <cellStyle name="Input 2 2 3 6 3" xfId="29400"/>
    <cellStyle name="Input 2 2 3 6 4" xfId="29401"/>
    <cellStyle name="Input 2 2 3 6 5" xfId="29402"/>
    <cellStyle name="Input 2 2 3 6 6" xfId="29403"/>
    <cellStyle name="Input 2 2 3 6 7" xfId="29404"/>
    <cellStyle name="Input 2 2 3 6 8" xfId="29405"/>
    <cellStyle name="Input 2 2 3 6 9" xfId="29406"/>
    <cellStyle name="Input 2 2 3 7" xfId="29407"/>
    <cellStyle name="Input 2 2 3 7 10" xfId="29408"/>
    <cellStyle name="Input 2 2 3 7 11" xfId="29409"/>
    <cellStyle name="Input 2 2 3 7 12" xfId="29410"/>
    <cellStyle name="Input 2 2 3 7 13" xfId="29411"/>
    <cellStyle name="Input 2 2 3 7 14" xfId="29412"/>
    <cellStyle name="Input 2 2 3 7 15" xfId="29413"/>
    <cellStyle name="Input 2 2 3 7 16" xfId="29414"/>
    <cellStyle name="Input 2 2 3 7 17" xfId="29415"/>
    <cellStyle name="Input 2 2 3 7 18" xfId="29416"/>
    <cellStyle name="Input 2 2 3 7 2" xfId="29417"/>
    <cellStyle name="Input 2 2 3 7 3" xfId="29418"/>
    <cellStyle name="Input 2 2 3 7 4" xfId="29419"/>
    <cellStyle name="Input 2 2 3 7 5" xfId="29420"/>
    <cellStyle name="Input 2 2 3 7 6" xfId="29421"/>
    <cellStyle name="Input 2 2 3 7 7" xfId="29422"/>
    <cellStyle name="Input 2 2 3 7 8" xfId="29423"/>
    <cellStyle name="Input 2 2 3 7 9" xfId="29424"/>
    <cellStyle name="Input 2 2 3 8" xfId="29425"/>
    <cellStyle name="Input 2 2 3 8 2" xfId="29426"/>
    <cellStyle name="Input 2 2 3 8 3" xfId="29427"/>
    <cellStyle name="Input 2 2 3 8 4" xfId="29428"/>
    <cellStyle name="Input 2 2 3 8 5" xfId="29429"/>
    <cellStyle name="Input 2 2 3 8 6" xfId="29430"/>
    <cellStyle name="Input 2 2 3 8 7" xfId="29431"/>
    <cellStyle name="Input 2 2 3 8 8" xfId="29432"/>
    <cellStyle name="Input 2 2 3 8 9" xfId="29433"/>
    <cellStyle name="Input 2 2 3 9" xfId="29434"/>
    <cellStyle name="Input 2 2 3 9 2" xfId="29435"/>
    <cellStyle name="Input 2 2 3 9 3" xfId="29436"/>
    <cellStyle name="Input 2 2 3 9 4" xfId="29437"/>
    <cellStyle name="Input 2 2 3 9 5" xfId="29438"/>
    <cellStyle name="Input 2 2 3 9 6" xfId="29439"/>
    <cellStyle name="Input 2 2 3 9 7" xfId="29440"/>
    <cellStyle name="Input 2 2 3 9 8" xfId="29441"/>
    <cellStyle name="Input 2 2 3 9 9" xfId="29442"/>
    <cellStyle name="Input 2 2 4" xfId="9792"/>
    <cellStyle name="Input 2 2 4 10" xfId="29443"/>
    <cellStyle name="Input 2 2 4 11" xfId="29444"/>
    <cellStyle name="Input 2 2 4 12" xfId="29445"/>
    <cellStyle name="Input 2 2 4 13" xfId="29446"/>
    <cellStyle name="Input 2 2 4 14" xfId="29447"/>
    <cellStyle name="Input 2 2 4 15" xfId="29448"/>
    <cellStyle name="Input 2 2 4 16" xfId="29449"/>
    <cellStyle name="Input 2 2 4 17" xfId="29450"/>
    <cellStyle name="Input 2 2 4 18" xfId="29451"/>
    <cellStyle name="Input 2 2 4 19" xfId="29452"/>
    <cellStyle name="Input 2 2 4 2" xfId="29453"/>
    <cellStyle name="Input 2 2 4 2 10" xfId="29454"/>
    <cellStyle name="Input 2 2 4 2 11" xfId="29455"/>
    <cellStyle name="Input 2 2 4 2 12" xfId="29456"/>
    <cellStyle name="Input 2 2 4 2 13" xfId="29457"/>
    <cellStyle name="Input 2 2 4 2 14" xfId="29458"/>
    <cellStyle name="Input 2 2 4 2 15" xfId="29459"/>
    <cellStyle name="Input 2 2 4 2 16" xfId="29460"/>
    <cellStyle name="Input 2 2 4 2 17" xfId="29461"/>
    <cellStyle name="Input 2 2 4 2 18" xfId="29462"/>
    <cellStyle name="Input 2 2 4 2 19" xfId="29463"/>
    <cellStyle name="Input 2 2 4 2 2" xfId="29464"/>
    <cellStyle name="Input 2 2 4 2 2 10" xfId="29465"/>
    <cellStyle name="Input 2 2 4 2 2 11" xfId="29466"/>
    <cellStyle name="Input 2 2 4 2 2 12" xfId="29467"/>
    <cellStyle name="Input 2 2 4 2 2 13" xfId="29468"/>
    <cellStyle name="Input 2 2 4 2 2 14" xfId="29469"/>
    <cellStyle name="Input 2 2 4 2 2 15" xfId="29470"/>
    <cellStyle name="Input 2 2 4 2 2 2" xfId="29471"/>
    <cellStyle name="Input 2 2 4 2 2 2 2" xfId="29472"/>
    <cellStyle name="Input 2 2 4 2 2 2 3" xfId="29473"/>
    <cellStyle name="Input 2 2 4 2 2 2 4" xfId="29474"/>
    <cellStyle name="Input 2 2 4 2 2 2 5" xfId="29475"/>
    <cellStyle name="Input 2 2 4 2 2 2 6" xfId="29476"/>
    <cellStyle name="Input 2 2 4 2 2 2 7" xfId="29477"/>
    <cellStyle name="Input 2 2 4 2 2 2 8" xfId="29478"/>
    <cellStyle name="Input 2 2 4 2 2 2 9" xfId="29479"/>
    <cellStyle name="Input 2 2 4 2 2 3" xfId="29480"/>
    <cellStyle name="Input 2 2 4 2 2 3 2" xfId="29481"/>
    <cellStyle name="Input 2 2 4 2 2 3 3" xfId="29482"/>
    <cellStyle name="Input 2 2 4 2 2 3 4" xfId="29483"/>
    <cellStyle name="Input 2 2 4 2 2 3 5" xfId="29484"/>
    <cellStyle name="Input 2 2 4 2 2 3 6" xfId="29485"/>
    <cellStyle name="Input 2 2 4 2 2 3 7" xfId="29486"/>
    <cellStyle name="Input 2 2 4 2 2 3 8" xfId="29487"/>
    <cellStyle name="Input 2 2 4 2 2 4" xfId="29488"/>
    <cellStyle name="Input 2 2 4 2 2 4 2" xfId="29489"/>
    <cellStyle name="Input 2 2 4 2 2 4 3" xfId="29490"/>
    <cellStyle name="Input 2 2 4 2 2 4 4" xfId="29491"/>
    <cellStyle name="Input 2 2 4 2 2 4 5" xfId="29492"/>
    <cellStyle name="Input 2 2 4 2 2 4 6" xfId="29493"/>
    <cellStyle name="Input 2 2 4 2 2 4 7" xfId="29494"/>
    <cellStyle name="Input 2 2 4 2 2 4 8" xfId="29495"/>
    <cellStyle name="Input 2 2 4 2 2 5" xfId="29496"/>
    <cellStyle name="Input 2 2 4 2 2 5 2" xfId="29497"/>
    <cellStyle name="Input 2 2 4 2 2 5 3" xfId="29498"/>
    <cellStyle name="Input 2 2 4 2 2 5 4" xfId="29499"/>
    <cellStyle name="Input 2 2 4 2 2 5 5" xfId="29500"/>
    <cellStyle name="Input 2 2 4 2 2 5 6" xfId="29501"/>
    <cellStyle name="Input 2 2 4 2 2 5 7" xfId="29502"/>
    <cellStyle name="Input 2 2 4 2 2 5 8" xfId="29503"/>
    <cellStyle name="Input 2 2 4 2 2 6" xfId="29504"/>
    <cellStyle name="Input 2 2 4 2 2 6 2" xfId="29505"/>
    <cellStyle name="Input 2 2 4 2 2 6 3" xfId="29506"/>
    <cellStyle name="Input 2 2 4 2 2 6 4" xfId="29507"/>
    <cellStyle name="Input 2 2 4 2 2 6 5" xfId="29508"/>
    <cellStyle name="Input 2 2 4 2 2 6 6" xfId="29509"/>
    <cellStyle name="Input 2 2 4 2 2 6 7" xfId="29510"/>
    <cellStyle name="Input 2 2 4 2 2 6 8" xfId="29511"/>
    <cellStyle name="Input 2 2 4 2 2 7" xfId="29512"/>
    <cellStyle name="Input 2 2 4 2 2 7 2" xfId="29513"/>
    <cellStyle name="Input 2 2 4 2 2 7 3" xfId="29514"/>
    <cellStyle name="Input 2 2 4 2 2 7 4" xfId="29515"/>
    <cellStyle name="Input 2 2 4 2 2 7 5" xfId="29516"/>
    <cellStyle name="Input 2 2 4 2 2 7 6" xfId="29517"/>
    <cellStyle name="Input 2 2 4 2 2 7 7" xfId="29518"/>
    <cellStyle name="Input 2 2 4 2 2 7 8" xfId="29519"/>
    <cellStyle name="Input 2 2 4 2 2 8" xfId="29520"/>
    <cellStyle name="Input 2 2 4 2 2 9" xfId="29521"/>
    <cellStyle name="Input 2 2 4 2 20" xfId="29522"/>
    <cellStyle name="Input 2 2 4 2 21" xfId="29523"/>
    <cellStyle name="Input 2 2 4 2 22" xfId="29524"/>
    <cellStyle name="Input 2 2 4 2 23" xfId="29525"/>
    <cellStyle name="Input 2 2 4 2 24" xfId="29526"/>
    <cellStyle name="Input 2 2 4 2 25" xfId="29527"/>
    <cellStyle name="Input 2 2 4 2 26" xfId="29528"/>
    <cellStyle name="Input 2 2 4 2 27" xfId="29529"/>
    <cellStyle name="Input 2 2 4 2 3" xfId="29530"/>
    <cellStyle name="Input 2 2 4 2 3 10" xfId="29531"/>
    <cellStyle name="Input 2 2 4 2 3 11" xfId="29532"/>
    <cellStyle name="Input 2 2 4 2 3 12" xfId="29533"/>
    <cellStyle name="Input 2 2 4 2 3 13" xfId="29534"/>
    <cellStyle name="Input 2 2 4 2 3 14" xfId="29535"/>
    <cellStyle name="Input 2 2 4 2 3 15" xfId="29536"/>
    <cellStyle name="Input 2 2 4 2 3 2" xfId="29537"/>
    <cellStyle name="Input 2 2 4 2 3 2 2" xfId="29538"/>
    <cellStyle name="Input 2 2 4 2 3 2 3" xfId="29539"/>
    <cellStyle name="Input 2 2 4 2 3 2 4" xfId="29540"/>
    <cellStyle name="Input 2 2 4 2 3 2 5" xfId="29541"/>
    <cellStyle name="Input 2 2 4 2 3 2 6" xfId="29542"/>
    <cellStyle name="Input 2 2 4 2 3 2 7" xfId="29543"/>
    <cellStyle name="Input 2 2 4 2 3 2 8" xfId="29544"/>
    <cellStyle name="Input 2 2 4 2 3 3" xfId="29545"/>
    <cellStyle name="Input 2 2 4 2 3 3 2" xfId="29546"/>
    <cellStyle name="Input 2 2 4 2 3 3 3" xfId="29547"/>
    <cellStyle name="Input 2 2 4 2 3 3 4" xfId="29548"/>
    <cellStyle name="Input 2 2 4 2 3 3 5" xfId="29549"/>
    <cellStyle name="Input 2 2 4 2 3 3 6" xfId="29550"/>
    <cellStyle name="Input 2 2 4 2 3 3 7" xfId="29551"/>
    <cellStyle name="Input 2 2 4 2 3 3 8" xfId="29552"/>
    <cellStyle name="Input 2 2 4 2 3 4" xfId="29553"/>
    <cellStyle name="Input 2 2 4 2 3 4 2" xfId="29554"/>
    <cellStyle name="Input 2 2 4 2 3 4 3" xfId="29555"/>
    <cellStyle name="Input 2 2 4 2 3 4 4" xfId="29556"/>
    <cellStyle name="Input 2 2 4 2 3 4 5" xfId="29557"/>
    <cellStyle name="Input 2 2 4 2 3 4 6" xfId="29558"/>
    <cellStyle name="Input 2 2 4 2 3 4 7" xfId="29559"/>
    <cellStyle name="Input 2 2 4 2 3 4 8" xfId="29560"/>
    <cellStyle name="Input 2 2 4 2 3 5" xfId="29561"/>
    <cellStyle name="Input 2 2 4 2 3 5 2" xfId="29562"/>
    <cellStyle name="Input 2 2 4 2 3 5 3" xfId="29563"/>
    <cellStyle name="Input 2 2 4 2 3 5 4" xfId="29564"/>
    <cellStyle name="Input 2 2 4 2 3 5 5" xfId="29565"/>
    <cellStyle name="Input 2 2 4 2 3 5 6" xfId="29566"/>
    <cellStyle name="Input 2 2 4 2 3 5 7" xfId="29567"/>
    <cellStyle name="Input 2 2 4 2 3 5 8" xfId="29568"/>
    <cellStyle name="Input 2 2 4 2 3 6" xfId="29569"/>
    <cellStyle name="Input 2 2 4 2 3 6 2" xfId="29570"/>
    <cellStyle name="Input 2 2 4 2 3 6 3" xfId="29571"/>
    <cellStyle name="Input 2 2 4 2 3 6 4" xfId="29572"/>
    <cellStyle name="Input 2 2 4 2 3 6 5" xfId="29573"/>
    <cellStyle name="Input 2 2 4 2 3 6 6" xfId="29574"/>
    <cellStyle name="Input 2 2 4 2 3 6 7" xfId="29575"/>
    <cellStyle name="Input 2 2 4 2 3 6 8" xfId="29576"/>
    <cellStyle name="Input 2 2 4 2 3 7" xfId="29577"/>
    <cellStyle name="Input 2 2 4 2 3 7 2" xfId="29578"/>
    <cellStyle name="Input 2 2 4 2 3 7 3" xfId="29579"/>
    <cellStyle name="Input 2 2 4 2 3 7 4" xfId="29580"/>
    <cellStyle name="Input 2 2 4 2 3 7 5" xfId="29581"/>
    <cellStyle name="Input 2 2 4 2 3 7 6" xfId="29582"/>
    <cellStyle name="Input 2 2 4 2 3 7 7" xfId="29583"/>
    <cellStyle name="Input 2 2 4 2 3 7 8" xfId="29584"/>
    <cellStyle name="Input 2 2 4 2 3 8" xfId="29585"/>
    <cellStyle name="Input 2 2 4 2 3 9" xfId="29586"/>
    <cellStyle name="Input 2 2 4 2 4" xfId="29587"/>
    <cellStyle name="Input 2 2 4 2 4 2" xfId="29588"/>
    <cellStyle name="Input 2 2 4 2 4 3" xfId="29589"/>
    <cellStyle name="Input 2 2 4 2 4 4" xfId="29590"/>
    <cellStyle name="Input 2 2 4 2 4 5" xfId="29591"/>
    <cellStyle name="Input 2 2 4 2 4 6" xfId="29592"/>
    <cellStyle name="Input 2 2 4 2 4 7" xfId="29593"/>
    <cellStyle name="Input 2 2 4 2 4 8" xfId="29594"/>
    <cellStyle name="Input 2 2 4 2 4 9" xfId="29595"/>
    <cellStyle name="Input 2 2 4 2 5" xfId="29596"/>
    <cellStyle name="Input 2 2 4 2 5 2" xfId="29597"/>
    <cellStyle name="Input 2 2 4 2 5 3" xfId="29598"/>
    <cellStyle name="Input 2 2 4 2 5 4" xfId="29599"/>
    <cellStyle name="Input 2 2 4 2 5 5" xfId="29600"/>
    <cellStyle name="Input 2 2 4 2 5 6" xfId="29601"/>
    <cellStyle name="Input 2 2 4 2 5 7" xfId="29602"/>
    <cellStyle name="Input 2 2 4 2 5 8" xfId="29603"/>
    <cellStyle name="Input 2 2 4 2 6" xfId="29604"/>
    <cellStyle name="Input 2 2 4 2 6 2" xfId="29605"/>
    <cellStyle name="Input 2 2 4 2 6 3" xfId="29606"/>
    <cellStyle name="Input 2 2 4 2 6 4" xfId="29607"/>
    <cellStyle name="Input 2 2 4 2 6 5" xfId="29608"/>
    <cellStyle name="Input 2 2 4 2 6 6" xfId="29609"/>
    <cellStyle name="Input 2 2 4 2 6 7" xfId="29610"/>
    <cellStyle name="Input 2 2 4 2 6 8" xfId="29611"/>
    <cellStyle name="Input 2 2 4 2 7" xfId="29612"/>
    <cellStyle name="Input 2 2 4 2 7 2" xfId="29613"/>
    <cellStyle name="Input 2 2 4 2 7 3" xfId="29614"/>
    <cellStyle name="Input 2 2 4 2 7 4" xfId="29615"/>
    <cellStyle name="Input 2 2 4 2 7 5" xfId="29616"/>
    <cellStyle name="Input 2 2 4 2 7 6" xfId="29617"/>
    <cellStyle name="Input 2 2 4 2 7 7" xfId="29618"/>
    <cellStyle name="Input 2 2 4 2 7 8" xfId="29619"/>
    <cellStyle name="Input 2 2 4 2 8" xfId="29620"/>
    <cellStyle name="Input 2 2 4 2 8 2" xfId="29621"/>
    <cellStyle name="Input 2 2 4 2 8 3" xfId="29622"/>
    <cellStyle name="Input 2 2 4 2 8 4" xfId="29623"/>
    <cellStyle name="Input 2 2 4 2 8 5" xfId="29624"/>
    <cellStyle name="Input 2 2 4 2 8 6" xfId="29625"/>
    <cellStyle name="Input 2 2 4 2 8 7" xfId="29626"/>
    <cellStyle name="Input 2 2 4 2 8 8" xfId="29627"/>
    <cellStyle name="Input 2 2 4 2 9" xfId="29628"/>
    <cellStyle name="Input 2 2 4 2 9 2" xfId="29629"/>
    <cellStyle name="Input 2 2 4 2 9 3" xfId="29630"/>
    <cellStyle name="Input 2 2 4 2 9 4" xfId="29631"/>
    <cellStyle name="Input 2 2 4 2 9 5" xfId="29632"/>
    <cellStyle name="Input 2 2 4 2 9 6" xfId="29633"/>
    <cellStyle name="Input 2 2 4 2 9 7" xfId="29634"/>
    <cellStyle name="Input 2 2 4 2 9 8" xfId="29635"/>
    <cellStyle name="Input 2 2 4 20" xfId="29636"/>
    <cellStyle name="Input 2 2 4 21" xfId="29637"/>
    <cellStyle name="Input 2 2 4 22" xfId="29638"/>
    <cellStyle name="Input 2 2 4 23" xfId="29639"/>
    <cellStyle name="Input 2 2 4 24" xfId="29640"/>
    <cellStyle name="Input 2 2 4 3" xfId="29641"/>
    <cellStyle name="Input 2 2 4 3 10" xfId="29642"/>
    <cellStyle name="Input 2 2 4 3 11" xfId="29643"/>
    <cellStyle name="Input 2 2 4 3 12" xfId="29644"/>
    <cellStyle name="Input 2 2 4 3 13" xfId="29645"/>
    <cellStyle name="Input 2 2 4 3 14" xfId="29646"/>
    <cellStyle name="Input 2 2 4 3 15" xfId="29647"/>
    <cellStyle name="Input 2 2 4 3 16" xfId="29648"/>
    <cellStyle name="Input 2 2 4 3 17" xfId="29649"/>
    <cellStyle name="Input 2 2 4 3 18" xfId="29650"/>
    <cellStyle name="Input 2 2 4 3 19" xfId="29651"/>
    <cellStyle name="Input 2 2 4 3 2" xfId="29652"/>
    <cellStyle name="Input 2 2 4 3 2 10" xfId="29653"/>
    <cellStyle name="Input 2 2 4 3 2 2" xfId="29654"/>
    <cellStyle name="Input 2 2 4 3 2 2 2" xfId="29655"/>
    <cellStyle name="Input 2 2 4 3 2 2 3" xfId="29656"/>
    <cellStyle name="Input 2 2 4 3 2 2 4" xfId="29657"/>
    <cellStyle name="Input 2 2 4 3 2 2 5" xfId="29658"/>
    <cellStyle name="Input 2 2 4 3 2 2 6" xfId="29659"/>
    <cellStyle name="Input 2 2 4 3 2 2 7" xfId="29660"/>
    <cellStyle name="Input 2 2 4 3 2 2 8" xfId="29661"/>
    <cellStyle name="Input 2 2 4 3 2 2 9" xfId="29662"/>
    <cellStyle name="Input 2 2 4 3 2 3" xfId="29663"/>
    <cellStyle name="Input 2 2 4 3 2 4" xfId="29664"/>
    <cellStyle name="Input 2 2 4 3 2 5" xfId="29665"/>
    <cellStyle name="Input 2 2 4 3 2 6" xfId="29666"/>
    <cellStyle name="Input 2 2 4 3 2 7" xfId="29667"/>
    <cellStyle name="Input 2 2 4 3 2 8" xfId="29668"/>
    <cellStyle name="Input 2 2 4 3 2 9" xfId="29669"/>
    <cellStyle name="Input 2 2 4 3 20" xfId="29670"/>
    <cellStyle name="Input 2 2 4 3 21" xfId="29671"/>
    <cellStyle name="Input 2 2 4 3 22" xfId="29672"/>
    <cellStyle name="Input 2 2 4 3 23" xfId="29673"/>
    <cellStyle name="Input 2 2 4 3 24" xfId="29674"/>
    <cellStyle name="Input 2 2 4 3 3" xfId="29675"/>
    <cellStyle name="Input 2 2 4 3 3 2" xfId="29676"/>
    <cellStyle name="Input 2 2 4 3 3 3" xfId="29677"/>
    <cellStyle name="Input 2 2 4 3 3 4" xfId="29678"/>
    <cellStyle name="Input 2 2 4 3 3 5" xfId="29679"/>
    <cellStyle name="Input 2 2 4 3 3 6" xfId="29680"/>
    <cellStyle name="Input 2 2 4 3 3 7" xfId="29681"/>
    <cellStyle name="Input 2 2 4 3 3 8" xfId="29682"/>
    <cellStyle name="Input 2 2 4 3 4" xfId="29683"/>
    <cellStyle name="Input 2 2 4 3 4 2" xfId="29684"/>
    <cellStyle name="Input 2 2 4 3 4 3" xfId="29685"/>
    <cellStyle name="Input 2 2 4 3 4 4" xfId="29686"/>
    <cellStyle name="Input 2 2 4 3 4 5" xfId="29687"/>
    <cellStyle name="Input 2 2 4 3 4 6" xfId="29688"/>
    <cellStyle name="Input 2 2 4 3 4 7" xfId="29689"/>
    <cellStyle name="Input 2 2 4 3 4 8" xfId="29690"/>
    <cellStyle name="Input 2 2 4 3 4 9" xfId="29691"/>
    <cellStyle name="Input 2 2 4 3 5" xfId="29692"/>
    <cellStyle name="Input 2 2 4 3 5 2" xfId="29693"/>
    <cellStyle name="Input 2 2 4 3 5 3" xfId="29694"/>
    <cellStyle name="Input 2 2 4 3 5 4" xfId="29695"/>
    <cellStyle name="Input 2 2 4 3 5 5" xfId="29696"/>
    <cellStyle name="Input 2 2 4 3 5 6" xfId="29697"/>
    <cellStyle name="Input 2 2 4 3 5 7" xfId="29698"/>
    <cellStyle name="Input 2 2 4 3 5 8" xfId="29699"/>
    <cellStyle name="Input 2 2 4 3 6" xfId="29700"/>
    <cellStyle name="Input 2 2 4 3 6 2" xfId="29701"/>
    <cellStyle name="Input 2 2 4 3 6 3" xfId="29702"/>
    <cellStyle name="Input 2 2 4 3 6 4" xfId="29703"/>
    <cellStyle name="Input 2 2 4 3 6 5" xfId="29704"/>
    <cellStyle name="Input 2 2 4 3 6 6" xfId="29705"/>
    <cellStyle name="Input 2 2 4 3 6 7" xfId="29706"/>
    <cellStyle name="Input 2 2 4 3 6 8" xfId="29707"/>
    <cellStyle name="Input 2 2 4 3 7" xfId="29708"/>
    <cellStyle name="Input 2 2 4 3 7 2" xfId="29709"/>
    <cellStyle name="Input 2 2 4 3 7 3" xfId="29710"/>
    <cellStyle name="Input 2 2 4 3 7 4" xfId="29711"/>
    <cellStyle name="Input 2 2 4 3 7 5" xfId="29712"/>
    <cellStyle name="Input 2 2 4 3 7 6" xfId="29713"/>
    <cellStyle name="Input 2 2 4 3 7 7" xfId="29714"/>
    <cellStyle name="Input 2 2 4 3 7 8" xfId="29715"/>
    <cellStyle name="Input 2 2 4 3 8" xfId="29716"/>
    <cellStyle name="Input 2 2 4 3 9" xfId="29717"/>
    <cellStyle name="Input 2 2 4 4" xfId="29718"/>
    <cellStyle name="Input 2 2 4 4 10" xfId="29719"/>
    <cellStyle name="Input 2 2 4 4 11" xfId="29720"/>
    <cellStyle name="Input 2 2 4 4 12" xfId="29721"/>
    <cellStyle name="Input 2 2 4 4 13" xfId="29722"/>
    <cellStyle name="Input 2 2 4 4 14" xfId="29723"/>
    <cellStyle name="Input 2 2 4 4 15" xfId="29724"/>
    <cellStyle name="Input 2 2 4 4 16" xfId="29725"/>
    <cellStyle name="Input 2 2 4 4 17" xfId="29726"/>
    <cellStyle name="Input 2 2 4 4 18" xfId="29727"/>
    <cellStyle name="Input 2 2 4 4 2" xfId="29728"/>
    <cellStyle name="Input 2 2 4 4 2 10" xfId="29729"/>
    <cellStyle name="Input 2 2 4 4 2 2" xfId="29730"/>
    <cellStyle name="Input 2 2 4 4 2 2 2" xfId="29731"/>
    <cellStyle name="Input 2 2 4 4 2 2 3" xfId="29732"/>
    <cellStyle name="Input 2 2 4 4 2 2 4" xfId="29733"/>
    <cellStyle name="Input 2 2 4 4 2 2 5" xfId="29734"/>
    <cellStyle name="Input 2 2 4 4 2 2 6" xfId="29735"/>
    <cellStyle name="Input 2 2 4 4 2 2 7" xfId="29736"/>
    <cellStyle name="Input 2 2 4 4 2 2 8" xfId="29737"/>
    <cellStyle name="Input 2 2 4 4 2 2 9" xfId="29738"/>
    <cellStyle name="Input 2 2 4 4 2 3" xfId="29739"/>
    <cellStyle name="Input 2 2 4 4 2 4" xfId="29740"/>
    <cellStyle name="Input 2 2 4 4 2 5" xfId="29741"/>
    <cellStyle name="Input 2 2 4 4 2 6" xfId="29742"/>
    <cellStyle name="Input 2 2 4 4 2 7" xfId="29743"/>
    <cellStyle name="Input 2 2 4 4 2 8" xfId="29744"/>
    <cellStyle name="Input 2 2 4 4 2 9" xfId="29745"/>
    <cellStyle name="Input 2 2 4 4 3" xfId="29746"/>
    <cellStyle name="Input 2 2 4 4 3 2" xfId="29747"/>
    <cellStyle name="Input 2 2 4 4 3 3" xfId="29748"/>
    <cellStyle name="Input 2 2 4 4 3 4" xfId="29749"/>
    <cellStyle name="Input 2 2 4 4 3 5" xfId="29750"/>
    <cellStyle name="Input 2 2 4 4 3 6" xfId="29751"/>
    <cellStyle name="Input 2 2 4 4 3 7" xfId="29752"/>
    <cellStyle name="Input 2 2 4 4 3 8" xfId="29753"/>
    <cellStyle name="Input 2 2 4 4 4" xfId="29754"/>
    <cellStyle name="Input 2 2 4 4 4 2" xfId="29755"/>
    <cellStyle name="Input 2 2 4 4 4 3" xfId="29756"/>
    <cellStyle name="Input 2 2 4 4 4 4" xfId="29757"/>
    <cellStyle name="Input 2 2 4 4 4 5" xfId="29758"/>
    <cellStyle name="Input 2 2 4 4 4 6" xfId="29759"/>
    <cellStyle name="Input 2 2 4 4 4 7" xfId="29760"/>
    <cellStyle name="Input 2 2 4 4 4 8" xfId="29761"/>
    <cellStyle name="Input 2 2 4 4 4 9" xfId="29762"/>
    <cellStyle name="Input 2 2 4 4 5" xfId="29763"/>
    <cellStyle name="Input 2 2 4 4 6" xfId="29764"/>
    <cellStyle name="Input 2 2 4 4 7" xfId="29765"/>
    <cellStyle name="Input 2 2 4 4 8" xfId="29766"/>
    <cellStyle name="Input 2 2 4 4 9" xfId="29767"/>
    <cellStyle name="Input 2 2 4 5" xfId="29768"/>
    <cellStyle name="Input 2 2 4 5 10" xfId="29769"/>
    <cellStyle name="Input 2 2 4 5 11" xfId="29770"/>
    <cellStyle name="Input 2 2 4 5 12" xfId="29771"/>
    <cellStyle name="Input 2 2 4 5 13" xfId="29772"/>
    <cellStyle name="Input 2 2 4 5 14" xfId="29773"/>
    <cellStyle name="Input 2 2 4 5 15" xfId="29774"/>
    <cellStyle name="Input 2 2 4 5 16" xfId="29775"/>
    <cellStyle name="Input 2 2 4 5 17" xfId="29776"/>
    <cellStyle name="Input 2 2 4 5 18" xfId="29777"/>
    <cellStyle name="Input 2 2 4 5 2" xfId="29778"/>
    <cellStyle name="Input 2 2 4 5 2 10" xfId="29779"/>
    <cellStyle name="Input 2 2 4 5 2 2" xfId="29780"/>
    <cellStyle name="Input 2 2 4 5 2 2 2" xfId="29781"/>
    <cellStyle name="Input 2 2 4 5 2 2 3" xfId="29782"/>
    <cellStyle name="Input 2 2 4 5 2 2 4" xfId="29783"/>
    <cellStyle name="Input 2 2 4 5 2 2 5" xfId="29784"/>
    <cellStyle name="Input 2 2 4 5 2 2 6" xfId="29785"/>
    <cellStyle name="Input 2 2 4 5 2 2 7" xfId="29786"/>
    <cellStyle name="Input 2 2 4 5 2 2 8" xfId="29787"/>
    <cellStyle name="Input 2 2 4 5 2 2 9" xfId="29788"/>
    <cellStyle name="Input 2 2 4 5 2 3" xfId="29789"/>
    <cellStyle name="Input 2 2 4 5 2 4" xfId="29790"/>
    <cellStyle name="Input 2 2 4 5 2 5" xfId="29791"/>
    <cellStyle name="Input 2 2 4 5 2 6" xfId="29792"/>
    <cellStyle name="Input 2 2 4 5 2 7" xfId="29793"/>
    <cellStyle name="Input 2 2 4 5 2 8" xfId="29794"/>
    <cellStyle name="Input 2 2 4 5 2 9" xfId="29795"/>
    <cellStyle name="Input 2 2 4 5 3" xfId="29796"/>
    <cellStyle name="Input 2 2 4 5 3 2" xfId="29797"/>
    <cellStyle name="Input 2 2 4 5 3 3" xfId="29798"/>
    <cellStyle name="Input 2 2 4 5 3 4" xfId="29799"/>
    <cellStyle name="Input 2 2 4 5 3 5" xfId="29800"/>
    <cellStyle name="Input 2 2 4 5 3 6" xfId="29801"/>
    <cellStyle name="Input 2 2 4 5 3 7" xfId="29802"/>
    <cellStyle name="Input 2 2 4 5 3 8" xfId="29803"/>
    <cellStyle name="Input 2 2 4 5 4" xfId="29804"/>
    <cellStyle name="Input 2 2 4 5 4 2" xfId="29805"/>
    <cellStyle name="Input 2 2 4 5 4 3" xfId="29806"/>
    <cellStyle name="Input 2 2 4 5 4 4" xfId="29807"/>
    <cellStyle name="Input 2 2 4 5 4 5" xfId="29808"/>
    <cellStyle name="Input 2 2 4 5 4 6" xfId="29809"/>
    <cellStyle name="Input 2 2 4 5 4 7" xfId="29810"/>
    <cellStyle name="Input 2 2 4 5 4 8" xfId="29811"/>
    <cellStyle name="Input 2 2 4 5 4 9" xfId="29812"/>
    <cellStyle name="Input 2 2 4 5 5" xfId="29813"/>
    <cellStyle name="Input 2 2 4 5 6" xfId="29814"/>
    <cellStyle name="Input 2 2 4 5 7" xfId="29815"/>
    <cellStyle name="Input 2 2 4 5 8" xfId="29816"/>
    <cellStyle name="Input 2 2 4 5 9" xfId="29817"/>
    <cellStyle name="Input 2 2 4 6" xfId="29818"/>
    <cellStyle name="Input 2 2 4 6 10" xfId="29819"/>
    <cellStyle name="Input 2 2 4 6 11" xfId="29820"/>
    <cellStyle name="Input 2 2 4 6 12" xfId="29821"/>
    <cellStyle name="Input 2 2 4 6 13" xfId="29822"/>
    <cellStyle name="Input 2 2 4 6 14" xfId="29823"/>
    <cellStyle name="Input 2 2 4 6 15" xfId="29824"/>
    <cellStyle name="Input 2 2 4 6 16" xfId="29825"/>
    <cellStyle name="Input 2 2 4 6 17" xfId="29826"/>
    <cellStyle name="Input 2 2 4 6 18" xfId="29827"/>
    <cellStyle name="Input 2 2 4 6 2" xfId="29828"/>
    <cellStyle name="Input 2 2 4 6 2 2" xfId="29829"/>
    <cellStyle name="Input 2 2 4 6 2 3" xfId="29830"/>
    <cellStyle name="Input 2 2 4 6 2 4" xfId="29831"/>
    <cellStyle name="Input 2 2 4 6 2 5" xfId="29832"/>
    <cellStyle name="Input 2 2 4 6 2 6" xfId="29833"/>
    <cellStyle name="Input 2 2 4 6 2 7" xfId="29834"/>
    <cellStyle name="Input 2 2 4 6 2 8" xfId="29835"/>
    <cellStyle name="Input 2 2 4 6 2 9" xfId="29836"/>
    <cellStyle name="Input 2 2 4 6 3" xfId="29837"/>
    <cellStyle name="Input 2 2 4 6 4" xfId="29838"/>
    <cellStyle name="Input 2 2 4 6 5" xfId="29839"/>
    <cellStyle name="Input 2 2 4 6 6" xfId="29840"/>
    <cellStyle name="Input 2 2 4 6 7" xfId="29841"/>
    <cellStyle name="Input 2 2 4 6 8" xfId="29842"/>
    <cellStyle name="Input 2 2 4 6 9" xfId="29843"/>
    <cellStyle name="Input 2 2 4 7" xfId="29844"/>
    <cellStyle name="Input 2 2 4 7 2" xfId="29845"/>
    <cellStyle name="Input 2 2 4 7 3" xfId="29846"/>
    <cellStyle name="Input 2 2 4 7 4" xfId="29847"/>
    <cellStyle name="Input 2 2 4 7 5" xfId="29848"/>
    <cellStyle name="Input 2 2 4 7 6" xfId="29849"/>
    <cellStyle name="Input 2 2 4 7 7" xfId="29850"/>
    <cellStyle name="Input 2 2 4 7 8" xfId="29851"/>
    <cellStyle name="Input 2 2 4 7 9" xfId="29852"/>
    <cellStyle name="Input 2 2 4 8" xfId="29853"/>
    <cellStyle name="Input 2 2 4 8 2" xfId="29854"/>
    <cellStyle name="Input 2 2 4 8 3" xfId="29855"/>
    <cellStyle name="Input 2 2 4 8 4" xfId="29856"/>
    <cellStyle name="Input 2 2 4 8 5" xfId="29857"/>
    <cellStyle name="Input 2 2 4 8 6" xfId="29858"/>
    <cellStyle name="Input 2 2 4 8 7" xfId="29859"/>
    <cellStyle name="Input 2 2 4 8 8" xfId="29860"/>
    <cellStyle name="Input 2 2 4 8 9" xfId="29861"/>
    <cellStyle name="Input 2 2 4 9" xfId="29862"/>
    <cellStyle name="Input 2 2 5" xfId="9864"/>
    <cellStyle name="Input 2 2 5 10" xfId="29863"/>
    <cellStyle name="Input 2 2 5 11" xfId="29864"/>
    <cellStyle name="Input 2 2 5 12" xfId="29865"/>
    <cellStyle name="Input 2 2 5 13" xfId="29866"/>
    <cellStyle name="Input 2 2 5 14" xfId="29867"/>
    <cellStyle name="Input 2 2 5 15" xfId="29868"/>
    <cellStyle name="Input 2 2 5 16" xfId="29869"/>
    <cellStyle name="Input 2 2 5 17" xfId="29870"/>
    <cellStyle name="Input 2 2 5 18" xfId="29871"/>
    <cellStyle name="Input 2 2 5 19" xfId="29872"/>
    <cellStyle name="Input 2 2 5 2" xfId="29873"/>
    <cellStyle name="Input 2 2 5 2 10" xfId="29874"/>
    <cellStyle name="Input 2 2 5 2 2" xfId="29875"/>
    <cellStyle name="Input 2 2 5 2 2 2" xfId="29876"/>
    <cellStyle name="Input 2 2 5 2 2 3" xfId="29877"/>
    <cellStyle name="Input 2 2 5 2 2 4" xfId="29878"/>
    <cellStyle name="Input 2 2 5 2 2 5" xfId="29879"/>
    <cellStyle name="Input 2 2 5 2 2 6" xfId="29880"/>
    <cellStyle name="Input 2 2 5 2 2 7" xfId="29881"/>
    <cellStyle name="Input 2 2 5 2 2 8" xfId="29882"/>
    <cellStyle name="Input 2 2 5 2 2 9" xfId="29883"/>
    <cellStyle name="Input 2 2 5 2 3" xfId="29884"/>
    <cellStyle name="Input 2 2 5 2 4" xfId="29885"/>
    <cellStyle name="Input 2 2 5 2 5" xfId="29886"/>
    <cellStyle name="Input 2 2 5 2 6" xfId="29887"/>
    <cellStyle name="Input 2 2 5 2 7" xfId="29888"/>
    <cellStyle name="Input 2 2 5 2 8" xfId="29889"/>
    <cellStyle name="Input 2 2 5 2 9" xfId="29890"/>
    <cellStyle name="Input 2 2 5 3" xfId="29891"/>
    <cellStyle name="Input 2 2 5 3 2" xfId="29892"/>
    <cellStyle name="Input 2 2 5 3 3" xfId="29893"/>
    <cellStyle name="Input 2 2 5 3 4" xfId="29894"/>
    <cellStyle name="Input 2 2 5 3 5" xfId="29895"/>
    <cellStyle name="Input 2 2 5 3 6" xfId="29896"/>
    <cellStyle name="Input 2 2 5 3 7" xfId="29897"/>
    <cellStyle name="Input 2 2 5 3 8" xfId="29898"/>
    <cellStyle name="Input 2 2 5 4" xfId="29899"/>
    <cellStyle name="Input 2 2 5 4 2" xfId="29900"/>
    <cellStyle name="Input 2 2 5 4 3" xfId="29901"/>
    <cellStyle name="Input 2 2 5 4 4" xfId="29902"/>
    <cellStyle name="Input 2 2 5 4 5" xfId="29903"/>
    <cellStyle name="Input 2 2 5 4 6" xfId="29904"/>
    <cellStyle name="Input 2 2 5 4 7" xfId="29905"/>
    <cellStyle name="Input 2 2 5 4 8" xfId="29906"/>
    <cellStyle name="Input 2 2 5 4 9" xfId="29907"/>
    <cellStyle name="Input 2 2 5 5" xfId="29908"/>
    <cellStyle name="Input 2 2 5 6" xfId="29909"/>
    <cellStyle name="Input 2 2 5 7" xfId="29910"/>
    <cellStyle name="Input 2 2 5 8" xfId="29911"/>
    <cellStyle name="Input 2 2 5 9" xfId="29912"/>
    <cellStyle name="Input 2 2 6" xfId="29913"/>
    <cellStyle name="Input 2 2 6 10" xfId="29914"/>
    <cellStyle name="Input 2 2 6 11" xfId="29915"/>
    <cellStyle name="Input 2 2 6 12" xfId="29916"/>
    <cellStyle name="Input 2 2 6 13" xfId="29917"/>
    <cellStyle name="Input 2 2 6 14" xfId="29918"/>
    <cellStyle name="Input 2 2 6 15" xfId="29919"/>
    <cellStyle name="Input 2 2 6 16" xfId="29920"/>
    <cellStyle name="Input 2 2 6 17" xfId="29921"/>
    <cellStyle name="Input 2 2 6 18" xfId="29922"/>
    <cellStyle name="Input 2 2 6 2" xfId="29923"/>
    <cellStyle name="Input 2 2 6 2 10" xfId="29924"/>
    <cellStyle name="Input 2 2 6 2 2" xfId="29925"/>
    <cellStyle name="Input 2 2 6 2 2 2" xfId="29926"/>
    <cellStyle name="Input 2 2 6 2 2 3" xfId="29927"/>
    <cellStyle name="Input 2 2 6 2 2 4" xfId="29928"/>
    <cellStyle name="Input 2 2 6 2 2 5" xfId="29929"/>
    <cellStyle name="Input 2 2 6 2 2 6" xfId="29930"/>
    <cellStyle name="Input 2 2 6 2 2 7" xfId="29931"/>
    <cellStyle name="Input 2 2 6 2 2 8" xfId="29932"/>
    <cellStyle name="Input 2 2 6 2 2 9" xfId="29933"/>
    <cellStyle name="Input 2 2 6 2 3" xfId="29934"/>
    <cellStyle name="Input 2 2 6 2 4" xfId="29935"/>
    <cellStyle name="Input 2 2 6 2 5" xfId="29936"/>
    <cellStyle name="Input 2 2 6 2 6" xfId="29937"/>
    <cellStyle name="Input 2 2 6 2 7" xfId="29938"/>
    <cellStyle name="Input 2 2 6 2 8" xfId="29939"/>
    <cellStyle name="Input 2 2 6 2 9" xfId="29940"/>
    <cellStyle name="Input 2 2 6 3" xfId="29941"/>
    <cellStyle name="Input 2 2 6 3 2" xfId="29942"/>
    <cellStyle name="Input 2 2 6 3 3" xfId="29943"/>
    <cellStyle name="Input 2 2 6 3 4" xfId="29944"/>
    <cellStyle name="Input 2 2 6 3 5" xfId="29945"/>
    <cellStyle name="Input 2 2 6 3 6" xfId="29946"/>
    <cellStyle name="Input 2 2 6 3 7" xfId="29947"/>
    <cellStyle name="Input 2 2 6 3 8" xfId="29948"/>
    <cellStyle name="Input 2 2 6 4" xfId="29949"/>
    <cellStyle name="Input 2 2 6 4 2" xfId="29950"/>
    <cellStyle name="Input 2 2 6 4 3" xfId="29951"/>
    <cellStyle name="Input 2 2 6 4 4" xfId="29952"/>
    <cellStyle name="Input 2 2 6 4 5" xfId="29953"/>
    <cellStyle name="Input 2 2 6 4 6" xfId="29954"/>
    <cellStyle name="Input 2 2 6 4 7" xfId="29955"/>
    <cellStyle name="Input 2 2 6 4 8" xfId="29956"/>
    <cellStyle name="Input 2 2 6 4 9" xfId="29957"/>
    <cellStyle name="Input 2 2 6 5" xfId="29958"/>
    <cellStyle name="Input 2 2 6 6" xfId="29959"/>
    <cellStyle name="Input 2 2 6 7" xfId="29960"/>
    <cellStyle name="Input 2 2 6 8" xfId="29961"/>
    <cellStyle name="Input 2 2 6 9" xfId="29962"/>
    <cellStyle name="Input 2 2 7" xfId="29963"/>
    <cellStyle name="Input 2 2 7 10" xfId="29964"/>
    <cellStyle name="Input 2 2 7 11" xfId="29965"/>
    <cellStyle name="Input 2 2 7 12" xfId="29966"/>
    <cellStyle name="Input 2 2 7 13" xfId="29967"/>
    <cellStyle name="Input 2 2 7 14" xfId="29968"/>
    <cellStyle name="Input 2 2 7 15" xfId="29969"/>
    <cellStyle name="Input 2 2 7 16" xfId="29970"/>
    <cellStyle name="Input 2 2 7 17" xfId="29971"/>
    <cellStyle name="Input 2 2 7 18" xfId="29972"/>
    <cellStyle name="Input 2 2 7 2" xfId="29973"/>
    <cellStyle name="Input 2 2 7 3" xfId="29974"/>
    <cellStyle name="Input 2 2 7 4" xfId="29975"/>
    <cellStyle name="Input 2 2 7 5" xfId="29976"/>
    <cellStyle name="Input 2 2 7 6" xfId="29977"/>
    <cellStyle name="Input 2 2 7 7" xfId="29978"/>
    <cellStyle name="Input 2 2 7 8" xfId="29979"/>
    <cellStyle name="Input 2 2 7 9" xfId="29980"/>
    <cellStyle name="Input 2 2 8" xfId="29981"/>
    <cellStyle name="Input 2 2 8 10" xfId="29982"/>
    <cellStyle name="Input 2 2 8 11" xfId="29983"/>
    <cellStyle name="Input 2 2 8 12" xfId="29984"/>
    <cellStyle name="Input 2 2 8 13" xfId="29985"/>
    <cellStyle name="Input 2 2 8 14" xfId="29986"/>
    <cellStyle name="Input 2 2 8 15" xfId="29987"/>
    <cellStyle name="Input 2 2 8 16" xfId="29988"/>
    <cellStyle name="Input 2 2 8 17" xfId="29989"/>
    <cellStyle name="Input 2 2 8 18" xfId="29990"/>
    <cellStyle name="Input 2 2 8 2" xfId="29991"/>
    <cellStyle name="Input 2 2 8 3" xfId="29992"/>
    <cellStyle name="Input 2 2 8 4" xfId="29993"/>
    <cellStyle name="Input 2 2 8 5" xfId="29994"/>
    <cellStyle name="Input 2 2 8 6" xfId="29995"/>
    <cellStyle name="Input 2 2 8 7" xfId="29996"/>
    <cellStyle name="Input 2 2 8 8" xfId="29997"/>
    <cellStyle name="Input 2 2 8 9" xfId="29998"/>
    <cellStyle name="Input 2 2 9" xfId="29999"/>
    <cellStyle name="Input 2 2 9 10" xfId="30000"/>
    <cellStyle name="Input 2 2 9 11" xfId="30001"/>
    <cellStyle name="Input 2 2 9 12" xfId="30002"/>
    <cellStyle name="Input 2 2 9 13" xfId="30003"/>
    <cellStyle name="Input 2 2 9 14" xfId="30004"/>
    <cellStyle name="Input 2 2 9 15" xfId="30005"/>
    <cellStyle name="Input 2 2 9 16" xfId="30006"/>
    <cellStyle name="Input 2 2 9 17" xfId="30007"/>
    <cellStyle name="Input 2 2 9 18" xfId="30008"/>
    <cellStyle name="Input 2 2 9 2" xfId="30009"/>
    <cellStyle name="Input 2 2 9 3" xfId="30010"/>
    <cellStyle name="Input 2 2 9 4" xfId="30011"/>
    <cellStyle name="Input 2 2 9 5" xfId="30012"/>
    <cellStyle name="Input 2 2 9 6" xfId="30013"/>
    <cellStyle name="Input 2 2 9 7" xfId="30014"/>
    <cellStyle name="Input 2 2 9 8" xfId="30015"/>
    <cellStyle name="Input 2 2 9 9" xfId="30016"/>
    <cellStyle name="Input 2 20" xfId="30017"/>
    <cellStyle name="Input 2 21" xfId="30018"/>
    <cellStyle name="Input 2 22" xfId="30019"/>
    <cellStyle name="Input 2 23" xfId="30020"/>
    <cellStyle name="Input 2 24" xfId="30021"/>
    <cellStyle name="Input 2 25" xfId="30022"/>
    <cellStyle name="Input 2 26" xfId="30023"/>
    <cellStyle name="Input 2 27" xfId="30024"/>
    <cellStyle name="Input 2 28" xfId="30025"/>
    <cellStyle name="Input 2 29" xfId="30026"/>
    <cellStyle name="Input 2 3" xfId="79"/>
    <cellStyle name="Input 2 3 10" xfId="30027"/>
    <cellStyle name="Input 2 3 10 2" xfId="30028"/>
    <cellStyle name="Input 2 3 11" xfId="30029"/>
    <cellStyle name="Input 2 3 12" xfId="30030"/>
    <cellStyle name="Input 2 3 13" xfId="30031"/>
    <cellStyle name="Input 2 3 14" xfId="30032"/>
    <cellStyle name="Input 2 3 15" xfId="30033"/>
    <cellStyle name="Input 2 3 16" xfId="30034"/>
    <cellStyle name="Input 2 3 17" xfId="30035"/>
    <cellStyle name="Input 2 3 18" xfId="30036"/>
    <cellStyle name="Input 2 3 19" xfId="30037"/>
    <cellStyle name="Input 2 3 2" xfId="9761"/>
    <cellStyle name="Input 2 3 2 10" xfId="30038"/>
    <cellStyle name="Input 2 3 2 10 2" xfId="30039"/>
    <cellStyle name="Input 2 3 2 10 3" xfId="30040"/>
    <cellStyle name="Input 2 3 2 10 4" xfId="30041"/>
    <cellStyle name="Input 2 3 2 10 5" xfId="30042"/>
    <cellStyle name="Input 2 3 2 10 6" xfId="30043"/>
    <cellStyle name="Input 2 3 2 10 7" xfId="30044"/>
    <cellStyle name="Input 2 3 2 10 8" xfId="30045"/>
    <cellStyle name="Input 2 3 2 11" xfId="30046"/>
    <cellStyle name="Input 2 3 2 12" xfId="30047"/>
    <cellStyle name="Input 2 3 2 13" xfId="30048"/>
    <cellStyle name="Input 2 3 2 14" xfId="30049"/>
    <cellStyle name="Input 2 3 2 15" xfId="30050"/>
    <cellStyle name="Input 2 3 2 16" xfId="30051"/>
    <cellStyle name="Input 2 3 2 17" xfId="30052"/>
    <cellStyle name="Input 2 3 2 18" xfId="30053"/>
    <cellStyle name="Input 2 3 2 19" xfId="30054"/>
    <cellStyle name="Input 2 3 2 2" xfId="30055"/>
    <cellStyle name="Input 2 3 2 2 10" xfId="30056"/>
    <cellStyle name="Input 2 3 2 2 11" xfId="30057"/>
    <cellStyle name="Input 2 3 2 2 12" xfId="30058"/>
    <cellStyle name="Input 2 3 2 2 13" xfId="30059"/>
    <cellStyle name="Input 2 3 2 2 14" xfId="30060"/>
    <cellStyle name="Input 2 3 2 2 15" xfId="30061"/>
    <cellStyle name="Input 2 3 2 2 16" xfId="30062"/>
    <cellStyle name="Input 2 3 2 2 17" xfId="30063"/>
    <cellStyle name="Input 2 3 2 2 18" xfId="30064"/>
    <cellStyle name="Input 2 3 2 2 19" xfId="30065"/>
    <cellStyle name="Input 2 3 2 2 2" xfId="30066"/>
    <cellStyle name="Input 2 3 2 2 2 10" xfId="30067"/>
    <cellStyle name="Input 2 3 2 2 2 11" xfId="30068"/>
    <cellStyle name="Input 2 3 2 2 2 12" xfId="30069"/>
    <cellStyle name="Input 2 3 2 2 2 13" xfId="30070"/>
    <cellStyle name="Input 2 3 2 2 2 14" xfId="30071"/>
    <cellStyle name="Input 2 3 2 2 2 15" xfId="30072"/>
    <cellStyle name="Input 2 3 2 2 2 2" xfId="30073"/>
    <cellStyle name="Input 2 3 2 2 2 2 10" xfId="30074"/>
    <cellStyle name="Input 2 3 2 2 2 2 2" xfId="30075"/>
    <cellStyle name="Input 2 3 2 2 2 2 2 2" xfId="30076"/>
    <cellStyle name="Input 2 3 2 2 2 2 2 3" xfId="30077"/>
    <cellStyle name="Input 2 3 2 2 2 2 2 4" xfId="30078"/>
    <cellStyle name="Input 2 3 2 2 2 2 2 5" xfId="30079"/>
    <cellStyle name="Input 2 3 2 2 2 2 2 6" xfId="30080"/>
    <cellStyle name="Input 2 3 2 2 2 2 2 7" xfId="30081"/>
    <cellStyle name="Input 2 3 2 2 2 2 2 8" xfId="30082"/>
    <cellStyle name="Input 2 3 2 2 2 2 2 9" xfId="30083"/>
    <cellStyle name="Input 2 3 2 2 2 2 3" xfId="30084"/>
    <cellStyle name="Input 2 3 2 2 2 2 4" xfId="30085"/>
    <cellStyle name="Input 2 3 2 2 2 2 5" xfId="30086"/>
    <cellStyle name="Input 2 3 2 2 2 2 6" xfId="30087"/>
    <cellStyle name="Input 2 3 2 2 2 2 7" xfId="30088"/>
    <cellStyle name="Input 2 3 2 2 2 2 8" xfId="30089"/>
    <cellStyle name="Input 2 3 2 2 2 2 9" xfId="30090"/>
    <cellStyle name="Input 2 3 2 2 2 3" xfId="30091"/>
    <cellStyle name="Input 2 3 2 2 2 3 2" xfId="30092"/>
    <cellStyle name="Input 2 3 2 2 2 3 3" xfId="30093"/>
    <cellStyle name="Input 2 3 2 2 2 3 4" xfId="30094"/>
    <cellStyle name="Input 2 3 2 2 2 3 5" xfId="30095"/>
    <cellStyle name="Input 2 3 2 2 2 3 6" xfId="30096"/>
    <cellStyle name="Input 2 3 2 2 2 3 7" xfId="30097"/>
    <cellStyle name="Input 2 3 2 2 2 3 8" xfId="30098"/>
    <cellStyle name="Input 2 3 2 2 2 3 9" xfId="30099"/>
    <cellStyle name="Input 2 3 2 2 2 4" xfId="30100"/>
    <cellStyle name="Input 2 3 2 2 2 4 2" xfId="30101"/>
    <cellStyle name="Input 2 3 2 2 2 4 3" xfId="30102"/>
    <cellStyle name="Input 2 3 2 2 2 4 4" xfId="30103"/>
    <cellStyle name="Input 2 3 2 2 2 4 5" xfId="30104"/>
    <cellStyle name="Input 2 3 2 2 2 4 6" xfId="30105"/>
    <cellStyle name="Input 2 3 2 2 2 4 7" xfId="30106"/>
    <cellStyle name="Input 2 3 2 2 2 4 8" xfId="30107"/>
    <cellStyle name="Input 2 3 2 2 2 4 9" xfId="30108"/>
    <cellStyle name="Input 2 3 2 2 2 5" xfId="30109"/>
    <cellStyle name="Input 2 3 2 2 2 5 2" xfId="30110"/>
    <cellStyle name="Input 2 3 2 2 2 5 3" xfId="30111"/>
    <cellStyle name="Input 2 3 2 2 2 5 4" xfId="30112"/>
    <cellStyle name="Input 2 3 2 2 2 5 5" xfId="30113"/>
    <cellStyle name="Input 2 3 2 2 2 5 6" xfId="30114"/>
    <cellStyle name="Input 2 3 2 2 2 5 7" xfId="30115"/>
    <cellStyle name="Input 2 3 2 2 2 5 8" xfId="30116"/>
    <cellStyle name="Input 2 3 2 2 2 6" xfId="30117"/>
    <cellStyle name="Input 2 3 2 2 2 6 2" xfId="30118"/>
    <cellStyle name="Input 2 3 2 2 2 6 3" xfId="30119"/>
    <cellStyle name="Input 2 3 2 2 2 6 4" xfId="30120"/>
    <cellStyle name="Input 2 3 2 2 2 6 5" xfId="30121"/>
    <cellStyle name="Input 2 3 2 2 2 6 6" xfId="30122"/>
    <cellStyle name="Input 2 3 2 2 2 6 7" xfId="30123"/>
    <cellStyle name="Input 2 3 2 2 2 6 8" xfId="30124"/>
    <cellStyle name="Input 2 3 2 2 2 7" xfId="30125"/>
    <cellStyle name="Input 2 3 2 2 2 7 2" xfId="30126"/>
    <cellStyle name="Input 2 3 2 2 2 7 3" xfId="30127"/>
    <cellStyle name="Input 2 3 2 2 2 7 4" xfId="30128"/>
    <cellStyle name="Input 2 3 2 2 2 7 5" xfId="30129"/>
    <cellStyle name="Input 2 3 2 2 2 7 6" xfId="30130"/>
    <cellStyle name="Input 2 3 2 2 2 7 7" xfId="30131"/>
    <cellStyle name="Input 2 3 2 2 2 7 8" xfId="30132"/>
    <cellStyle name="Input 2 3 2 2 2 8" xfId="30133"/>
    <cellStyle name="Input 2 3 2 2 2 9" xfId="30134"/>
    <cellStyle name="Input 2 3 2 2 20" xfId="30135"/>
    <cellStyle name="Input 2 3 2 2 21" xfId="30136"/>
    <cellStyle name="Input 2 3 2 2 22" xfId="30137"/>
    <cellStyle name="Input 2 3 2 2 23" xfId="30138"/>
    <cellStyle name="Input 2 3 2 2 24" xfId="30139"/>
    <cellStyle name="Input 2 3 2 2 25" xfId="30140"/>
    <cellStyle name="Input 2 3 2 2 26" xfId="30141"/>
    <cellStyle name="Input 2 3 2 2 27" xfId="30142"/>
    <cellStyle name="Input 2 3 2 2 3" xfId="30143"/>
    <cellStyle name="Input 2 3 2 2 3 10" xfId="30144"/>
    <cellStyle name="Input 2 3 2 2 3 11" xfId="30145"/>
    <cellStyle name="Input 2 3 2 2 3 12" xfId="30146"/>
    <cellStyle name="Input 2 3 2 2 3 13" xfId="30147"/>
    <cellStyle name="Input 2 3 2 2 3 14" xfId="30148"/>
    <cellStyle name="Input 2 3 2 2 3 15" xfId="30149"/>
    <cellStyle name="Input 2 3 2 2 3 2" xfId="30150"/>
    <cellStyle name="Input 2 3 2 2 3 2 10" xfId="30151"/>
    <cellStyle name="Input 2 3 2 2 3 2 2" xfId="30152"/>
    <cellStyle name="Input 2 3 2 2 3 2 2 2" xfId="30153"/>
    <cellStyle name="Input 2 3 2 2 3 2 2 3" xfId="30154"/>
    <cellStyle name="Input 2 3 2 2 3 2 2 4" xfId="30155"/>
    <cellStyle name="Input 2 3 2 2 3 2 2 5" xfId="30156"/>
    <cellStyle name="Input 2 3 2 2 3 2 2 6" xfId="30157"/>
    <cellStyle name="Input 2 3 2 2 3 2 2 7" xfId="30158"/>
    <cellStyle name="Input 2 3 2 2 3 2 2 8" xfId="30159"/>
    <cellStyle name="Input 2 3 2 2 3 2 2 9" xfId="30160"/>
    <cellStyle name="Input 2 3 2 2 3 2 3" xfId="30161"/>
    <cellStyle name="Input 2 3 2 2 3 2 4" xfId="30162"/>
    <cellStyle name="Input 2 3 2 2 3 2 5" xfId="30163"/>
    <cellStyle name="Input 2 3 2 2 3 2 6" xfId="30164"/>
    <cellStyle name="Input 2 3 2 2 3 2 7" xfId="30165"/>
    <cellStyle name="Input 2 3 2 2 3 2 8" xfId="30166"/>
    <cellStyle name="Input 2 3 2 2 3 2 9" xfId="30167"/>
    <cellStyle name="Input 2 3 2 2 3 3" xfId="30168"/>
    <cellStyle name="Input 2 3 2 2 3 3 2" xfId="30169"/>
    <cellStyle name="Input 2 3 2 2 3 3 3" xfId="30170"/>
    <cellStyle name="Input 2 3 2 2 3 3 4" xfId="30171"/>
    <cellStyle name="Input 2 3 2 2 3 3 5" xfId="30172"/>
    <cellStyle name="Input 2 3 2 2 3 3 6" xfId="30173"/>
    <cellStyle name="Input 2 3 2 2 3 3 7" xfId="30174"/>
    <cellStyle name="Input 2 3 2 2 3 3 8" xfId="30175"/>
    <cellStyle name="Input 2 3 2 2 3 4" xfId="30176"/>
    <cellStyle name="Input 2 3 2 2 3 4 2" xfId="30177"/>
    <cellStyle name="Input 2 3 2 2 3 4 3" xfId="30178"/>
    <cellStyle name="Input 2 3 2 2 3 4 4" xfId="30179"/>
    <cellStyle name="Input 2 3 2 2 3 4 5" xfId="30180"/>
    <cellStyle name="Input 2 3 2 2 3 4 6" xfId="30181"/>
    <cellStyle name="Input 2 3 2 2 3 4 7" xfId="30182"/>
    <cellStyle name="Input 2 3 2 2 3 4 8" xfId="30183"/>
    <cellStyle name="Input 2 3 2 2 3 4 9" xfId="30184"/>
    <cellStyle name="Input 2 3 2 2 3 5" xfId="30185"/>
    <cellStyle name="Input 2 3 2 2 3 5 2" xfId="30186"/>
    <cellStyle name="Input 2 3 2 2 3 5 3" xfId="30187"/>
    <cellStyle name="Input 2 3 2 2 3 5 4" xfId="30188"/>
    <cellStyle name="Input 2 3 2 2 3 5 5" xfId="30189"/>
    <cellStyle name="Input 2 3 2 2 3 5 6" xfId="30190"/>
    <cellStyle name="Input 2 3 2 2 3 5 7" xfId="30191"/>
    <cellStyle name="Input 2 3 2 2 3 5 8" xfId="30192"/>
    <cellStyle name="Input 2 3 2 2 3 6" xfId="30193"/>
    <cellStyle name="Input 2 3 2 2 3 6 2" xfId="30194"/>
    <cellStyle name="Input 2 3 2 2 3 6 3" xfId="30195"/>
    <cellStyle name="Input 2 3 2 2 3 6 4" xfId="30196"/>
    <cellStyle name="Input 2 3 2 2 3 6 5" xfId="30197"/>
    <cellStyle name="Input 2 3 2 2 3 6 6" xfId="30198"/>
    <cellStyle name="Input 2 3 2 2 3 6 7" xfId="30199"/>
    <cellStyle name="Input 2 3 2 2 3 6 8" xfId="30200"/>
    <cellStyle name="Input 2 3 2 2 3 7" xfId="30201"/>
    <cellStyle name="Input 2 3 2 2 3 7 2" xfId="30202"/>
    <cellStyle name="Input 2 3 2 2 3 7 3" xfId="30203"/>
    <cellStyle name="Input 2 3 2 2 3 7 4" xfId="30204"/>
    <cellStyle name="Input 2 3 2 2 3 7 5" xfId="30205"/>
    <cellStyle name="Input 2 3 2 2 3 7 6" xfId="30206"/>
    <cellStyle name="Input 2 3 2 2 3 7 7" xfId="30207"/>
    <cellStyle name="Input 2 3 2 2 3 7 8" xfId="30208"/>
    <cellStyle name="Input 2 3 2 2 3 8" xfId="30209"/>
    <cellStyle name="Input 2 3 2 2 3 9" xfId="30210"/>
    <cellStyle name="Input 2 3 2 2 4" xfId="30211"/>
    <cellStyle name="Input 2 3 2 2 4 10" xfId="30212"/>
    <cellStyle name="Input 2 3 2 2 4 11" xfId="30213"/>
    <cellStyle name="Input 2 3 2 2 4 12" xfId="30214"/>
    <cellStyle name="Input 2 3 2 2 4 13" xfId="30215"/>
    <cellStyle name="Input 2 3 2 2 4 2" xfId="30216"/>
    <cellStyle name="Input 2 3 2 2 4 2 10" xfId="30217"/>
    <cellStyle name="Input 2 3 2 2 4 2 2" xfId="30218"/>
    <cellStyle name="Input 2 3 2 2 4 2 2 2" xfId="30219"/>
    <cellStyle name="Input 2 3 2 2 4 2 2 3" xfId="30220"/>
    <cellStyle name="Input 2 3 2 2 4 2 2 4" xfId="30221"/>
    <cellStyle name="Input 2 3 2 2 4 2 2 5" xfId="30222"/>
    <cellStyle name="Input 2 3 2 2 4 2 2 6" xfId="30223"/>
    <cellStyle name="Input 2 3 2 2 4 2 2 7" xfId="30224"/>
    <cellStyle name="Input 2 3 2 2 4 2 2 8" xfId="30225"/>
    <cellStyle name="Input 2 3 2 2 4 2 2 9" xfId="30226"/>
    <cellStyle name="Input 2 3 2 2 4 2 3" xfId="30227"/>
    <cellStyle name="Input 2 3 2 2 4 2 4" xfId="30228"/>
    <cellStyle name="Input 2 3 2 2 4 2 5" xfId="30229"/>
    <cellStyle name="Input 2 3 2 2 4 2 6" xfId="30230"/>
    <cellStyle name="Input 2 3 2 2 4 2 7" xfId="30231"/>
    <cellStyle name="Input 2 3 2 2 4 2 8" xfId="30232"/>
    <cellStyle name="Input 2 3 2 2 4 2 9" xfId="30233"/>
    <cellStyle name="Input 2 3 2 2 4 3" xfId="30234"/>
    <cellStyle name="Input 2 3 2 2 4 3 2" xfId="30235"/>
    <cellStyle name="Input 2 3 2 2 4 3 3" xfId="30236"/>
    <cellStyle name="Input 2 3 2 2 4 3 4" xfId="30237"/>
    <cellStyle name="Input 2 3 2 2 4 3 5" xfId="30238"/>
    <cellStyle name="Input 2 3 2 2 4 3 6" xfId="30239"/>
    <cellStyle name="Input 2 3 2 2 4 3 7" xfId="30240"/>
    <cellStyle name="Input 2 3 2 2 4 3 8" xfId="30241"/>
    <cellStyle name="Input 2 3 2 2 4 4" xfId="30242"/>
    <cellStyle name="Input 2 3 2 2 4 4 2" xfId="30243"/>
    <cellStyle name="Input 2 3 2 2 4 4 3" xfId="30244"/>
    <cellStyle name="Input 2 3 2 2 4 4 4" xfId="30245"/>
    <cellStyle name="Input 2 3 2 2 4 4 5" xfId="30246"/>
    <cellStyle name="Input 2 3 2 2 4 4 6" xfId="30247"/>
    <cellStyle name="Input 2 3 2 2 4 4 7" xfId="30248"/>
    <cellStyle name="Input 2 3 2 2 4 4 8" xfId="30249"/>
    <cellStyle name="Input 2 3 2 2 4 4 9" xfId="30250"/>
    <cellStyle name="Input 2 3 2 2 4 5" xfId="30251"/>
    <cellStyle name="Input 2 3 2 2 4 6" xfId="30252"/>
    <cellStyle name="Input 2 3 2 2 4 7" xfId="30253"/>
    <cellStyle name="Input 2 3 2 2 4 8" xfId="30254"/>
    <cellStyle name="Input 2 3 2 2 4 9" xfId="30255"/>
    <cellStyle name="Input 2 3 2 2 5" xfId="30256"/>
    <cellStyle name="Input 2 3 2 2 5 10" xfId="30257"/>
    <cellStyle name="Input 2 3 2 2 5 11" xfId="30258"/>
    <cellStyle name="Input 2 3 2 2 5 12" xfId="30259"/>
    <cellStyle name="Input 2 3 2 2 5 13" xfId="30260"/>
    <cellStyle name="Input 2 3 2 2 5 2" xfId="30261"/>
    <cellStyle name="Input 2 3 2 2 5 2 10" xfId="30262"/>
    <cellStyle name="Input 2 3 2 2 5 2 2" xfId="30263"/>
    <cellStyle name="Input 2 3 2 2 5 2 2 2" xfId="30264"/>
    <cellStyle name="Input 2 3 2 2 5 2 2 3" xfId="30265"/>
    <cellStyle name="Input 2 3 2 2 5 2 2 4" xfId="30266"/>
    <cellStyle name="Input 2 3 2 2 5 2 2 5" xfId="30267"/>
    <cellStyle name="Input 2 3 2 2 5 2 2 6" xfId="30268"/>
    <cellStyle name="Input 2 3 2 2 5 2 2 7" xfId="30269"/>
    <cellStyle name="Input 2 3 2 2 5 2 2 8" xfId="30270"/>
    <cellStyle name="Input 2 3 2 2 5 2 2 9" xfId="30271"/>
    <cellStyle name="Input 2 3 2 2 5 2 3" xfId="30272"/>
    <cellStyle name="Input 2 3 2 2 5 2 4" xfId="30273"/>
    <cellStyle name="Input 2 3 2 2 5 2 5" xfId="30274"/>
    <cellStyle name="Input 2 3 2 2 5 2 6" xfId="30275"/>
    <cellStyle name="Input 2 3 2 2 5 2 7" xfId="30276"/>
    <cellStyle name="Input 2 3 2 2 5 2 8" xfId="30277"/>
    <cellStyle name="Input 2 3 2 2 5 2 9" xfId="30278"/>
    <cellStyle name="Input 2 3 2 2 5 3" xfId="30279"/>
    <cellStyle name="Input 2 3 2 2 5 3 2" xfId="30280"/>
    <cellStyle name="Input 2 3 2 2 5 3 3" xfId="30281"/>
    <cellStyle name="Input 2 3 2 2 5 3 4" xfId="30282"/>
    <cellStyle name="Input 2 3 2 2 5 3 5" xfId="30283"/>
    <cellStyle name="Input 2 3 2 2 5 3 6" xfId="30284"/>
    <cellStyle name="Input 2 3 2 2 5 3 7" xfId="30285"/>
    <cellStyle name="Input 2 3 2 2 5 3 8" xfId="30286"/>
    <cellStyle name="Input 2 3 2 2 5 4" xfId="30287"/>
    <cellStyle name="Input 2 3 2 2 5 4 2" xfId="30288"/>
    <cellStyle name="Input 2 3 2 2 5 4 3" xfId="30289"/>
    <cellStyle name="Input 2 3 2 2 5 4 4" xfId="30290"/>
    <cellStyle name="Input 2 3 2 2 5 4 5" xfId="30291"/>
    <cellStyle name="Input 2 3 2 2 5 4 6" xfId="30292"/>
    <cellStyle name="Input 2 3 2 2 5 4 7" xfId="30293"/>
    <cellStyle name="Input 2 3 2 2 5 4 8" xfId="30294"/>
    <cellStyle name="Input 2 3 2 2 5 4 9" xfId="30295"/>
    <cellStyle name="Input 2 3 2 2 5 5" xfId="30296"/>
    <cellStyle name="Input 2 3 2 2 5 6" xfId="30297"/>
    <cellStyle name="Input 2 3 2 2 5 7" xfId="30298"/>
    <cellStyle name="Input 2 3 2 2 5 8" xfId="30299"/>
    <cellStyle name="Input 2 3 2 2 5 9" xfId="30300"/>
    <cellStyle name="Input 2 3 2 2 6" xfId="30301"/>
    <cellStyle name="Input 2 3 2 2 6 10" xfId="30302"/>
    <cellStyle name="Input 2 3 2 2 6 2" xfId="30303"/>
    <cellStyle name="Input 2 3 2 2 6 2 2" xfId="30304"/>
    <cellStyle name="Input 2 3 2 2 6 2 3" xfId="30305"/>
    <cellStyle name="Input 2 3 2 2 6 2 4" xfId="30306"/>
    <cellStyle name="Input 2 3 2 2 6 2 5" xfId="30307"/>
    <cellStyle name="Input 2 3 2 2 6 2 6" xfId="30308"/>
    <cellStyle name="Input 2 3 2 2 6 2 7" xfId="30309"/>
    <cellStyle name="Input 2 3 2 2 6 2 8" xfId="30310"/>
    <cellStyle name="Input 2 3 2 2 6 2 9" xfId="30311"/>
    <cellStyle name="Input 2 3 2 2 6 3" xfId="30312"/>
    <cellStyle name="Input 2 3 2 2 6 4" xfId="30313"/>
    <cellStyle name="Input 2 3 2 2 6 5" xfId="30314"/>
    <cellStyle name="Input 2 3 2 2 6 6" xfId="30315"/>
    <cellStyle name="Input 2 3 2 2 6 7" xfId="30316"/>
    <cellStyle name="Input 2 3 2 2 6 8" xfId="30317"/>
    <cellStyle name="Input 2 3 2 2 6 9" xfId="30318"/>
    <cellStyle name="Input 2 3 2 2 7" xfId="30319"/>
    <cellStyle name="Input 2 3 2 2 7 2" xfId="30320"/>
    <cellStyle name="Input 2 3 2 2 7 3" xfId="30321"/>
    <cellStyle name="Input 2 3 2 2 7 4" xfId="30322"/>
    <cellStyle name="Input 2 3 2 2 7 5" xfId="30323"/>
    <cellStyle name="Input 2 3 2 2 7 6" xfId="30324"/>
    <cellStyle name="Input 2 3 2 2 7 7" xfId="30325"/>
    <cellStyle name="Input 2 3 2 2 7 8" xfId="30326"/>
    <cellStyle name="Input 2 3 2 2 8" xfId="30327"/>
    <cellStyle name="Input 2 3 2 2 8 2" xfId="30328"/>
    <cellStyle name="Input 2 3 2 2 8 3" xfId="30329"/>
    <cellStyle name="Input 2 3 2 2 8 4" xfId="30330"/>
    <cellStyle name="Input 2 3 2 2 8 5" xfId="30331"/>
    <cellStyle name="Input 2 3 2 2 8 6" xfId="30332"/>
    <cellStyle name="Input 2 3 2 2 8 7" xfId="30333"/>
    <cellStyle name="Input 2 3 2 2 8 8" xfId="30334"/>
    <cellStyle name="Input 2 3 2 2 8 9" xfId="30335"/>
    <cellStyle name="Input 2 3 2 2 9" xfId="30336"/>
    <cellStyle name="Input 2 3 2 2 9 2" xfId="30337"/>
    <cellStyle name="Input 2 3 2 2 9 3" xfId="30338"/>
    <cellStyle name="Input 2 3 2 2 9 4" xfId="30339"/>
    <cellStyle name="Input 2 3 2 2 9 5" xfId="30340"/>
    <cellStyle name="Input 2 3 2 2 9 6" xfId="30341"/>
    <cellStyle name="Input 2 3 2 2 9 7" xfId="30342"/>
    <cellStyle name="Input 2 3 2 2 9 8" xfId="30343"/>
    <cellStyle name="Input 2 3 2 20" xfId="30344"/>
    <cellStyle name="Input 2 3 2 21" xfId="30345"/>
    <cellStyle name="Input 2 3 2 22" xfId="30346"/>
    <cellStyle name="Input 2 3 2 23" xfId="30347"/>
    <cellStyle name="Input 2 3 2 24" xfId="30348"/>
    <cellStyle name="Input 2 3 2 25" xfId="30349"/>
    <cellStyle name="Input 2 3 2 26" xfId="30350"/>
    <cellStyle name="Input 2 3 2 3" xfId="30351"/>
    <cellStyle name="Input 2 3 2 3 10" xfId="30352"/>
    <cellStyle name="Input 2 3 2 3 11" xfId="30353"/>
    <cellStyle name="Input 2 3 2 3 12" xfId="30354"/>
    <cellStyle name="Input 2 3 2 3 13" xfId="30355"/>
    <cellStyle name="Input 2 3 2 3 14" xfId="30356"/>
    <cellStyle name="Input 2 3 2 3 15" xfId="30357"/>
    <cellStyle name="Input 2 3 2 3 16" xfId="30358"/>
    <cellStyle name="Input 2 3 2 3 17" xfId="30359"/>
    <cellStyle name="Input 2 3 2 3 18" xfId="30360"/>
    <cellStyle name="Input 2 3 2 3 19" xfId="30361"/>
    <cellStyle name="Input 2 3 2 3 2" xfId="30362"/>
    <cellStyle name="Input 2 3 2 3 2 10" xfId="30363"/>
    <cellStyle name="Input 2 3 2 3 2 11" xfId="30364"/>
    <cellStyle name="Input 2 3 2 3 2 12" xfId="30365"/>
    <cellStyle name="Input 2 3 2 3 2 13" xfId="30366"/>
    <cellStyle name="Input 2 3 2 3 2 2" xfId="30367"/>
    <cellStyle name="Input 2 3 2 3 2 2 10" xfId="30368"/>
    <cellStyle name="Input 2 3 2 3 2 2 2" xfId="30369"/>
    <cellStyle name="Input 2 3 2 3 2 2 2 2" xfId="30370"/>
    <cellStyle name="Input 2 3 2 3 2 2 2 3" xfId="30371"/>
    <cellStyle name="Input 2 3 2 3 2 2 2 4" xfId="30372"/>
    <cellStyle name="Input 2 3 2 3 2 2 2 5" xfId="30373"/>
    <cellStyle name="Input 2 3 2 3 2 2 2 6" xfId="30374"/>
    <cellStyle name="Input 2 3 2 3 2 2 2 7" xfId="30375"/>
    <cellStyle name="Input 2 3 2 3 2 2 2 8" xfId="30376"/>
    <cellStyle name="Input 2 3 2 3 2 2 2 9" xfId="30377"/>
    <cellStyle name="Input 2 3 2 3 2 2 3" xfId="30378"/>
    <cellStyle name="Input 2 3 2 3 2 2 4" xfId="30379"/>
    <cellStyle name="Input 2 3 2 3 2 2 5" xfId="30380"/>
    <cellStyle name="Input 2 3 2 3 2 2 6" xfId="30381"/>
    <cellStyle name="Input 2 3 2 3 2 2 7" xfId="30382"/>
    <cellStyle name="Input 2 3 2 3 2 2 8" xfId="30383"/>
    <cellStyle name="Input 2 3 2 3 2 2 9" xfId="30384"/>
    <cellStyle name="Input 2 3 2 3 2 3" xfId="30385"/>
    <cellStyle name="Input 2 3 2 3 2 3 2" xfId="30386"/>
    <cellStyle name="Input 2 3 2 3 2 3 3" xfId="30387"/>
    <cellStyle name="Input 2 3 2 3 2 3 4" xfId="30388"/>
    <cellStyle name="Input 2 3 2 3 2 3 5" xfId="30389"/>
    <cellStyle name="Input 2 3 2 3 2 3 6" xfId="30390"/>
    <cellStyle name="Input 2 3 2 3 2 3 7" xfId="30391"/>
    <cellStyle name="Input 2 3 2 3 2 3 8" xfId="30392"/>
    <cellStyle name="Input 2 3 2 3 2 4" xfId="30393"/>
    <cellStyle name="Input 2 3 2 3 2 4 2" xfId="30394"/>
    <cellStyle name="Input 2 3 2 3 2 4 3" xfId="30395"/>
    <cellStyle name="Input 2 3 2 3 2 4 4" xfId="30396"/>
    <cellStyle name="Input 2 3 2 3 2 4 5" xfId="30397"/>
    <cellStyle name="Input 2 3 2 3 2 4 6" xfId="30398"/>
    <cellStyle name="Input 2 3 2 3 2 4 7" xfId="30399"/>
    <cellStyle name="Input 2 3 2 3 2 4 8" xfId="30400"/>
    <cellStyle name="Input 2 3 2 3 2 4 9" xfId="30401"/>
    <cellStyle name="Input 2 3 2 3 2 5" xfId="30402"/>
    <cellStyle name="Input 2 3 2 3 2 6" xfId="30403"/>
    <cellStyle name="Input 2 3 2 3 2 7" xfId="30404"/>
    <cellStyle name="Input 2 3 2 3 2 8" xfId="30405"/>
    <cellStyle name="Input 2 3 2 3 2 9" xfId="30406"/>
    <cellStyle name="Input 2 3 2 3 20" xfId="30407"/>
    <cellStyle name="Input 2 3 2 3 21" xfId="30408"/>
    <cellStyle name="Input 2 3 2 3 22" xfId="30409"/>
    <cellStyle name="Input 2 3 2 3 23" xfId="30410"/>
    <cellStyle name="Input 2 3 2 3 24" xfId="30411"/>
    <cellStyle name="Input 2 3 2 3 3" xfId="30412"/>
    <cellStyle name="Input 2 3 2 3 3 10" xfId="30413"/>
    <cellStyle name="Input 2 3 2 3 3 11" xfId="30414"/>
    <cellStyle name="Input 2 3 2 3 3 12" xfId="30415"/>
    <cellStyle name="Input 2 3 2 3 3 13" xfId="30416"/>
    <cellStyle name="Input 2 3 2 3 3 2" xfId="30417"/>
    <cellStyle name="Input 2 3 2 3 3 2 10" xfId="30418"/>
    <cellStyle name="Input 2 3 2 3 3 2 2" xfId="30419"/>
    <cellStyle name="Input 2 3 2 3 3 2 2 2" xfId="30420"/>
    <cellStyle name="Input 2 3 2 3 3 2 2 3" xfId="30421"/>
    <cellStyle name="Input 2 3 2 3 3 2 2 4" xfId="30422"/>
    <cellStyle name="Input 2 3 2 3 3 2 2 5" xfId="30423"/>
    <cellStyle name="Input 2 3 2 3 3 2 2 6" xfId="30424"/>
    <cellStyle name="Input 2 3 2 3 3 2 2 7" xfId="30425"/>
    <cellStyle name="Input 2 3 2 3 3 2 2 8" xfId="30426"/>
    <cellStyle name="Input 2 3 2 3 3 2 2 9" xfId="30427"/>
    <cellStyle name="Input 2 3 2 3 3 2 3" xfId="30428"/>
    <cellStyle name="Input 2 3 2 3 3 2 4" xfId="30429"/>
    <cellStyle name="Input 2 3 2 3 3 2 5" xfId="30430"/>
    <cellStyle name="Input 2 3 2 3 3 2 6" xfId="30431"/>
    <cellStyle name="Input 2 3 2 3 3 2 7" xfId="30432"/>
    <cellStyle name="Input 2 3 2 3 3 2 8" xfId="30433"/>
    <cellStyle name="Input 2 3 2 3 3 2 9" xfId="30434"/>
    <cellStyle name="Input 2 3 2 3 3 3" xfId="30435"/>
    <cellStyle name="Input 2 3 2 3 3 3 2" xfId="30436"/>
    <cellStyle name="Input 2 3 2 3 3 3 3" xfId="30437"/>
    <cellStyle name="Input 2 3 2 3 3 3 4" xfId="30438"/>
    <cellStyle name="Input 2 3 2 3 3 3 5" xfId="30439"/>
    <cellStyle name="Input 2 3 2 3 3 3 6" xfId="30440"/>
    <cellStyle name="Input 2 3 2 3 3 3 7" xfId="30441"/>
    <cellStyle name="Input 2 3 2 3 3 3 8" xfId="30442"/>
    <cellStyle name="Input 2 3 2 3 3 4" xfId="30443"/>
    <cellStyle name="Input 2 3 2 3 3 4 2" xfId="30444"/>
    <cellStyle name="Input 2 3 2 3 3 4 3" xfId="30445"/>
    <cellStyle name="Input 2 3 2 3 3 4 4" xfId="30446"/>
    <cellStyle name="Input 2 3 2 3 3 4 5" xfId="30447"/>
    <cellStyle name="Input 2 3 2 3 3 4 6" xfId="30448"/>
    <cellStyle name="Input 2 3 2 3 3 4 7" xfId="30449"/>
    <cellStyle name="Input 2 3 2 3 3 4 8" xfId="30450"/>
    <cellStyle name="Input 2 3 2 3 3 4 9" xfId="30451"/>
    <cellStyle name="Input 2 3 2 3 3 5" xfId="30452"/>
    <cellStyle name="Input 2 3 2 3 3 6" xfId="30453"/>
    <cellStyle name="Input 2 3 2 3 3 7" xfId="30454"/>
    <cellStyle name="Input 2 3 2 3 3 8" xfId="30455"/>
    <cellStyle name="Input 2 3 2 3 3 9" xfId="30456"/>
    <cellStyle name="Input 2 3 2 3 4" xfId="30457"/>
    <cellStyle name="Input 2 3 2 3 4 10" xfId="30458"/>
    <cellStyle name="Input 2 3 2 3 4 11" xfId="30459"/>
    <cellStyle name="Input 2 3 2 3 4 12" xfId="30460"/>
    <cellStyle name="Input 2 3 2 3 4 13" xfId="30461"/>
    <cellStyle name="Input 2 3 2 3 4 2" xfId="30462"/>
    <cellStyle name="Input 2 3 2 3 4 2 10" xfId="30463"/>
    <cellStyle name="Input 2 3 2 3 4 2 2" xfId="30464"/>
    <cellStyle name="Input 2 3 2 3 4 2 2 2" xfId="30465"/>
    <cellStyle name="Input 2 3 2 3 4 2 2 3" xfId="30466"/>
    <cellStyle name="Input 2 3 2 3 4 2 2 4" xfId="30467"/>
    <cellStyle name="Input 2 3 2 3 4 2 2 5" xfId="30468"/>
    <cellStyle name="Input 2 3 2 3 4 2 2 6" xfId="30469"/>
    <cellStyle name="Input 2 3 2 3 4 2 2 7" xfId="30470"/>
    <cellStyle name="Input 2 3 2 3 4 2 2 8" xfId="30471"/>
    <cellStyle name="Input 2 3 2 3 4 2 2 9" xfId="30472"/>
    <cellStyle name="Input 2 3 2 3 4 2 3" xfId="30473"/>
    <cellStyle name="Input 2 3 2 3 4 2 4" xfId="30474"/>
    <cellStyle name="Input 2 3 2 3 4 2 5" xfId="30475"/>
    <cellStyle name="Input 2 3 2 3 4 2 6" xfId="30476"/>
    <cellStyle name="Input 2 3 2 3 4 2 7" xfId="30477"/>
    <cellStyle name="Input 2 3 2 3 4 2 8" xfId="30478"/>
    <cellStyle name="Input 2 3 2 3 4 2 9" xfId="30479"/>
    <cellStyle name="Input 2 3 2 3 4 3" xfId="30480"/>
    <cellStyle name="Input 2 3 2 3 4 3 2" xfId="30481"/>
    <cellStyle name="Input 2 3 2 3 4 3 3" xfId="30482"/>
    <cellStyle name="Input 2 3 2 3 4 3 4" xfId="30483"/>
    <cellStyle name="Input 2 3 2 3 4 3 5" xfId="30484"/>
    <cellStyle name="Input 2 3 2 3 4 3 6" xfId="30485"/>
    <cellStyle name="Input 2 3 2 3 4 3 7" xfId="30486"/>
    <cellStyle name="Input 2 3 2 3 4 3 8" xfId="30487"/>
    <cellStyle name="Input 2 3 2 3 4 4" xfId="30488"/>
    <cellStyle name="Input 2 3 2 3 4 4 2" xfId="30489"/>
    <cellStyle name="Input 2 3 2 3 4 4 3" xfId="30490"/>
    <cellStyle name="Input 2 3 2 3 4 4 4" xfId="30491"/>
    <cellStyle name="Input 2 3 2 3 4 4 5" xfId="30492"/>
    <cellStyle name="Input 2 3 2 3 4 4 6" xfId="30493"/>
    <cellStyle name="Input 2 3 2 3 4 4 7" xfId="30494"/>
    <cellStyle name="Input 2 3 2 3 4 4 8" xfId="30495"/>
    <cellStyle name="Input 2 3 2 3 4 4 9" xfId="30496"/>
    <cellStyle name="Input 2 3 2 3 4 5" xfId="30497"/>
    <cellStyle name="Input 2 3 2 3 4 6" xfId="30498"/>
    <cellStyle name="Input 2 3 2 3 4 7" xfId="30499"/>
    <cellStyle name="Input 2 3 2 3 4 8" xfId="30500"/>
    <cellStyle name="Input 2 3 2 3 4 9" xfId="30501"/>
    <cellStyle name="Input 2 3 2 3 5" xfId="30502"/>
    <cellStyle name="Input 2 3 2 3 5 10" xfId="30503"/>
    <cellStyle name="Input 2 3 2 3 5 2" xfId="30504"/>
    <cellStyle name="Input 2 3 2 3 5 2 2" xfId="30505"/>
    <cellStyle name="Input 2 3 2 3 5 2 3" xfId="30506"/>
    <cellStyle name="Input 2 3 2 3 5 2 4" xfId="30507"/>
    <cellStyle name="Input 2 3 2 3 5 2 5" xfId="30508"/>
    <cellStyle name="Input 2 3 2 3 5 2 6" xfId="30509"/>
    <cellStyle name="Input 2 3 2 3 5 2 7" xfId="30510"/>
    <cellStyle name="Input 2 3 2 3 5 2 8" xfId="30511"/>
    <cellStyle name="Input 2 3 2 3 5 2 9" xfId="30512"/>
    <cellStyle name="Input 2 3 2 3 5 3" xfId="30513"/>
    <cellStyle name="Input 2 3 2 3 5 4" xfId="30514"/>
    <cellStyle name="Input 2 3 2 3 5 5" xfId="30515"/>
    <cellStyle name="Input 2 3 2 3 5 6" xfId="30516"/>
    <cellStyle name="Input 2 3 2 3 5 7" xfId="30517"/>
    <cellStyle name="Input 2 3 2 3 5 8" xfId="30518"/>
    <cellStyle name="Input 2 3 2 3 5 9" xfId="30519"/>
    <cellStyle name="Input 2 3 2 3 6" xfId="30520"/>
    <cellStyle name="Input 2 3 2 3 6 2" xfId="30521"/>
    <cellStyle name="Input 2 3 2 3 6 3" xfId="30522"/>
    <cellStyle name="Input 2 3 2 3 6 4" xfId="30523"/>
    <cellStyle name="Input 2 3 2 3 6 5" xfId="30524"/>
    <cellStyle name="Input 2 3 2 3 6 6" xfId="30525"/>
    <cellStyle name="Input 2 3 2 3 6 7" xfId="30526"/>
    <cellStyle name="Input 2 3 2 3 6 8" xfId="30527"/>
    <cellStyle name="Input 2 3 2 3 7" xfId="30528"/>
    <cellStyle name="Input 2 3 2 3 7 2" xfId="30529"/>
    <cellStyle name="Input 2 3 2 3 7 3" xfId="30530"/>
    <cellStyle name="Input 2 3 2 3 7 4" xfId="30531"/>
    <cellStyle name="Input 2 3 2 3 7 5" xfId="30532"/>
    <cellStyle name="Input 2 3 2 3 7 6" xfId="30533"/>
    <cellStyle name="Input 2 3 2 3 7 7" xfId="30534"/>
    <cellStyle name="Input 2 3 2 3 7 8" xfId="30535"/>
    <cellStyle name="Input 2 3 2 3 7 9" xfId="30536"/>
    <cellStyle name="Input 2 3 2 3 8" xfId="30537"/>
    <cellStyle name="Input 2 3 2 3 9" xfId="30538"/>
    <cellStyle name="Input 2 3 2 4" xfId="30539"/>
    <cellStyle name="Input 2 3 2 4 10" xfId="30540"/>
    <cellStyle name="Input 2 3 2 4 11" xfId="30541"/>
    <cellStyle name="Input 2 3 2 4 12" xfId="30542"/>
    <cellStyle name="Input 2 3 2 4 13" xfId="30543"/>
    <cellStyle name="Input 2 3 2 4 14" xfId="30544"/>
    <cellStyle name="Input 2 3 2 4 15" xfId="30545"/>
    <cellStyle name="Input 2 3 2 4 16" xfId="30546"/>
    <cellStyle name="Input 2 3 2 4 17" xfId="30547"/>
    <cellStyle name="Input 2 3 2 4 18" xfId="30548"/>
    <cellStyle name="Input 2 3 2 4 2" xfId="30549"/>
    <cellStyle name="Input 2 3 2 4 2 10" xfId="30550"/>
    <cellStyle name="Input 2 3 2 4 2 2" xfId="30551"/>
    <cellStyle name="Input 2 3 2 4 2 2 2" xfId="30552"/>
    <cellStyle name="Input 2 3 2 4 2 2 3" xfId="30553"/>
    <cellStyle name="Input 2 3 2 4 2 2 4" xfId="30554"/>
    <cellStyle name="Input 2 3 2 4 2 2 5" xfId="30555"/>
    <cellStyle name="Input 2 3 2 4 2 2 6" xfId="30556"/>
    <cellStyle name="Input 2 3 2 4 2 2 7" xfId="30557"/>
    <cellStyle name="Input 2 3 2 4 2 2 8" xfId="30558"/>
    <cellStyle name="Input 2 3 2 4 2 2 9" xfId="30559"/>
    <cellStyle name="Input 2 3 2 4 2 3" xfId="30560"/>
    <cellStyle name="Input 2 3 2 4 2 4" xfId="30561"/>
    <cellStyle name="Input 2 3 2 4 2 5" xfId="30562"/>
    <cellStyle name="Input 2 3 2 4 2 6" xfId="30563"/>
    <cellStyle name="Input 2 3 2 4 2 7" xfId="30564"/>
    <cellStyle name="Input 2 3 2 4 2 8" xfId="30565"/>
    <cellStyle name="Input 2 3 2 4 2 9" xfId="30566"/>
    <cellStyle name="Input 2 3 2 4 3" xfId="30567"/>
    <cellStyle name="Input 2 3 2 4 3 2" xfId="30568"/>
    <cellStyle name="Input 2 3 2 4 3 3" xfId="30569"/>
    <cellStyle name="Input 2 3 2 4 3 4" xfId="30570"/>
    <cellStyle name="Input 2 3 2 4 3 5" xfId="30571"/>
    <cellStyle name="Input 2 3 2 4 3 6" xfId="30572"/>
    <cellStyle name="Input 2 3 2 4 3 7" xfId="30573"/>
    <cellStyle name="Input 2 3 2 4 3 8" xfId="30574"/>
    <cellStyle name="Input 2 3 2 4 4" xfId="30575"/>
    <cellStyle name="Input 2 3 2 4 4 2" xfId="30576"/>
    <cellStyle name="Input 2 3 2 4 4 3" xfId="30577"/>
    <cellStyle name="Input 2 3 2 4 4 4" xfId="30578"/>
    <cellStyle name="Input 2 3 2 4 4 5" xfId="30579"/>
    <cellStyle name="Input 2 3 2 4 4 6" xfId="30580"/>
    <cellStyle name="Input 2 3 2 4 4 7" xfId="30581"/>
    <cellStyle name="Input 2 3 2 4 4 8" xfId="30582"/>
    <cellStyle name="Input 2 3 2 4 4 9" xfId="30583"/>
    <cellStyle name="Input 2 3 2 4 5" xfId="30584"/>
    <cellStyle name="Input 2 3 2 4 6" xfId="30585"/>
    <cellStyle name="Input 2 3 2 4 7" xfId="30586"/>
    <cellStyle name="Input 2 3 2 4 8" xfId="30587"/>
    <cellStyle name="Input 2 3 2 4 9" xfId="30588"/>
    <cellStyle name="Input 2 3 2 5" xfId="30589"/>
    <cellStyle name="Input 2 3 2 5 10" xfId="30590"/>
    <cellStyle name="Input 2 3 2 5 11" xfId="30591"/>
    <cellStyle name="Input 2 3 2 5 12" xfId="30592"/>
    <cellStyle name="Input 2 3 2 5 13" xfId="30593"/>
    <cellStyle name="Input 2 3 2 5 14" xfId="30594"/>
    <cellStyle name="Input 2 3 2 5 15" xfId="30595"/>
    <cellStyle name="Input 2 3 2 5 16" xfId="30596"/>
    <cellStyle name="Input 2 3 2 5 17" xfId="30597"/>
    <cellStyle name="Input 2 3 2 5 18" xfId="30598"/>
    <cellStyle name="Input 2 3 2 5 2" xfId="30599"/>
    <cellStyle name="Input 2 3 2 5 3" xfId="30600"/>
    <cellStyle name="Input 2 3 2 5 4" xfId="30601"/>
    <cellStyle name="Input 2 3 2 5 5" xfId="30602"/>
    <cellStyle name="Input 2 3 2 5 6" xfId="30603"/>
    <cellStyle name="Input 2 3 2 5 7" xfId="30604"/>
    <cellStyle name="Input 2 3 2 5 8" xfId="30605"/>
    <cellStyle name="Input 2 3 2 5 9" xfId="30606"/>
    <cellStyle name="Input 2 3 2 6" xfId="30607"/>
    <cellStyle name="Input 2 3 2 6 10" xfId="30608"/>
    <cellStyle name="Input 2 3 2 6 11" xfId="30609"/>
    <cellStyle name="Input 2 3 2 6 12" xfId="30610"/>
    <cellStyle name="Input 2 3 2 6 13" xfId="30611"/>
    <cellStyle name="Input 2 3 2 6 14" xfId="30612"/>
    <cellStyle name="Input 2 3 2 6 15" xfId="30613"/>
    <cellStyle name="Input 2 3 2 6 16" xfId="30614"/>
    <cellStyle name="Input 2 3 2 6 17" xfId="30615"/>
    <cellStyle name="Input 2 3 2 6 18" xfId="30616"/>
    <cellStyle name="Input 2 3 2 6 2" xfId="30617"/>
    <cellStyle name="Input 2 3 2 6 3" xfId="30618"/>
    <cellStyle name="Input 2 3 2 6 4" xfId="30619"/>
    <cellStyle name="Input 2 3 2 6 5" xfId="30620"/>
    <cellStyle name="Input 2 3 2 6 6" xfId="30621"/>
    <cellStyle name="Input 2 3 2 6 7" xfId="30622"/>
    <cellStyle name="Input 2 3 2 6 8" xfId="30623"/>
    <cellStyle name="Input 2 3 2 6 9" xfId="30624"/>
    <cellStyle name="Input 2 3 2 7" xfId="30625"/>
    <cellStyle name="Input 2 3 2 7 2" xfId="30626"/>
    <cellStyle name="Input 2 3 2 7 3" xfId="30627"/>
    <cellStyle name="Input 2 3 2 7 4" xfId="30628"/>
    <cellStyle name="Input 2 3 2 7 5" xfId="30629"/>
    <cellStyle name="Input 2 3 2 7 6" xfId="30630"/>
    <cellStyle name="Input 2 3 2 7 7" xfId="30631"/>
    <cellStyle name="Input 2 3 2 7 8" xfId="30632"/>
    <cellStyle name="Input 2 3 2 7 9" xfId="30633"/>
    <cellStyle name="Input 2 3 2 8" xfId="30634"/>
    <cellStyle name="Input 2 3 2 8 2" xfId="30635"/>
    <cellStyle name="Input 2 3 2 8 3" xfId="30636"/>
    <cellStyle name="Input 2 3 2 8 4" xfId="30637"/>
    <cellStyle name="Input 2 3 2 8 5" xfId="30638"/>
    <cellStyle name="Input 2 3 2 8 6" xfId="30639"/>
    <cellStyle name="Input 2 3 2 8 7" xfId="30640"/>
    <cellStyle name="Input 2 3 2 8 8" xfId="30641"/>
    <cellStyle name="Input 2 3 2 8 9" xfId="30642"/>
    <cellStyle name="Input 2 3 2 9" xfId="30643"/>
    <cellStyle name="Input 2 3 2 9 2" xfId="30644"/>
    <cellStyle name="Input 2 3 2 9 3" xfId="30645"/>
    <cellStyle name="Input 2 3 2 9 4" xfId="30646"/>
    <cellStyle name="Input 2 3 2 9 5" xfId="30647"/>
    <cellStyle name="Input 2 3 2 9 6" xfId="30648"/>
    <cellStyle name="Input 2 3 2 9 7" xfId="30649"/>
    <cellStyle name="Input 2 3 2 9 8" xfId="30650"/>
    <cellStyle name="Input 2 3 20" xfId="30651"/>
    <cellStyle name="Input 2 3 21" xfId="30652"/>
    <cellStyle name="Input 2 3 22" xfId="30653"/>
    <cellStyle name="Input 2 3 23" xfId="30654"/>
    <cellStyle name="Input 2 3 24" xfId="30655"/>
    <cellStyle name="Input 2 3 25" xfId="30656"/>
    <cellStyle name="Input 2 3 3" xfId="9784"/>
    <cellStyle name="Input 2 3 3 10" xfId="30657"/>
    <cellStyle name="Input 2 3 3 10 2" xfId="30658"/>
    <cellStyle name="Input 2 3 3 10 3" xfId="30659"/>
    <cellStyle name="Input 2 3 3 10 4" xfId="30660"/>
    <cellStyle name="Input 2 3 3 10 5" xfId="30661"/>
    <cellStyle name="Input 2 3 3 10 6" xfId="30662"/>
    <cellStyle name="Input 2 3 3 10 7" xfId="30663"/>
    <cellStyle name="Input 2 3 3 10 8" xfId="30664"/>
    <cellStyle name="Input 2 3 3 11" xfId="30665"/>
    <cellStyle name="Input 2 3 3 11 2" xfId="30666"/>
    <cellStyle name="Input 2 3 3 11 3" xfId="30667"/>
    <cellStyle name="Input 2 3 3 11 4" xfId="30668"/>
    <cellStyle name="Input 2 3 3 11 5" xfId="30669"/>
    <cellStyle name="Input 2 3 3 11 6" xfId="30670"/>
    <cellStyle name="Input 2 3 3 11 7" xfId="30671"/>
    <cellStyle name="Input 2 3 3 11 8" xfId="30672"/>
    <cellStyle name="Input 2 3 3 12" xfId="30673"/>
    <cellStyle name="Input 2 3 3 13" xfId="30674"/>
    <cellStyle name="Input 2 3 3 14" xfId="30675"/>
    <cellStyle name="Input 2 3 3 15" xfId="30676"/>
    <cellStyle name="Input 2 3 3 16" xfId="30677"/>
    <cellStyle name="Input 2 3 3 17" xfId="30678"/>
    <cellStyle name="Input 2 3 3 18" xfId="30679"/>
    <cellStyle name="Input 2 3 3 19" xfId="30680"/>
    <cellStyle name="Input 2 3 3 2" xfId="30681"/>
    <cellStyle name="Input 2 3 3 2 10" xfId="30682"/>
    <cellStyle name="Input 2 3 3 2 10 2" xfId="30683"/>
    <cellStyle name="Input 2 3 3 2 10 3" xfId="30684"/>
    <cellStyle name="Input 2 3 3 2 10 4" xfId="30685"/>
    <cellStyle name="Input 2 3 3 2 10 5" xfId="30686"/>
    <cellStyle name="Input 2 3 3 2 10 6" xfId="30687"/>
    <cellStyle name="Input 2 3 3 2 10 7" xfId="30688"/>
    <cellStyle name="Input 2 3 3 2 10 8" xfId="30689"/>
    <cellStyle name="Input 2 3 3 2 11" xfId="30690"/>
    <cellStyle name="Input 2 3 3 2 12" xfId="30691"/>
    <cellStyle name="Input 2 3 3 2 13" xfId="30692"/>
    <cellStyle name="Input 2 3 3 2 14" xfId="30693"/>
    <cellStyle name="Input 2 3 3 2 15" xfId="30694"/>
    <cellStyle name="Input 2 3 3 2 16" xfId="30695"/>
    <cellStyle name="Input 2 3 3 2 17" xfId="30696"/>
    <cellStyle name="Input 2 3 3 2 18" xfId="30697"/>
    <cellStyle name="Input 2 3 3 2 19" xfId="30698"/>
    <cellStyle name="Input 2 3 3 2 2" xfId="30699"/>
    <cellStyle name="Input 2 3 3 2 2 10" xfId="30700"/>
    <cellStyle name="Input 2 3 3 2 2 11" xfId="30701"/>
    <cellStyle name="Input 2 3 3 2 2 12" xfId="30702"/>
    <cellStyle name="Input 2 3 3 2 2 13" xfId="30703"/>
    <cellStyle name="Input 2 3 3 2 2 14" xfId="30704"/>
    <cellStyle name="Input 2 3 3 2 2 15" xfId="30705"/>
    <cellStyle name="Input 2 3 3 2 2 16" xfId="30706"/>
    <cellStyle name="Input 2 3 3 2 2 17" xfId="30707"/>
    <cellStyle name="Input 2 3 3 2 2 18" xfId="30708"/>
    <cellStyle name="Input 2 3 3 2 2 19" xfId="30709"/>
    <cellStyle name="Input 2 3 3 2 2 2" xfId="30710"/>
    <cellStyle name="Input 2 3 3 2 2 2 10" xfId="30711"/>
    <cellStyle name="Input 2 3 3 2 2 2 11" xfId="30712"/>
    <cellStyle name="Input 2 3 3 2 2 2 12" xfId="30713"/>
    <cellStyle name="Input 2 3 3 2 2 2 13" xfId="30714"/>
    <cellStyle name="Input 2 3 3 2 2 2 14" xfId="30715"/>
    <cellStyle name="Input 2 3 3 2 2 2 15" xfId="30716"/>
    <cellStyle name="Input 2 3 3 2 2 2 2" xfId="30717"/>
    <cellStyle name="Input 2 3 3 2 2 2 2 2" xfId="30718"/>
    <cellStyle name="Input 2 3 3 2 2 2 2 3" xfId="30719"/>
    <cellStyle name="Input 2 3 3 2 2 2 2 4" xfId="30720"/>
    <cellStyle name="Input 2 3 3 2 2 2 2 5" xfId="30721"/>
    <cellStyle name="Input 2 3 3 2 2 2 2 6" xfId="30722"/>
    <cellStyle name="Input 2 3 3 2 2 2 2 7" xfId="30723"/>
    <cellStyle name="Input 2 3 3 2 2 2 2 8" xfId="30724"/>
    <cellStyle name="Input 2 3 3 2 2 2 2 9" xfId="30725"/>
    <cellStyle name="Input 2 3 3 2 2 2 3" xfId="30726"/>
    <cellStyle name="Input 2 3 3 2 2 2 3 2" xfId="30727"/>
    <cellStyle name="Input 2 3 3 2 2 2 3 3" xfId="30728"/>
    <cellStyle name="Input 2 3 3 2 2 2 3 4" xfId="30729"/>
    <cellStyle name="Input 2 3 3 2 2 2 3 5" xfId="30730"/>
    <cellStyle name="Input 2 3 3 2 2 2 3 6" xfId="30731"/>
    <cellStyle name="Input 2 3 3 2 2 2 3 7" xfId="30732"/>
    <cellStyle name="Input 2 3 3 2 2 2 3 8" xfId="30733"/>
    <cellStyle name="Input 2 3 3 2 2 2 3 9" xfId="30734"/>
    <cellStyle name="Input 2 3 3 2 2 2 4" xfId="30735"/>
    <cellStyle name="Input 2 3 3 2 2 2 4 2" xfId="30736"/>
    <cellStyle name="Input 2 3 3 2 2 2 4 3" xfId="30737"/>
    <cellStyle name="Input 2 3 3 2 2 2 4 4" xfId="30738"/>
    <cellStyle name="Input 2 3 3 2 2 2 4 5" xfId="30739"/>
    <cellStyle name="Input 2 3 3 2 2 2 4 6" xfId="30740"/>
    <cellStyle name="Input 2 3 3 2 2 2 4 7" xfId="30741"/>
    <cellStyle name="Input 2 3 3 2 2 2 4 8" xfId="30742"/>
    <cellStyle name="Input 2 3 3 2 2 2 4 9" xfId="30743"/>
    <cellStyle name="Input 2 3 3 2 2 2 5" xfId="30744"/>
    <cellStyle name="Input 2 3 3 2 2 2 5 2" xfId="30745"/>
    <cellStyle name="Input 2 3 3 2 2 2 5 3" xfId="30746"/>
    <cellStyle name="Input 2 3 3 2 2 2 5 4" xfId="30747"/>
    <cellStyle name="Input 2 3 3 2 2 2 5 5" xfId="30748"/>
    <cellStyle name="Input 2 3 3 2 2 2 5 6" xfId="30749"/>
    <cellStyle name="Input 2 3 3 2 2 2 5 7" xfId="30750"/>
    <cellStyle name="Input 2 3 3 2 2 2 5 8" xfId="30751"/>
    <cellStyle name="Input 2 3 3 2 2 2 6" xfId="30752"/>
    <cellStyle name="Input 2 3 3 2 2 2 6 2" xfId="30753"/>
    <cellStyle name="Input 2 3 3 2 2 2 6 3" xfId="30754"/>
    <cellStyle name="Input 2 3 3 2 2 2 6 4" xfId="30755"/>
    <cellStyle name="Input 2 3 3 2 2 2 6 5" xfId="30756"/>
    <cellStyle name="Input 2 3 3 2 2 2 6 6" xfId="30757"/>
    <cellStyle name="Input 2 3 3 2 2 2 6 7" xfId="30758"/>
    <cellStyle name="Input 2 3 3 2 2 2 6 8" xfId="30759"/>
    <cellStyle name="Input 2 3 3 2 2 2 7" xfId="30760"/>
    <cellStyle name="Input 2 3 3 2 2 2 7 2" xfId="30761"/>
    <cellStyle name="Input 2 3 3 2 2 2 7 3" xfId="30762"/>
    <cellStyle name="Input 2 3 3 2 2 2 7 4" xfId="30763"/>
    <cellStyle name="Input 2 3 3 2 2 2 7 5" xfId="30764"/>
    <cellStyle name="Input 2 3 3 2 2 2 7 6" xfId="30765"/>
    <cellStyle name="Input 2 3 3 2 2 2 7 7" xfId="30766"/>
    <cellStyle name="Input 2 3 3 2 2 2 7 8" xfId="30767"/>
    <cellStyle name="Input 2 3 3 2 2 2 8" xfId="30768"/>
    <cellStyle name="Input 2 3 3 2 2 2 9" xfId="30769"/>
    <cellStyle name="Input 2 3 3 2 2 20" xfId="30770"/>
    <cellStyle name="Input 2 3 3 2 2 21" xfId="30771"/>
    <cellStyle name="Input 2 3 3 2 2 22" xfId="30772"/>
    <cellStyle name="Input 2 3 3 2 2 23" xfId="30773"/>
    <cellStyle name="Input 2 3 3 2 2 24" xfId="30774"/>
    <cellStyle name="Input 2 3 3 2 2 25" xfId="30775"/>
    <cellStyle name="Input 2 3 3 2 2 26" xfId="30776"/>
    <cellStyle name="Input 2 3 3 2 2 27" xfId="30777"/>
    <cellStyle name="Input 2 3 3 2 2 3" xfId="30778"/>
    <cellStyle name="Input 2 3 3 2 2 3 10" xfId="30779"/>
    <cellStyle name="Input 2 3 3 2 2 3 11" xfId="30780"/>
    <cellStyle name="Input 2 3 3 2 2 3 12" xfId="30781"/>
    <cellStyle name="Input 2 3 3 2 2 3 13" xfId="30782"/>
    <cellStyle name="Input 2 3 3 2 2 3 14" xfId="30783"/>
    <cellStyle name="Input 2 3 3 2 2 3 15" xfId="30784"/>
    <cellStyle name="Input 2 3 3 2 2 3 2" xfId="30785"/>
    <cellStyle name="Input 2 3 3 2 2 3 2 2" xfId="30786"/>
    <cellStyle name="Input 2 3 3 2 2 3 2 3" xfId="30787"/>
    <cellStyle name="Input 2 3 3 2 2 3 2 4" xfId="30788"/>
    <cellStyle name="Input 2 3 3 2 2 3 2 5" xfId="30789"/>
    <cellStyle name="Input 2 3 3 2 2 3 2 6" xfId="30790"/>
    <cellStyle name="Input 2 3 3 2 2 3 2 7" xfId="30791"/>
    <cellStyle name="Input 2 3 3 2 2 3 2 8" xfId="30792"/>
    <cellStyle name="Input 2 3 3 2 2 3 3" xfId="30793"/>
    <cellStyle name="Input 2 3 3 2 2 3 3 2" xfId="30794"/>
    <cellStyle name="Input 2 3 3 2 2 3 3 3" xfId="30795"/>
    <cellStyle name="Input 2 3 3 2 2 3 3 4" xfId="30796"/>
    <cellStyle name="Input 2 3 3 2 2 3 3 5" xfId="30797"/>
    <cellStyle name="Input 2 3 3 2 2 3 3 6" xfId="30798"/>
    <cellStyle name="Input 2 3 3 2 2 3 3 7" xfId="30799"/>
    <cellStyle name="Input 2 3 3 2 2 3 3 8" xfId="30800"/>
    <cellStyle name="Input 2 3 3 2 2 3 4" xfId="30801"/>
    <cellStyle name="Input 2 3 3 2 2 3 4 2" xfId="30802"/>
    <cellStyle name="Input 2 3 3 2 2 3 4 3" xfId="30803"/>
    <cellStyle name="Input 2 3 3 2 2 3 4 4" xfId="30804"/>
    <cellStyle name="Input 2 3 3 2 2 3 4 5" xfId="30805"/>
    <cellStyle name="Input 2 3 3 2 2 3 4 6" xfId="30806"/>
    <cellStyle name="Input 2 3 3 2 2 3 4 7" xfId="30807"/>
    <cellStyle name="Input 2 3 3 2 2 3 4 8" xfId="30808"/>
    <cellStyle name="Input 2 3 3 2 2 3 5" xfId="30809"/>
    <cellStyle name="Input 2 3 3 2 2 3 5 2" xfId="30810"/>
    <cellStyle name="Input 2 3 3 2 2 3 5 3" xfId="30811"/>
    <cellStyle name="Input 2 3 3 2 2 3 5 4" xfId="30812"/>
    <cellStyle name="Input 2 3 3 2 2 3 5 5" xfId="30813"/>
    <cellStyle name="Input 2 3 3 2 2 3 5 6" xfId="30814"/>
    <cellStyle name="Input 2 3 3 2 2 3 5 7" xfId="30815"/>
    <cellStyle name="Input 2 3 3 2 2 3 5 8" xfId="30816"/>
    <cellStyle name="Input 2 3 3 2 2 3 6" xfId="30817"/>
    <cellStyle name="Input 2 3 3 2 2 3 6 2" xfId="30818"/>
    <cellStyle name="Input 2 3 3 2 2 3 6 3" xfId="30819"/>
    <cellStyle name="Input 2 3 3 2 2 3 6 4" xfId="30820"/>
    <cellStyle name="Input 2 3 3 2 2 3 6 5" xfId="30821"/>
    <cellStyle name="Input 2 3 3 2 2 3 6 6" xfId="30822"/>
    <cellStyle name="Input 2 3 3 2 2 3 6 7" xfId="30823"/>
    <cellStyle name="Input 2 3 3 2 2 3 6 8" xfId="30824"/>
    <cellStyle name="Input 2 3 3 2 2 3 7" xfId="30825"/>
    <cellStyle name="Input 2 3 3 2 2 3 7 2" xfId="30826"/>
    <cellStyle name="Input 2 3 3 2 2 3 7 3" xfId="30827"/>
    <cellStyle name="Input 2 3 3 2 2 3 7 4" xfId="30828"/>
    <cellStyle name="Input 2 3 3 2 2 3 7 5" xfId="30829"/>
    <cellStyle name="Input 2 3 3 2 2 3 7 6" xfId="30830"/>
    <cellStyle name="Input 2 3 3 2 2 3 7 7" xfId="30831"/>
    <cellStyle name="Input 2 3 3 2 2 3 7 8" xfId="30832"/>
    <cellStyle name="Input 2 3 3 2 2 3 8" xfId="30833"/>
    <cellStyle name="Input 2 3 3 2 2 3 9" xfId="30834"/>
    <cellStyle name="Input 2 3 3 2 2 4" xfId="30835"/>
    <cellStyle name="Input 2 3 3 2 2 4 2" xfId="30836"/>
    <cellStyle name="Input 2 3 3 2 2 4 3" xfId="30837"/>
    <cellStyle name="Input 2 3 3 2 2 4 4" xfId="30838"/>
    <cellStyle name="Input 2 3 3 2 2 4 5" xfId="30839"/>
    <cellStyle name="Input 2 3 3 2 2 4 6" xfId="30840"/>
    <cellStyle name="Input 2 3 3 2 2 4 7" xfId="30841"/>
    <cellStyle name="Input 2 3 3 2 2 4 8" xfId="30842"/>
    <cellStyle name="Input 2 3 3 2 2 4 9" xfId="30843"/>
    <cellStyle name="Input 2 3 3 2 2 5" xfId="30844"/>
    <cellStyle name="Input 2 3 3 2 2 5 2" xfId="30845"/>
    <cellStyle name="Input 2 3 3 2 2 5 3" xfId="30846"/>
    <cellStyle name="Input 2 3 3 2 2 5 4" xfId="30847"/>
    <cellStyle name="Input 2 3 3 2 2 5 5" xfId="30848"/>
    <cellStyle name="Input 2 3 3 2 2 5 6" xfId="30849"/>
    <cellStyle name="Input 2 3 3 2 2 5 7" xfId="30850"/>
    <cellStyle name="Input 2 3 3 2 2 5 8" xfId="30851"/>
    <cellStyle name="Input 2 3 3 2 2 5 9" xfId="30852"/>
    <cellStyle name="Input 2 3 3 2 2 6" xfId="30853"/>
    <cellStyle name="Input 2 3 3 2 2 6 2" xfId="30854"/>
    <cellStyle name="Input 2 3 3 2 2 6 3" xfId="30855"/>
    <cellStyle name="Input 2 3 3 2 2 6 4" xfId="30856"/>
    <cellStyle name="Input 2 3 3 2 2 6 5" xfId="30857"/>
    <cellStyle name="Input 2 3 3 2 2 6 6" xfId="30858"/>
    <cellStyle name="Input 2 3 3 2 2 6 7" xfId="30859"/>
    <cellStyle name="Input 2 3 3 2 2 6 8" xfId="30860"/>
    <cellStyle name="Input 2 3 3 2 2 6 9" xfId="30861"/>
    <cellStyle name="Input 2 3 3 2 2 7" xfId="30862"/>
    <cellStyle name="Input 2 3 3 2 2 7 2" xfId="30863"/>
    <cellStyle name="Input 2 3 3 2 2 7 3" xfId="30864"/>
    <cellStyle name="Input 2 3 3 2 2 7 4" xfId="30865"/>
    <cellStyle name="Input 2 3 3 2 2 7 5" xfId="30866"/>
    <cellStyle name="Input 2 3 3 2 2 7 6" xfId="30867"/>
    <cellStyle name="Input 2 3 3 2 2 7 7" xfId="30868"/>
    <cellStyle name="Input 2 3 3 2 2 7 8" xfId="30869"/>
    <cellStyle name="Input 2 3 3 2 2 8" xfId="30870"/>
    <cellStyle name="Input 2 3 3 2 2 8 2" xfId="30871"/>
    <cellStyle name="Input 2 3 3 2 2 8 3" xfId="30872"/>
    <cellStyle name="Input 2 3 3 2 2 8 4" xfId="30873"/>
    <cellStyle name="Input 2 3 3 2 2 8 5" xfId="30874"/>
    <cellStyle name="Input 2 3 3 2 2 8 6" xfId="30875"/>
    <cellStyle name="Input 2 3 3 2 2 8 7" xfId="30876"/>
    <cellStyle name="Input 2 3 3 2 2 8 8" xfId="30877"/>
    <cellStyle name="Input 2 3 3 2 2 9" xfId="30878"/>
    <cellStyle name="Input 2 3 3 2 2 9 2" xfId="30879"/>
    <cellStyle name="Input 2 3 3 2 2 9 3" xfId="30880"/>
    <cellStyle name="Input 2 3 3 2 2 9 4" xfId="30881"/>
    <cellStyle name="Input 2 3 3 2 2 9 5" xfId="30882"/>
    <cellStyle name="Input 2 3 3 2 2 9 6" xfId="30883"/>
    <cellStyle name="Input 2 3 3 2 2 9 7" xfId="30884"/>
    <cellStyle name="Input 2 3 3 2 2 9 8" xfId="30885"/>
    <cellStyle name="Input 2 3 3 2 20" xfId="30886"/>
    <cellStyle name="Input 2 3 3 2 21" xfId="30887"/>
    <cellStyle name="Input 2 3 3 2 22" xfId="30888"/>
    <cellStyle name="Input 2 3 3 2 23" xfId="30889"/>
    <cellStyle name="Input 2 3 3 2 24" xfId="30890"/>
    <cellStyle name="Input 2 3 3 2 25" xfId="30891"/>
    <cellStyle name="Input 2 3 3 2 26" xfId="30892"/>
    <cellStyle name="Input 2 3 3 2 3" xfId="30893"/>
    <cellStyle name="Input 2 3 3 2 3 10" xfId="30894"/>
    <cellStyle name="Input 2 3 3 2 3 11" xfId="30895"/>
    <cellStyle name="Input 2 3 3 2 3 12" xfId="30896"/>
    <cellStyle name="Input 2 3 3 2 3 13" xfId="30897"/>
    <cellStyle name="Input 2 3 3 2 3 14" xfId="30898"/>
    <cellStyle name="Input 2 3 3 2 3 15" xfId="30899"/>
    <cellStyle name="Input 2 3 3 2 3 16" xfId="30900"/>
    <cellStyle name="Input 2 3 3 2 3 17" xfId="30901"/>
    <cellStyle name="Input 2 3 3 2 3 18" xfId="30902"/>
    <cellStyle name="Input 2 3 3 2 3 19" xfId="30903"/>
    <cellStyle name="Input 2 3 3 2 3 2" xfId="30904"/>
    <cellStyle name="Input 2 3 3 2 3 2 2" xfId="30905"/>
    <cellStyle name="Input 2 3 3 2 3 2 3" xfId="30906"/>
    <cellStyle name="Input 2 3 3 2 3 2 4" xfId="30907"/>
    <cellStyle name="Input 2 3 3 2 3 2 5" xfId="30908"/>
    <cellStyle name="Input 2 3 3 2 3 2 6" xfId="30909"/>
    <cellStyle name="Input 2 3 3 2 3 2 7" xfId="30910"/>
    <cellStyle name="Input 2 3 3 2 3 2 8" xfId="30911"/>
    <cellStyle name="Input 2 3 3 2 3 2 9" xfId="30912"/>
    <cellStyle name="Input 2 3 3 2 3 20" xfId="30913"/>
    <cellStyle name="Input 2 3 3 2 3 21" xfId="30914"/>
    <cellStyle name="Input 2 3 3 2 3 22" xfId="30915"/>
    <cellStyle name="Input 2 3 3 2 3 23" xfId="30916"/>
    <cellStyle name="Input 2 3 3 2 3 24" xfId="30917"/>
    <cellStyle name="Input 2 3 3 2 3 3" xfId="30918"/>
    <cellStyle name="Input 2 3 3 2 3 3 2" xfId="30919"/>
    <cellStyle name="Input 2 3 3 2 3 3 3" xfId="30920"/>
    <cellStyle name="Input 2 3 3 2 3 3 4" xfId="30921"/>
    <cellStyle name="Input 2 3 3 2 3 3 5" xfId="30922"/>
    <cellStyle name="Input 2 3 3 2 3 3 6" xfId="30923"/>
    <cellStyle name="Input 2 3 3 2 3 3 7" xfId="30924"/>
    <cellStyle name="Input 2 3 3 2 3 3 8" xfId="30925"/>
    <cellStyle name="Input 2 3 3 2 3 3 9" xfId="30926"/>
    <cellStyle name="Input 2 3 3 2 3 4" xfId="30927"/>
    <cellStyle name="Input 2 3 3 2 3 4 2" xfId="30928"/>
    <cellStyle name="Input 2 3 3 2 3 4 3" xfId="30929"/>
    <cellStyle name="Input 2 3 3 2 3 4 4" xfId="30930"/>
    <cellStyle name="Input 2 3 3 2 3 4 5" xfId="30931"/>
    <cellStyle name="Input 2 3 3 2 3 4 6" xfId="30932"/>
    <cellStyle name="Input 2 3 3 2 3 4 7" xfId="30933"/>
    <cellStyle name="Input 2 3 3 2 3 4 8" xfId="30934"/>
    <cellStyle name="Input 2 3 3 2 3 4 9" xfId="30935"/>
    <cellStyle name="Input 2 3 3 2 3 5" xfId="30936"/>
    <cellStyle name="Input 2 3 3 2 3 5 2" xfId="30937"/>
    <cellStyle name="Input 2 3 3 2 3 5 3" xfId="30938"/>
    <cellStyle name="Input 2 3 3 2 3 5 4" xfId="30939"/>
    <cellStyle name="Input 2 3 3 2 3 5 5" xfId="30940"/>
    <cellStyle name="Input 2 3 3 2 3 5 6" xfId="30941"/>
    <cellStyle name="Input 2 3 3 2 3 5 7" xfId="30942"/>
    <cellStyle name="Input 2 3 3 2 3 5 8" xfId="30943"/>
    <cellStyle name="Input 2 3 3 2 3 6" xfId="30944"/>
    <cellStyle name="Input 2 3 3 2 3 6 2" xfId="30945"/>
    <cellStyle name="Input 2 3 3 2 3 6 3" xfId="30946"/>
    <cellStyle name="Input 2 3 3 2 3 6 4" xfId="30947"/>
    <cellStyle name="Input 2 3 3 2 3 6 5" xfId="30948"/>
    <cellStyle name="Input 2 3 3 2 3 6 6" xfId="30949"/>
    <cellStyle name="Input 2 3 3 2 3 6 7" xfId="30950"/>
    <cellStyle name="Input 2 3 3 2 3 6 8" xfId="30951"/>
    <cellStyle name="Input 2 3 3 2 3 7" xfId="30952"/>
    <cellStyle name="Input 2 3 3 2 3 7 2" xfId="30953"/>
    <cellStyle name="Input 2 3 3 2 3 7 3" xfId="30954"/>
    <cellStyle name="Input 2 3 3 2 3 7 4" xfId="30955"/>
    <cellStyle name="Input 2 3 3 2 3 7 5" xfId="30956"/>
    <cellStyle name="Input 2 3 3 2 3 7 6" xfId="30957"/>
    <cellStyle name="Input 2 3 3 2 3 7 7" xfId="30958"/>
    <cellStyle name="Input 2 3 3 2 3 7 8" xfId="30959"/>
    <cellStyle name="Input 2 3 3 2 3 8" xfId="30960"/>
    <cellStyle name="Input 2 3 3 2 3 9" xfId="30961"/>
    <cellStyle name="Input 2 3 3 2 4" xfId="30962"/>
    <cellStyle name="Input 2 3 3 2 4 10" xfId="30963"/>
    <cellStyle name="Input 2 3 3 2 4 11" xfId="30964"/>
    <cellStyle name="Input 2 3 3 2 4 12" xfId="30965"/>
    <cellStyle name="Input 2 3 3 2 4 13" xfId="30966"/>
    <cellStyle name="Input 2 3 3 2 4 14" xfId="30967"/>
    <cellStyle name="Input 2 3 3 2 4 15" xfId="30968"/>
    <cellStyle name="Input 2 3 3 2 4 16" xfId="30969"/>
    <cellStyle name="Input 2 3 3 2 4 17" xfId="30970"/>
    <cellStyle name="Input 2 3 3 2 4 18" xfId="30971"/>
    <cellStyle name="Input 2 3 3 2 4 2" xfId="30972"/>
    <cellStyle name="Input 2 3 3 2 4 3" xfId="30973"/>
    <cellStyle name="Input 2 3 3 2 4 4" xfId="30974"/>
    <cellStyle name="Input 2 3 3 2 4 5" xfId="30975"/>
    <cellStyle name="Input 2 3 3 2 4 6" xfId="30976"/>
    <cellStyle name="Input 2 3 3 2 4 7" xfId="30977"/>
    <cellStyle name="Input 2 3 3 2 4 8" xfId="30978"/>
    <cellStyle name="Input 2 3 3 2 4 9" xfId="30979"/>
    <cellStyle name="Input 2 3 3 2 5" xfId="30980"/>
    <cellStyle name="Input 2 3 3 2 5 10" xfId="30981"/>
    <cellStyle name="Input 2 3 3 2 5 11" xfId="30982"/>
    <cellStyle name="Input 2 3 3 2 5 12" xfId="30983"/>
    <cellStyle name="Input 2 3 3 2 5 13" xfId="30984"/>
    <cellStyle name="Input 2 3 3 2 5 14" xfId="30985"/>
    <cellStyle name="Input 2 3 3 2 5 15" xfId="30986"/>
    <cellStyle name="Input 2 3 3 2 5 16" xfId="30987"/>
    <cellStyle name="Input 2 3 3 2 5 17" xfId="30988"/>
    <cellStyle name="Input 2 3 3 2 5 18" xfId="30989"/>
    <cellStyle name="Input 2 3 3 2 5 2" xfId="30990"/>
    <cellStyle name="Input 2 3 3 2 5 3" xfId="30991"/>
    <cellStyle name="Input 2 3 3 2 5 4" xfId="30992"/>
    <cellStyle name="Input 2 3 3 2 5 5" xfId="30993"/>
    <cellStyle name="Input 2 3 3 2 5 6" xfId="30994"/>
    <cellStyle name="Input 2 3 3 2 5 7" xfId="30995"/>
    <cellStyle name="Input 2 3 3 2 5 8" xfId="30996"/>
    <cellStyle name="Input 2 3 3 2 5 9" xfId="30997"/>
    <cellStyle name="Input 2 3 3 2 6" xfId="30998"/>
    <cellStyle name="Input 2 3 3 2 6 10" xfId="30999"/>
    <cellStyle name="Input 2 3 3 2 6 11" xfId="31000"/>
    <cellStyle name="Input 2 3 3 2 6 12" xfId="31001"/>
    <cellStyle name="Input 2 3 3 2 6 13" xfId="31002"/>
    <cellStyle name="Input 2 3 3 2 6 14" xfId="31003"/>
    <cellStyle name="Input 2 3 3 2 6 15" xfId="31004"/>
    <cellStyle name="Input 2 3 3 2 6 16" xfId="31005"/>
    <cellStyle name="Input 2 3 3 2 6 17" xfId="31006"/>
    <cellStyle name="Input 2 3 3 2 6 18" xfId="31007"/>
    <cellStyle name="Input 2 3 3 2 6 2" xfId="31008"/>
    <cellStyle name="Input 2 3 3 2 6 3" xfId="31009"/>
    <cellStyle name="Input 2 3 3 2 6 4" xfId="31010"/>
    <cellStyle name="Input 2 3 3 2 6 5" xfId="31011"/>
    <cellStyle name="Input 2 3 3 2 6 6" xfId="31012"/>
    <cellStyle name="Input 2 3 3 2 6 7" xfId="31013"/>
    <cellStyle name="Input 2 3 3 2 6 8" xfId="31014"/>
    <cellStyle name="Input 2 3 3 2 6 9" xfId="31015"/>
    <cellStyle name="Input 2 3 3 2 7" xfId="31016"/>
    <cellStyle name="Input 2 3 3 2 7 2" xfId="31017"/>
    <cellStyle name="Input 2 3 3 2 7 3" xfId="31018"/>
    <cellStyle name="Input 2 3 3 2 7 4" xfId="31019"/>
    <cellStyle name="Input 2 3 3 2 7 5" xfId="31020"/>
    <cellStyle name="Input 2 3 3 2 7 6" xfId="31021"/>
    <cellStyle name="Input 2 3 3 2 7 7" xfId="31022"/>
    <cellStyle name="Input 2 3 3 2 7 8" xfId="31023"/>
    <cellStyle name="Input 2 3 3 2 7 9" xfId="31024"/>
    <cellStyle name="Input 2 3 3 2 8" xfId="31025"/>
    <cellStyle name="Input 2 3 3 2 8 2" xfId="31026"/>
    <cellStyle name="Input 2 3 3 2 8 3" xfId="31027"/>
    <cellStyle name="Input 2 3 3 2 8 4" xfId="31028"/>
    <cellStyle name="Input 2 3 3 2 8 5" xfId="31029"/>
    <cellStyle name="Input 2 3 3 2 8 6" xfId="31030"/>
    <cellStyle name="Input 2 3 3 2 8 7" xfId="31031"/>
    <cellStyle name="Input 2 3 3 2 8 8" xfId="31032"/>
    <cellStyle name="Input 2 3 3 2 8 9" xfId="31033"/>
    <cellStyle name="Input 2 3 3 2 9" xfId="31034"/>
    <cellStyle name="Input 2 3 3 2 9 2" xfId="31035"/>
    <cellStyle name="Input 2 3 3 2 9 3" xfId="31036"/>
    <cellStyle name="Input 2 3 3 2 9 4" xfId="31037"/>
    <cellStyle name="Input 2 3 3 2 9 5" xfId="31038"/>
    <cellStyle name="Input 2 3 3 2 9 6" xfId="31039"/>
    <cellStyle name="Input 2 3 3 2 9 7" xfId="31040"/>
    <cellStyle name="Input 2 3 3 2 9 8" xfId="31041"/>
    <cellStyle name="Input 2 3 3 20" xfId="31042"/>
    <cellStyle name="Input 2 3 3 21" xfId="31043"/>
    <cellStyle name="Input 2 3 3 22" xfId="31044"/>
    <cellStyle name="Input 2 3 3 23" xfId="31045"/>
    <cellStyle name="Input 2 3 3 24" xfId="31046"/>
    <cellStyle name="Input 2 3 3 25" xfId="31047"/>
    <cellStyle name="Input 2 3 3 26" xfId="31048"/>
    <cellStyle name="Input 2 3 3 27" xfId="31049"/>
    <cellStyle name="Input 2 3 3 3" xfId="31050"/>
    <cellStyle name="Input 2 3 3 3 10" xfId="31051"/>
    <cellStyle name="Input 2 3 3 3 11" xfId="31052"/>
    <cellStyle name="Input 2 3 3 3 12" xfId="31053"/>
    <cellStyle name="Input 2 3 3 3 13" xfId="31054"/>
    <cellStyle name="Input 2 3 3 3 14" xfId="31055"/>
    <cellStyle name="Input 2 3 3 3 15" xfId="31056"/>
    <cellStyle name="Input 2 3 3 3 16" xfId="31057"/>
    <cellStyle name="Input 2 3 3 3 17" xfId="31058"/>
    <cellStyle name="Input 2 3 3 3 18" xfId="31059"/>
    <cellStyle name="Input 2 3 3 3 19" xfId="31060"/>
    <cellStyle name="Input 2 3 3 3 2" xfId="31061"/>
    <cellStyle name="Input 2 3 3 3 2 10" xfId="31062"/>
    <cellStyle name="Input 2 3 3 3 2 11" xfId="31063"/>
    <cellStyle name="Input 2 3 3 3 2 12" xfId="31064"/>
    <cellStyle name="Input 2 3 3 3 2 13" xfId="31065"/>
    <cellStyle name="Input 2 3 3 3 2 14" xfId="31066"/>
    <cellStyle name="Input 2 3 3 3 2 15" xfId="31067"/>
    <cellStyle name="Input 2 3 3 3 2 2" xfId="31068"/>
    <cellStyle name="Input 2 3 3 3 2 2 2" xfId="31069"/>
    <cellStyle name="Input 2 3 3 3 2 2 3" xfId="31070"/>
    <cellStyle name="Input 2 3 3 3 2 2 4" xfId="31071"/>
    <cellStyle name="Input 2 3 3 3 2 2 5" xfId="31072"/>
    <cellStyle name="Input 2 3 3 3 2 2 6" xfId="31073"/>
    <cellStyle name="Input 2 3 3 3 2 2 7" xfId="31074"/>
    <cellStyle name="Input 2 3 3 3 2 2 8" xfId="31075"/>
    <cellStyle name="Input 2 3 3 3 2 2 9" xfId="31076"/>
    <cellStyle name="Input 2 3 3 3 2 3" xfId="31077"/>
    <cellStyle name="Input 2 3 3 3 2 3 2" xfId="31078"/>
    <cellStyle name="Input 2 3 3 3 2 3 3" xfId="31079"/>
    <cellStyle name="Input 2 3 3 3 2 3 4" xfId="31080"/>
    <cellStyle name="Input 2 3 3 3 2 3 5" xfId="31081"/>
    <cellStyle name="Input 2 3 3 3 2 3 6" xfId="31082"/>
    <cellStyle name="Input 2 3 3 3 2 3 7" xfId="31083"/>
    <cellStyle name="Input 2 3 3 3 2 3 8" xfId="31084"/>
    <cellStyle name="Input 2 3 3 3 2 3 9" xfId="31085"/>
    <cellStyle name="Input 2 3 3 3 2 4" xfId="31086"/>
    <cellStyle name="Input 2 3 3 3 2 4 2" xfId="31087"/>
    <cellStyle name="Input 2 3 3 3 2 4 3" xfId="31088"/>
    <cellStyle name="Input 2 3 3 3 2 4 4" xfId="31089"/>
    <cellStyle name="Input 2 3 3 3 2 4 5" xfId="31090"/>
    <cellStyle name="Input 2 3 3 3 2 4 6" xfId="31091"/>
    <cellStyle name="Input 2 3 3 3 2 4 7" xfId="31092"/>
    <cellStyle name="Input 2 3 3 3 2 4 8" xfId="31093"/>
    <cellStyle name="Input 2 3 3 3 2 4 9" xfId="31094"/>
    <cellStyle name="Input 2 3 3 3 2 5" xfId="31095"/>
    <cellStyle name="Input 2 3 3 3 2 5 2" xfId="31096"/>
    <cellStyle name="Input 2 3 3 3 2 5 3" xfId="31097"/>
    <cellStyle name="Input 2 3 3 3 2 5 4" xfId="31098"/>
    <cellStyle name="Input 2 3 3 3 2 5 5" xfId="31099"/>
    <cellStyle name="Input 2 3 3 3 2 5 6" xfId="31100"/>
    <cellStyle name="Input 2 3 3 3 2 5 7" xfId="31101"/>
    <cellStyle name="Input 2 3 3 3 2 5 8" xfId="31102"/>
    <cellStyle name="Input 2 3 3 3 2 6" xfId="31103"/>
    <cellStyle name="Input 2 3 3 3 2 6 2" xfId="31104"/>
    <cellStyle name="Input 2 3 3 3 2 6 3" xfId="31105"/>
    <cellStyle name="Input 2 3 3 3 2 6 4" xfId="31106"/>
    <cellStyle name="Input 2 3 3 3 2 6 5" xfId="31107"/>
    <cellStyle name="Input 2 3 3 3 2 6 6" xfId="31108"/>
    <cellStyle name="Input 2 3 3 3 2 6 7" xfId="31109"/>
    <cellStyle name="Input 2 3 3 3 2 6 8" xfId="31110"/>
    <cellStyle name="Input 2 3 3 3 2 7" xfId="31111"/>
    <cellStyle name="Input 2 3 3 3 2 7 2" xfId="31112"/>
    <cellStyle name="Input 2 3 3 3 2 7 3" xfId="31113"/>
    <cellStyle name="Input 2 3 3 3 2 7 4" xfId="31114"/>
    <cellStyle name="Input 2 3 3 3 2 7 5" xfId="31115"/>
    <cellStyle name="Input 2 3 3 3 2 7 6" xfId="31116"/>
    <cellStyle name="Input 2 3 3 3 2 7 7" xfId="31117"/>
    <cellStyle name="Input 2 3 3 3 2 7 8" xfId="31118"/>
    <cellStyle name="Input 2 3 3 3 2 8" xfId="31119"/>
    <cellStyle name="Input 2 3 3 3 2 9" xfId="31120"/>
    <cellStyle name="Input 2 3 3 3 20" xfId="31121"/>
    <cellStyle name="Input 2 3 3 3 21" xfId="31122"/>
    <cellStyle name="Input 2 3 3 3 22" xfId="31123"/>
    <cellStyle name="Input 2 3 3 3 23" xfId="31124"/>
    <cellStyle name="Input 2 3 3 3 24" xfId="31125"/>
    <cellStyle name="Input 2 3 3 3 25" xfId="31126"/>
    <cellStyle name="Input 2 3 3 3 26" xfId="31127"/>
    <cellStyle name="Input 2 3 3 3 27" xfId="31128"/>
    <cellStyle name="Input 2 3 3 3 3" xfId="31129"/>
    <cellStyle name="Input 2 3 3 3 3 10" xfId="31130"/>
    <cellStyle name="Input 2 3 3 3 3 11" xfId="31131"/>
    <cellStyle name="Input 2 3 3 3 3 12" xfId="31132"/>
    <cellStyle name="Input 2 3 3 3 3 13" xfId="31133"/>
    <cellStyle name="Input 2 3 3 3 3 14" xfId="31134"/>
    <cellStyle name="Input 2 3 3 3 3 15" xfId="31135"/>
    <cellStyle name="Input 2 3 3 3 3 2" xfId="31136"/>
    <cellStyle name="Input 2 3 3 3 3 2 2" xfId="31137"/>
    <cellStyle name="Input 2 3 3 3 3 2 3" xfId="31138"/>
    <cellStyle name="Input 2 3 3 3 3 2 4" xfId="31139"/>
    <cellStyle name="Input 2 3 3 3 3 2 5" xfId="31140"/>
    <cellStyle name="Input 2 3 3 3 3 2 6" xfId="31141"/>
    <cellStyle name="Input 2 3 3 3 3 2 7" xfId="31142"/>
    <cellStyle name="Input 2 3 3 3 3 2 8" xfId="31143"/>
    <cellStyle name="Input 2 3 3 3 3 3" xfId="31144"/>
    <cellStyle name="Input 2 3 3 3 3 3 2" xfId="31145"/>
    <cellStyle name="Input 2 3 3 3 3 3 3" xfId="31146"/>
    <cellStyle name="Input 2 3 3 3 3 3 4" xfId="31147"/>
    <cellStyle name="Input 2 3 3 3 3 3 5" xfId="31148"/>
    <cellStyle name="Input 2 3 3 3 3 3 6" xfId="31149"/>
    <cellStyle name="Input 2 3 3 3 3 3 7" xfId="31150"/>
    <cellStyle name="Input 2 3 3 3 3 3 8" xfId="31151"/>
    <cellStyle name="Input 2 3 3 3 3 4" xfId="31152"/>
    <cellStyle name="Input 2 3 3 3 3 4 2" xfId="31153"/>
    <cellStyle name="Input 2 3 3 3 3 4 3" xfId="31154"/>
    <cellStyle name="Input 2 3 3 3 3 4 4" xfId="31155"/>
    <cellStyle name="Input 2 3 3 3 3 4 5" xfId="31156"/>
    <cellStyle name="Input 2 3 3 3 3 4 6" xfId="31157"/>
    <cellStyle name="Input 2 3 3 3 3 4 7" xfId="31158"/>
    <cellStyle name="Input 2 3 3 3 3 4 8" xfId="31159"/>
    <cellStyle name="Input 2 3 3 3 3 5" xfId="31160"/>
    <cellStyle name="Input 2 3 3 3 3 5 2" xfId="31161"/>
    <cellStyle name="Input 2 3 3 3 3 5 3" xfId="31162"/>
    <cellStyle name="Input 2 3 3 3 3 5 4" xfId="31163"/>
    <cellStyle name="Input 2 3 3 3 3 5 5" xfId="31164"/>
    <cellStyle name="Input 2 3 3 3 3 5 6" xfId="31165"/>
    <cellStyle name="Input 2 3 3 3 3 5 7" xfId="31166"/>
    <cellStyle name="Input 2 3 3 3 3 5 8" xfId="31167"/>
    <cellStyle name="Input 2 3 3 3 3 6" xfId="31168"/>
    <cellStyle name="Input 2 3 3 3 3 6 2" xfId="31169"/>
    <cellStyle name="Input 2 3 3 3 3 6 3" xfId="31170"/>
    <cellStyle name="Input 2 3 3 3 3 6 4" xfId="31171"/>
    <cellStyle name="Input 2 3 3 3 3 6 5" xfId="31172"/>
    <cellStyle name="Input 2 3 3 3 3 6 6" xfId="31173"/>
    <cellStyle name="Input 2 3 3 3 3 6 7" xfId="31174"/>
    <cellStyle name="Input 2 3 3 3 3 6 8" xfId="31175"/>
    <cellStyle name="Input 2 3 3 3 3 7" xfId="31176"/>
    <cellStyle name="Input 2 3 3 3 3 7 2" xfId="31177"/>
    <cellStyle name="Input 2 3 3 3 3 7 3" xfId="31178"/>
    <cellStyle name="Input 2 3 3 3 3 7 4" xfId="31179"/>
    <cellStyle name="Input 2 3 3 3 3 7 5" xfId="31180"/>
    <cellStyle name="Input 2 3 3 3 3 7 6" xfId="31181"/>
    <cellStyle name="Input 2 3 3 3 3 7 7" xfId="31182"/>
    <cellStyle name="Input 2 3 3 3 3 7 8" xfId="31183"/>
    <cellStyle name="Input 2 3 3 3 3 8" xfId="31184"/>
    <cellStyle name="Input 2 3 3 3 3 9" xfId="31185"/>
    <cellStyle name="Input 2 3 3 3 4" xfId="31186"/>
    <cellStyle name="Input 2 3 3 3 4 2" xfId="31187"/>
    <cellStyle name="Input 2 3 3 3 4 3" xfId="31188"/>
    <cellStyle name="Input 2 3 3 3 4 4" xfId="31189"/>
    <cellStyle name="Input 2 3 3 3 4 5" xfId="31190"/>
    <cellStyle name="Input 2 3 3 3 4 6" xfId="31191"/>
    <cellStyle name="Input 2 3 3 3 4 7" xfId="31192"/>
    <cellStyle name="Input 2 3 3 3 4 8" xfId="31193"/>
    <cellStyle name="Input 2 3 3 3 4 9" xfId="31194"/>
    <cellStyle name="Input 2 3 3 3 5" xfId="31195"/>
    <cellStyle name="Input 2 3 3 3 5 2" xfId="31196"/>
    <cellStyle name="Input 2 3 3 3 5 3" xfId="31197"/>
    <cellStyle name="Input 2 3 3 3 5 4" xfId="31198"/>
    <cellStyle name="Input 2 3 3 3 5 5" xfId="31199"/>
    <cellStyle name="Input 2 3 3 3 5 6" xfId="31200"/>
    <cellStyle name="Input 2 3 3 3 5 7" xfId="31201"/>
    <cellStyle name="Input 2 3 3 3 5 8" xfId="31202"/>
    <cellStyle name="Input 2 3 3 3 5 9" xfId="31203"/>
    <cellStyle name="Input 2 3 3 3 6" xfId="31204"/>
    <cellStyle name="Input 2 3 3 3 6 2" xfId="31205"/>
    <cellStyle name="Input 2 3 3 3 6 3" xfId="31206"/>
    <cellStyle name="Input 2 3 3 3 6 4" xfId="31207"/>
    <cellStyle name="Input 2 3 3 3 6 5" xfId="31208"/>
    <cellStyle name="Input 2 3 3 3 6 6" xfId="31209"/>
    <cellStyle name="Input 2 3 3 3 6 7" xfId="31210"/>
    <cellStyle name="Input 2 3 3 3 6 8" xfId="31211"/>
    <cellStyle name="Input 2 3 3 3 6 9" xfId="31212"/>
    <cellStyle name="Input 2 3 3 3 7" xfId="31213"/>
    <cellStyle name="Input 2 3 3 3 7 2" xfId="31214"/>
    <cellStyle name="Input 2 3 3 3 7 3" xfId="31215"/>
    <cellStyle name="Input 2 3 3 3 7 4" xfId="31216"/>
    <cellStyle name="Input 2 3 3 3 7 5" xfId="31217"/>
    <cellStyle name="Input 2 3 3 3 7 6" xfId="31218"/>
    <cellStyle name="Input 2 3 3 3 7 7" xfId="31219"/>
    <cellStyle name="Input 2 3 3 3 7 8" xfId="31220"/>
    <cellStyle name="Input 2 3 3 3 8" xfId="31221"/>
    <cellStyle name="Input 2 3 3 3 8 2" xfId="31222"/>
    <cellStyle name="Input 2 3 3 3 8 3" xfId="31223"/>
    <cellStyle name="Input 2 3 3 3 8 4" xfId="31224"/>
    <cellStyle name="Input 2 3 3 3 8 5" xfId="31225"/>
    <cellStyle name="Input 2 3 3 3 8 6" xfId="31226"/>
    <cellStyle name="Input 2 3 3 3 8 7" xfId="31227"/>
    <cellStyle name="Input 2 3 3 3 8 8" xfId="31228"/>
    <cellStyle name="Input 2 3 3 3 9" xfId="31229"/>
    <cellStyle name="Input 2 3 3 3 9 2" xfId="31230"/>
    <cellStyle name="Input 2 3 3 3 9 3" xfId="31231"/>
    <cellStyle name="Input 2 3 3 3 9 4" xfId="31232"/>
    <cellStyle name="Input 2 3 3 3 9 5" xfId="31233"/>
    <cellStyle name="Input 2 3 3 3 9 6" xfId="31234"/>
    <cellStyle name="Input 2 3 3 3 9 7" xfId="31235"/>
    <cellStyle name="Input 2 3 3 3 9 8" xfId="31236"/>
    <cellStyle name="Input 2 3 3 4" xfId="31237"/>
    <cellStyle name="Input 2 3 3 4 10" xfId="31238"/>
    <cellStyle name="Input 2 3 3 4 11" xfId="31239"/>
    <cellStyle name="Input 2 3 3 4 12" xfId="31240"/>
    <cellStyle name="Input 2 3 3 4 13" xfId="31241"/>
    <cellStyle name="Input 2 3 3 4 14" xfId="31242"/>
    <cellStyle name="Input 2 3 3 4 15" xfId="31243"/>
    <cellStyle name="Input 2 3 3 4 16" xfId="31244"/>
    <cellStyle name="Input 2 3 3 4 17" xfId="31245"/>
    <cellStyle name="Input 2 3 3 4 18" xfId="31246"/>
    <cellStyle name="Input 2 3 3 4 19" xfId="31247"/>
    <cellStyle name="Input 2 3 3 4 2" xfId="31248"/>
    <cellStyle name="Input 2 3 3 4 2 10" xfId="31249"/>
    <cellStyle name="Input 2 3 3 4 2 2" xfId="31250"/>
    <cellStyle name="Input 2 3 3 4 2 2 2" xfId="31251"/>
    <cellStyle name="Input 2 3 3 4 2 2 3" xfId="31252"/>
    <cellStyle name="Input 2 3 3 4 2 2 4" xfId="31253"/>
    <cellStyle name="Input 2 3 3 4 2 2 5" xfId="31254"/>
    <cellStyle name="Input 2 3 3 4 2 2 6" xfId="31255"/>
    <cellStyle name="Input 2 3 3 4 2 2 7" xfId="31256"/>
    <cellStyle name="Input 2 3 3 4 2 2 8" xfId="31257"/>
    <cellStyle name="Input 2 3 3 4 2 2 9" xfId="31258"/>
    <cellStyle name="Input 2 3 3 4 2 3" xfId="31259"/>
    <cellStyle name="Input 2 3 3 4 2 4" xfId="31260"/>
    <cellStyle name="Input 2 3 3 4 2 5" xfId="31261"/>
    <cellStyle name="Input 2 3 3 4 2 6" xfId="31262"/>
    <cellStyle name="Input 2 3 3 4 2 7" xfId="31263"/>
    <cellStyle name="Input 2 3 3 4 2 8" xfId="31264"/>
    <cellStyle name="Input 2 3 3 4 2 9" xfId="31265"/>
    <cellStyle name="Input 2 3 3 4 20" xfId="31266"/>
    <cellStyle name="Input 2 3 3 4 21" xfId="31267"/>
    <cellStyle name="Input 2 3 3 4 22" xfId="31268"/>
    <cellStyle name="Input 2 3 3 4 23" xfId="31269"/>
    <cellStyle name="Input 2 3 3 4 24" xfId="31270"/>
    <cellStyle name="Input 2 3 3 4 3" xfId="31271"/>
    <cellStyle name="Input 2 3 3 4 3 2" xfId="31272"/>
    <cellStyle name="Input 2 3 3 4 3 3" xfId="31273"/>
    <cellStyle name="Input 2 3 3 4 3 4" xfId="31274"/>
    <cellStyle name="Input 2 3 3 4 3 5" xfId="31275"/>
    <cellStyle name="Input 2 3 3 4 3 6" xfId="31276"/>
    <cellStyle name="Input 2 3 3 4 3 7" xfId="31277"/>
    <cellStyle name="Input 2 3 3 4 3 8" xfId="31278"/>
    <cellStyle name="Input 2 3 3 4 3 9" xfId="31279"/>
    <cellStyle name="Input 2 3 3 4 4" xfId="31280"/>
    <cellStyle name="Input 2 3 3 4 4 2" xfId="31281"/>
    <cellStyle name="Input 2 3 3 4 4 3" xfId="31282"/>
    <cellStyle name="Input 2 3 3 4 4 4" xfId="31283"/>
    <cellStyle name="Input 2 3 3 4 4 5" xfId="31284"/>
    <cellStyle name="Input 2 3 3 4 4 6" xfId="31285"/>
    <cellStyle name="Input 2 3 3 4 4 7" xfId="31286"/>
    <cellStyle name="Input 2 3 3 4 4 8" xfId="31287"/>
    <cellStyle name="Input 2 3 3 4 4 9" xfId="31288"/>
    <cellStyle name="Input 2 3 3 4 5" xfId="31289"/>
    <cellStyle name="Input 2 3 3 4 5 2" xfId="31290"/>
    <cellStyle name="Input 2 3 3 4 5 3" xfId="31291"/>
    <cellStyle name="Input 2 3 3 4 5 4" xfId="31292"/>
    <cellStyle name="Input 2 3 3 4 5 5" xfId="31293"/>
    <cellStyle name="Input 2 3 3 4 5 6" xfId="31294"/>
    <cellStyle name="Input 2 3 3 4 5 7" xfId="31295"/>
    <cellStyle name="Input 2 3 3 4 5 8" xfId="31296"/>
    <cellStyle name="Input 2 3 3 4 6" xfId="31297"/>
    <cellStyle name="Input 2 3 3 4 6 2" xfId="31298"/>
    <cellStyle name="Input 2 3 3 4 6 3" xfId="31299"/>
    <cellStyle name="Input 2 3 3 4 6 4" xfId="31300"/>
    <cellStyle name="Input 2 3 3 4 6 5" xfId="31301"/>
    <cellStyle name="Input 2 3 3 4 6 6" xfId="31302"/>
    <cellStyle name="Input 2 3 3 4 6 7" xfId="31303"/>
    <cellStyle name="Input 2 3 3 4 6 8" xfId="31304"/>
    <cellStyle name="Input 2 3 3 4 7" xfId="31305"/>
    <cellStyle name="Input 2 3 3 4 7 2" xfId="31306"/>
    <cellStyle name="Input 2 3 3 4 7 3" xfId="31307"/>
    <cellStyle name="Input 2 3 3 4 7 4" xfId="31308"/>
    <cellStyle name="Input 2 3 3 4 7 5" xfId="31309"/>
    <cellStyle name="Input 2 3 3 4 7 6" xfId="31310"/>
    <cellStyle name="Input 2 3 3 4 7 7" xfId="31311"/>
    <cellStyle name="Input 2 3 3 4 7 8" xfId="31312"/>
    <cellStyle name="Input 2 3 3 4 8" xfId="31313"/>
    <cellStyle name="Input 2 3 3 4 9" xfId="31314"/>
    <cellStyle name="Input 2 3 3 5" xfId="31315"/>
    <cellStyle name="Input 2 3 3 5 10" xfId="31316"/>
    <cellStyle name="Input 2 3 3 5 11" xfId="31317"/>
    <cellStyle name="Input 2 3 3 5 12" xfId="31318"/>
    <cellStyle name="Input 2 3 3 5 13" xfId="31319"/>
    <cellStyle name="Input 2 3 3 5 14" xfId="31320"/>
    <cellStyle name="Input 2 3 3 5 15" xfId="31321"/>
    <cellStyle name="Input 2 3 3 5 16" xfId="31322"/>
    <cellStyle name="Input 2 3 3 5 17" xfId="31323"/>
    <cellStyle name="Input 2 3 3 5 18" xfId="31324"/>
    <cellStyle name="Input 2 3 3 5 2" xfId="31325"/>
    <cellStyle name="Input 2 3 3 5 2 10" xfId="31326"/>
    <cellStyle name="Input 2 3 3 5 2 2" xfId="31327"/>
    <cellStyle name="Input 2 3 3 5 2 2 2" xfId="31328"/>
    <cellStyle name="Input 2 3 3 5 2 2 3" xfId="31329"/>
    <cellStyle name="Input 2 3 3 5 2 2 4" xfId="31330"/>
    <cellStyle name="Input 2 3 3 5 2 2 5" xfId="31331"/>
    <cellStyle name="Input 2 3 3 5 2 2 6" xfId="31332"/>
    <cellStyle name="Input 2 3 3 5 2 2 7" xfId="31333"/>
    <cellStyle name="Input 2 3 3 5 2 2 8" xfId="31334"/>
    <cellStyle name="Input 2 3 3 5 2 2 9" xfId="31335"/>
    <cellStyle name="Input 2 3 3 5 2 3" xfId="31336"/>
    <cellStyle name="Input 2 3 3 5 2 4" xfId="31337"/>
    <cellStyle name="Input 2 3 3 5 2 5" xfId="31338"/>
    <cellStyle name="Input 2 3 3 5 2 6" xfId="31339"/>
    <cellStyle name="Input 2 3 3 5 2 7" xfId="31340"/>
    <cellStyle name="Input 2 3 3 5 2 8" xfId="31341"/>
    <cellStyle name="Input 2 3 3 5 2 9" xfId="31342"/>
    <cellStyle name="Input 2 3 3 5 3" xfId="31343"/>
    <cellStyle name="Input 2 3 3 5 3 2" xfId="31344"/>
    <cellStyle name="Input 2 3 3 5 3 3" xfId="31345"/>
    <cellStyle name="Input 2 3 3 5 3 4" xfId="31346"/>
    <cellStyle name="Input 2 3 3 5 3 5" xfId="31347"/>
    <cellStyle name="Input 2 3 3 5 3 6" xfId="31348"/>
    <cellStyle name="Input 2 3 3 5 3 7" xfId="31349"/>
    <cellStyle name="Input 2 3 3 5 3 8" xfId="31350"/>
    <cellStyle name="Input 2 3 3 5 4" xfId="31351"/>
    <cellStyle name="Input 2 3 3 5 4 2" xfId="31352"/>
    <cellStyle name="Input 2 3 3 5 4 3" xfId="31353"/>
    <cellStyle name="Input 2 3 3 5 4 4" xfId="31354"/>
    <cellStyle name="Input 2 3 3 5 4 5" xfId="31355"/>
    <cellStyle name="Input 2 3 3 5 4 6" xfId="31356"/>
    <cellStyle name="Input 2 3 3 5 4 7" xfId="31357"/>
    <cellStyle name="Input 2 3 3 5 4 8" xfId="31358"/>
    <cellStyle name="Input 2 3 3 5 4 9" xfId="31359"/>
    <cellStyle name="Input 2 3 3 5 5" xfId="31360"/>
    <cellStyle name="Input 2 3 3 5 6" xfId="31361"/>
    <cellStyle name="Input 2 3 3 5 7" xfId="31362"/>
    <cellStyle name="Input 2 3 3 5 8" xfId="31363"/>
    <cellStyle name="Input 2 3 3 5 9" xfId="31364"/>
    <cellStyle name="Input 2 3 3 6" xfId="31365"/>
    <cellStyle name="Input 2 3 3 6 10" xfId="31366"/>
    <cellStyle name="Input 2 3 3 6 11" xfId="31367"/>
    <cellStyle name="Input 2 3 3 6 12" xfId="31368"/>
    <cellStyle name="Input 2 3 3 6 13" xfId="31369"/>
    <cellStyle name="Input 2 3 3 6 14" xfId="31370"/>
    <cellStyle name="Input 2 3 3 6 15" xfId="31371"/>
    <cellStyle name="Input 2 3 3 6 16" xfId="31372"/>
    <cellStyle name="Input 2 3 3 6 17" xfId="31373"/>
    <cellStyle name="Input 2 3 3 6 18" xfId="31374"/>
    <cellStyle name="Input 2 3 3 6 2" xfId="31375"/>
    <cellStyle name="Input 2 3 3 6 2 2" xfId="31376"/>
    <cellStyle name="Input 2 3 3 6 2 3" xfId="31377"/>
    <cellStyle name="Input 2 3 3 6 2 4" xfId="31378"/>
    <cellStyle name="Input 2 3 3 6 2 5" xfId="31379"/>
    <cellStyle name="Input 2 3 3 6 2 6" xfId="31380"/>
    <cellStyle name="Input 2 3 3 6 2 7" xfId="31381"/>
    <cellStyle name="Input 2 3 3 6 2 8" xfId="31382"/>
    <cellStyle name="Input 2 3 3 6 2 9" xfId="31383"/>
    <cellStyle name="Input 2 3 3 6 3" xfId="31384"/>
    <cellStyle name="Input 2 3 3 6 4" xfId="31385"/>
    <cellStyle name="Input 2 3 3 6 5" xfId="31386"/>
    <cellStyle name="Input 2 3 3 6 6" xfId="31387"/>
    <cellStyle name="Input 2 3 3 6 7" xfId="31388"/>
    <cellStyle name="Input 2 3 3 6 8" xfId="31389"/>
    <cellStyle name="Input 2 3 3 6 9" xfId="31390"/>
    <cellStyle name="Input 2 3 3 7" xfId="31391"/>
    <cellStyle name="Input 2 3 3 7 10" xfId="31392"/>
    <cellStyle name="Input 2 3 3 7 11" xfId="31393"/>
    <cellStyle name="Input 2 3 3 7 12" xfId="31394"/>
    <cellStyle name="Input 2 3 3 7 13" xfId="31395"/>
    <cellStyle name="Input 2 3 3 7 14" xfId="31396"/>
    <cellStyle name="Input 2 3 3 7 15" xfId="31397"/>
    <cellStyle name="Input 2 3 3 7 16" xfId="31398"/>
    <cellStyle name="Input 2 3 3 7 17" xfId="31399"/>
    <cellStyle name="Input 2 3 3 7 18" xfId="31400"/>
    <cellStyle name="Input 2 3 3 7 2" xfId="31401"/>
    <cellStyle name="Input 2 3 3 7 3" xfId="31402"/>
    <cellStyle name="Input 2 3 3 7 4" xfId="31403"/>
    <cellStyle name="Input 2 3 3 7 5" xfId="31404"/>
    <cellStyle name="Input 2 3 3 7 6" xfId="31405"/>
    <cellStyle name="Input 2 3 3 7 7" xfId="31406"/>
    <cellStyle name="Input 2 3 3 7 8" xfId="31407"/>
    <cellStyle name="Input 2 3 3 7 9" xfId="31408"/>
    <cellStyle name="Input 2 3 3 8" xfId="31409"/>
    <cellStyle name="Input 2 3 3 8 2" xfId="31410"/>
    <cellStyle name="Input 2 3 3 8 3" xfId="31411"/>
    <cellStyle name="Input 2 3 3 8 4" xfId="31412"/>
    <cellStyle name="Input 2 3 3 8 5" xfId="31413"/>
    <cellStyle name="Input 2 3 3 8 6" xfId="31414"/>
    <cellStyle name="Input 2 3 3 8 7" xfId="31415"/>
    <cellStyle name="Input 2 3 3 8 8" xfId="31416"/>
    <cellStyle name="Input 2 3 3 8 9" xfId="31417"/>
    <cellStyle name="Input 2 3 3 9" xfId="31418"/>
    <cellStyle name="Input 2 3 3 9 2" xfId="31419"/>
    <cellStyle name="Input 2 3 3 9 3" xfId="31420"/>
    <cellStyle name="Input 2 3 3 9 4" xfId="31421"/>
    <cellStyle name="Input 2 3 3 9 5" xfId="31422"/>
    <cellStyle name="Input 2 3 3 9 6" xfId="31423"/>
    <cellStyle name="Input 2 3 3 9 7" xfId="31424"/>
    <cellStyle name="Input 2 3 3 9 8" xfId="31425"/>
    <cellStyle name="Input 2 3 3 9 9" xfId="31426"/>
    <cellStyle name="Input 2 3 4" xfId="9863"/>
    <cellStyle name="Input 2 3 4 10" xfId="31427"/>
    <cellStyle name="Input 2 3 4 11" xfId="31428"/>
    <cellStyle name="Input 2 3 4 12" xfId="31429"/>
    <cellStyle name="Input 2 3 4 13" xfId="31430"/>
    <cellStyle name="Input 2 3 4 14" xfId="31431"/>
    <cellStyle name="Input 2 3 4 15" xfId="31432"/>
    <cellStyle name="Input 2 3 4 16" xfId="31433"/>
    <cellStyle name="Input 2 3 4 17" xfId="31434"/>
    <cellStyle name="Input 2 3 4 18" xfId="31435"/>
    <cellStyle name="Input 2 3 4 19" xfId="31436"/>
    <cellStyle name="Input 2 3 4 2" xfId="31437"/>
    <cellStyle name="Input 2 3 4 2 10" xfId="31438"/>
    <cellStyle name="Input 2 3 4 2 11" xfId="31439"/>
    <cellStyle name="Input 2 3 4 2 12" xfId="31440"/>
    <cellStyle name="Input 2 3 4 2 13" xfId="31441"/>
    <cellStyle name="Input 2 3 4 2 14" xfId="31442"/>
    <cellStyle name="Input 2 3 4 2 15" xfId="31443"/>
    <cellStyle name="Input 2 3 4 2 16" xfId="31444"/>
    <cellStyle name="Input 2 3 4 2 17" xfId="31445"/>
    <cellStyle name="Input 2 3 4 2 18" xfId="31446"/>
    <cellStyle name="Input 2 3 4 2 19" xfId="31447"/>
    <cellStyle name="Input 2 3 4 2 2" xfId="31448"/>
    <cellStyle name="Input 2 3 4 2 2 10" xfId="31449"/>
    <cellStyle name="Input 2 3 4 2 2 11" xfId="31450"/>
    <cellStyle name="Input 2 3 4 2 2 12" xfId="31451"/>
    <cellStyle name="Input 2 3 4 2 2 13" xfId="31452"/>
    <cellStyle name="Input 2 3 4 2 2 14" xfId="31453"/>
    <cellStyle name="Input 2 3 4 2 2 15" xfId="31454"/>
    <cellStyle name="Input 2 3 4 2 2 2" xfId="31455"/>
    <cellStyle name="Input 2 3 4 2 2 2 2" xfId="31456"/>
    <cellStyle name="Input 2 3 4 2 2 2 3" xfId="31457"/>
    <cellStyle name="Input 2 3 4 2 2 2 4" xfId="31458"/>
    <cellStyle name="Input 2 3 4 2 2 2 5" xfId="31459"/>
    <cellStyle name="Input 2 3 4 2 2 2 6" xfId="31460"/>
    <cellStyle name="Input 2 3 4 2 2 2 7" xfId="31461"/>
    <cellStyle name="Input 2 3 4 2 2 2 8" xfId="31462"/>
    <cellStyle name="Input 2 3 4 2 2 2 9" xfId="31463"/>
    <cellStyle name="Input 2 3 4 2 2 3" xfId="31464"/>
    <cellStyle name="Input 2 3 4 2 2 3 2" xfId="31465"/>
    <cellStyle name="Input 2 3 4 2 2 3 3" xfId="31466"/>
    <cellStyle name="Input 2 3 4 2 2 3 4" xfId="31467"/>
    <cellStyle name="Input 2 3 4 2 2 3 5" xfId="31468"/>
    <cellStyle name="Input 2 3 4 2 2 3 6" xfId="31469"/>
    <cellStyle name="Input 2 3 4 2 2 3 7" xfId="31470"/>
    <cellStyle name="Input 2 3 4 2 2 3 8" xfId="31471"/>
    <cellStyle name="Input 2 3 4 2 2 4" xfId="31472"/>
    <cellStyle name="Input 2 3 4 2 2 4 2" xfId="31473"/>
    <cellStyle name="Input 2 3 4 2 2 4 3" xfId="31474"/>
    <cellStyle name="Input 2 3 4 2 2 4 4" xfId="31475"/>
    <cellStyle name="Input 2 3 4 2 2 4 5" xfId="31476"/>
    <cellStyle name="Input 2 3 4 2 2 4 6" xfId="31477"/>
    <cellStyle name="Input 2 3 4 2 2 4 7" xfId="31478"/>
    <cellStyle name="Input 2 3 4 2 2 4 8" xfId="31479"/>
    <cellStyle name="Input 2 3 4 2 2 5" xfId="31480"/>
    <cellStyle name="Input 2 3 4 2 2 5 2" xfId="31481"/>
    <cellStyle name="Input 2 3 4 2 2 5 3" xfId="31482"/>
    <cellStyle name="Input 2 3 4 2 2 5 4" xfId="31483"/>
    <cellStyle name="Input 2 3 4 2 2 5 5" xfId="31484"/>
    <cellStyle name="Input 2 3 4 2 2 5 6" xfId="31485"/>
    <cellStyle name="Input 2 3 4 2 2 5 7" xfId="31486"/>
    <cellStyle name="Input 2 3 4 2 2 5 8" xfId="31487"/>
    <cellStyle name="Input 2 3 4 2 2 6" xfId="31488"/>
    <cellStyle name="Input 2 3 4 2 2 6 2" xfId="31489"/>
    <cellStyle name="Input 2 3 4 2 2 6 3" xfId="31490"/>
    <cellStyle name="Input 2 3 4 2 2 6 4" xfId="31491"/>
    <cellStyle name="Input 2 3 4 2 2 6 5" xfId="31492"/>
    <cellStyle name="Input 2 3 4 2 2 6 6" xfId="31493"/>
    <cellStyle name="Input 2 3 4 2 2 6 7" xfId="31494"/>
    <cellStyle name="Input 2 3 4 2 2 6 8" xfId="31495"/>
    <cellStyle name="Input 2 3 4 2 2 7" xfId="31496"/>
    <cellStyle name="Input 2 3 4 2 2 7 2" xfId="31497"/>
    <cellStyle name="Input 2 3 4 2 2 7 3" xfId="31498"/>
    <cellStyle name="Input 2 3 4 2 2 7 4" xfId="31499"/>
    <cellStyle name="Input 2 3 4 2 2 7 5" xfId="31500"/>
    <cellStyle name="Input 2 3 4 2 2 7 6" xfId="31501"/>
    <cellStyle name="Input 2 3 4 2 2 7 7" xfId="31502"/>
    <cellStyle name="Input 2 3 4 2 2 7 8" xfId="31503"/>
    <cellStyle name="Input 2 3 4 2 2 8" xfId="31504"/>
    <cellStyle name="Input 2 3 4 2 2 9" xfId="31505"/>
    <cellStyle name="Input 2 3 4 2 20" xfId="31506"/>
    <cellStyle name="Input 2 3 4 2 21" xfId="31507"/>
    <cellStyle name="Input 2 3 4 2 22" xfId="31508"/>
    <cellStyle name="Input 2 3 4 2 23" xfId="31509"/>
    <cellStyle name="Input 2 3 4 2 24" xfId="31510"/>
    <cellStyle name="Input 2 3 4 2 25" xfId="31511"/>
    <cellStyle name="Input 2 3 4 2 26" xfId="31512"/>
    <cellStyle name="Input 2 3 4 2 27" xfId="31513"/>
    <cellStyle name="Input 2 3 4 2 3" xfId="31514"/>
    <cellStyle name="Input 2 3 4 2 3 10" xfId="31515"/>
    <cellStyle name="Input 2 3 4 2 3 11" xfId="31516"/>
    <cellStyle name="Input 2 3 4 2 3 12" xfId="31517"/>
    <cellStyle name="Input 2 3 4 2 3 13" xfId="31518"/>
    <cellStyle name="Input 2 3 4 2 3 14" xfId="31519"/>
    <cellStyle name="Input 2 3 4 2 3 15" xfId="31520"/>
    <cellStyle name="Input 2 3 4 2 3 2" xfId="31521"/>
    <cellStyle name="Input 2 3 4 2 3 2 2" xfId="31522"/>
    <cellStyle name="Input 2 3 4 2 3 2 3" xfId="31523"/>
    <cellStyle name="Input 2 3 4 2 3 2 4" xfId="31524"/>
    <cellStyle name="Input 2 3 4 2 3 2 5" xfId="31525"/>
    <cellStyle name="Input 2 3 4 2 3 2 6" xfId="31526"/>
    <cellStyle name="Input 2 3 4 2 3 2 7" xfId="31527"/>
    <cellStyle name="Input 2 3 4 2 3 2 8" xfId="31528"/>
    <cellStyle name="Input 2 3 4 2 3 3" xfId="31529"/>
    <cellStyle name="Input 2 3 4 2 3 3 2" xfId="31530"/>
    <cellStyle name="Input 2 3 4 2 3 3 3" xfId="31531"/>
    <cellStyle name="Input 2 3 4 2 3 3 4" xfId="31532"/>
    <cellStyle name="Input 2 3 4 2 3 3 5" xfId="31533"/>
    <cellStyle name="Input 2 3 4 2 3 3 6" xfId="31534"/>
    <cellStyle name="Input 2 3 4 2 3 3 7" xfId="31535"/>
    <cellStyle name="Input 2 3 4 2 3 3 8" xfId="31536"/>
    <cellStyle name="Input 2 3 4 2 3 4" xfId="31537"/>
    <cellStyle name="Input 2 3 4 2 3 4 2" xfId="31538"/>
    <cellStyle name="Input 2 3 4 2 3 4 3" xfId="31539"/>
    <cellStyle name="Input 2 3 4 2 3 4 4" xfId="31540"/>
    <cellStyle name="Input 2 3 4 2 3 4 5" xfId="31541"/>
    <cellStyle name="Input 2 3 4 2 3 4 6" xfId="31542"/>
    <cellStyle name="Input 2 3 4 2 3 4 7" xfId="31543"/>
    <cellStyle name="Input 2 3 4 2 3 4 8" xfId="31544"/>
    <cellStyle name="Input 2 3 4 2 3 5" xfId="31545"/>
    <cellStyle name="Input 2 3 4 2 3 5 2" xfId="31546"/>
    <cellStyle name="Input 2 3 4 2 3 5 3" xfId="31547"/>
    <cellStyle name="Input 2 3 4 2 3 5 4" xfId="31548"/>
    <cellStyle name="Input 2 3 4 2 3 5 5" xfId="31549"/>
    <cellStyle name="Input 2 3 4 2 3 5 6" xfId="31550"/>
    <cellStyle name="Input 2 3 4 2 3 5 7" xfId="31551"/>
    <cellStyle name="Input 2 3 4 2 3 5 8" xfId="31552"/>
    <cellStyle name="Input 2 3 4 2 3 6" xfId="31553"/>
    <cellStyle name="Input 2 3 4 2 3 6 2" xfId="31554"/>
    <cellStyle name="Input 2 3 4 2 3 6 3" xfId="31555"/>
    <cellStyle name="Input 2 3 4 2 3 6 4" xfId="31556"/>
    <cellStyle name="Input 2 3 4 2 3 6 5" xfId="31557"/>
    <cellStyle name="Input 2 3 4 2 3 6 6" xfId="31558"/>
    <cellStyle name="Input 2 3 4 2 3 6 7" xfId="31559"/>
    <cellStyle name="Input 2 3 4 2 3 6 8" xfId="31560"/>
    <cellStyle name="Input 2 3 4 2 3 7" xfId="31561"/>
    <cellStyle name="Input 2 3 4 2 3 7 2" xfId="31562"/>
    <cellStyle name="Input 2 3 4 2 3 7 3" xfId="31563"/>
    <cellStyle name="Input 2 3 4 2 3 7 4" xfId="31564"/>
    <cellStyle name="Input 2 3 4 2 3 7 5" xfId="31565"/>
    <cellStyle name="Input 2 3 4 2 3 7 6" xfId="31566"/>
    <cellStyle name="Input 2 3 4 2 3 7 7" xfId="31567"/>
    <cellStyle name="Input 2 3 4 2 3 7 8" xfId="31568"/>
    <cellStyle name="Input 2 3 4 2 3 8" xfId="31569"/>
    <cellStyle name="Input 2 3 4 2 3 9" xfId="31570"/>
    <cellStyle name="Input 2 3 4 2 4" xfId="31571"/>
    <cellStyle name="Input 2 3 4 2 4 2" xfId="31572"/>
    <cellStyle name="Input 2 3 4 2 4 3" xfId="31573"/>
    <cellStyle name="Input 2 3 4 2 4 4" xfId="31574"/>
    <cellStyle name="Input 2 3 4 2 4 5" xfId="31575"/>
    <cellStyle name="Input 2 3 4 2 4 6" xfId="31576"/>
    <cellStyle name="Input 2 3 4 2 4 7" xfId="31577"/>
    <cellStyle name="Input 2 3 4 2 4 8" xfId="31578"/>
    <cellStyle name="Input 2 3 4 2 4 9" xfId="31579"/>
    <cellStyle name="Input 2 3 4 2 5" xfId="31580"/>
    <cellStyle name="Input 2 3 4 2 5 2" xfId="31581"/>
    <cellStyle name="Input 2 3 4 2 5 3" xfId="31582"/>
    <cellStyle name="Input 2 3 4 2 5 4" xfId="31583"/>
    <cellStyle name="Input 2 3 4 2 5 5" xfId="31584"/>
    <cellStyle name="Input 2 3 4 2 5 6" xfId="31585"/>
    <cellStyle name="Input 2 3 4 2 5 7" xfId="31586"/>
    <cellStyle name="Input 2 3 4 2 5 8" xfId="31587"/>
    <cellStyle name="Input 2 3 4 2 6" xfId="31588"/>
    <cellStyle name="Input 2 3 4 2 6 2" xfId="31589"/>
    <cellStyle name="Input 2 3 4 2 6 3" xfId="31590"/>
    <cellStyle name="Input 2 3 4 2 6 4" xfId="31591"/>
    <cellStyle name="Input 2 3 4 2 6 5" xfId="31592"/>
    <cellStyle name="Input 2 3 4 2 6 6" xfId="31593"/>
    <cellStyle name="Input 2 3 4 2 6 7" xfId="31594"/>
    <cellStyle name="Input 2 3 4 2 6 8" xfId="31595"/>
    <cellStyle name="Input 2 3 4 2 7" xfId="31596"/>
    <cellStyle name="Input 2 3 4 2 7 2" xfId="31597"/>
    <cellStyle name="Input 2 3 4 2 7 3" xfId="31598"/>
    <cellStyle name="Input 2 3 4 2 7 4" xfId="31599"/>
    <cellStyle name="Input 2 3 4 2 7 5" xfId="31600"/>
    <cellStyle name="Input 2 3 4 2 7 6" xfId="31601"/>
    <cellStyle name="Input 2 3 4 2 7 7" xfId="31602"/>
    <cellStyle name="Input 2 3 4 2 7 8" xfId="31603"/>
    <cellStyle name="Input 2 3 4 2 8" xfId="31604"/>
    <cellStyle name="Input 2 3 4 2 8 2" xfId="31605"/>
    <cellStyle name="Input 2 3 4 2 8 3" xfId="31606"/>
    <cellStyle name="Input 2 3 4 2 8 4" xfId="31607"/>
    <cellStyle name="Input 2 3 4 2 8 5" xfId="31608"/>
    <cellStyle name="Input 2 3 4 2 8 6" xfId="31609"/>
    <cellStyle name="Input 2 3 4 2 8 7" xfId="31610"/>
    <cellStyle name="Input 2 3 4 2 8 8" xfId="31611"/>
    <cellStyle name="Input 2 3 4 2 9" xfId="31612"/>
    <cellStyle name="Input 2 3 4 2 9 2" xfId="31613"/>
    <cellStyle name="Input 2 3 4 2 9 3" xfId="31614"/>
    <cellStyle name="Input 2 3 4 2 9 4" xfId="31615"/>
    <cellStyle name="Input 2 3 4 2 9 5" xfId="31616"/>
    <cellStyle name="Input 2 3 4 2 9 6" xfId="31617"/>
    <cellStyle name="Input 2 3 4 2 9 7" xfId="31618"/>
    <cellStyle name="Input 2 3 4 2 9 8" xfId="31619"/>
    <cellStyle name="Input 2 3 4 20" xfId="31620"/>
    <cellStyle name="Input 2 3 4 21" xfId="31621"/>
    <cellStyle name="Input 2 3 4 22" xfId="31622"/>
    <cellStyle name="Input 2 3 4 23" xfId="31623"/>
    <cellStyle name="Input 2 3 4 24" xfId="31624"/>
    <cellStyle name="Input 2 3 4 3" xfId="31625"/>
    <cellStyle name="Input 2 3 4 3 10" xfId="31626"/>
    <cellStyle name="Input 2 3 4 3 11" xfId="31627"/>
    <cellStyle name="Input 2 3 4 3 12" xfId="31628"/>
    <cellStyle name="Input 2 3 4 3 13" xfId="31629"/>
    <cellStyle name="Input 2 3 4 3 14" xfId="31630"/>
    <cellStyle name="Input 2 3 4 3 15" xfId="31631"/>
    <cellStyle name="Input 2 3 4 3 16" xfId="31632"/>
    <cellStyle name="Input 2 3 4 3 17" xfId="31633"/>
    <cellStyle name="Input 2 3 4 3 18" xfId="31634"/>
    <cellStyle name="Input 2 3 4 3 19" xfId="31635"/>
    <cellStyle name="Input 2 3 4 3 2" xfId="31636"/>
    <cellStyle name="Input 2 3 4 3 2 10" xfId="31637"/>
    <cellStyle name="Input 2 3 4 3 2 2" xfId="31638"/>
    <cellStyle name="Input 2 3 4 3 2 2 2" xfId="31639"/>
    <cellStyle name="Input 2 3 4 3 2 2 3" xfId="31640"/>
    <cellStyle name="Input 2 3 4 3 2 2 4" xfId="31641"/>
    <cellStyle name="Input 2 3 4 3 2 2 5" xfId="31642"/>
    <cellStyle name="Input 2 3 4 3 2 2 6" xfId="31643"/>
    <cellStyle name="Input 2 3 4 3 2 2 7" xfId="31644"/>
    <cellStyle name="Input 2 3 4 3 2 2 8" xfId="31645"/>
    <cellStyle name="Input 2 3 4 3 2 2 9" xfId="31646"/>
    <cellStyle name="Input 2 3 4 3 2 3" xfId="31647"/>
    <cellStyle name="Input 2 3 4 3 2 4" xfId="31648"/>
    <cellStyle name="Input 2 3 4 3 2 5" xfId="31649"/>
    <cellStyle name="Input 2 3 4 3 2 6" xfId="31650"/>
    <cellStyle name="Input 2 3 4 3 2 7" xfId="31651"/>
    <cellStyle name="Input 2 3 4 3 2 8" xfId="31652"/>
    <cellStyle name="Input 2 3 4 3 2 9" xfId="31653"/>
    <cellStyle name="Input 2 3 4 3 20" xfId="31654"/>
    <cellStyle name="Input 2 3 4 3 21" xfId="31655"/>
    <cellStyle name="Input 2 3 4 3 22" xfId="31656"/>
    <cellStyle name="Input 2 3 4 3 23" xfId="31657"/>
    <cellStyle name="Input 2 3 4 3 24" xfId="31658"/>
    <cellStyle name="Input 2 3 4 3 3" xfId="31659"/>
    <cellStyle name="Input 2 3 4 3 3 2" xfId="31660"/>
    <cellStyle name="Input 2 3 4 3 3 3" xfId="31661"/>
    <cellStyle name="Input 2 3 4 3 3 4" xfId="31662"/>
    <cellStyle name="Input 2 3 4 3 3 5" xfId="31663"/>
    <cellStyle name="Input 2 3 4 3 3 6" xfId="31664"/>
    <cellStyle name="Input 2 3 4 3 3 7" xfId="31665"/>
    <cellStyle name="Input 2 3 4 3 3 8" xfId="31666"/>
    <cellStyle name="Input 2 3 4 3 4" xfId="31667"/>
    <cellStyle name="Input 2 3 4 3 4 2" xfId="31668"/>
    <cellStyle name="Input 2 3 4 3 4 3" xfId="31669"/>
    <cellStyle name="Input 2 3 4 3 4 4" xfId="31670"/>
    <cellStyle name="Input 2 3 4 3 4 5" xfId="31671"/>
    <cellStyle name="Input 2 3 4 3 4 6" xfId="31672"/>
    <cellStyle name="Input 2 3 4 3 4 7" xfId="31673"/>
    <cellStyle name="Input 2 3 4 3 4 8" xfId="31674"/>
    <cellStyle name="Input 2 3 4 3 4 9" xfId="31675"/>
    <cellStyle name="Input 2 3 4 3 5" xfId="31676"/>
    <cellStyle name="Input 2 3 4 3 5 2" xfId="31677"/>
    <cellStyle name="Input 2 3 4 3 5 3" xfId="31678"/>
    <cellStyle name="Input 2 3 4 3 5 4" xfId="31679"/>
    <cellStyle name="Input 2 3 4 3 5 5" xfId="31680"/>
    <cellStyle name="Input 2 3 4 3 5 6" xfId="31681"/>
    <cellStyle name="Input 2 3 4 3 5 7" xfId="31682"/>
    <cellStyle name="Input 2 3 4 3 5 8" xfId="31683"/>
    <cellStyle name="Input 2 3 4 3 6" xfId="31684"/>
    <cellStyle name="Input 2 3 4 3 6 2" xfId="31685"/>
    <cellStyle name="Input 2 3 4 3 6 3" xfId="31686"/>
    <cellStyle name="Input 2 3 4 3 6 4" xfId="31687"/>
    <cellStyle name="Input 2 3 4 3 6 5" xfId="31688"/>
    <cellStyle name="Input 2 3 4 3 6 6" xfId="31689"/>
    <cellStyle name="Input 2 3 4 3 6 7" xfId="31690"/>
    <cellStyle name="Input 2 3 4 3 6 8" xfId="31691"/>
    <cellStyle name="Input 2 3 4 3 7" xfId="31692"/>
    <cellStyle name="Input 2 3 4 3 7 2" xfId="31693"/>
    <cellStyle name="Input 2 3 4 3 7 3" xfId="31694"/>
    <cellStyle name="Input 2 3 4 3 7 4" xfId="31695"/>
    <cellStyle name="Input 2 3 4 3 7 5" xfId="31696"/>
    <cellStyle name="Input 2 3 4 3 7 6" xfId="31697"/>
    <cellStyle name="Input 2 3 4 3 7 7" xfId="31698"/>
    <cellStyle name="Input 2 3 4 3 7 8" xfId="31699"/>
    <cellStyle name="Input 2 3 4 3 8" xfId="31700"/>
    <cellStyle name="Input 2 3 4 3 9" xfId="31701"/>
    <cellStyle name="Input 2 3 4 4" xfId="31702"/>
    <cellStyle name="Input 2 3 4 4 10" xfId="31703"/>
    <cellStyle name="Input 2 3 4 4 11" xfId="31704"/>
    <cellStyle name="Input 2 3 4 4 12" xfId="31705"/>
    <cellStyle name="Input 2 3 4 4 13" xfId="31706"/>
    <cellStyle name="Input 2 3 4 4 14" xfId="31707"/>
    <cellStyle name="Input 2 3 4 4 15" xfId="31708"/>
    <cellStyle name="Input 2 3 4 4 16" xfId="31709"/>
    <cellStyle name="Input 2 3 4 4 17" xfId="31710"/>
    <cellStyle name="Input 2 3 4 4 18" xfId="31711"/>
    <cellStyle name="Input 2 3 4 4 2" xfId="31712"/>
    <cellStyle name="Input 2 3 4 4 2 10" xfId="31713"/>
    <cellStyle name="Input 2 3 4 4 2 2" xfId="31714"/>
    <cellStyle name="Input 2 3 4 4 2 2 2" xfId="31715"/>
    <cellStyle name="Input 2 3 4 4 2 2 3" xfId="31716"/>
    <cellStyle name="Input 2 3 4 4 2 2 4" xfId="31717"/>
    <cellStyle name="Input 2 3 4 4 2 2 5" xfId="31718"/>
    <cellStyle name="Input 2 3 4 4 2 2 6" xfId="31719"/>
    <cellStyle name="Input 2 3 4 4 2 2 7" xfId="31720"/>
    <cellStyle name="Input 2 3 4 4 2 2 8" xfId="31721"/>
    <cellStyle name="Input 2 3 4 4 2 2 9" xfId="31722"/>
    <cellStyle name="Input 2 3 4 4 2 3" xfId="31723"/>
    <cellStyle name="Input 2 3 4 4 2 4" xfId="31724"/>
    <cellStyle name="Input 2 3 4 4 2 5" xfId="31725"/>
    <cellStyle name="Input 2 3 4 4 2 6" xfId="31726"/>
    <cellStyle name="Input 2 3 4 4 2 7" xfId="31727"/>
    <cellStyle name="Input 2 3 4 4 2 8" xfId="31728"/>
    <cellStyle name="Input 2 3 4 4 2 9" xfId="31729"/>
    <cellStyle name="Input 2 3 4 4 3" xfId="31730"/>
    <cellStyle name="Input 2 3 4 4 3 2" xfId="31731"/>
    <cellStyle name="Input 2 3 4 4 3 3" xfId="31732"/>
    <cellStyle name="Input 2 3 4 4 3 4" xfId="31733"/>
    <cellStyle name="Input 2 3 4 4 3 5" xfId="31734"/>
    <cellStyle name="Input 2 3 4 4 3 6" xfId="31735"/>
    <cellStyle name="Input 2 3 4 4 3 7" xfId="31736"/>
    <cellStyle name="Input 2 3 4 4 3 8" xfId="31737"/>
    <cellStyle name="Input 2 3 4 4 4" xfId="31738"/>
    <cellStyle name="Input 2 3 4 4 4 2" xfId="31739"/>
    <cellStyle name="Input 2 3 4 4 4 3" xfId="31740"/>
    <cellStyle name="Input 2 3 4 4 4 4" xfId="31741"/>
    <cellStyle name="Input 2 3 4 4 4 5" xfId="31742"/>
    <cellStyle name="Input 2 3 4 4 4 6" xfId="31743"/>
    <cellStyle name="Input 2 3 4 4 4 7" xfId="31744"/>
    <cellStyle name="Input 2 3 4 4 4 8" xfId="31745"/>
    <cellStyle name="Input 2 3 4 4 4 9" xfId="31746"/>
    <cellStyle name="Input 2 3 4 4 5" xfId="31747"/>
    <cellStyle name="Input 2 3 4 4 6" xfId="31748"/>
    <cellStyle name="Input 2 3 4 4 7" xfId="31749"/>
    <cellStyle name="Input 2 3 4 4 8" xfId="31750"/>
    <cellStyle name="Input 2 3 4 4 9" xfId="31751"/>
    <cellStyle name="Input 2 3 4 5" xfId="31752"/>
    <cellStyle name="Input 2 3 4 5 10" xfId="31753"/>
    <cellStyle name="Input 2 3 4 5 11" xfId="31754"/>
    <cellStyle name="Input 2 3 4 5 12" xfId="31755"/>
    <cellStyle name="Input 2 3 4 5 13" xfId="31756"/>
    <cellStyle name="Input 2 3 4 5 14" xfId="31757"/>
    <cellStyle name="Input 2 3 4 5 15" xfId="31758"/>
    <cellStyle name="Input 2 3 4 5 16" xfId="31759"/>
    <cellStyle name="Input 2 3 4 5 17" xfId="31760"/>
    <cellStyle name="Input 2 3 4 5 18" xfId="31761"/>
    <cellStyle name="Input 2 3 4 5 2" xfId="31762"/>
    <cellStyle name="Input 2 3 4 5 2 10" xfId="31763"/>
    <cellStyle name="Input 2 3 4 5 2 2" xfId="31764"/>
    <cellStyle name="Input 2 3 4 5 2 2 2" xfId="31765"/>
    <cellStyle name="Input 2 3 4 5 2 2 3" xfId="31766"/>
    <cellStyle name="Input 2 3 4 5 2 2 4" xfId="31767"/>
    <cellStyle name="Input 2 3 4 5 2 2 5" xfId="31768"/>
    <cellStyle name="Input 2 3 4 5 2 2 6" xfId="31769"/>
    <cellStyle name="Input 2 3 4 5 2 2 7" xfId="31770"/>
    <cellStyle name="Input 2 3 4 5 2 2 8" xfId="31771"/>
    <cellStyle name="Input 2 3 4 5 2 2 9" xfId="31772"/>
    <cellStyle name="Input 2 3 4 5 2 3" xfId="31773"/>
    <cellStyle name="Input 2 3 4 5 2 4" xfId="31774"/>
    <cellStyle name="Input 2 3 4 5 2 5" xfId="31775"/>
    <cellStyle name="Input 2 3 4 5 2 6" xfId="31776"/>
    <cellStyle name="Input 2 3 4 5 2 7" xfId="31777"/>
    <cellStyle name="Input 2 3 4 5 2 8" xfId="31778"/>
    <cellStyle name="Input 2 3 4 5 2 9" xfId="31779"/>
    <cellStyle name="Input 2 3 4 5 3" xfId="31780"/>
    <cellStyle name="Input 2 3 4 5 3 2" xfId="31781"/>
    <cellStyle name="Input 2 3 4 5 3 3" xfId="31782"/>
    <cellStyle name="Input 2 3 4 5 3 4" xfId="31783"/>
    <cellStyle name="Input 2 3 4 5 3 5" xfId="31784"/>
    <cellStyle name="Input 2 3 4 5 3 6" xfId="31785"/>
    <cellStyle name="Input 2 3 4 5 3 7" xfId="31786"/>
    <cellStyle name="Input 2 3 4 5 3 8" xfId="31787"/>
    <cellStyle name="Input 2 3 4 5 4" xfId="31788"/>
    <cellStyle name="Input 2 3 4 5 4 2" xfId="31789"/>
    <cellStyle name="Input 2 3 4 5 4 3" xfId="31790"/>
    <cellStyle name="Input 2 3 4 5 4 4" xfId="31791"/>
    <cellStyle name="Input 2 3 4 5 4 5" xfId="31792"/>
    <cellStyle name="Input 2 3 4 5 4 6" xfId="31793"/>
    <cellStyle name="Input 2 3 4 5 4 7" xfId="31794"/>
    <cellStyle name="Input 2 3 4 5 4 8" xfId="31795"/>
    <cellStyle name="Input 2 3 4 5 4 9" xfId="31796"/>
    <cellStyle name="Input 2 3 4 5 5" xfId="31797"/>
    <cellStyle name="Input 2 3 4 5 6" xfId="31798"/>
    <cellStyle name="Input 2 3 4 5 7" xfId="31799"/>
    <cellStyle name="Input 2 3 4 5 8" xfId="31800"/>
    <cellStyle name="Input 2 3 4 5 9" xfId="31801"/>
    <cellStyle name="Input 2 3 4 6" xfId="31802"/>
    <cellStyle name="Input 2 3 4 6 10" xfId="31803"/>
    <cellStyle name="Input 2 3 4 6 11" xfId="31804"/>
    <cellStyle name="Input 2 3 4 6 12" xfId="31805"/>
    <cellStyle name="Input 2 3 4 6 13" xfId="31806"/>
    <cellStyle name="Input 2 3 4 6 14" xfId="31807"/>
    <cellStyle name="Input 2 3 4 6 15" xfId="31808"/>
    <cellStyle name="Input 2 3 4 6 16" xfId="31809"/>
    <cellStyle name="Input 2 3 4 6 17" xfId="31810"/>
    <cellStyle name="Input 2 3 4 6 18" xfId="31811"/>
    <cellStyle name="Input 2 3 4 6 2" xfId="31812"/>
    <cellStyle name="Input 2 3 4 6 2 2" xfId="31813"/>
    <cellStyle name="Input 2 3 4 6 2 3" xfId="31814"/>
    <cellStyle name="Input 2 3 4 6 2 4" xfId="31815"/>
    <cellStyle name="Input 2 3 4 6 2 5" xfId="31816"/>
    <cellStyle name="Input 2 3 4 6 2 6" xfId="31817"/>
    <cellStyle name="Input 2 3 4 6 2 7" xfId="31818"/>
    <cellStyle name="Input 2 3 4 6 2 8" xfId="31819"/>
    <cellStyle name="Input 2 3 4 6 2 9" xfId="31820"/>
    <cellStyle name="Input 2 3 4 6 3" xfId="31821"/>
    <cellStyle name="Input 2 3 4 6 4" xfId="31822"/>
    <cellStyle name="Input 2 3 4 6 5" xfId="31823"/>
    <cellStyle name="Input 2 3 4 6 6" xfId="31824"/>
    <cellStyle name="Input 2 3 4 6 7" xfId="31825"/>
    <cellStyle name="Input 2 3 4 6 8" xfId="31826"/>
    <cellStyle name="Input 2 3 4 6 9" xfId="31827"/>
    <cellStyle name="Input 2 3 4 7" xfId="31828"/>
    <cellStyle name="Input 2 3 4 7 2" xfId="31829"/>
    <cellStyle name="Input 2 3 4 7 3" xfId="31830"/>
    <cellStyle name="Input 2 3 4 7 4" xfId="31831"/>
    <cellStyle name="Input 2 3 4 7 5" xfId="31832"/>
    <cellStyle name="Input 2 3 4 7 6" xfId="31833"/>
    <cellStyle name="Input 2 3 4 7 7" xfId="31834"/>
    <cellStyle name="Input 2 3 4 7 8" xfId="31835"/>
    <cellStyle name="Input 2 3 4 7 9" xfId="31836"/>
    <cellStyle name="Input 2 3 4 8" xfId="31837"/>
    <cellStyle name="Input 2 3 4 8 2" xfId="31838"/>
    <cellStyle name="Input 2 3 4 8 3" xfId="31839"/>
    <cellStyle name="Input 2 3 4 8 4" xfId="31840"/>
    <cellStyle name="Input 2 3 4 8 5" xfId="31841"/>
    <cellStyle name="Input 2 3 4 8 6" xfId="31842"/>
    <cellStyle name="Input 2 3 4 8 7" xfId="31843"/>
    <cellStyle name="Input 2 3 4 8 8" xfId="31844"/>
    <cellStyle name="Input 2 3 4 8 9" xfId="31845"/>
    <cellStyle name="Input 2 3 4 9" xfId="31846"/>
    <cellStyle name="Input 2 3 5" xfId="31847"/>
    <cellStyle name="Input 2 3 5 10" xfId="31848"/>
    <cellStyle name="Input 2 3 5 11" xfId="31849"/>
    <cellStyle name="Input 2 3 5 12" xfId="31850"/>
    <cellStyle name="Input 2 3 5 13" xfId="31851"/>
    <cellStyle name="Input 2 3 5 14" xfId="31852"/>
    <cellStyle name="Input 2 3 5 15" xfId="31853"/>
    <cellStyle name="Input 2 3 5 16" xfId="31854"/>
    <cellStyle name="Input 2 3 5 17" xfId="31855"/>
    <cellStyle name="Input 2 3 5 18" xfId="31856"/>
    <cellStyle name="Input 2 3 5 19" xfId="31857"/>
    <cellStyle name="Input 2 3 5 2" xfId="31858"/>
    <cellStyle name="Input 2 3 5 2 10" xfId="31859"/>
    <cellStyle name="Input 2 3 5 2 2" xfId="31860"/>
    <cellStyle name="Input 2 3 5 2 2 2" xfId="31861"/>
    <cellStyle name="Input 2 3 5 2 2 3" xfId="31862"/>
    <cellStyle name="Input 2 3 5 2 2 4" xfId="31863"/>
    <cellStyle name="Input 2 3 5 2 2 5" xfId="31864"/>
    <cellStyle name="Input 2 3 5 2 2 6" xfId="31865"/>
    <cellStyle name="Input 2 3 5 2 2 7" xfId="31866"/>
    <cellStyle name="Input 2 3 5 2 2 8" xfId="31867"/>
    <cellStyle name="Input 2 3 5 2 2 9" xfId="31868"/>
    <cellStyle name="Input 2 3 5 2 3" xfId="31869"/>
    <cellStyle name="Input 2 3 5 2 4" xfId="31870"/>
    <cellStyle name="Input 2 3 5 2 5" xfId="31871"/>
    <cellStyle name="Input 2 3 5 2 6" xfId="31872"/>
    <cellStyle name="Input 2 3 5 2 7" xfId="31873"/>
    <cellStyle name="Input 2 3 5 2 8" xfId="31874"/>
    <cellStyle name="Input 2 3 5 2 9" xfId="31875"/>
    <cellStyle name="Input 2 3 5 3" xfId="31876"/>
    <cellStyle name="Input 2 3 5 3 2" xfId="31877"/>
    <cellStyle name="Input 2 3 5 3 3" xfId="31878"/>
    <cellStyle name="Input 2 3 5 3 4" xfId="31879"/>
    <cellStyle name="Input 2 3 5 3 5" xfId="31880"/>
    <cellStyle name="Input 2 3 5 3 6" xfId="31881"/>
    <cellStyle name="Input 2 3 5 3 7" xfId="31882"/>
    <cellStyle name="Input 2 3 5 3 8" xfId="31883"/>
    <cellStyle name="Input 2 3 5 4" xfId="31884"/>
    <cellStyle name="Input 2 3 5 4 2" xfId="31885"/>
    <cellStyle name="Input 2 3 5 4 3" xfId="31886"/>
    <cellStyle name="Input 2 3 5 4 4" xfId="31887"/>
    <cellStyle name="Input 2 3 5 4 5" xfId="31888"/>
    <cellStyle name="Input 2 3 5 4 6" xfId="31889"/>
    <cellStyle name="Input 2 3 5 4 7" xfId="31890"/>
    <cellStyle name="Input 2 3 5 4 8" xfId="31891"/>
    <cellStyle name="Input 2 3 5 4 9" xfId="31892"/>
    <cellStyle name="Input 2 3 5 5" xfId="31893"/>
    <cellStyle name="Input 2 3 5 6" xfId="31894"/>
    <cellStyle name="Input 2 3 5 7" xfId="31895"/>
    <cellStyle name="Input 2 3 5 8" xfId="31896"/>
    <cellStyle name="Input 2 3 5 9" xfId="31897"/>
    <cellStyle name="Input 2 3 6" xfId="31898"/>
    <cellStyle name="Input 2 3 6 10" xfId="31899"/>
    <cellStyle name="Input 2 3 6 11" xfId="31900"/>
    <cellStyle name="Input 2 3 6 12" xfId="31901"/>
    <cellStyle name="Input 2 3 6 13" xfId="31902"/>
    <cellStyle name="Input 2 3 6 14" xfId="31903"/>
    <cellStyle name="Input 2 3 6 15" xfId="31904"/>
    <cellStyle name="Input 2 3 6 16" xfId="31905"/>
    <cellStyle name="Input 2 3 6 17" xfId="31906"/>
    <cellStyle name="Input 2 3 6 18" xfId="31907"/>
    <cellStyle name="Input 2 3 6 2" xfId="31908"/>
    <cellStyle name="Input 2 3 6 2 10" xfId="31909"/>
    <cellStyle name="Input 2 3 6 2 2" xfId="31910"/>
    <cellStyle name="Input 2 3 6 2 2 2" xfId="31911"/>
    <cellStyle name="Input 2 3 6 2 2 3" xfId="31912"/>
    <cellStyle name="Input 2 3 6 2 2 4" xfId="31913"/>
    <cellStyle name="Input 2 3 6 2 2 5" xfId="31914"/>
    <cellStyle name="Input 2 3 6 2 2 6" xfId="31915"/>
    <cellStyle name="Input 2 3 6 2 2 7" xfId="31916"/>
    <cellStyle name="Input 2 3 6 2 2 8" xfId="31917"/>
    <cellStyle name="Input 2 3 6 2 2 9" xfId="31918"/>
    <cellStyle name="Input 2 3 6 2 3" xfId="31919"/>
    <cellStyle name="Input 2 3 6 2 4" xfId="31920"/>
    <cellStyle name="Input 2 3 6 2 5" xfId="31921"/>
    <cellStyle name="Input 2 3 6 2 6" xfId="31922"/>
    <cellStyle name="Input 2 3 6 2 7" xfId="31923"/>
    <cellStyle name="Input 2 3 6 2 8" xfId="31924"/>
    <cellStyle name="Input 2 3 6 2 9" xfId="31925"/>
    <cellStyle name="Input 2 3 6 3" xfId="31926"/>
    <cellStyle name="Input 2 3 6 3 2" xfId="31927"/>
    <cellStyle name="Input 2 3 6 3 3" xfId="31928"/>
    <cellStyle name="Input 2 3 6 3 4" xfId="31929"/>
    <cellStyle name="Input 2 3 6 3 5" xfId="31930"/>
    <cellStyle name="Input 2 3 6 3 6" xfId="31931"/>
    <cellStyle name="Input 2 3 6 3 7" xfId="31932"/>
    <cellStyle name="Input 2 3 6 3 8" xfId="31933"/>
    <cellStyle name="Input 2 3 6 4" xfId="31934"/>
    <cellStyle name="Input 2 3 6 4 2" xfId="31935"/>
    <cellStyle name="Input 2 3 6 4 3" xfId="31936"/>
    <cellStyle name="Input 2 3 6 4 4" xfId="31937"/>
    <cellStyle name="Input 2 3 6 4 5" xfId="31938"/>
    <cellStyle name="Input 2 3 6 4 6" xfId="31939"/>
    <cellStyle name="Input 2 3 6 4 7" xfId="31940"/>
    <cellStyle name="Input 2 3 6 4 8" xfId="31941"/>
    <cellStyle name="Input 2 3 6 4 9" xfId="31942"/>
    <cellStyle name="Input 2 3 6 5" xfId="31943"/>
    <cellStyle name="Input 2 3 6 6" xfId="31944"/>
    <cellStyle name="Input 2 3 6 7" xfId="31945"/>
    <cellStyle name="Input 2 3 6 8" xfId="31946"/>
    <cellStyle name="Input 2 3 6 9" xfId="31947"/>
    <cellStyle name="Input 2 3 7" xfId="31948"/>
    <cellStyle name="Input 2 3 7 10" xfId="31949"/>
    <cellStyle name="Input 2 3 7 11" xfId="31950"/>
    <cellStyle name="Input 2 3 7 12" xfId="31951"/>
    <cellStyle name="Input 2 3 7 13" xfId="31952"/>
    <cellStyle name="Input 2 3 7 14" xfId="31953"/>
    <cellStyle name="Input 2 3 7 15" xfId="31954"/>
    <cellStyle name="Input 2 3 7 16" xfId="31955"/>
    <cellStyle name="Input 2 3 7 17" xfId="31956"/>
    <cellStyle name="Input 2 3 7 18" xfId="31957"/>
    <cellStyle name="Input 2 3 7 2" xfId="31958"/>
    <cellStyle name="Input 2 3 7 3" xfId="31959"/>
    <cellStyle name="Input 2 3 7 4" xfId="31960"/>
    <cellStyle name="Input 2 3 7 5" xfId="31961"/>
    <cellStyle name="Input 2 3 7 6" xfId="31962"/>
    <cellStyle name="Input 2 3 7 7" xfId="31963"/>
    <cellStyle name="Input 2 3 7 8" xfId="31964"/>
    <cellStyle name="Input 2 3 7 9" xfId="31965"/>
    <cellStyle name="Input 2 3 8" xfId="31966"/>
    <cellStyle name="Input 2 3 8 10" xfId="31967"/>
    <cellStyle name="Input 2 3 8 11" xfId="31968"/>
    <cellStyle name="Input 2 3 8 12" xfId="31969"/>
    <cellStyle name="Input 2 3 8 13" xfId="31970"/>
    <cellStyle name="Input 2 3 8 14" xfId="31971"/>
    <cellStyle name="Input 2 3 8 15" xfId="31972"/>
    <cellStyle name="Input 2 3 8 16" xfId="31973"/>
    <cellStyle name="Input 2 3 8 17" xfId="31974"/>
    <cellStyle name="Input 2 3 8 18" xfId="31975"/>
    <cellStyle name="Input 2 3 8 2" xfId="31976"/>
    <cellStyle name="Input 2 3 8 3" xfId="31977"/>
    <cellStyle name="Input 2 3 8 4" xfId="31978"/>
    <cellStyle name="Input 2 3 8 5" xfId="31979"/>
    <cellStyle name="Input 2 3 8 6" xfId="31980"/>
    <cellStyle name="Input 2 3 8 7" xfId="31981"/>
    <cellStyle name="Input 2 3 8 8" xfId="31982"/>
    <cellStyle name="Input 2 3 8 9" xfId="31983"/>
    <cellStyle name="Input 2 3 9" xfId="31984"/>
    <cellStyle name="Input 2 3 9 10" xfId="31985"/>
    <cellStyle name="Input 2 3 9 11" xfId="31986"/>
    <cellStyle name="Input 2 3 9 12" xfId="31987"/>
    <cellStyle name="Input 2 3 9 13" xfId="31988"/>
    <cellStyle name="Input 2 3 9 14" xfId="31989"/>
    <cellStyle name="Input 2 3 9 15" xfId="31990"/>
    <cellStyle name="Input 2 3 9 16" xfId="31991"/>
    <cellStyle name="Input 2 3 9 17" xfId="31992"/>
    <cellStyle name="Input 2 3 9 18" xfId="31993"/>
    <cellStyle name="Input 2 3 9 2" xfId="31994"/>
    <cellStyle name="Input 2 3 9 3" xfId="31995"/>
    <cellStyle name="Input 2 3 9 4" xfId="31996"/>
    <cellStyle name="Input 2 3 9 5" xfId="31997"/>
    <cellStyle name="Input 2 3 9 6" xfId="31998"/>
    <cellStyle name="Input 2 3 9 7" xfId="31999"/>
    <cellStyle name="Input 2 3 9 8" xfId="32000"/>
    <cellStyle name="Input 2 3 9 9" xfId="32001"/>
    <cellStyle name="Input 2 4" xfId="2311"/>
    <cellStyle name="Input 2 4 10" xfId="32002"/>
    <cellStyle name="Input 2 4 10 2" xfId="32003"/>
    <cellStyle name="Input 2 4 10 3" xfId="32004"/>
    <cellStyle name="Input 2 4 10 4" xfId="32005"/>
    <cellStyle name="Input 2 4 10 5" xfId="32006"/>
    <cellStyle name="Input 2 4 10 6" xfId="32007"/>
    <cellStyle name="Input 2 4 10 7" xfId="32008"/>
    <cellStyle name="Input 2 4 10 8" xfId="32009"/>
    <cellStyle name="Input 2 4 11" xfId="32010"/>
    <cellStyle name="Input 2 4 12" xfId="32011"/>
    <cellStyle name="Input 2 4 13" xfId="32012"/>
    <cellStyle name="Input 2 4 14" xfId="32013"/>
    <cellStyle name="Input 2 4 15" xfId="32014"/>
    <cellStyle name="Input 2 4 16" xfId="32015"/>
    <cellStyle name="Input 2 4 17" xfId="32016"/>
    <cellStyle name="Input 2 4 18" xfId="32017"/>
    <cellStyle name="Input 2 4 19" xfId="32018"/>
    <cellStyle name="Input 2 4 2" xfId="32019"/>
    <cellStyle name="Input 2 4 2 10" xfId="32020"/>
    <cellStyle name="Input 2 4 2 11" xfId="32021"/>
    <cellStyle name="Input 2 4 2 12" xfId="32022"/>
    <cellStyle name="Input 2 4 2 13" xfId="32023"/>
    <cellStyle name="Input 2 4 2 14" xfId="32024"/>
    <cellStyle name="Input 2 4 2 15" xfId="32025"/>
    <cellStyle name="Input 2 4 2 16" xfId="32026"/>
    <cellStyle name="Input 2 4 2 17" xfId="32027"/>
    <cellStyle name="Input 2 4 2 18" xfId="32028"/>
    <cellStyle name="Input 2 4 2 19" xfId="32029"/>
    <cellStyle name="Input 2 4 2 2" xfId="32030"/>
    <cellStyle name="Input 2 4 2 2 10" xfId="32031"/>
    <cellStyle name="Input 2 4 2 2 11" xfId="32032"/>
    <cellStyle name="Input 2 4 2 2 12" xfId="32033"/>
    <cellStyle name="Input 2 4 2 2 13" xfId="32034"/>
    <cellStyle name="Input 2 4 2 2 14" xfId="32035"/>
    <cellStyle name="Input 2 4 2 2 15" xfId="32036"/>
    <cellStyle name="Input 2 4 2 2 16" xfId="32037"/>
    <cellStyle name="Input 2 4 2 2 17" xfId="32038"/>
    <cellStyle name="Input 2 4 2 2 18" xfId="32039"/>
    <cellStyle name="Input 2 4 2 2 19" xfId="32040"/>
    <cellStyle name="Input 2 4 2 2 2" xfId="32041"/>
    <cellStyle name="Input 2 4 2 2 2 10" xfId="32042"/>
    <cellStyle name="Input 2 4 2 2 2 11" xfId="32043"/>
    <cellStyle name="Input 2 4 2 2 2 12" xfId="32044"/>
    <cellStyle name="Input 2 4 2 2 2 13" xfId="32045"/>
    <cellStyle name="Input 2 4 2 2 2 2" xfId="32046"/>
    <cellStyle name="Input 2 4 2 2 2 2 10" xfId="32047"/>
    <cellStyle name="Input 2 4 2 2 2 2 2" xfId="32048"/>
    <cellStyle name="Input 2 4 2 2 2 2 2 2" xfId="32049"/>
    <cellStyle name="Input 2 4 2 2 2 2 2 3" xfId="32050"/>
    <cellStyle name="Input 2 4 2 2 2 2 2 4" xfId="32051"/>
    <cellStyle name="Input 2 4 2 2 2 2 2 5" xfId="32052"/>
    <cellStyle name="Input 2 4 2 2 2 2 2 6" xfId="32053"/>
    <cellStyle name="Input 2 4 2 2 2 2 2 7" xfId="32054"/>
    <cellStyle name="Input 2 4 2 2 2 2 2 8" xfId="32055"/>
    <cellStyle name="Input 2 4 2 2 2 2 2 9" xfId="32056"/>
    <cellStyle name="Input 2 4 2 2 2 2 3" xfId="32057"/>
    <cellStyle name="Input 2 4 2 2 2 2 4" xfId="32058"/>
    <cellStyle name="Input 2 4 2 2 2 2 5" xfId="32059"/>
    <cellStyle name="Input 2 4 2 2 2 2 6" xfId="32060"/>
    <cellStyle name="Input 2 4 2 2 2 2 7" xfId="32061"/>
    <cellStyle name="Input 2 4 2 2 2 2 8" xfId="32062"/>
    <cellStyle name="Input 2 4 2 2 2 2 9" xfId="32063"/>
    <cellStyle name="Input 2 4 2 2 2 3" xfId="32064"/>
    <cellStyle name="Input 2 4 2 2 2 3 2" xfId="32065"/>
    <cellStyle name="Input 2 4 2 2 2 3 3" xfId="32066"/>
    <cellStyle name="Input 2 4 2 2 2 3 4" xfId="32067"/>
    <cellStyle name="Input 2 4 2 2 2 3 5" xfId="32068"/>
    <cellStyle name="Input 2 4 2 2 2 3 6" xfId="32069"/>
    <cellStyle name="Input 2 4 2 2 2 3 7" xfId="32070"/>
    <cellStyle name="Input 2 4 2 2 2 3 8" xfId="32071"/>
    <cellStyle name="Input 2 4 2 2 2 4" xfId="32072"/>
    <cellStyle name="Input 2 4 2 2 2 4 2" xfId="32073"/>
    <cellStyle name="Input 2 4 2 2 2 4 3" xfId="32074"/>
    <cellStyle name="Input 2 4 2 2 2 4 4" xfId="32075"/>
    <cellStyle name="Input 2 4 2 2 2 4 5" xfId="32076"/>
    <cellStyle name="Input 2 4 2 2 2 4 6" xfId="32077"/>
    <cellStyle name="Input 2 4 2 2 2 4 7" xfId="32078"/>
    <cellStyle name="Input 2 4 2 2 2 4 8" xfId="32079"/>
    <cellStyle name="Input 2 4 2 2 2 4 9" xfId="32080"/>
    <cellStyle name="Input 2 4 2 2 2 5" xfId="32081"/>
    <cellStyle name="Input 2 4 2 2 2 6" xfId="32082"/>
    <cellStyle name="Input 2 4 2 2 2 7" xfId="32083"/>
    <cellStyle name="Input 2 4 2 2 2 8" xfId="32084"/>
    <cellStyle name="Input 2 4 2 2 2 9" xfId="32085"/>
    <cellStyle name="Input 2 4 2 2 3" xfId="32086"/>
    <cellStyle name="Input 2 4 2 2 3 10" xfId="32087"/>
    <cellStyle name="Input 2 4 2 2 3 11" xfId="32088"/>
    <cellStyle name="Input 2 4 2 2 3 12" xfId="32089"/>
    <cellStyle name="Input 2 4 2 2 3 13" xfId="32090"/>
    <cellStyle name="Input 2 4 2 2 3 2" xfId="32091"/>
    <cellStyle name="Input 2 4 2 2 3 2 10" xfId="32092"/>
    <cellStyle name="Input 2 4 2 2 3 2 2" xfId="32093"/>
    <cellStyle name="Input 2 4 2 2 3 2 2 2" xfId="32094"/>
    <cellStyle name="Input 2 4 2 2 3 2 2 3" xfId="32095"/>
    <cellStyle name="Input 2 4 2 2 3 2 2 4" xfId="32096"/>
    <cellStyle name="Input 2 4 2 2 3 2 2 5" xfId="32097"/>
    <cellStyle name="Input 2 4 2 2 3 2 2 6" xfId="32098"/>
    <cellStyle name="Input 2 4 2 2 3 2 2 7" xfId="32099"/>
    <cellStyle name="Input 2 4 2 2 3 2 2 8" xfId="32100"/>
    <cellStyle name="Input 2 4 2 2 3 2 2 9" xfId="32101"/>
    <cellStyle name="Input 2 4 2 2 3 2 3" xfId="32102"/>
    <cellStyle name="Input 2 4 2 2 3 2 4" xfId="32103"/>
    <cellStyle name="Input 2 4 2 2 3 2 5" xfId="32104"/>
    <cellStyle name="Input 2 4 2 2 3 2 6" xfId="32105"/>
    <cellStyle name="Input 2 4 2 2 3 2 7" xfId="32106"/>
    <cellStyle name="Input 2 4 2 2 3 2 8" xfId="32107"/>
    <cellStyle name="Input 2 4 2 2 3 2 9" xfId="32108"/>
    <cellStyle name="Input 2 4 2 2 3 3" xfId="32109"/>
    <cellStyle name="Input 2 4 2 2 3 3 2" xfId="32110"/>
    <cellStyle name="Input 2 4 2 2 3 3 3" xfId="32111"/>
    <cellStyle name="Input 2 4 2 2 3 3 4" xfId="32112"/>
    <cellStyle name="Input 2 4 2 2 3 3 5" xfId="32113"/>
    <cellStyle name="Input 2 4 2 2 3 3 6" xfId="32114"/>
    <cellStyle name="Input 2 4 2 2 3 3 7" xfId="32115"/>
    <cellStyle name="Input 2 4 2 2 3 3 8" xfId="32116"/>
    <cellStyle name="Input 2 4 2 2 3 4" xfId="32117"/>
    <cellStyle name="Input 2 4 2 2 3 4 2" xfId="32118"/>
    <cellStyle name="Input 2 4 2 2 3 4 3" xfId="32119"/>
    <cellStyle name="Input 2 4 2 2 3 4 4" xfId="32120"/>
    <cellStyle name="Input 2 4 2 2 3 4 5" xfId="32121"/>
    <cellStyle name="Input 2 4 2 2 3 4 6" xfId="32122"/>
    <cellStyle name="Input 2 4 2 2 3 4 7" xfId="32123"/>
    <cellStyle name="Input 2 4 2 2 3 4 8" xfId="32124"/>
    <cellStyle name="Input 2 4 2 2 3 4 9" xfId="32125"/>
    <cellStyle name="Input 2 4 2 2 3 5" xfId="32126"/>
    <cellStyle name="Input 2 4 2 2 3 6" xfId="32127"/>
    <cellStyle name="Input 2 4 2 2 3 7" xfId="32128"/>
    <cellStyle name="Input 2 4 2 2 3 8" xfId="32129"/>
    <cellStyle name="Input 2 4 2 2 3 9" xfId="32130"/>
    <cellStyle name="Input 2 4 2 2 4" xfId="32131"/>
    <cellStyle name="Input 2 4 2 2 4 10" xfId="32132"/>
    <cellStyle name="Input 2 4 2 2 4 11" xfId="32133"/>
    <cellStyle name="Input 2 4 2 2 4 12" xfId="32134"/>
    <cellStyle name="Input 2 4 2 2 4 13" xfId="32135"/>
    <cellStyle name="Input 2 4 2 2 4 2" xfId="32136"/>
    <cellStyle name="Input 2 4 2 2 4 2 10" xfId="32137"/>
    <cellStyle name="Input 2 4 2 2 4 2 2" xfId="32138"/>
    <cellStyle name="Input 2 4 2 2 4 2 2 2" xfId="32139"/>
    <cellStyle name="Input 2 4 2 2 4 2 2 3" xfId="32140"/>
    <cellStyle name="Input 2 4 2 2 4 2 2 4" xfId="32141"/>
    <cellStyle name="Input 2 4 2 2 4 2 2 5" xfId="32142"/>
    <cellStyle name="Input 2 4 2 2 4 2 2 6" xfId="32143"/>
    <cellStyle name="Input 2 4 2 2 4 2 2 7" xfId="32144"/>
    <cellStyle name="Input 2 4 2 2 4 2 2 8" xfId="32145"/>
    <cellStyle name="Input 2 4 2 2 4 2 2 9" xfId="32146"/>
    <cellStyle name="Input 2 4 2 2 4 2 3" xfId="32147"/>
    <cellStyle name="Input 2 4 2 2 4 2 4" xfId="32148"/>
    <cellStyle name="Input 2 4 2 2 4 2 5" xfId="32149"/>
    <cellStyle name="Input 2 4 2 2 4 2 6" xfId="32150"/>
    <cellStyle name="Input 2 4 2 2 4 2 7" xfId="32151"/>
    <cellStyle name="Input 2 4 2 2 4 2 8" xfId="32152"/>
    <cellStyle name="Input 2 4 2 2 4 2 9" xfId="32153"/>
    <cellStyle name="Input 2 4 2 2 4 3" xfId="32154"/>
    <cellStyle name="Input 2 4 2 2 4 3 2" xfId="32155"/>
    <cellStyle name="Input 2 4 2 2 4 3 3" xfId="32156"/>
    <cellStyle name="Input 2 4 2 2 4 3 4" xfId="32157"/>
    <cellStyle name="Input 2 4 2 2 4 3 5" xfId="32158"/>
    <cellStyle name="Input 2 4 2 2 4 3 6" xfId="32159"/>
    <cellStyle name="Input 2 4 2 2 4 3 7" xfId="32160"/>
    <cellStyle name="Input 2 4 2 2 4 3 8" xfId="32161"/>
    <cellStyle name="Input 2 4 2 2 4 4" xfId="32162"/>
    <cellStyle name="Input 2 4 2 2 4 4 2" xfId="32163"/>
    <cellStyle name="Input 2 4 2 2 4 4 3" xfId="32164"/>
    <cellStyle name="Input 2 4 2 2 4 4 4" xfId="32165"/>
    <cellStyle name="Input 2 4 2 2 4 4 5" xfId="32166"/>
    <cellStyle name="Input 2 4 2 2 4 4 6" xfId="32167"/>
    <cellStyle name="Input 2 4 2 2 4 4 7" xfId="32168"/>
    <cellStyle name="Input 2 4 2 2 4 4 8" xfId="32169"/>
    <cellStyle name="Input 2 4 2 2 4 4 9" xfId="32170"/>
    <cellStyle name="Input 2 4 2 2 4 5" xfId="32171"/>
    <cellStyle name="Input 2 4 2 2 4 6" xfId="32172"/>
    <cellStyle name="Input 2 4 2 2 4 7" xfId="32173"/>
    <cellStyle name="Input 2 4 2 2 4 8" xfId="32174"/>
    <cellStyle name="Input 2 4 2 2 4 9" xfId="32175"/>
    <cellStyle name="Input 2 4 2 2 5" xfId="32176"/>
    <cellStyle name="Input 2 4 2 2 5 10" xfId="32177"/>
    <cellStyle name="Input 2 4 2 2 5 11" xfId="32178"/>
    <cellStyle name="Input 2 4 2 2 5 12" xfId="32179"/>
    <cellStyle name="Input 2 4 2 2 5 13" xfId="32180"/>
    <cellStyle name="Input 2 4 2 2 5 2" xfId="32181"/>
    <cellStyle name="Input 2 4 2 2 5 2 10" xfId="32182"/>
    <cellStyle name="Input 2 4 2 2 5 2 2" xfId="32183"/>
    <cellStyle name="Input 2 4 2 2 5 2 2 2" xfId="32184"/>
    <cellStyle name="Input 2 4 2 2 5 2 2 3" xfId="32185"/>
    <cellStyle name="Input 2 4 2 2 5 2 2 4" xfId="32186"/>
    <cellStyle name="Input 2 4 2 2 5 2 2 5" xfId="32187"/>
    <cellStyle name="Input 2 4 2 2 5 2 2 6" xfId="32188"/>
    <cellStyle name="Input 2 4 2 2 5 2 2 7" xfId="32189"/>
    <cellStyle name="Input 2 4 2 2 5 2 2 8" xfId="32190"/>
    <cellStyle name="Input 2 4 2 2 5 2 2 9" xfId="32191"/>
    <cellStyle name="Input 2 4 2 2 5 2 3" xfId="32192"/>
    <cellStyle name="Input 2 4 2 2 5 2 4" xfId="32193"/>
    <cellStyle name="Input 2 4 2 2 5 2 5" xfId="32194"/>
    <cellStyle name="Input 2 4 2 2 5 2 6" xfId="32195"/>
    <cellStyle name="Input 2 4 2 2 5 2 7" xfId="32196"/>
    <cellStyle name="Input 2 4 2 2 5 2 8" xfId="32197"/>
    <cellStyle name="Input 2 4 2 2 5 2 9" xfId="32198"/>
    <cellStyle name="Input 2 4 2 2 5 3" xfId="32199"/>
    <cellStyle name="Input 2 4 2 2 5 3 2" xfId="32200"/>
    <cellStyle name="Input 2 4 2 2 5 3 3" xfId="32201"/>
    <cellStyle name="Input 2 4 2 2 5 3 4" xfId="32202"/>
    <cellStyle name="Input 2 4 2 2 5 3 5" xfId="32203"/>
    <cellStyle name="Input 2 4 2 2 5 3 6" xfId="32204"/>
    <cellStyle name="Input 2 4 2 2 5 3 7" xfId="32205"/>
    <cellStyle name="Input 2 4 2 2 5 3 8" xfId="32206"/>
    <cellStyle name="Input 2 4 2 2 5 4" xfId="32207"/>
    <cellStyle name="Input 2 4 2 2 5 4 2" xfId="32208"/>
    <cellStyle name="Input 2 4 2 2 5 4 3" xfId="32209"/>
    <cellStyle name="Input 2 4 2 2 5 4 4" xfId="32210"/>
    <cellStyle name="Input 2 4 2 2 5 4 5" xfId="32211"/>
    <cellStyle name="Input 2 4 2 2 5 4 6" xfId="32212"/>
    <cellStyle name="Input 2 4 2 2 5 4 7" xfId="32213"/>
    <cellStyle name="Input 2 4 2 2 5 4 8" xfId="32214"/>
    <cellStyle name="Input 2 4 2 2 5 4 9" xfId="32215"/>
    <cellStyle name="Input 2 4 2 2 5 5" xfId="32216"/>
    <cellStyle name="Input 2 4 2 2 5 6" xfId="32217"/>
    <cellStyle name="Input 2 4 2 2 5 7" xfId="32218"/>
    <cellStyle name="Input 2 4 2 2 5 8" xfId="32219"/>
    <cellStyle name="Input 2 4 2 2 5 9" xfId="32220"/>
    <cellStyle name="Input 2 4 2 2 6" xfId="32221"/>
    <cellStyle name="Input 2 4 2 2 6 10" xfId="32222"/>
    <cellStyle name="Input 2 4 2 2 6 2" xfId="32223"/>
    <cellStyle name="Input 2 4 2 2 6 2 2" xfId="32224"/>
    <cellStyle name="Input 2 4 2 2 6 2 3" xfId="32225"/>
    <cellStyle name="Input 2 4 2 2 6 2 4" xfId="32226"/>
    <cellStyle name="Input 2 4 2 2 6 2 5" xfId="32227"/>
    <cellStyle name="Input 2 4 2 2 6 2 6" xfId="32228"/>
    <cellStyle name="Input 2 4 2 2 6 2 7" xfId="32229"/>
    <cellStyle name="Input 2 4 2 2 6 2 8" xfId="32230"/>
    <cellStyle name="Input 2 4 2 2 6 2 9" xfId="32231"/>
    <cellStyle name="Input 2 4 2 2 6 3" xfId="32232"/>
    <cellStyle name="Input 2 4 2 2 6 4" xfId="32233"/>
    <cellStyle name="Input 2 4 2 2 6 5" xfId="32234"/>
    <cellStyle name="Input 2 4 2 2 6 6" xfId="32235"/>
    <cellStyle name="Input 2 4 2 2 6 7" xfId="32236"/>
    <cellStyle name="Input 2 4 2 2 6 8" xfId="32237"/>
    <cellStyle name="Input 2 4 2 2 6 9" xfId="32238"/>
    <cellStyle name="Input 2 4 2 2 7" xfId="32239"/>
    <cellStyle name="Input 2 4 2 2 7 2" xfId="32240"/>
    <cellStyle name="Input 2 4 2 2 7 3" xfId="32241"/>
    <cellStyle name="Input 2 4 2 2 7 4" xfId="32242"/>
    <cellStyle name="Input 2 4 2 2 7 5" xfId="32243"/>
    <cellStyle name="Input 2 4 2 2 7 6" xfId="32244"/>
    <cellStyle name="Input 2 4 2 2 7 7" xfId="32245"/>
    <cellStyle name="Input 2 4 2 2 7 8" xfId="32246"/>
    <cellStyle name="Input 2 4 2 2 8" xfId="32247"/>
    <cellStyle name="Input 2 4 2 2 8 2" xfId="32248"/>
    <cellStyle name="Input 2 4 2 2 8 3" xfId="32249"/>
    <cellStyle name="Input 2 4 2 2 8 4" xfId="32250"/>
    <cellStyle name="Input 2 4 2 2 8 5" xfId="32251"/>
    <cellStyle name="Input 2 4 2 2 8 6" xfId="32252"/>
    <cellStyle name="Input 2 4 2 2 8 7" xfId="32253"/>
    <cellStyle name="Input 2 4 2 2 8 8" xfId="32254"/>
    <cellStyle name="Input 2 4 2 2 8 9" xfId="32255"/>
    <cellStyle name="Input 2 4 2 2 9" xfId="32256"/>
    <cellStyle name="Input 2 4 2 20" xfId="32257"/>
    <cellStyle name="Input 2 4 2 21" xfId="32258"/>
    <cellStyle name="Input 2 4 2 22" xfId="32259"/>
    <cellStyle name="Input 2 4 2 23" xfId="32260"/>
    <cellStyle name="Input 2 4 2 24" xfId="32261"/>
    <cellStyle name="Input 2 4 2 25" xfId="32262"/>
    <cellStyle name="Input 2 4 2 26" xfId="32263"/>
    <cellStyle name="Input 2 4 2 27" xfId="32264"/>
    <cellStyle name="Input 2 4 2 3" xfId="32265"/>
    <cellStyle name="Input 2 4 2 3 10" xfId="32266"/>
    <cellStyle name="Input 2 4 2 3 11" xfId="32267"/>
    <cellStyle name="Input 2 4 2 3 12" xfId="32268"/>
    <cellStyle name="Input 2 4 2 3 13" xfId="32269"/>
    <cellStyle name="Input 2 4 2 3 14" xfId="32270"/>
    <cellStyle name="Input 2 4 2 3 15" xfId="32271"/>
    <cellStyle name="Input 2 4 2 3 16" xfId="32272"/>
    <cellStyle name="Input 2 4 2 3 17" xfId="32273"/>
    <cellStyle name="Input 2 4 2 3 2" xfId="32274"/>
    <cellStyle name="Input 2 4 2 3 2 10" xfId="32275"/>
    <cellStyle name="Input 2 4 2 3 2 11" xfId="32276"/>
    <cellStyle name="Input 2 4 2 3 2 12" xfId="32277"/>
    <cellStyle name="Input 2 4 2 3 2 13" xfId="32278"/>
    <cellStyle name="Input 2 4 2 3 2 2" xfId="32279"/>
    <cellStyle name="Input 2 4 2 3 2 2 10" xfId="32280"/>
    <cellStyle name="Input 2 4 2 3 2 2 2" xfId="32281"/>
    <cellStyle name="Input 2 4 2 3 2 2 2 2" xfId="32282"/>
    <cellStyle name="Input 2 4 2 3 2 2 2 3" xfId="32283"/>
    <cellStyle name="Input 2 4 2 3 2 2 2 4" xfId="32284"/>
    <cellStyle name="Input 2 4 2 3 2 2 2 5" xfId="32285"/>
    <cellStyle name="Input 2 4 2 3 2 2 2 6" xfId="32286"/>
    <cellStyle name="Input 2 4 2 3 2 2 2 7" xfId="32287"/>
    <cellStyle name="Input 2 4 2 3 2 2 2 8" xfId="32288"/>
    <cellStyle name="Input 2 4 2 3 2 2 2 9" xfId="32289"/>
    <cellStyle name="Input 2 4 2 3 2 2 3" xfId="32290"/>
    <cellStyle name="Input 2 4 2 3 2 2 4" xfId="32291"/>
    <cellStyle name="Input 2 4 2 3 2 2 5" xfId="32292"/>
    <cellStyle name="Input 2 4 2 3 2 2 6" xfId="32293"/>
    <cellStyle name="Input 2 4 2 3 2 2 7" xfId="32294"/>
    <cellStyle name="Input 2 4 2 3 2 2 8" xfId="32295"/>
    <cellStyle name="Input 2 4 2 3 2 2 9" xfId="32296"/>
    <cellStyle name="Input 2 4 2 3 2 3" xfId="32297"/>
    <cellStyle name="Input 2 4 2 3 2 3 2" xfId="32298"/>
    <cellStyle name="Input 2 4 2 3 2 3 3" xfId="32299"/>
    <cellStyle name="Input 2 4 2 3 2 3 4" xfId="32300"/>
    <cellStyle name="Input 2 4 2 3 2 3 5" xfId="32301"/>
    <cellStyle name="Input 2 4 2 3 2 3 6" xfId="32302"/>
    <cellStyle name="Input 2 4 2 3 2 3 7" xfId="32303"/>
    <cellStyle name="Input 2 4 2 3 2 3 8" xfId="32304"/>
    <cellStyle name="Input 2 4 2 3 2 4" xfId="32305"/>
    <cellStyle name="Input 2 4 2 3 2 4 2" xfId="32306"/>
    <cellStyle name="Input 2 4 2 3 2 4 3" xfId="32307"/>
    <cellStyle name="Input 2 4 2 3 2 4 4" xfId="32308"/>
    <cellStyle name="Input 2 4 2 3 2 4 5" xfId="32309"/>
    <cellStyle name="Input 2 4 2 3 2 4 6" xfId="32310"/>
    <cellStyle name="Input 2 4 2 3 2 4 7" xfId="32311"/>
    <cellStyle name="Input 2 4 2 3 2 4 8" xfId="32312"/>
    <cellStyle name="Input 2 4 2 3 2 4 9" xfId="32313"/>
    <cellStyle name="Input 2 4 2 3 2 5" xfId="32314"/>
    <cellStyle name="Input 2 4 2 3 2 6" xfId="32315"/>
    <cellStyle name="Input 2 4 2 3 2 7" xfId="32316"/>
    <cellStyle name="Input 2 4 2 3 2 8" xfId="32317"/>
    <cellStyle name="Input 2 4 2 3 2 9" xfId="32318"/>
    <cellStyle name="Input 2 4 2 3 3" xfId="32319"/>
    <cellStyle name="Input 2 4 2 3 3 10" xfId="32320"/>
    <cellStyle name="Input 2 4 2 3 3 11" xfId="32321"/>
    <cellStyle name="Input 2 4 2 3 3 12" xfId="32322"/>
    <cellStyle name="Input 2 4 2 3 3 13" xfId="32323"/>
    <cellStyle name="Input 2 4 2 3 3 2" xfId="32324"/>
    <cellStyle name="Input 2 4 2 3 3 2 10" xfId="32325"/>
    <cellStyle name="Input 2 4 2 3 3 2 2" xfId="32326"/>
    <cellStyle name="Input 2 4 2 3 3 2 2 2" xfId="32327"/>
    <cellStyle name="Input 2 4 2 3 3 2 2 3" xfId="32328"/>
    <cellStyle name="Input 2 4 2 3 3 2 2 4" xfId="32329"/>
    <cellStyle name="Input 2 4 2 3 3 2 2 5" xfId="32330"/>
    <cellStyle name="Input 2 4 2 3 3 2 2 6" xfId="32331"/>
    <cellStyle name="Input 2 4 2 3 3 2 2 7" xfId="32332"/>
    <cellStyle name="Input 2 4 2 3 3 2 2 8" xfId="32333"/>
    <cellStyle name="Input 2 4 2 3 3 2 2 9" xfId="32334"/>
    <cellStyle name="Input 2 4 2 3 3 2 3" xfId="32335"/>
    <cellStyle name="Input 2 4 2 3 3 2 4" xfId="32336"/>
    <cellStyle name="Input 2 4 2 3 3 2 5" xfId="32337"/>
    <cellStyle name="Input 2 4 2 3 3 2 6" xfId="32338"/>
    <cellStyle name="Input 2 4 2 3 3 2 7" xfId="32339"/>
    <cellStyle name="Input 2 4 2 3 3 2 8" xfId="32340"/>
    <cellStyle name="Input 2 4 2 3 3 2 9" xfId="32341"/>
    <cellStyle name="Input 2 4 2 3 3 3" xfId="32342"/>
    <cellStyle name="Input 2 4 2 3 3 3 2" xfId="32343"/>
    <cellStyle name="Input 2 4 2 3 3 3 3" xfId="32344"/>
    <cellStyle name="Input 2 4 2 3 3 3 4" xfId="32345"/>
    <cellStyle name="Input 2 4 2 3 3 3 5" xfId="32346"/>
    <cellStyle name="Input 2 4 2 3 3 3 6" xfId="32347"/>
    <cellStyle name="Input 2 4 2 3 3 3 7" xfId="32348"/>
    <cellStyle name="Input 2 4 2 3 3 3 8" xfId="32349"/>
    <cellStyle name="Input 2 4 2 3 3 4" xfId="32350"/>
    <cellStyle name="Input 2 4 2 3 3 4 2" xfId="32351"/>
    <cellStyle name="Input 2 4 2 3 3 4 3" xfId="32352"/>
    <cellStyle name="Input 2 4 2 3 3 4 4" xfId="32353"/>
    <cellStyle name="Input 2 4 2 3 3 4 5" xfId="32354"/>
    <cellStyle name="Input 2 4 2 3 3 4 6" xfId="32355"/>
    <cellStyle name="Input 2 4 2 3 3 4 7" xfId="32356"/>
    <cellStyle name="Input 2 4 2 3 3 4 8" xfId="32357"/>
    <cellStyle name="Input 2 4 2 3 3 4 9" xfId="32358"/>
    <cellStyle name="Input 2 4 2 3 3 5" xfId="32359"/>
    <cellStyle name="Input 2 4 2 3 3 6" xfId="32360"/>
    <cellStyle name="Input 2 4 2 3 3 7" xfId="32361"/>
    <cellStyle name="Input 2 4 2 3 3 8" xfId="32362"/>
    <cellStyle name="Input 2 4 2 3 3 9" xfId="32363"/>
    <cellStyle name="Input 2 4 2 3 4" xfId="32364"/>
    <cellStyle name="Input 2 4 2 3 4 10" xfId="32365"/>
    <cellStyle name="Input 2 4 2 3 4 11" xfId="32366"/>
    <cellStyle name="Input 2 4 2 3 4 12" xfId="32367"/>
    <cellStyle name="Input 2 4 2 3 4 13" xfId="32368"/>
    <cellStyle name="Input 2 4 2 3 4 2" xfId="32369"/>
    <cellStyle name="Input 2 4 2 3 4 2 10" xfId="32370"/>
    <cellStyle name="Input 2 4 2 3 4 2 2" xfId="32371"/>
    <cellStyle name="Input 2 4 2 3 4 2 2 2" xfId="32372"/>
    <cellStyle name="Input 2 4 2 3 4 2 2 3" xfId="32373"/>
    <cellStyle name="Input 2 4 2 3 4 2 2 4" xfId="32374"/>
    <cellStyle name="Input 2 4 2 3 4 2 2 5" xfId="32375"/>
    <cellStyle name="Input 2 4 2 3 4 2 2 6" xfId="32376"/>
    <cellStyle name="Input 2 4 2 3 4 2 2 7" xfId="32377"/>
    <cellStyle name="Input 2 4 2 3 4 2 2 8" xfId="32378"/>
    <cellStyle name="Input 2 4 2 3 4 2 2 9" xfId="32379"/>
    <cellStyle name="Input 2 4 2 3 4 2 3" xfId="32380"/>
    <cellStyle name="Input 2 4 2 3 4 2 4" xfId="32381"/>
    <cellStyle name="Input 2 4 2 3 4 2 5" xfId="32382"/>
    <cellStyle name="Input 2 4 2 3 4 2 6" xfId="32383"/>
    <cellStyle name="Input 2 4 2 3 4 2 7" xfId="32384"/>
    <cellStyle name="Input 2 4 2 3 4 2 8" xfId="32385"/>
    <cellStyle name="Input 2 4 2 3 4 2 9" xfId="32386"/>
    <cellStyle name="Input 2 4 2 3 4 3" xfId="32387"/>
    <cellStyle name="Input 2 4 2 3 4 3 2" xfId="32388"/>
    <cellStyle name="Input 2 4 2 3 4 3 3" xfId="32389"/>
    <cellStyle name="Input 2 4 2 3 4 3 4" xfId="32390"/>
    <cellStyle name="Input 2 4 2 3 4 3 5" xfId="32391"/>
    <cellStyle name="Input 2 4 2 3 4 3 6" xfId="32392"/>
    <cellStyle name="Input 2 4 2 3 4 3 7" xfId="32393"/>
    <cellStyle name="Input 2 4 2 3 4 3 8" xfId="32394"/>
    <cellStyle name="Input 2 4 2 3 4 4" xfId="32395"/>
    <cellStyle name="Input 2 4 2 3 4 4 2" xfId="32396"/>
    <cellStyle name="Input 2 4 2 3 4 4 3" xfId="32397"/>
    <cellStyle name="Input 2 4 2 3 4 4 4" xfId="32398"/>
    <cellStyle name="Input 2 4 2 3 4 4 5" xfId="32399"/>
    <cellStyle name="Input 2 4 2 3 4 4 6" xfId="32400"/>
    <cellStyle name="Input 2 4 2 3 4 4 7" xfId="32401"/>
    <cellStyle name="Input 2 4 2 3 4 4 8" xfId="32402"/>
    <cellStyle name="Input 2 4 2 3 4 4 9" xfId="32403"/>
    <cellStyle name="Input 2 4 2 3 4 5" xfId="32404"/>
    <cellStyle name="Input 2 4 2 3 4 6" xfId="32405"/>
    <cellStyle name="Input 2 4 2 3 4 7" xfId="32406"/>
    <cellStyle name="Input 2 4 2 3 4 8" xfId="32407"/>
    <cellStyle name="Input 2 4 2 3 4 9" xfId="32408"/>
    <cellStyle name="Input 2 4 2 3 5" xfId="32409"/>
    <cellStyle name="Input 2 4 2 3 5 10" xfId="32410"/>
    <cellStyle name="Input 2 4 2 3 5 2" xfId="32411"/>
    <cellStyle name="Input 2 4 2 3 5 2 2" xfId="32412"/>
    <cellStyle name="Input 2 4 2 3 5 2 3" xfId="32413"/>
    <cellStyle name="Input 2 4 2 3 5 2 4" xfId="32414"/>
    <cellStyle name="Input 2 4 2 3 5 2 5" xfId="32415"/>
    <cellStyle name="Input 2 4 2 3 5 2 6" xfId="32416"/>
    <cellStyle name="Input 2 4 2 3 5 2 7" xfId="32417"/>
    <cellStyle name="Input 2 4 2 3 5 2 8" xfId="32418"/>
    <cellStyle name="Input 2 4 2 3 5 2 9" xfId="32419"/>
    <cellStyle name="Input 2 4 2 3 5 3" xfId="32420"/>
    <cellStyle name="Input 2 4 2 3 5 4" xfId="32421"/>
    <cellStyle name="Input 2 4 2 3 5 5" xfId="32422"/>
    <cellStyle name="Input 2 4 2 3 5 6" xfId="32423"/>
    <cellStyle name="Input 2 4 2 3 5 7" xfId="32424"/>
    <cellStyle name="Input 2 4 2 3 5 8" xfId="32425"/>
    <cellStyle name="Input 2 4 2 3 5 9" xfId="32426"/>
    <cellStyle name="Input 2 4 2 3 6" xfId="32427"/>
    <cellStyle name="Input 2 4 2 3 6 2" xfId="32428"/>
    <cellStyle name="Input 2 4 2 3 6 3" xfId="32429"/>
    <cellStyle name="Input 2 4 2 3 6 4" xfId="32430"/>
    <cellStyle name="Input 2 4 2 3 6 5" xfId="32431"/>
    <cellStyle name="Input 2 4 2 3 6 6" xfId="32432"/>
    <cellStyle name="Input 2 4 2 3 6 7" xfId="32433"/>
    <cellStyle name="Input 2 4 2 3 6 8" xfId="32434"/>
    <cellStyle name="Input 2 4 2 3 7" xfId="32435"/>
    <cellStyle name="Input 2 4 2 3 7 2" xfId="32436"/>
    <cellStyle name="Input 2 4 2 3 7 3" xfId="32437"/>
    <cellStyle name="Input 2 4 2 3 7 4" xfId="32438"/>
    <cellStyle name="Input 2 4 2 3 7 5" xfId="32439"/>
    <cellStyle name="Input 2 4 2 3 7 6" xfId="32440"/>
    <cellStyle name="Input 2 4 2 3 7 7" xfId="32441"/>
    <cellStyle name="Input 2 4 2 3 7 8" xfId="32442"/>
    <cellStyle name="Input 2 4 2 3 7 9" xfId="32443"/>
    <cellStyle name="Input 2 4 2 3 8" xfId="32444"/>
    <cellStyle name="Input 2 4 2 3 9" xfId="32445"/>
    <cellStyle name="Input 2 4 2 4" xfId="32446"/>
    <cellStyle name="Input 2 4 2 4 10" xfId="32447"/>
    <cellStyle name="Input 2 4 2 4 11" xfId="32448"/>
    <cellStyle name="Input 2 4 2 4 12" xfId="32449"/>
    <cellStyle name="Input 2 4 2 4 13" xfId="32450"/>
    <cellStyle name="Input 2 4 2 4 2" xfId="32451"/>
    <cellStyle name="Input 2 4 2 4 2 10" xfId="32452"/>
    <cellStyle name="Input 2 4 2 4 2 2" xfId="32453"/>
    <cellStyle name="Input 2 4 2 4 2 2 2" xfId="32454"/>
    <cellStyle name="Input 2 4 2 4 2 2 3" xfId="32455"/>
    <cellStyle name="Input 2 4 2 4 2 2 4" xfId="32456"/>
    <cellStyle name="Input 2 4 2 4 2 2 5" xfId="32457"/>
    <cellStyle name="Input 2 4 2 4 2 2 6" xfId="32458"/>
    <cellStyle name="Input 2 4 2 4 2 2 7" xfId="32459"/>
    <cellStyle name="Input 2 4 2 4 2 2 8" xfId="32460"/>
    <cellStyle name="Input 2 4 2 4 2 2 9" xfId="32461"/>
    <cellStyle name="Input 2 4 2 4 2 3" xfId="32462"/>
    <cellStyle name="Input 2 4 2 4 2 4" xfId="32463"/>
    <cellStyle name="Input 2 4 2 4 2 5" xfId="32464"/>
    <cellStyle name="Input 2 4 2 4 2 6" xfId="32465"/>
    <cellStyle name="Input 2 4 2 4 2 7" xfId="32466"/>
    <cellStyle name="Input 2 4 2 4 2 8" xfId="32467"/>
    <cellStyle name="Input 2 4 2 4 2 9" xfId="32468"/>
    <cellStyle name="Input 2 4 2 4 3" xfId="32469"/>
    <cellStyle name="Input 2 4 2 4 3 2" xfId="32470"/>
    <cellStyle name="Input 2 4 2 4 3 3" xfId="32471"/>
    <cellStyle name="Input 2 4 2 4 3 4" xfId="32472"/>
    <cellStyle name="Input 2 4 2 4 3 5" xfId="32473"/>
    <cellStyle name="Input 2 4 2 4 3 6" xfId="32474"/>
    <cellStyle name="Input 2 4 2 4 3 7" xfId="32475"/>
    <cellStyle name="Input 2 4 2 4 3 8" xfId="32476"/>
    <cellStyle name="Input 2 4 2 4 4" xfId="32477"/>
    <cellStyle name="Input 2 4 2 4 4 2" xfId="32478"/>
    <cellStyle name="Input 2 4 2 4 4 3" xfId="32479"/>
    <cellStyle name="Input 2 4 2 4 4 4" xfId="32480"/>
    <cellStyle name="Input 2 4 2 4 4 5" xfId="32481"/>
    <cellStyle name="Input 2 4 2 4 4 6" xfId="32482"/>
    <cellStyle name="Input 2 4 2 4 4 7" xfId="32483"/>
    <cellStyle name="Input 2 4 2 4 4 8" xfId="32484"/>
    <cellStyle name="Input 2 4 2 4 4 9" xfId="32485"/>
    <cellStyle name="Input 2 4 2 4 5" xfId="32486"/>
    <cellStyle name="Input 2 4 2 4 6" xfId="32487"/>
    <cellStyle name="Input 2 4 2 4 7" xfId="32488"/>
    <cellStyle name="Input 2 4 2 4 8" xfId="32489"/>
    <cellStyle name="Input 2 4 2 4 9" xfId="32490"/>
    <cellStyle name="Input 2 4 2 5" xfId="32491"/>
    <cellStyle name="Input 2 4 2 5 2" xfId="32492"/>
    <cellStyle name="Input 2 4 2 5 3" xfId="32493"/>
    <cellStyle name="Input 2 4 2 5 4" xfId="32494"/>
    <cellStyle name="Input 2 4 2 5 5" xfId="32495"/>
    <cellStyle name="Input 2 4 2 5 6" xfId="32496"/>
    <cellStyle name="Input 2 4 2 5 7" xfId="32497"/>
    <cellStyle name="Input 2 4 2 5 8" xfId="32498"/>
    <cellStyle name="Input 2 4 2 5 9" xfId="32499"/>
    <cellStyle name="Input 2 4 2 6" xfId="32500"/>
    <cellStyle name="Input 2 4 2 6 2" xfId="32501"/>
    <cellStyle name="Input 2 4 2 6 3" xfId="32502"/>
    <cellStyle name="Input 2 4 2 6 4" xfId="32503"/>
    <cellStyle name="Input 2 4 2 6 5" xfId="32504"/>
    <cellStyle name="Input 2 4 2 6 6" xfId="32505"/>
    <cellStyle name="Input 2 4 2 6 7" xfId="32506"/>
    <cellStyle name="Input 2 4 2 6 8" xfId="32507"/>
    <cellStyle name="Input 2 4 2 6 9" xfId="32508"/>
    <cellStyle name="Input 2 4 2 7" xfId="32509"/>
    <cellStyle name="Input 2 4 2 7 2" xfId="32510"/>
    <cellStyle name="Input 2 4 2 7 3" xfId="32511"/>
    <cellStyle name="Input 2 4 2 7 4" xfId="32512"/>
    <cellStyle name="Input 2 4 2 7 5" xfId="32513"/>
    <cellStyle name="Input 2 4 2 7 6" xfId="32514"/>
    <cellStyle name="Input 2 4 2 7 7" xfId="32515"/>
    <cellStyle name="Input 2 4 2 7 8" xfId="32516"/>
    <cellStyle name="Input 2 4 2 8" xfId="32517"/>
    <cellStyle name="Input 2 4 2 8 2" xfId="32518"/>
    <cellStyle name="Input 2 4 2 8 3" xfId="32519"/>
    <cellStyle name="Input 2 4 2 8 4" xfId="32520"/>
    <cellStyle name="Input 2 4 2 8 5" xfId="32521"/>
    <cellStyle name="Input 2 4 2 8 6" xfId="32522"/>
    <cellStyle name="Input 2 4 2 8 7" xfId="32523"/>
    <cellStyle name="Input 2 4 2 8 8" xfId="32524"/>
    <cellStyle name="Input 2 4 2 9" xfId="32525"/>
    <cellStyle name="Input 2 4 2 9 2" xfId="32526"/>
    <cellStyle name="Input 2 4 2 9 3" xfId="32527"/>
    <cellStyle name="Input 2 4 2 9 4" xfId="32528"/>
    <cellStyle name="Input 2 4 2 9 5" xfId="32529"/>
    <cellStyle name="Input 2 4 2 9 6" xfId="32530"/>
    <cellStyle name="Input 2 4 2 9 7" xfId="32531"/>
    <cellStyle name="Input 2 4 2 9 8" xfId="32532"/>
    <cellStyle name="Input 2 4 20" xfId="32533"/>
    <cellStyle name="Input 2 4 21" xfId="32534"/>
    <cellStyle name="Input 2 4 22" xfId="32535"/>
    <cellStyle name="Input 2 4 23" xfId="32536"/>
    <cellStyle name="Input 2 4 24" xfId="32537"/>
    <cellStyle name="Input 2 4 25" xfId="32538"/>
    <cellStyle name="Input 2 4 26" xfId="32539"/>
    <cellStyle name="Input 2 4 3" xfId="32540"/>
    <cellStyle name="Input 2 4 3 10" xfId="32541"/>
    <cellStyle name="Input 2 4 3 11" xfId="32542"/>
    <cellStyle name="Input 2 4 3 12" xfId="32543"/>
    <cellStyle name="Input 2 4 3 13" xfId="32544"/>
    <cellStyle name="Input 2 4 3 14" xfId="32545"/>
    <cellStyle name="Input 2 4 3 15" xfId="32546"/>
    <cellStyle name="Input 2 4 3 16" xfId="32547"/>
    <cellStyle name="Input 2 4 3 17" xfId="32548"/>
    <cellStyle name="Input 2 4 3 18" xfId="32549"/>
    <cellStyle name="Input 2 4 3 19" xfId="32550"/>
    <cellStyle name="Input 2 4 3 2" xfId="32551"/>
    <cellStyle name="Input 2 4 3 2 10" xfId="32552"/>
    <cellStyle name="Input 2 4 3 2 11" xfId="32553"/>
    <cellStyle name="Input 2 4 3 2 12" xfId="32554"/>
    <cellStyle name="Input 2 4 3 2 13" xfId="32555"/>
    <cellStyle name="Input 2 4 3 2 2" xfId="32556"/>
    <cellStyle name="Input 2 4 3 2 2 10" xfId="32557"/>
    <cellStyle name="Input 2 4 3 2 2 2" xfId="32558"/>
    <cellStyle name="Input 2 4 3 2 2 2 2" xfId="32559"/>
    <cellStyle name="Input 2 4 3 2 2 2 3" xfId="32560"/>
    <cellStyle name="Input 2 4 3 2 2 2 4" xfId="32561"/>
    <cellStyle name="Input 2 4 3 2 2 2 5" xfId="32562"/>
    <cellStyle name="Input 2 4 3 2 2 2 6" xfId="32563"/>
    <cellStyle name="Input 2 4 3 2 2 2 7" xfId="32564"/>
    <cellStyle name="Input 2 4 3 2 2 2 8" xfId="32565"/>
    <cellStyle name="Input 2 4 3 2 2 2 9" xfId="32566"/>
    <cellStyle name="Input 2 4 3 2 2 3" xfId="32567"/>
    <cellStyle name="Input 2 4 3 2 2 4" xfId="32568"/>
    <cellStyle name="Input 2 4 3 2 2 5" xfId="32569"/>
    <cellStyle name="Input 2 4 3 2 2 6" xfId="32570"/>
    <cellStyle name="Input 2 4 3 2 2 7" xfId="32571"/>
    <cellStyle name="Input 2 4 3 2 2 8" xfId="32572"/>
    <cellStyle name="Input 2 4 3 2 2 9" xfId="32573"/>
    <cellStyle name="Input 2 4 3 2 3" xfId="32574"/>
    <cellStyle name="Input 2 4 3 2 3 2" xfId="32575"/>
    <cellStyle name="Input 2 4 3 2 3 3" xfId="32576"/>
    <cellStyle name="Input 2 4 3 2 3 4" xfId="32577"/>
    <cellStyle name="Input 2 4 3 2 3 5" xfId="32578"/>
    <cellStyle name="Input 2 4 3 2 3 6" xfId="32579"/>
    <cellStyle name="Input 2 4 3 2 3 7" xfId="32580"/>
    <cellStyle name="Input 2 4 3 2 3 8" xfId="32581"/>
    <cellStyle name="Input 2 4 3 2 4" xfId="32582"/>
    <cellStyle name="Input 2 4 3 2 4 2" xfId="32583"/>
    <cellStyle name="Input 2 4 3 2 4 3" xfId="32584"/>
    <cellStyle name="Input 2 4 3 2 4 4" xfId="32585"/>
    <cellStyle name="Input 2 4 3 2 4 5" xfId="32586"/>
    <cellStyle name="Input 2 4 3 2 4 6" xfId="32587"/>
    <cellStyle name="Input 2 4 3 2 4 7" xfId="32588"/>
    <cellStyle name="Input 2 4 3 2 4 8" xfId="32589"/>
    <cellStyle name="Input 2 4 3 2 4 9" xfId="32590"/>
    <cellStyle name="Input 2 4 3 2 5" xfId="32591"/>
    <cellStyle name="Input 2 4 3 2 6" xfId="32592"/>
    <cellStyle name="Input 2 4 3 2 7" xfId="32593"/>
    <cellStyle name="Input 2 4 3 2 8" xfId="32594"/>
    <cellStyle name="Input 2 4 3 2 9" xfId="32595"/>
    <cellStyle name="Input 2 4 3 20" xfId="32596"/>
    <cellStyle name="Input 2 4 3 21" xfId="32597"/>
    <cellStyle name="Input 2 4 3 22" xfId="32598"/>
    <cellStyle name="Input 2 4 3 23" xfId="32599"/>
    <cellStyle name="Input 2 4 3 24" xfId="32600"/>
    <cellStyle name="Input 2 4 3 3" xfId="32601"/>
    <cellStyle name="Input 2 4 3 3 10" xfId="32602"/>
    <cellStyle name="Input 2 4 3 3 11" xfId="32603"/>
    <cellStyle name="Input 2 4 3 3 12" xfId="32604"/>
    <cellStyle name="Input 2 4 3 3 13" xfId="32605"/>
    <cellStyle name="Input 2 4 3 3 2" xfId="32606"/>
    <cellStyle name="Input 2 4 3 3 2 10" xfId="32607"/>
    <cellStyle name="Input 2 4 3 3 2 2" xfId="32608"/>
    <cellStyle name="Input 2 4 3 3 2 2 2" xfId="32609"/>
    <cellStyle name="Input 2 4 3 3 2 2 3" xfId="32610"/>
    <cellStyle name="Input 2 4 3 3 2 2 4" xfId="32611"/>
    <cellStyle name="Input 2 4 3 3 2 2 5" xfId="32612"/>
    <cellStyle name="Input 2 4 3 3 2 2 6" xfId="32613"/>
    <cellStyle name="Input 2 4 3 3 2 2 7" xfId="32614"/>
    <cellStyle name="Input 2 4 3 3 2 2 8" xfId="32615"/>
    <cellStyle name="Input 2 4 3 3 2 2 9" xfId="32616"/>
    <cellStyle name="Input 2 4 3 3 2 3" xfId="32617"/>
    <cellStyle name="Input 2 4 3 3 2 4" xfId="32618"/>
    <cellStyle name="Input 2 4 3 3 2 5" xfId="32619"/>
    <cellStyle name="Input 2 4 3 3 2 6" xfId="32620"/>
    <cellStyle name="Input 2 4 3 3 2 7" xfId="32621"/>
    <cellStyle name="Input 2 4 3 3 2 8" xfId="32622"/>
    <cellStyle name="Input 2 4 3 3 2 9" xfId="32623"/>
    <cellStyle name="Input 2 4 3 3 3" xfId="32624"/>
    <cellStyle name="Input 2 4 3 3 3 2" xfId="32625"/>
    <cellStyle name="Input 2 4 3 3 3 3" xfId="32626"/>
    <cellStyle name="Input 2 4 3 3 3 4" xfId="32627"/>
    <cellStyle name="Input 2 4 3 3 3 5" xfId="32628"/>
    <cellStyle name="Input 2 4 3 3 3 6" xfId="32629"/>
    <cellStyle name="Input 2 4 3 3 3 7" xfId="32630"/>
    <cellStyle name="Input 2 4 3 3 3 8" xfId="32631"/>
    <cellStyle name="Input 2 4 3 3 4" xfId="32632"/>
    <cellStyle name="Input 2 4 3 3 4 2" xfId="32633"/>
    <cellStyle name="Input 2 4 3 3 4 3" xfId="32634"/>
    <cellStyle name="Input 2 4 3 3 4 4" xfId="32635"/>
    <cellStyle name="Input 2 4 3 3 4 5" xfId="32636"/>
    <cellStyle name="Input 2 4 3 3 4 6" xfId="32637"/>
    <cellStyle name="Input 2 4 3 3 4 7" xfId="32638"/>
    <cellStyle name="Input 2 4 3 3 4 8" xfId="32639"/>
    <cellStyle name="Input 2 4 3 3 4 9" xfId="32640"/>
    <cellStyle name="Input 2 4 3 3 5" xfId="32641"/>
    <cellStyle name="Input 2 4 3 3 6" xfId="32642"/>
    <cellStyle name="Input 2 4 3 3 7" xfId="32643"/>
    <cellStyle name="Input 2 4 3 3 8" xfId="32644"/>
    <cellStyle name="Input 2 4 3 3 9" xfId="32645"/>
    <cellStyle name="Input 2 4 3 4" xfId="32646"/>
    <cellStyle name="Input 2 4 3 4 10" xfId="32647"/>
    <cellStyle name="Input 2 4 3 4 11" xfId="32648"/>
    <cellStyle name="Input 2 4 3 4 12" xfId="32649"/>
    <cellStyle name="Input 2 4 3 4 13" xfId="32650"/>
    <cellStyle name="Input 2 4 3 4 2" xfId="32651"/>
    <cellStyle name="Input 2 4 3 4 2 10" xfId="32652"/>
    <cellStyle name="Input 2 4 3 4 2 2" xfId="32653"/>
    <cellStyle name="Input 2 4 3 4 2 2 2" xfId="32654"/>
    <cellStyle name="Input 2 4 3 4 2 2 3" xfId="32655"/>
    <cellStyle name="Input 2 4 3 4 2 2 4" xfId="32656"/>
    <cellStyle name="Input 2 4 3 4 2 2 5" xfId="32657"/>
    <cellStyle name="Input 2 4 3 4 2 2 6" xfId="32658"/>
    <cellStyle name="Input 2 4 3 4 2 2 7" xfId="32659"/>
    <cellStyle name="Input 2 4 3 4 2 2 8" xfId="32660"/>
    <cellStyle name="Input 2 4 3 4 2 2 9" xfId="32661"/>
    <cellStyle name="Input 2 4 3 4 2 3" xfId="32662"/>
    <cellStyle name="Input 2 4 3 4 2 4" xfId="32663"/>
    <cellStyle name="Input 2 4 3 4 2 5" xfId="32664"/>
    <cellStyle name="Input 2 4 3 4 2 6" xfId="32665"/>
    <cellStyle name="Input 2 4 3 4 2 7" xfId="32666"/>
    <cellStyle name="Input 2 4 3 4 2 8" xfId="32667"/>
    <cellStyle name="Input 2 4 3 4 2 9" xfId="32668"/>
    <cellStyle name="Input 2 4 3 4 3" xfId="32669"/>
    <cellStyle name="Input 2 4 3 4 3 2" xfId="32670"/>
    <cellStyle name="Input 2 4 3 4 3 3" xfId="32671"/>
    <cellStyle name="Input 2 4 3 4 3 4" xfId="32672"/>
    <cellStyle name="Input 2 4 3 4 3 5" xfId="32673"/>
    <cellStyle name="Input 2 4 3 4 3 6" xfId="32674"/>
    <cellStyle name="Input 2 4 3 4 3 7" xfId="32675"/>
    <cellStyle name="Input 2 4 3 4 3 8" xfId="32676"/>
    <cellStyle name="Input 2 4 3 4 4" xfId="32677"/>
    <cellStyle name="Input 2 4 3 4 4 2" xfId="32678"/>
    <cellStyle name="Input 2 4 3 4 4 3" xfId="32679"/>
    <cellStyle name="Input 2 4 3 4 4 4" xfId="32680"/>
    <cellStyle name="Input 2 4 3 4 4 5" xfId="32681"/>
    <cellStyle name="Input 2 4 3 4 4 6" xfId="32682"/>
    <cellStyle name="Input 2 4 3 4 4 7" xfId="32683"/>
    <cellStyle name="Input 2 4 3 4 4 8" xfId="32684"/>
    <cellStyle name="Input 2 4 3 4 4 9" xfId="32685"/>
    <cellStyle name="Input 2 4 3 4 5" xfId="32686"/>
    <cellStyle name="Input 2 4 3 4 6" xfId="32687"/>
    <cellStyle name="Input 2 4 3 4 7" xfId="32688"/>
    <cellStyle name="Input 2 4 3 4 8" xfId="32689"/>
    <cellStyle name="Input 2 4 3 4 9" xfId="32690"/>
    <cellStyle name="Input 2 4 3 5" xfId="32691"/>
    <cellStyle name="Input 2 4 3 5 10" xfId="32692"/>
    <cellStyle name="Input 2 4 3 5 11" xfId="32693"/>
    <cellStyle name="Input 2 4 3 5 12" xfId="32694"/>
    <cellStyle name="Input 2 4 3 5 13" xfId="32695"/>
    <cellStyle name="Input 2 4 3 5 2" xfId="32696"/>
    <cellStyle name="Input 2 4 3 5 2 10" xfId="32697"/>
    <cellStyle name="Input 2 4 3 5 2 2" xfId="32698"/>
    <cellStyle name="Input 2 4 3 5 2 2 2" xfId="32699"/>
    <cellStyle name="Input 2 4 3 5 2 2 3" xfId="32700"/>
    <cellStyle name="Input 2 4 3 5 2 2 4" xfId="32701"/>
    <cellStyle name="Input 2 4 3 5 2 2 5" xfId="32702"/>
    <cellStyle name="Input 2 4 3 5 2 2 6" xfId="32703"/>
    <cellStyle name="Input 2 4 3 5 2 2 7" xfId="32704"/>
    <cellStyle name="Input 2 4 3 5 2 2 8" xfId="32705"/>
    <cellStyle name="Input 2 4 3 5 2 2 9" xfId="32706"/>
    <cellStyle name="Input 2 4 3 5 2 3" xfId="32707"/>
    <cellStyle name="Input 2 4 3 5 2 4" xfId="32708"/>
    <cellStyle name="Input 2 4 3 5 2 5" xfId="32709"/>
    <cellStyle name="Input 2 4 3 5 2 6" xfId="32710"/>
    <cellStyle name="Input 2 4 3 5 2 7" xfId="32711"/>
    <cellStyle name="Input 2 4 3 5 2 8" xfId="32712"/>
    <cellStyle name="Input 2 4 3 5 2 9" xfId="32713"/>
    <cellStyle name="Input 2 4 3 5 3" xfId="32714"/>
    <cellStyle name="Input 2 4 3 5 3 2" xfId="32715"/>
    <cellStyle name="Input 2 4 3 5 3 3" xfId="32716"/>
    <cellStyle name="Input 2 4 3 5 3 4" xfId="32717"/>
    <cellStyle name="Input 2 4 3 5 3 5" xfId="32718"/>
    <cellStyle name="Input 2 4 3 5 3 6" xfId="32719"/>
    <cellStyle name="Input 2 4 3 5 3 7" xfId="32720"/>
    <cellStyle name="Input 2 4 3 5 3 8" xfId="32721"/>
    <cellStyle name="Input 2 4 3 5 4" xfId="32722"/>
    <cellStyle name="Input 2 4 3 5 4 2" xfId="32723"/>
    <cellStyle name="Input 2 4 3 5 4 3" xfId="32724"/>
    <cellStyle name="Input 2 4 3 5 4 4" xfId="32725"/>
    <cellStyle name="Input 2 4 3 5 4 5" xfId="32726"/>
    <cellStyle name="Input 2 4 3 5 4 6" xfId="32727"/>
    <cellStyle name="Input 2 4 3 5 4 7" xfId="32728"/>
    <cellStyle name="Input 2 4 3 5 4 8" xfId="32729"/>
    <cellStyle name="Input 2 4 3 5 4 9" xfId="32730"/>
    <cellStyle name="Input 2 4 3 5 5" xfId="32731"/>
    <cellStyle name="Input 2 4 3 5 6" xfId="32732"/>
    <cellStyle name="Input 2 4 3 5 7" xfId="32733"/>
    <cellStyle name="Input 2 4 3 5 8" xfId="32734"/>
    <cellStyle name="Input 2 4 3 5 9" xfId="32735"/>
    <cellStyle name="Input 2 4 3 6" xfId="32736"/>
    <cellStyle name="Input 2 4 3 6 10" xfId="32737"/>
    <cellStyle name="Input 2 4 3 6 2" xfId="32738"/>
    <cellStyle name="Input 2 4 3 6 2 2" xfId="32739"/>
    <cellStyle name="Input 2 4 3 6 2 3" xfId="32740"/>
    <cellStyle name="Input 2 4 3 6 2 4" xfId="32741"/>
    <cellStyle name="Input 2 4 3 6 2 5" xfId="32742"/>
    <cellStyle name="Input 2 4 3 6 2 6" xfId="32743"/>
    <cellStyle name="Input 2 4 3 6 2 7" xfId="32744"/>
    <cellStyle name="Input 2 4 3 6 2 8" xfId="32745"/>
    <cellStyle name="Input 2 4 3 6 2 9" xfId="32746"/>
    <cellStyle name="Input 2 4 3 6 3" xfId="32747"/>
    <cellStyle name="Input 2 4 3 6 4" xfId="32748"/>
    <cellStyle name="Input 2 4 3 6 5" xfId="32749"/>
    <cellStyle name="Input 2 4 3 6 6" xfId="32750"/>
    <cellStyle name="Input 2 4 3 6 7" xfId="32751"/>
    <cellStyle name="Input 2 4 3 6 8" xfId="32752"/>
    <cellStyle name="Input 2 4 3 6 9" xfId="32753"/>
    <cellStyle name="Input 2 4 3 7" xfId="32754"/>
    <cellStyle name="Input 2 4 3 7 2" xfId="32755"/>
    <cellStyle name="Input 2 4 3 7 3" xfId="32756"/>
    <cellStyle name="Input 2 4 3 7 4" xfId="32757"/>
    <cellStyle name="Input 2 4 3 7 5" xfId="32758"/>
    <cellStyle name="Input 2 4 3 7 6" xfId="32759"/>
    <cellStyle name="Input 2 4 3 7 7" xfId="32760"/>
    <cellStyle name="Input 2 4 3 7 8" xfId="32761"/>
    <cellStyle name="Input 2 4 3 8" xfId="32762"/>
    <cellStyle name="Input 2 4 3 8 2" xfId="32763"/>
    <cellStyle name="Input 2 4 3 8 3" xfId="32764"/>
    <cellStyle name="Input 2 4 3 8 4" xfId="32765"/>
    <cellStyle name="Input 2 4 3 8 5" xfId="32766"/>
    <cellStyle name="Input 2 4 3 8 6" xfId="32767"/>
    <cellStyle name="Input 2 4 3 8 7" xfId="32768"/>
    <cellStyle name="Input 2 4 3 8 8" xfId="32769"/>
    <cellStyle name="Input 2 4 3 8 9" xfId="32770"/>
    <cellStyle name="Input 2 4 3 9" xfId="32771"/>
    <cellStyle name="Input 2 4 4" xfId="32772"/>
    <cellStyle name="Input 2 4 4 10" xfId="32773"/>
    <cellStyle name="Input 2 4 4 11" xfId="32774"/>
    <cellStyle name="Input 2 4 4 12" xfId="32775"/>
    <cellStyle name="Input 2 4 4 13" xfId="32776"/>
    <cellStyle name="Input 2 4 4 14" xfId="32777"/>
    <cellStyle name="Input 2 4 4 15" xfId="32778"/>
    <cellStyle name="Input 2 4 4 16" xfId="32779"/>
    <cellStyle name="Input 2 4 4 17" xfId="32780"/>
    <cellStyle name="Input 2 4 4 18" xfId="32781"/>
    <cellStyle name="Input 2 4 4 2" xfId="32782"/>
    <cellStyle name="Input 2 4 4 2 10" xfId="32783"/>
    <cellStyle name="Input 2 4 4 2 11" xfId="32784"/>
    <cellStyle name="Input 2 4 4 2 12" xfId="32785"/>
    <cellStyle name="Input 2 4 4 2 13" xfId="32786"/>
    <cellStyle name="Input 2 4 4 2 2" xfId="32787"/>
    <cellStyle name="Input 2 4 4 2 2 10" xfId="32788"/>
    <cellStyle name="Input 2 4 4 2 2 2" xfId="32789"/>
    <cellStyle name="Input 2 4 4 2 2 2 2" xfId="32790"/>
    <cellStyle name="Input 2 4 4 2 2 2 3" xfId="32791"/>
    <cellStyle name="Input 2 4 4 2 2 2 4" xfId="32792"/>
    <cellStyle name="Input 2 4 4 2 2 2 5" xfId="32793"/>
    <cellStyle name="Input 2 4 4 2 2 2 6" xfId="32794"/>
    <cellStyle name="Input 2 4 4 2 2 2 7" xfId="32795"/>
    <cellStyle name="Input 2 4 4 2 2 2 8" xfId="32796"/>
    <cellStyle name="Input 2 4 4 2 2 2 9" xfId="32797"/>
    <cellStyle name="Input 2 4 4 2 2 3" xfId="32798"/>
    <cellStyle name="Input 2 4 4 2 2 4" xfId="32799"/>
    <cellStyle name="Input 2 4 4 2 2 5" xfId="32800"/>
    <cellStyle name="Input 2 4 4 2 2 6" xfId="32801"/>
    <cellStyle name="Input 2 4 4 2 2 7" xfId="32802"/>
    <cellStyle name="Input 2 4 4 2 2 8" xfId="32803"/>
    <cellStyle name="Input 2 4 4 2 2 9" xfId="32804"/>
    <cellStyle name="Input 2 4 4 2 3" xfId="32805"/>
    <cellStyle name="Input 2 4 4 2 3 2" xfId="32806"/>
    <cellStyle name="Input 2 4 4 2 3 3" xfId="32807"/>
    <cellStyle name="Input 2 4 4 2 3 4" xfId="32808"/>
    <cellStyle name="Input 2 4 4 2 3 5" xfId="32809"/>
    <cellStyle name="Input 2 4 4 2 3 6" xfId="32810"/>
    <cellStyle name="Input 2 4 4 2 3 7" xfId="32811"/>
    <cellStyle name="Input 2 4 4 2 3 8" xfId="32812"/>
    <cellStyle name="Input 2 4 4 2 4" xfId="32813"/>
    <cellStyle name="Input 2 4 4 2 4 2" xfId="32814"/>
    <cellStyle name="Input 2 4 4 2 4 3" xfId="32815"/>
    <cellStyle name="Input 2 4 4 2 4 4" xfId="32816"/>
    <cellStyle name="Input 2 4 4 2 4 5" xfId="32817"/>
    <cellStyle name="Input 2 4 4 2 4 6" xfId="32818"/>
    <cellStyle name="Input 2 4 4 2 4 7" xfId="32819"/>
    <cellStyle name="Input 2 4 4 2 4 8" xfId="32820"/>
    <cellStyle name="Input 2 4 4 2 4 9" xfId="32821"/>
    <cellStyle name="Input 2 4 4 2 5" xfId="32822"/>
    <cellStyle name="Input 2 4 4 2 6" xfId="32823"/>
    <cellStyle name="Input 2 4 4 2 7" xfId="32824"/>
    <cellStyle name="Input 2 4 4 2 8" xfId="32825"/>
    <cellStyle name="Input 2 4 4 2 9" xfId="32826"/>
    <cellStyle name="Input 2 4 4 3" xfId="32827"/>
    <cellStyle name="Input 2 4 4 3 10" xfId="32828"/>
    <cellStyle name="Input 2 4 4 3 11" xfId="32829"/>
    <cellStyle name="Input 2 4 4 3 12" xfId="32830"/>
    <cellStyle name="Input 2 4 4 3 13" xfId="32831"/>
    <cellStyle name="Input 2 4 4 3 2" xfId="32832"/>
    <cellStyle name="Input 2 4 4 3 2 10" xfId="32833"/>
    <cellStyle name="Input 2 4 4 3 2 2" xfId="32834"/>
    <cellStyle name="Input 2 4 4 3 2 2 2" xfId="32835"/>
    <cellStyle name="Input 2 4 4 3 2 2 3" xfId="32836"/>
    <cellStyle name="Input 2 4 4 3 2 2 4" xfId="32837"/>
    <cellStyle name="Input 2 4 4 3 2 2 5" xfId="32838"/>
    <cellStyle name="Input 2 4 4 3 2 2 6" xfId="32839"/>
    <cellStyle name="Input 2 4 4 3 2 2 7" xfId="32840"/>
    <cellStyle name="Input 2 4 4 3 2 2 8" xfId="32841"/>
    <cellStyle name="Input 2 4 4 3 2 2 9" xfId="32842"/>
    <cellStyle name="Input 2 4 4 3 2 3" xfId="32843"/>
    <cellStyle name="Input 2 4 4 3 2 4" xfId="32844"/>
    <cellStyle name="Input 2 4 4 3 2 5" xfId="32845"/>
    <cellStyle name="Input 2 4 4 3 2 6" xfId="32846"/>
    <cellStyle name="Input 2 4 4 3 2 7" xfId="32847"/>
    <cellStyle name="Input 2 4 4 3 2 8" xfId="32848"/>
    <cellStyle name="Input 2 4 4 3 2 9" xfId="32849"/>
    <cellStyle name="Input 2 4 4 3 3" xfId="32850"/>
    <cellStyle name="Input 2 4 4 3 3 2" xfId="32851"/>
    <cellStyle name="Input 2 4 4 3 3 3" xfId="32852"/>
    <cellStyle name="Input 2 4 4 3 3 4" xfId="32853"/>
    <cellStyle name="Input 2 4 4 3 3 5" xfId="32854"/>
    <cellStyle name="Input 2 4 4 3 3 6" xfId="32855"/>
    <cellStyle name="Input 2 4 4 3 3 7" xfId="32856"/>
    <cellStyle name="Input 2 4 4 3 3 8" xfId="32857"/>
    <cellStyle name="Input 2 4 4 3 4" xfId="32858"/>
    <cellStyle name="Input 2 4 4 3 4 2" xfId="32859"/>
    <cellStyle name="Input 2 4 4 3 4 3" xfId="32860"/>
    <cellStyle name="Input 2 4 4 3 4 4" xfId="32861"/>
    <cellStyle name="Input 2 4 4 3 4 5" xfId="32862"/>
    <cellStyle name="Input 2 4 4 3 4 6" xfId="32863"/>
    <cellStyle name="Input 2 4 4 3 4 7" xfId="32864"/>
    <cellStyle name="Input 2 4 4 3 4 8" xfId="32865"/>
    <cellStyle name="Input 2 4 4 3 4 9" xfId="32866"/>
    <cellStyle name="Input 2 4 4 3 5" xfId="32867"/>
    <cellStyle name="Input 2 4 4 3 6" xfId="32868"/>
    <cellStyle name="Input 2 4 4 3 7" xfId="32869"/>
    <cellStyle name="Input 2 4 4 3 8" xfId="32870"/>
    <cellStyle name="Input 2 4 4 3 9" xfId="32871"/>
    <cellStyle name="Input 2 4 4 4" xfId="32872"/>
    <cellStyle name="Input 2 4 4 4 10" xfId="32873"/>
    <cellStyle name="Input 2 4 4 4 11" xfId="32874"/>
    <cellStyle name="Input 2 4 4 4 12" xfId="32875"/>
    <cellStyle name="Input 2 4 4 4 13" xfId="32876"/>
    <cellStyle name="Input 2 4 4 4 2" xfId="32877"/>
    <cellStyle name="Input 2 4 4 4 2 10" xfId="32878"/>
    <cellStyle name="Input 2 4 4 4 2 2" xfId="32879"/>
    <cellStyle name="Input 2 4 4 4 2 2 2" xfId="32880"/>
    <cellStyle name="Input 2 4 4 4 2 2 3" xfId="32881"/>
    <cellStyle name="Input 2 4 4 4 2 2 4" xfId="32882"/>
    <cellStyle name="Input 2 4 4 4 2 2 5" xfId="32883"/>
    <cellStyle name="Input 2 4 4 4 2 2 6" xfId="32884"/>
    <cellStyle name="Input 2 4 4 4 2 2 7" xfId="32885"/>
    <cellStyle name="Input 2 4 4 4 2 2 8" xfId="32886"/>
    <cellStyle name="Input 2 4 4 4 2 2 9" xfId="32887"/>
    <cellStyle name="Input 2 4 4 4 2 3" xfId="32888"/>
    <cellStyle name="Input 2 4 4 4 2 4" xfId="32889"/>
    <cellStyle name="Input 2 4 4 4 2 5" xfId="32890"/>
    <cellStyle name="Input 2 4 4 4 2 6" xfId="32891"/>
    <cellStyle name="Input 2 4 4 4 2 7" xfId="32892"/>
    <cellStyle name="Input 2 4 4 4 2 8" xfId="32893"/>
    <cellStyle name="Input 2 4 4 4 2 9" xfId="32894"/>
    <cellStyle name="Input 2 4 4 4 3" xfId="32895"/>
    <cellStyle name="Input 2 4 4 4 3 2" xfId="32896"/>
    <cellStyle name="Input 2 4 4 4 3 3" xfId="32897"/>
    <cellStyle name="Input 2 4 4 4 3 4" xfId="32898"/>
    <cellStyle name="Input 2 4 4 4 3 5" xfId="32899"/>
    <cellStyle name="Input 2 4 4 4 3 6" xfId="32900"/>
    <cellStyle name="Input 2 4 4 4 3 7" xfId="32901"/>
    <cellStyle name="Input 2 4 4 4 3 8" xfId="32902"/>
    <cellStyle name="Input 2 4 4 4 4" xfId="32903"/>
    <cellStyle name="Input 2 4 4 4 4 2" xfId="32904"/>
    <cellStyle name="Input 2 4 4 4 4 3" xfId="32905"/>
    <cellStyle name="Input 2 4 4 4 4 4" xfId="32906"/>
    <cellStyle name="Input 2 4 4 4 4 5" xfId="32907"/>
    <cellStyle name="Input 2 4 4 4 4 6" xfId="32908"/>
    <cellStyle name="Input 2 4 4 4 4 7" xfId="32909"/>
    <cellStyle name="Input 2 4 4 4 4 8" xfId="32910"/>
    <cellStyle name="Input 2 4 4 4 4 9" xfId="32911"/>
    <cellStyle name="Input 2 4 4 4 5" xfId="32912"/>
    <cellStyle name="Input 2 4 4 4 6" xfId="32913"/>
    <cellStyle name="Input 2 4 4 4 7" xfId="32914"/>
    <cellStyle name="Input 2 4 4 4 8" xfId="32915"/>
    <cellStyle name="Input 2 4 4 4 9" xfId="32916"/>
    <cellStyle name="Input 2 4 4 5" xfId="32917"/>
    <cellStyle name="Input 2 4 4 5 10" xfId="32918"/>
    <cellStyle name="Input 2 4 4 5 11" xfId="32919"/>
    <cellStyle name="Input 2 4 4 5 12" xfId="32920"/>
    <cellStyle name="Input 2 4 4 5 13" xfId="32921"/>
    <cellStyle name="Input 2 4 4 5 2" xfId="32922"/>
    <cellStyle name="Input 2 4 4 5 2 10" xfId="32923"/>
    <cellStyle name="Input 2 4 4 5 2 2" xfId="32924"/>
    <cellStyle name="Input 2 4 4 5 2 2 2" xfId="32925"/>
    <cellStyle name="Input 2 4 4 5 2 2 3" xfId="32926"/>
    <cellStyle name="Input 2 4 4 5 2 2 4" xfId="32927"/>
    <cellStyle name="Input 2 4 4 5 2 2 5" xfId="32928"/>
    <cellStyle name="Input 2 4 4 5 2 2 6" xfId="32929"/>
    <cellStyle name="Input 2 4 4 5 2 2 7" xfId="32930"/>
    <cellStyle name="Input 2 4 4 5 2 2 8" xfId="32931"/>
    <cellStyle name="Input 2 4 4 5 2 2 9" xfId="32932"/>
    <cellStyle name="Input 2 4 4 5 2 3" xfId="32933"/>
    <cellStyle name="Input 2 4 4 5 2 4" xfId="32934"/>
    <cellStyle name="Input 2 4 4 5 2 5" xfId="32935"/>
    <cellStyle name="Input 2 4 4 5 2 6" xfId="32936"/>
    <cellStyle name="Input 2 4 4 5 2 7" xfId="32937"/>
    <cellStyle name="Input 2 4 4 5 2 8" xfId="32938"/>
    <cellStyle name="Input 2 4 4 5 2 9" xfId="32939"/>
    <cellStyle name="Input 2 4 4 5 3" xfId="32940"/>
    <cellStyle name="Input 2 4 4 5 3 2" xfId="32941"/>
    <cellStyle name="Input 2 4 4 5 3 3" xfId="32942"/>
    <cellStyle name="Input 2 4 4 5 3 4" xfId="32943"/>
    <cellStyle name="Input 2 4 4 5 3 5" xfId="32944"/>
    <cellStyle name="Input 2 4 4 5 3 6" xfId="32945"/>
    <cellStyle name="Input 2 4 4 5 3 7" xfId="32946"/>
    <cellStyle name="Input 2 4 4 5 3 8" xfId="32947"/>
    <cellStyle name="Input 2 4 4 5 4" xfId="32948"/>
    <cellStyle name="Input 2 4 4 5 4 2" xfId="32949"/>
    <cellStyle name="Input 2 4 4 5 4 3" xfId="32950"/>
    <cellStyle name="Input 2 4 4 5 4 4" xfId="32951"/>
    <cellStyle name="Input 2 4 4 5 4 5" xfId="32952"/>
    <cellStyle name="Input 2 4 4 5 4 6" xfId="32953"/>
    <cellStyle name="Input 2 4 4 5 4 7" xfId="32954"/>
    <cellStyle name="Input 2 4 4 5 4 8" xfId="32955"/>
    <cellStyle name="Input 2 4 4 5 4 9" xfId="32956"/>
    <cellStyle name="Input 2 4 4 5 5" xfId="32957"/>
    <cellStyle name="Input 2 4 4 5 6" xfId="32958"/>
    <cellStyle name="Input 2 4 4 5 7" xfId="32959"/>
    <cellStyle name="Input 2 4 4 5 8" xfId="32960"/>
    <cellStyle name="Input 2 4 4 5 9" xfId="32961"/>
    <cellStyle name="Input 2 4 4 6" xfId="32962"/>
    <cellStyle name="Input 2 4 4 6 10" xfId="32963"/>
    <cellStyle name="Input 2 4 4 6 2" xfId="32964"/>
    <cellStyle name="Input 2 4 4 6 2 2" xfId="32965"/>
    <cellStyle name="Input 2 4 4 6 2 3" xfId="32966"/>
    <cellStyle name="Input 2 4 4 6 2 4" xfId="32967"/>
    <cellStyle name="Input 2 4 4 6 2 5" xfId="32968"/>
    <cellStyle name="Input 2 4 4 6 2 6" xfId="32969"/>
    <cellStyle name="Input 2 4 4 6 2 7" xfId="32970"/>
    <cellStyle name="Input 2 4 4 6 2 8" xfId="32971"/>
    <cellStyle name="Input 2 4 4 6 2 9" xfId="32972"/>
    <cellStyle name="Input 2 4 4 6 3" xfId="32973"/>
    <cellStyle name="Input 2 4 4 6 4" xfId="32974"/>
    <cellStyle name="Input 2 4 4 6 5" xfId="32975"/>
    <cellStyle name="Input 2 4 4 6 6" xfId="32976"/>
    <cellStyle name="Input 2 4 4 6 7" xfId="32977"/>
    <cellStyle name="Input 2 4 4 6 8" xfId="32978"/>
    <cellStyle name="Input 2 4 4 6 9" xfId="32979"/>
    <cellStyle name="Input 2 4 4 7" xfId="32980"/>
    <cellStyle name="Input 2 4 4 7 2" xfId="32981"/>
    <cellStyle name="Input 2 4 4 7 3" xfId="32982"/>
    <cellStyle name="Input 2 4 4 7 4" xfId="32983"/>
    <cellStyle name="Input 2 4 4 7 5" xfId="32984"/>
    <cellStyle name="Input 2 4 4 7 6" xfId="32985"/>
    <cellStyle name="Input 2 4 4 7 7" xfId="32986"/>
    <cellStyle name="Input 2 4 4 7 8" xfId="32987"/>
    <cellStyle name="Input 2 4 4 8" xfId="32988"/>
    <cellStyle name="Input 2 4 4 8 2" xfId="32989"/>
    <cellStyle name="Input 2 4 4 8 3" xfId="32990"/>
    <cellStyle name="Input 2 4 4 8 4" xfId="32991"/>
    <cellStyle name="Input 2 4 4 8 5" xfId="32992"/>
    <cellStyle name="Input 2 4 4 8 6" xfId="32993"/>
    <cellStyle name="Input 2 4 4 8 7" xfId="32994"/>
    <cellStyle name="Input 2 4 4 8 8" xfId="32995"/>
    <cellStyle name="Input 2 4 4 8 9" xfId="32996"/>
    <cellStyle name="Input 2 4 4 9" xfId="32997"/>
    <cellStyle name="Input 2 4 5" xfId="32998"/>
    <cellStyle name="Input 2 4 5 10" xfId="32999"/>
    <cellStyle name="Input 2 4 5 11" xfId="33000"/>
    <cellStyle name="Input 2 4 5 12" xfId="33001"/>
    <cellStyle name="Input 2 4 5 13" xfId="33002"/>
    <cellStyle name="Input 2 4 5 14" xfId="33003"/>
    <cellStyle name="Input 2 4 5 15" xfId="33004"/>
    <cellStyle name="Input 2 4 5 16" xfId="33005"/>
    <cellStyle name="Input 2 4 5 17" xfId="33006"/>
    <cellStyle name="Input 2 4 5 18" xfId="33007"/>
    <cellStyle name="Input 2 4 5 2" xfId="33008"/>
    <cellStyle name="Input 2 4 5 2 10" xfId="33009"/>
    <cellStyle name="Input 2 4 5 2 2" xfId="33010"/>
    <cellStyle name="Input 2 4 5 2 2 2" xfId="33011"/>
    <cellStyle name="Input 2 4 5 2 2 3" xfId="33012"/>
    <cellStyle name="Input 2 4 5 2 2 4" xfId="33013"/>
    <cellStyle name="Input 2 4 5 2 2 5" xfId="33014"/>
    <cellStyle name="Input 2 4 5 2 2 6" xfId="33015"/>
    <cellStyle name="Input 2 4 5 2 2 7" xfId="33016"/>
    <cellStyle name="Input 2 4 5 2 2 8" xfId="33017"/>
    <cellStyle name="Input 2 4 5 2 2 9" xfId="33018"/>
    <cellStyle name="Input 2 4 5 2 3" xfId="33019"/>
    <cellStyle name="Input 2 4 5 2 4" xfId="33020"/>
    <cellStyle name="Input 2 4 5 2 5" xfId="33021"/>
    <cellStyle name="Input 2 4 5 2 6" xfId="33022"/>
    <cellStyle name="Input 2 4 5 2 7" xfId="33023"/>
    <cellStyle name="Input 2 4 5 2 8" xfId="33024"/>
    <cellStyle name="Input 2 4 5 2 9" xfId="33025"/>
    <cellStyle name="Input 2 4 5 3" xfId="33026"/>
    <cellStyle name="Input 2 4 5 3 2" xfId="33027"/>
    <cellStyle name="Input 2 4 5 3 3" xfId="33028"/>
    <cellStyle name="Input 2 4 5 3 4" xfId="33029"/>
    <cellStyle name="Input 2 4 5 3 5" xfId="33030"/>
    <cellStyle name="Input 2 4 5 3 6" xfId="33031"/>
    <cellStyle name="Input 2 4 5 3 7" xfId="33032"/>
    <cellStyle name="Input 2 4 5 3 8" xfId="33033"/>
    <cellStyle name="Input 2 4 5 4" xfId="33034"/>
    <cellStyle name="Input 2 4 5 4 2" xfId="33035"/>
    <cellStyle name="Input 2 4 5 4 3" xfId="33036"/>
    <cellStyle name="Input 2 4 5 4 4" xfId="33037"/>
    <cellStyle name="Input 2 4 5 4 5" xfId="33038"/>
    <cellStyle name="Input 2 4 5 4 6" xfId="33039"/>
    <cellStyle name="Input 2 4 5 4 7" xfId="33040"/>
    <cellStyle name="Input 2 4 5 4 8" xfId="33041"/>
    <cellStyle name="Input 2 4 5 4 9" xfId="33042"/>
    <cellStyle name="Input 2 4 5 5" xfId="33043"/>
    <cellStyle name="Input 2 4 5 6" xfId="33044"/>
    <cellStyle name="Input 2 4 5 7" xfId="33045"/>
    <cellStyle name="Input 2 4 5 8" xfId="33046"/>
    <cellStyle name="Input 2 4 5 9" xfId="33047"/>
    <cellStyle name="Input 2 4 6" xfId="33048"/>
    <cellStyle name="Input 2 4 6 10" xfId="33049"/>
    <cellStyle name="Input 2 4 6 11" xfId="33050"/>
    <cellStyle name="Input 2 4 6 12" xfId="33051"/>
    <cellStyle name="Input 2 4 6 13" xfId="33052"/>
    <cellStyle name="Input 2 4 6 14" xfId="33053"/>
    <cellStyle name="Input 2 4 6 15" xfId="33054"/>
    <cellStyle name="Input 2 4 6 16" xfId="33055"/>
    <cellStyle name="Input 2 4 6 17" xfId="33056"/>
    <cellStyle name="Input 2 4 6 18" xfId="33057"/>
    <cellStyle name="Input 2 4 6 2" xfId="33058"/>
    <cellStyle name="Input 2 4 6 2 10" xfId="33059"/>
    <cellStyle name="Input 2 4 6 2 2" xfId="33060"/>
    <cellStyle name="Input 2 4 6 2 2 2" xfId="33061"/>
    <cellStyle name="Input 2 4 6 2 2 3" xfId="33062"/>
    <cellStyle name="Input 2 4 6 2 2 4" xfId="33063"/>
    <cellStyle name="Input 2 4 6 2 2 5" xfId="33064"/>
    <cellStyle name="Input 2 4 6 2 2 6" xfId="33065"/>
    <cellStyle name="Input 2 4 6 2 2 7" xfId="33066"/>
    <cellStyle name="Input 2 4 6 2 2 8" xfId="33067"/>
    <cellStyle name="Input 2 4 6 2 2 9" xfId="33068"/>
    <cellStyle name="Input 2 4 6 2 3" xfId="33069"/>
    <cellStyle name="Input 2 4 6 2 4" xfId="33070"/>
    <cellStyle name="Input 2 4 6 2 5" xfId="33071"/>
    <cellStyle name="Input 2 4 6 2 6" xfId="33072"/>
    <cellStyle name="Input 2 4 6 2 7" xfId="33073"/>
    <cellStyle name="Input 2 4 6 2 8" xfId="33074"/>
    <cellStyle name="Input 2 4 6 2 9" xfId="33075"/>
    <cellStyle name="Input 2 4 6 3" xfId="33076"/>
    <cellStyle name="Input 2 4 6 3 2" xfId="33077"/>
    <cellStyle name="Input 2 4 6 3 3" xfId="33078"/>
    <cellStyle name="Input 2 4 6 3 4" xfId="33079"/>
    <cellStyle name="Input 2 4 6 3 5" xfId="33080"/>
    <cellStyle name="Input 2 4 6 3 6" xfId="33081"/>
    <cellStyle name="Input 2 4 6 3 7" xfId="33082"/>
    <cellStyle name="Input 2 4 6 3 8" xfId="33083"/>
    <cellStyle name="Input 2 4 6 4" xfId="33084"/>
    <cellStyle name="Input 2 4 6 4 2" xfId="33085"/>
    <cellStyle name="Input 2 4 6 4 3" xfId="33086"/>
    <cellStyle name="Input 2 4 6 4 4" xfId="33087"/>
    <cellStyle name="Input 2 4 6 4 5" xfId="33088"/>
    <cellStyle name="Input 2 4 6 4 6" xfId="33089"/>
    <cellStyle name="Input 2 4 6 4 7" xfId="33090"/>
    <cellStyle name="Input 2 4 6 4 8" xfId="33091"/>
    <cellStyle name="Input 2 4 6 4 9" xfId="33092"/>
    <cellStyle name="Input 2 4 6 5" xfId="33093"/>
    <cellStyle name="Input 2 4 6 6" xfId="33094"/>
    <cellStyle name="Input 2 4 6 7" xfId="33095"/>
    <cellStyle name="Input 2 4 6 8" xfId="33096"/>
    <cellStyle name="Input 2 4 6 9" xfId="33097"/>
    <cellStyle name="Input 2 4 7" xfId="33098"/>
    <cellStyle name="Input 2 4 7 2" xfId="33099"/>
    <cellStyle name="Input 2 4 7 3" xfId="33100"/>
    <cellStyle name="Input 2 4 7 4" xfId="33101"/>
    <cellStyle name="Input 2 4 7 5" xfId="33102"/>
    <cellStyle name="Input 2 4 7 6" xfId="33103"/>
    <cellStyle name="Input 2 4 7 7" xfId="33104"/>
    <cellStyle name="Input 2 4 7 8" xfId="33105"/>
    <cellStyle name="Input 2 4 7 9" xfId="33106"/>
    <cellStyle name="Input 2 4 8" xfId="33107"/>
    <cellStyle name="Input 2 4 8 2" xfId="33108"/>
    <cellStyle name="Input 2 4 8 3" xfId="33109"/>
    <cellStyle name="Input 2 4 8 4" xfId="33110"/>
    <cellStyle name="Input 2 4 8 5" xfId="33111"/>
    <cellStyle name="Input 2 4 8 6" xfId="33112"/>
    <cellStyle name="Input 2 4 8 7" xfId="33113"/>
    <cellStyle name="Input 2 4 8 8" xfId="33114"/>
    <cellStyle name="Input 2 4 8 9" xfId="33115"/>
    <cellStyle name="Input 2 4 9" xfId="33116"/>
    <cellStyle name="Input 2 4 9 2" xfId="33117"/>
    <cellStyle name="Input 2 4 9 3" xfId="33118"/>
    <cellStyle name="Input 2 4 9 4" xfId="33119"/>
    <cellStyle name="Input 2 4 9 5" xfId="33120"/>
    <cellStyle name="Input 2 4 9 6" xfId="33121"/>
    <cellStyle name="Input 2 4 9 7" xfId="33122"/>
    <cellStyle name="Input 2 4 9 8" xfId="33123"/>
    <cellStyle name="Input 2 5" xfId="2312"/>
    <cellStyle name="Input 2 5 10" xfId="33124"/>
    <cellStyle name="Input 2 5 10 2" xfId="33125"/>
    <cellStyle name="Input 2 5 10 3" xfId="33126"/>
    <cellStyle name="Input 2 5 10 4" xfId="33127"/>
    <cellStyle name="Input 2 5 10 5" xfId="33128"/>
    <cellStyle name="Input 2 5 10 6" xfId="33129"/>
    <cellStyle name="Input 2 5 10 7" xfId="33130"/>
    <cellStyle name="Input 2 5 10 8" xfId="33131"/>
    <cellStyle name="Input 2 5 11" xfId="33132"/>
    <cellStyle name="Input 2 5 11 2" xfId="33133"/>
    <cellStyle name="Input 2 5 11 3" xfId="33134"/>
    <cellStyle name="Input 2 5 11 4" xfId="33135"/>
    <cellStyle name="Input 2 5 11 5" xfId="33136"/>
    <cellStyle name="Input 2 5 11 6" xfId="33137"/>
    <cellStyle name="Input 2 5 11 7" xfId="33138"/>
    <cellStyle name="Input 2 5 11 8" xfId="33139"/>
    <cellStyle name="Input 2 5 12" xfId="33140"/>
    <cellStyle name="Input 2 5 13" xfId="33141"/>
    <cellStyle name="Input 2 5 14" xfId="33142"/>
    <cellStyle name="Input 2 5 15" xfId="33143"/>
    <cellStyle name="Input 2 5 16" xfId="33144"/>
    <cellStyle name="Input 2 5 17" xfId="33145"/>
    <cellStyle name="Input 2 5 18" xfId="33146"/>
    <cellStyle name="Input 2 5 19" xfId="33147"/>
    <cellStyle name="Input 2 5 2" xfId="33148"/>
    <cellStyle name="Input 2 5 2 10" xfId="33149"/>
    <cellStyle name="Input 2 5 2 10 2" xfId="33150"/>
    <cellStyle name="Input 2 5 2 10 3" xfId="33151"/>
    <cellStyle name="Input 2 5 2 10 4" xfId="33152"/>
    <cellStyle name="Input 2 5 2 10 5" xfId="33153"/>
    <cellStyle name="Input 2 5 2 10 6" xfId="33154"/>
    <cellStyle name="Input 2 5 2 10 7" xfId="33155"/>
    <cellStyle name="Input 2 5 2 10 8" xfId="33156"/>
    <cellStyle name="Input 2 5 2 11" xfId="33157"/>
    <cellStyle name="Input 2 5 2 12" xfId="33158"/>
    <cellStyle name="Input 2 5 2 13" xfId="33159"/>
    <cellStyle name="Input 2 5 2 14" xfId="33160"/>
    <cellStyle name="Input 2 5 2 15" xfId="33161"/>
    <cellStyle name="Input 2 5 2 16" xfId="33162"/>
    <cellStyle name="Input 2 5 2 17" xfId="33163"/>
    <cellStyle name="Input 2 5 2 18" xfId="33164"/>
    <cellStyle name="Input 2 5 2 19" xfId="33165"/>
    <cellStyle name="Input 2 5 2 2" xfId="33166"/>
    <cellStyle name="Input 2 5 2 2 10" xfId="33167"/>
    <cellStyle name="Input 2 5 2 2 11" xfId="33168"/>
    <cellStyle name="Input 2 5 2 2 12" xfId="33169"/>
    <cellStyle name="Input 2 5 2 2 13" xfId="33170"/>
    <cellStyle name="Input 2 5 2 2 14" xfId="33171"/>
    <cellStyle name="Input 2 5 2 2 15" xfId="33172"/>
    <cellStyle name="Input 2 5 2 2 16" xfId="33173"/>
    <cellStyle name="Input 2 5 2 2 17" xfId="33174"/>
    <cellStyle name="Input 2 5 2 2 18" xfId="33175"/>
    <cellStyle name="Input 2 5 2 2 19" xfId="33176"/>
    <cellStyle name="Input 2 5 2 2 2" xfId="33177"/>
    <cellStyle name="Input 2 5 2 2 2 10" xfId="33178"/>
    <cellStyle name="Input 2 5 2 2 2 11" xfId="33179"/>
    <cellStyle name="Input 2 5 2 2 2 12" xfId="33180"/>
    <cellStyle name="Input 2 5 2 2 2 13" xfId="33181"/>
    <cellStyle name="Input 2 5 2 2 2 14" xfId="33182"/>
    <cellStyle name="Input 2 5 2 2 2 15" xfId="33183"/>
    <cellStyle name="Input 2 5 2 2 2 2" xfId="33184"/>
    <cellStyle name="Input 2 5 2 2 2 2 2" xfId="33185"/>
    <cellStyle name="Input 2 5 2 2 2 2 3" xfId="33186"/>
    <cellStyle name="Input 2 5 2 2 2 2 4" xfId="33187"/>
    <cellStyle name="Input 2 5 2 2 2 2 5" xfId="33188"/>
    <cellStyle name="Input 2 5 2 2 2 2 6" xfId="33189"/>
    <cellStyle name="Input 2 5 2 2 2 2 7" xfId="33190"/>
    <cellStyle name="Input 2 5 2 2 2 2 8" xfId="33191"/>
    <cellStyle name="Input 2 5 2 2 2 2 9" xfId="33192"/>
    <cellStyle name="Input 2 5 2 2 2 3" xfId="33193"/>
    <cellStyle name="Input 2 5 2 2 2 3 2" xfId="33194"/>
    <cellStyle name="Input 2 5 2 2 2 3 3" xfId="33195"/>
    <cellStyle name="Input 2 5 2 2 2 3 4" xfId="33196"/>
    <cellStyle name="Input 2 5 2 2 2 3 5" xfId="33197"/>
    <cellStyle name="Input 2 5 2 2 2 3 6" xfId="33198"/>
    <cellStyle name="Input 2 5 2 2 2 3 7" xfId="33199"/>
    <cellStyle name="Input 2 5 2 2 2 3 8" xfId="33200"/>
    <cellStyle name="Input 2 5 2 2 2 3 9" xfId="33201"/>
    <cellStyle name="Input 2 5 2 2 2 4" xfId="33202"/>
    <cellStyle name="Input 2 5 2 2 2 4 2" xfId="33203"/>
    <cellStyle name="Input 2 5 2 2 2 4 3" xfId="33204"/>
    <cellStyle name="Input 2 5 2 2 2 4 4" xfId="33205"/>
    <cellStyle name="Input 2 5 2 2 2 4 5" xfId="33206"/>
    <cellStyle name="Input 2 5 2 2 2 4 6" xfId="33207"/>
    <cellStyle name="Input 2 5 2 2 2 4 7" xfId="33208"/>
    <cellStyle name="Input 2 5 2 2 2 4 8" xfId="33209"/>
    <cellStyle name="Input 2 5 2 2 2 4 9" xfId="33210"/>
    <cellStyle name="Input 2 5 2 2 2 5" xfId="33211"/>
    <cellStyle name="Input 2 5 2 2 2 5 2" xfId="33212"/>
    <cellStyle name="Input 2 5 2 2 2 5 3" xfId="33213"/>
    <cellStyle name="Input 2 5 2 2 2 5 4" xfId="33214"/>
    <cellStyle name="Input 2 5 2 2 2 5 5" xfId="33215"/>
    <cellStyle name="Input 2 5 2 2 2 5 6" xfId="33216"/>
    <cellStyle name="Input 2 5 2 2 2 5 7" xfId="33217"/>
    <cellStyle name="Input 2 5 2 2 2 5 8" xfId="33218"/>
    <cellStyle name="Input 2 5 2 2 2 6" xfId="33219"/>
    <cellStyle name="Input 2 5 2 2 2 6 2" xfId="33220"/>
    <cellStyle name="Input 2 5 2 2 2 6 3" xfId="33221"/>
    <cellStyle name="Input 2 5 2 2 2 6 4" xfId="33222"/>
    <cellStyle name="Input 2 5 2 2 2 6 5" xfId="33223"/>
    <cellStyle name="Input 2 5 2 2 2 6 6" xfId="33224"/>
    <cellStyle name="Input 2 5 2 2 2 6 7" xfId="33225"/>
    <cellStyle name="Input 2 5 2 2 2 6 8" xfId="33226"/>
    <cellStyle name="Input 2 5 2 2 2 7" xfId="33227"/>
    <cellStyle name="Input 2 5 2 2 2 7 2" xfId="33228"/>
    <cellStyle name="Input 2 5 2 2 2 7 3" xfId="33229"/>
    <cellStyle name="Input 2 5 2 2 2 7 4" xfId="33230"/>
    <cellStyle name="Input 2 5 2 2 2 7 5" xfId="33231"/>
    <cellStyle name="Input 2 5 2 2 2 7 6" xfId="33232"/>
    <cellStyle name="Input 2 5 2 2 2 7 7" xfId="33233"/>
    <cellStyle name="Input 2 5 2 2 2 7 8" xfId="33234"/>
    <cellStyle name="Input 2 5 2 2 2 8" xfId="33235"/>
    <cellStyle name="Input 2 5 2 2 2 9" xfId="33236"/>
    <cellStyle name="Input 2 5 2 2 20" xfId="33237"/>
    <cellStyle name="Input 2 5 2 2 21" xfId="33238"/>
    <cellStyle name="Input 2 5 2 2 22" xfId="33239"/>
    <cellStyle name="Input 2 5 2 2 23" xfId="33240"/>
    <cellStyle name="Input 2 5 2 2 24" xfId="33241"/>
    <cellStyle name="Input 2 5 2 2 25" xfId="33242"/>
    <cellStyle name="Input 2 5 2 2 26" xfId="33243"/>
    <cellStyle name="Input 2 5 2 2 27" xfId="33244"/>
    <cellStyle name="Input 2 5 2 2 3" xfId="33245"/>
    <cellStyle name="Input 2 5 2 2 3 10" xfId="33246"/>
    <cellStyle name="Input 2 5 2 2 3 11" xfId="33247"/>
    <cellStyle name="Input 2 5 2 2 3 12" xfId="33248"/>
    <cellStyle name="Input 2 5 2 2 3 13" xfId="33249"/>
    <cellStyle name="Input 2 5 2 2 3 14" xfId="33250"/>
    <cellStyle name="Input 2 5 2 2 3 15" xfId="33251"/>
    <cellStyle name="Input 2 5 2 2 3 2" xfId="33252"/>
    <cellStyle name="Input 2 5 2 2 3 2 2" xfId="33253"/>
    <cellStyle name="Input 2 5 2 2 3 2 3" xfId="33254"/>
    <cellStyle name="Input 2 5 2 2 3 2 4" xfId="33255"/>
    <cellStyle name="Input 2 5 2 2 3 2 5" xfId="33256"/>
    <cellStyle name="Input 2 5 2 2 3 2 6" xfId="33257"/>
    <cellStyle name="Input 2 5 2 2 3 2 7" xfId="33258"/>
    <cellStyle name="Input 2 5 2 2 3 2 8" xfId="33259"/>
    <cellStyle name="Input 2 5 2 2 3 3" xfId="33260"/>
    <cellStyle name="Input 2 5 2 2 3 3 2" xfId="33261"/>
    <cellStyle name="Input 2 5 2 2 3 3 3" xfId="33262"/>
    <cellStyle name="Input 2 5 2 2 3 3 4" xfId="33263"/>
    <cellStyle name="Input 2 5 2 2 3 3 5" xfId="33264"/>
    <cellStyle name="Input 2 5 2 2 3 3 6" xfId="33265"/>
    <cellStyle name="Input 2 5 2 2 3 3 7" xfId="33266"/>
    <cellStyle name="Input 2 5 2 2 3 3 8" xfId="33267"/>
    <cellStyle name="Input 2 5 2 2 3 4" xfId="33268"/>
    <cellStyle name="Input 2 5 2 2 3 4 2" xfId="33269"/>
    <cellStyle name="Input 2 5 2 2 3 4 3" xfId="33270"/>
    <cellStyle name="Input 2 5 2 2 3 4 4" xfId="33271"/>
    <cellStyle name="Input 2 5 2 2 3 4 5" xfId="33272"/>
    <cellStyle name="Input 2 5 2 2 3 4 6" xfId="33273"/>
    <cellStyle name="Input 2 5 2 2 3 4 7" xfId="33274"/>
    <cellStyle name="Input 2 5 2 2 3 4 8" xfId="33275"/>
    <cellStyle name="Input 2 5 2 2 3 5" xfId="33276"/>
    <cellStyle name="Input 2 5 2 2 3 5 2" xfId="33277"/>
    <cellStyle name="Input 2 5 2 2 3 5 3" xfId="33278"/>
    <cellStyle name="Input 2 5 2 2 3 5 4" xfId="33279"/>
    <cellStyle name="Input 2 5 2 2 3 5 5" xfId="33280"/>
    <cellStyle name="Input 2 5 2 2 3 5 6" xfId="33281"/>
    <cellStyle name="Input 2 5 2 2 3 5 7" xfId="33282"/>
    <cellStyle name="Input 2 5 2 2 3 5 8" xfId="33283"/>
    <cellStyle name="Input 2 5 2 2 3 6" xfId="33284"/>
    <cellStyle name="Input 2 5 2 2 3 6 2" xfId="33285"/>
    <cellStyle name="Input 2 5 2 2 3 6 3" xfId="33286"/>
    <cellStyle name="Input 2 5 2 2 3 6 4" xfId="33287"/>
    <cellStyle name="Input 2 5 2 2 3 6 5" xfId="33288"/>
    <cellStyle name="Input 2 5 2 2 3 6 6" xfId="33289"/>
    <cellStyle name="Input 2 5 2 2 3 6 7" xfId="33290"/>
    <cellStyle name="Input 2 5 2 2 3 6 8" xfId="33291"/>
    <cellStyle name="Input 2 5 2 2 3 7" xfId="33292"/>
    <cellStyle name="Input 2 5 2 2 3 7 2" xfId="33293"/>
    <cellStyle name="Input 2 5 2 2 3 7 3" xfId="33294"/>
    <cellStyle name="Input 2 5 2 2 3 7 4" xfId="33295"/>
    <cellStyle name="Input 2 5 2 2 3 7 5" xfId="33296"/>
    <cellStyle name="Input 2 5 2 2 3 7 6" xfId="33297"/>
    <cellStyle name="Input 2 5 2 2 3 7 7" xfId="33298"/>
    <cellStyle name="Input 2 5 2 2 3 7 8" xfId="33299"/>
    <cellStyle name="Input 2 5 2 2 3 8" xfId="33300"/>
    <cellStyle name="Input 2 5 2 2 3 9" xfId="33301"/>
    <cellStyle name="Input 2 5 2 2 4" xfId="33302"/>
    <cellStyle name="Input 2 5 2 2 4 2" xfId="33303"/>
    <cellStyle name="Input 2 5 2 2 4 3" xfId="33304"/>
    <cellStyle name="Input 2 5 2 2 4 4" xfId="33305"/>
    <cellStyle name="Input 2 5 2 2 4 5" xfId="33306"/>
    <cellStyle name="Input 2 5 2 2 4 6" xfId="33307"/>
    <cellStyle name="Input 2 5 2 2 4 7" xfId="33308"/>
    <cellStyle name="Input 2 5 2 2 4 8" xfId="33309"/>
    <cellStyle name="Input 2 5 2 2 4 9" xfId="33310"/>
    <cellStyle name="Input 2 5 2 2 5" xfId="33311"/>
    <cellStyle name="Input 2 5 2 2 5 2" xfId="33312"/>
    <cellStyle name="Input 2 5 2 2 5 3" xfId="33313"/>
    <cellStyle name="Input 2 5 2 2 5 4" xfId="33314"/>
    <cellStyle name="Input 2 5 2 2 5 5" xfId="33315"/>
    <cellStyle name="Input 2 5 2 2 5 6" xfId="33316"/>
    <cellStyle name="Input 2 5 2 2 5 7" xfId="33317"/>
    <cellStyle name="Input 2 5 2 2 5 8" xfId="33318"/>
    <cellStyle name="Input 2 5 2 2 5 9" xfId="33319"/>
    <cellStyle name="Input 2 5 2 2 6" xfId="33320"/>
    <cellStyle name="Input 2 5 2 2 6 2" xfId="33321"/>
    <cellStyle name="Input 2 5 2 2 6 3" xfId="33322"/>
    <cellStyle name="Input 2 5 2 2 6 4" xfId="33323"/>
    <cellStyle name="Input 2 5 2 2 6 5" xfId="33324"/>
    <cellStyle name="Input 2 5 2 2 6 6" xfId="33325"/>
    <cellStyle name="Input 2 5 2 2 6 7" xfId="33326"/>
    <cellStyle name="Input 2 5 2 2 6 8" xfId="33327"/>
    <cellStyle name="Input 2 5 2 2 6 9" xfId="33328"/>
    <cellStyle name="Input 2 5 2 2 7" xfId="33329"/>
    <cellStyle name="Input 2 5 2 2 7 2" xfId="33330"/>
    <cellStyle name="Input 2 5 2 2 7 3" xfId="33331"/>
    <cellStyle name="Input 2 5 2 2 7 4" xfId="33332"/>
    <cellStyle name="Input 2 5 2 2 7 5" xfId="33333"/>
    <cellStyle name="Input 2 5 2 2 7 6" xfId="33334"/>
    <cellStyle name="Input 2 5 2 2 7 7" xfId="33335"/>
    <cellStyle name="Input 2 5 2 2 7 8" xfId="33336"/>
    <cellStyle name="Input 2 5 2 2 8" xfId="33337"/>
    <cellStyle name="Input 2 5 2 2 8 2" xfId="33338"/>
    <cellStyle name="Input 2 5 2 2 8 3" xfId="33339"/>
    <cellStyle name="Input 2 5 2 2 8 4" xfId="33340"/>
    <cellStyle name="Input 2 5 2 2 8 5" xfId="33341"/>
    <cellStyle name="Input 2 5 2 2 8 6" xfId="33342"/>
    <cellStyle name="Input 2 5 2 2 8 7" xfId="33343"/>
    <cellStyle name="Input 2 5 2 2 8 8" xfId="33344"/>
    <cellStyle name="Input 2 5 2 2 9" xfId="33345"/>
    <cellStyle name="Input 2 5 2 2 9 2" xfId="33346"/>
    <cellStyle name="Input 2 5 2 2 9 3" xfId="33347"/>
    <cellStyle name="Input 2 5 2 2 9 4" xfId="33348"/>
    <cellStyle name="Input 2 5 2 2 9 5" xfId="33349"/>
    <cellStyle name="Input 2 5 2 2 9 6" xfId="33350"/>
    <cellStyle name="Input 2 5 2 2 9 7" xfId="33351"/>
    <cellStyle name="Input 2 5 2 2 9 8" xfId="33352"/>
    <cellStyle name="Input 2 5 2 20" xfId="33353"/>
    <cellStyle name="Input 2 5 2 21" xfId="33354"/>
    <cellStyle name="Input 2 5 2 22" xfId="33355"/>
    <cellStyle name="Input 2 5 2 23" xfId="33356"/>
    <cellStyle name="Input 2 5 2 24" xfId="33357"/>
    <cellStyle name="Input 2 5 2 25" xfId="33358"/>
    <cellStyle name="Input 2 5 2 26" xfId="33359"/>
    <cellStyle name="Input 2 5 2 3" xfId="33360"/>
    <cellStyle name="Input 2 5 2 3 10" xfId="33361"/>
    <cellStyle name="Input 2 5 2 3 11" xfId="33362"/>
    <cellStyle name="Input 2 5 2 3 12" xfId="33363"/>
    <cellStyle name="Input 2 5 2 3 13" xfId="33364"/>
    <cellStyle name="Input 2 5 2 3 14" xfId="33365"/>
    <cellStyle name="Input 2 5 2 3 15" xfId="33366"/>
    <cellStyle name="Input 2 5 2 3 16" xfId="33367"/>
    <cellStyle name="Input 2 5 2 3 17" xfId="33368"/>
    <cellStyle name="Input 2 5 2 3 18" xfId="33369"/>
    <cellStyle name="Input 2 5 2 3 19" xfId="33370"/>
    <cellStyle name="Input 2 5 2 3 2" xfId="33371"/>
    <cellStyle name="Input 2 5 2 3 2 10" xfId="33372"/>
    <cellStyle name="Input 2 5 2 3 2 2" xfId="33373"/>
    <cellStyle name="Input 2 5 2 3 2 2 2" xfId="33374"/>
    <cellStyle name="Input 2 5 2 3 2 2 3" xfId="33375"/>
    <cellStyle name="Input 2 5 2 3 2 2 4" xfId="33376"/>
    <cellStyle name="Input 2 5 2 3 2 2 5" xfId="33377"/>
    <cellStyle name="Input 2 5 2 3 2 2 6" xfId="33378"/>
    <cellStyle name="Input 2 5 2 3 2 2 7" xfId="33379"/>
    <cellStyle name="Input 2 5 2 3 2 2 8" xfId="33380"/>
    <cellStyle name="Input 2 5 2 3 2 2 9" xfId="33381"/>
    <cellStyle name="Input 2 5 2 3 2 3" xfId="33382"/>
    <cellStyle name="Input 2 5 2 3 2 4" xfId="33383"/>
    <cellStyle name="Input 2 5 2 3 2 5" xfId="33384"/>
    <cellStyle name="Input 2 5 2 3 2 6" xfId="33385"/>
    <cellStyle name="Input 2 5 2 3 2 7" xfId="33386"/>
    <cellStyle name="Input 2 5 2 3 2 8" xfId="33387"/>
    <cellStyle name="Input 2 5 2 3 2 9" xfId="33388"/>
    <cellStyle name="Input 2 5 2 3 20" xfId="33389"/>
    <cellStyle name="Input 2 5 2 3 21" xfId="33390"/>
    <cellStyle name="Input 2 5 2 3 22" xfId="33391"/>
    <cellStyle name="Input 2 5 2 3 23" xfId="33392"/>
    <cellStyle name="Input 2 5 2 3 24" xfId="33393"/>
    <cellStyle name="Input 2 5 2 3 3" xfId="33394"/>
    <cellStyle name="Input 2 5 2 3 3 2" xfId="33395"/>
    <cellStyle name="Input 2 5 2 3 3 3" xfId="33396"/>
    <cellStyle name="Input 2 5 2 3 3 4" xfId="33397"/>
    <cellStyle name="Input 2 5 2 3 3 5" xfId="33398"/>
    <cellStyle name="Input 2 5 2 3 3 6" xfId="33399"/>
    <cellStyle name="Input 2 5 2 3 3 7" xfId="33400"/>
    <cellStyle name="Input 2 5 2 3 3 8" xfId="33401"/>
    <cellStyle name="Input 2 5 2 3 3 9" xfId="33402"/>
    <cellStyle name="Input 2 5 2 3 4" xfId="33403"/>
    <cellStyle name="Input 2 5 2 3 4 2" xfId="33404"/>
    <cellStyle name="Input 2 5 2 3 4 3" xfId="33405"/>
    <cellStyle name="Input 2 5 2 3 4 4" xfId="33406"/>
    <cellStyle name="Input 2 5 2 3 4 5" xfId="33407"/>
    <cellStyle name="Input 2 5 2 3 4 6" xfId="33408"/>
    <cellStyle name="Input 2 5 2 3 4 7" xfId="33409"/>
    <cellStyle name="Input 2 5 2 3 4 8" xfId="33410"/>
    <cellStyle name="Input 2 5 2 3 4 9" xfId="33411"/>
    <cellStyle name="Input 2 5 2 3 5" xfId="33412"/>
    <cellStyle name="Input 2 5 2 3 5 2" xfId="33413"/>
    <cellStyle name="Input 2 5 2 3 5 3" xfId="33414"/>
    <cellStyle name="Input 2 5 2 3 5 4" xfId="33415"/>
    <cellStyle name="Input 2 5 2 3 5 5" xfId="33416"/>
    <cellStyle name="Input 2 5 2 3 5 6" xfId="33417"/>
    <cellStyle name="Input 2 5 2 3 5 7" xfId="33418"/>
    <cellStyle name="Input 2 5 2 3 5 8" xfId="33419"/>
    <cellStyle name="Input 2 5 2 3 6" xfId="33420"/>
    <cellStyle name="Input 2 5 2 3 6 2" xfId="33421"/>
    <cellStyle name="Input 2 5 2 3 6 3" xfId="33422"/>
    <cellStyle name="Input 2 5 2 3 6 4" xfId="33423"/>
    <cellStyle name="Input 2 5 2 3 6 5" xfId="33424"/>
    <cellStyle name="Input 2 5 2 3 6 6" xfId="33425"/>
    <cellStyle name="Input 2 5 2 3 6 7" xfId="33426"/>
    <cellStyle name="Input 2 5 2 3 6 8" xfId="33427"/>
    <cellStyle name="Input 2 5 2 3 7" xfId="33428"/>
    <cellStyle name="Input 2 5 2 3 7 2" xfId="33429"/>
    <cellStyle name="Input 2 5 2 3 7 3" xfId="33430"/>
    <cellStyle name="Input 2 5 2 3 7 4" xfId="33431"/>
    <cellStyle name="Input 2 5 2 3 7 5" xfId="33432"/>
    <cellStyle name="Input 2 5 2 3 7 6" xfId="33433"/>
    <cellStyle name="Input 2 5 2 3 7 7" xfId="33434"/>
    <cellStyle name="Input 2 5 2 3 7 8" xfId="33435"/>
    <cellStyle name="Input 2 5 2 3 8" xfId="33436"/>
    <cellStyle name="Input 2 5 2 3 9" xfId="33437"/>
    <cellStyle name="Input 2 5 2 4" xfId="33438"/>
    <cellStyle name="Input 2 5 2 4 10" xfId="33439"/>
    <cellStyle name="Input 2 5 2 4 11" xfId="33440"/>
    <cellStyle name="Input 2 5 2 4 12" xfId="33441"/>
    <cellStyle name="Input 2 5 2 4 13" xfId="33442"/>
    <cellStyle name="Input 2 5 2 4 14" xfId="33443"/>
    <cellStyle name="Input 2 5 2 4 15" xfId="33444"/>
    <cellStyle name="Input 2 5 2 4 16" xfId="33445"/>
    <cellStyle name="Input 2 5 2 4 17" xfId="33446"/>
    <cellStyle name="Input 2 5 2 4 18" xfId="33447"/>
    <cellStyle name="Input 2 5 2 4 2" xfId="33448"/>
    <cellStyle name="Input 2 5 2 4 2 10" xfId="33449"/>
    <cellStyle name="Input 2 5 2 4 2 2" xfId="33450"/>
    <cellStyle name="Input 2 5 2 4 2 2 2" xfId="33451"/>
    <cellStyle name="Input 2 5 2 4 2 2 3" xfId="33452"/>
    <cellStyle name="Input 2 5 2 4 2 2 4" xfId="33453"/>
    <cellStyle name="Input 2 5 2 4 2 2 5" xfId="33454"/>
    <cellStyle name="Input 2 5 2 4 2 2 6" xfId="33455"/>
    <cellStyle name="Input 2 5 2 4 2 2 7" xfId="33456"/>
    <cellStyle name="Input 2 5 2 4 2 2 8" xfId="33457"/>
    <cellStyle name="Input 2 5 2 4 2 2 9" xfId="33458"/>
    <cellStyle name="Input 2 5 2 4 2 3" xfId="33459"/>
    <cellStyle name="Input 2 5 2 4 2 4" xfId="33460"/>
    <cellStyle name="Input 2 5 2 4 2 5" xfId="33461"/>
    <cellStyle name="Input 2 5 2 4 2 6" xfId="33462"/>
    <cellStyle name="Input 2 5 2 4 2 7" xfId="33463"/>
    <cellStyle name="Input 2 5 2 4 2 8" xfId="33464"/>
    <cellStyle name="Input 2 5 2 4 2 9" xfId="33465"/>
    <cellStyle name="Input 2 5 2 4 3" xfId="33466"/>
    <cellStyle name="Input 2 5 2 4 3 2" xfId="33467"/>
    <cellStyle name="Input 2 5 2 4 3 3" xfId="33468"/>
    <cellStyle name="Input 2 5 2 4 3 4" xfId="33469"/>
    <cellStyle name="Input 2 5 2 4 3 5" xfId="33470"/>
    <cellStyle name="Input 2 5 2 4 3 6" xfId="33471"/>
    <cellStyle name="Input 2 5 2 4 3 7" xfId="33472"/>
    <cellStyle name="Input 2 5 2 4 3 8" xfId="33473"/>
    <cellStyle name="Input 2 5 2 4 4" xfId="33474"/>
    <cellStyle name="Input 2 5 2 4 4 2" xfId="33475"/>
    <cellStyle name="Input 2 5 2 4 4 3" xfId="33476"/>
    <cellStyle name="Input 2 5 2 4 4 4" xfId="33477"/>
    <cellStyle name="Input 2 5 2 4 4 5" xfId="33478"/>
    <cellStyle name="Input 2 5 2 4 4 6" xfId="33479"/>
    <cellStyle name="Input 2 5 2 4 4 7" xfId="33480"/>
    <cellStyle name="Input 2 5 2 4 4 8" xfId="33481"/>
    <cellStyle name="Input 2 5 2 4 4 9" xfId="33482"/>
    <cellStyle name="Input 2 5 2 4 5" xfId="33483"/>
    <cellStyle name="Input 2 5 2 4 6" xfId="33484"/>
    <cellStyle name="Input 2 5 2 4 7" xfId="33485"/>
    <cellStyle name="Input 2 5 2 4 8" xfId="33486"/>
    <cellStyle name="Input 2 5 2 4 9" xfId="33487"/>
    <cellStyle name="Input 2 5 2 5" xfId="33488"/>
    <cellStyle name="Input 2 5 2 5 10" xfId="33489"/>
    <cellStyle name="Input 2 5 2 5 11" xfId="33490"/>
    <cellStyle name="Input 2 5 2 5 12" xfId="33491"/>
    <cellStyle name="Input 2 5 2 5 13" xfId="33492"/>
    <cellStyle name="Input 2 5 2 5 14" xfId="33493"/>
    <cellStyle name="Input 2 5 2 5 15" xfId="33494"/>
    <cellStyle name="Input 2 5 2 5 16" xfId="33495"/>
    <cellStyle name="Input 2 5 2 5 17" xfId="33496"/>
    <cellStyle name="Input 2 5 2 5 18" xfId="33497"/>
    <cellStyle name="Input 2 5 2 5 2" xfId="33498"/>
    <cellStyle name="Input 2 5 2 5 2 10" xfId="33499"/>
    <cellStyle name="Input 2 5 2 5 2 2" xfId="33500"/>
    <cellStyle name="Input 2 5 2 5 2 2 2" xfId="33501"/>
    <cellStyle name="Input 2 5 2 5 2 2 3" xfId="33502"/>
    <cellStyle name="Input 2 5 2 5 2 2 4" xfId="33503"/>
    <cellStyle name="Input 2 5 2 5 2 2 5" xfId="33504"/>
    <cellStyle name="Input 2 5 2 5 2 2 6" xfId="33505"/>
    <cellStyle name="Input 2 5 2 5 2 2 7" xfId="33506"/>
    <cellStyle name="Input 2 5 2 5 2 2 8" xfId="33507"/>
    <cellStyle name="Input 2 5 2 5 2 2 9" xfId="33508"/>
    <cellStyle name="Input 2 5 2 5 2 3" xfId="33509"/>
    <cellStyle name="Input 2 5 2 5 2 4" xfId="33510"/>
    <cellStyle name="Input 2 5 2 5 2 5" xfId="33511"/>
    <cellStyle name="Input 2 5 2 5 2 6" xfId="33512"/>
    <cellStyle name="Input 2 5 2 5 2 7" xfId="33513"/>
    <cellStyle name="Input 2 5 2 5 2 8" xfId="33514"/>
    <cellStyle name="Input 2 5 2 5 2 9" xfId="33515"/>
    <cellStyle name="Input 2 5 2 5 3" xfId="33516"/>
    <cellStyle name="Input 2 5 2 5 3 2" xfId="33517"/>
    <cellStyle name="Input 2 5 2 5 3 3" xfId="33518"/>
    <cellStyle name="Input 2 5 2 5 3 4" xfId="33519"/>
    <cellStyle name="Input 2 5 2 5 3 5" xfId="33520"/>
    <cellStyle name="Input 2 5 2 5 3 6" xfId="33521"/>
    <cellStyle name="Input 2 5 2 5 3 7" xfId="33522"/>
    <cellStyle name="Input 2 5 2 5 3 8" xfId="33523"/>
    <cellStyle name="Input 2 5 2 5 4" xfId="33524"/>
    <cellStyle name="Input 2 5 2 5 4 2" xfId="33525"/>
    <cellStyle name="Input 2 5 2 5 4 3" xfId="33526"/>
    <cellStyle name="Input 2 5 2 5 4 4" xfId="33527"/>
    <cellStyle name="Input 2 5 2 5 4 5" xfId="33528"/>
    <cellStyle name="Input 2 5 2 5 4 6" xfId="33529"/>
    <cellStyle name="Input 2 5 2 5 4 7" xfId="33530"/>
    <cellStyle name="Input 2 5 2 5 4 8" xfId="33531"/>
    <cellStyle name="Input 2 5 2 5 4 9" xfId="33532"/>
    <cellStyle name="Input 2 5 2 5 5" xfId="33533"/>
    <cellStyle name="Input 2 5 2 5 6" xfId="33534"/>
    <cellStyle name="Input 2 5 2 5 7" xfId="33535"/>
    <cellStyle name="Input 2 5 2 5 8" xfId="33536"/>
    <cellStyle name="Input 2 5 2 5 9" xfId="33537"/>
    <cellStyle name="Input 2 5 2 6" xfId="33538"/>
    <cellStyle name="Input 2 5 2 6 10" xfId="33539"/>
    <cellStyle name="Input 2 5 2 6 11" xfId="33540"/>
    <cellStyle name="Input 2 5 2 6 12" xfId="33541"/>
    <cellStyle name="Input 2 5 2 6 13" xfId="33542"/>
    <cellStyle name="Input 2 5 2 6 14" xfId="33543"/>
    <cellStyle name="Input 2 5 2 6 15" xfId="33544"/>
    <cellStyle name="Input 2 5 2 6 16" xfId="33545"/>
    <cellStyle name="Input 2 5 2 6 17" xfId="33546"/>
    <cellStyle name="Input 2 5 2 6 18" xfId="33547"/>
    <cellStyle name="Input 2 5 2 6 2" xfId="33548"/>
    <cellStyle name="Input 2 5 2 6 2 2" xfId="33549"/>
    <cellStyle name="Input 2 5 2 6 2 3" xfId="33550"/>
    <cellStyle name="Input 2 5 2 6 2 4" xfId="33551"/>
    <cellStyle name="Input 2 5 2 6 2 5" xfId="33552"/>
    <cellStyle name="Input 2 5 2 6 2 6" xfId="33553"/>
    <cellStyle name="Input 2 5 2 6 2 7" xfId="33554"/>
    <cellStyle name="Input 2 5 2 6 2 8" xfId="33555"/>
    <cellStyle name="Input 2 5 2 6 2 9" xfId="33556"/>
    <cellStyle name="Input 2 5 2 6 3" xfId="33557"/>
    <cellStyle name="Input 2 5 2 6 4" xfId="33558"/>
    <cellStyle name="Input 2 5 2 6 5" xfId="33559"/>
    <cellStyle name="Input 2 5 2 6 6" xfId="33560"/>
    <cellStyle name="Input 2 5 2 6 7" xfId="33561"/>
    <cellStyle name="Input 2 5 2 6 8" xfId="33562"/>
    <cellStyle name="Input 2 5 2 6 9" xfId="33563"/>
    <cellStyle name="Input 2 5 2 7" xfId="33564"/>
    <cellStyle name="Input 2 5 2 7 2" xfId="33565"/>
    <cellStyle name="Input 2 5 2 7 3" xfId="33566"/>
    <cellStyle name="Input 2 5 2 7 4" xfId="33567"/>
    <cellStyle name="Input 2 5 2 7 5" xfId="33568"/>
    <cellStyle name="Input 2 5 2 7 6" xfId="33569"/>
    <cellStyle name="Input 2 5 2 7 7" xfId="33570"/>
    <cellStyle name="Input 2 5 2 7 8" xfId="33571"/>
    <cellStyle name="Input 2 5 2 7 9" xfId="33572"/>
    <cellStyle name="Input 2 5 2 8" xfId="33573"/>
    <cellStyle name="Input 2 5 2 8 2" xfId="33574"/>
    <cellStyle name="Input 2 5 2 8 3" xfId="33575"/>
    <cellStyle name="Input 2 5 2 8 4" xfId="33576"/>
    <cellStyle name="Input 2 5 2 8 5" xfId="33577"/>
    <cellStyle name="Input 2 5 2 8 6" xfId="33578"/>
    <cellStyle name="Input 2 5 2 8 7" xfId="33579"/>
    <cellStyle name="Input 2 5 2 8 8" xfId="33580"/>
    <cellStyle name="Input 2 5 2 8 9" xfId="33581"/>
    <cellStyle name="Input 2 5 2 9" xfId="33582"/>
    <cellStyle name="Input 2 5 2 9 2" xfId="33583"/>
    <cellStyle name="Input 2 5 2 9 3" xfId="33584"/>
    <cellStyle name="Input 2 5 2 9 4" xfId="33585"/>
    <cellStyle name="Input 2 5 2 9 5" xfId="33586"/>
    <cellStyle name="Input 2 5 2 9 6" xfId="33587"/>
    <cellStyle name="Input 2 5 2 9 7" xfId="33588"/>
    <cellStyle name="Input 2 5 2 9 8" xfId="33589"/>
    <cellStyle name="Input 2 5 20" xfId="33590"/>
    <cellStyle name="Input 2 5 21" xfId="33591"/>
    <cellStyle name="Input 2 5 22" xfId="33592"/>
    <cellStyle name="Input 2 5 23" xfId="33593"/>
    <cellStyle name="Input 2 5 24" xfId="33594"/>
    <cellStyle name="Input 2 5 25" xfId="33595"/>
    <cellStyle name="Input 2 5 26" xfId="33596"/>
    <cellStyle name="Input 2 5 27" xfId="33597"/>
    <cellStyle name="Input 2 5 3" xfId="33598"/>
    <cellStyle name="Input 2 5 3 10" xfId="33599"/>
    <cellStyle name="Input 2 5 3 11" xfId="33600"/>
    <cellStyle name="Input 2 5 3 12" xfId="33601"/>
    <cellStyle name="Input 2 5 3 13" xfId="33602"/>
    <cellStyle name="Input 2 5 3 14" xfId="33603"/>
    <cellStyle name="Input 2 5 3 15" xfId="33604"/>
    <cellStyle name="Input 2 5 3 16" xfId="33605"/>
    <cellStyle name="Input 2 5 3 17" xfId="33606"/>
    <cellStyle name="Input 2 5 3 18" xfId="33607"/>
    <cellStyle name="Input 2 5 3 19" xfId="33608"/>
    <cellStyle name="Input 2 5 3 2" xfId="33609"/>
    <cellStyle name="Input 2 5 3 2 10" xfId="33610"/>
    <cellStyle name="Input 2 5 3 2 11" xfId="33611"/>
    <cellStyle name="Input 2 5 3 2 12" xfId="33612"/>
    <cellStyle name="Input 2 5 3 2 13" xfId="33613"/>
    <cellStyle name="Input 2 5 3 2 14" xfId="33614"/>
    <cellStyle name="Input 2 5 3 2 15" xfId="33615"/>
    <cellStyle name="Input 2 5 3 2 2" xfId="33616"/>
    <cellStyle name="Input 2 5 3 2 2 10" xfId="33617"/>
    <cellStyle name="Input 2 5 3 2 2 2" xfId="33618"/>
    <cellStyle name="Input 2 5 3 2 2 2 2" xfId="33619"/>
    <cellStyle name="Input 2 5 3 2 2 2 3" xfId="33620"/>
    <cellStyle name="Input 2 5 3 2 2 2 4" xfId="33621"/>
    <cellStyle name="Input 2 5 3 2 2 2 5" xfId="33622"/>
    <cellStyle name="Input 2 5 3 2 2 2 6" xfId="33623"/>
    <cellStyle name="Input 2 5 3 2 2 2 7" xfId="33624"/>
    <cellStyle name="Input 2 5 3 2 2 2 8" xfId="33625"/>
    <cellStyle name="Input 2 5 3 2 2 2 9" xfId="33626"/>
    <cellStyle name="Input 2 5 3 2 2 3" xfId="33627"/>
    <cellStyle name="Input 2 5 3 2 2 4" xfId="33628"/>
    <cellStyle name="Input 2 5 3 2 2 5" xfId="33629"/>
    <cellStyle name="Input 2 5 3 2 2 6" xfId="33630"/>
    <cellStyle name="Input 2 5 3 2 2 7" xfId="33631"/>
    <cellStyle name="Input 2 5 3 2 2 8" xfId="33632"/>
    <cellStyle name="Input 2 5 3 2 2 9" xfId="33633"/>
    <cellStyle name="Input 2 5 3 2 3" xfId="33634"/>
    <cellStyle name="Input 2 5 3 2 3 2" xfId="33635"/>
    <cellStyle name="Input 2 5 3 2 3 3" xfId="33636"/>
    <cellStyle name="Input 2 5 3 2 3 4" xfId="33637"/>
    <cellStyle name="Input 2 5 3 2 3 5" xfId="33638"/>
    <cellStyle name="Input 2 5 3 2 3 6" xfId="33639"/>
    <cellStyle name="Input 2 5 3 2 3 7" xfId="33640"/>
    <cellStyle name="Input 2 5 3 2 3 8" xfId="33641"/>
    <cellStyle name="Input 2 5 3 2 3 9" xfId="33642"/>
    <cellStyle name="Input 2 5 3 2 4" xfId="33643"/>
    <cellStyle name="Input 2 5 3 2 4 2" xfId="33644"/>
    <cellStyle name="Input 2 5 3 2 4 3" xfId="33645"/>
    <cellStyle name="Input 2 5 3 2 4 4" xfId="33646"/>
    <cellStyle name="Input 2 5 3 2 4 5" xfId="33647"/>
    <cellStyle name="Input 2 5 3 2 4 6" xfId="33648"/>
    <cellStyle name="Input 2 5 3 2 4 7" xfId="33649"/>
    <cellStyle name="Input 2 5 3 2 4 8" xfId="33650"/>
    <cellStyle name="Input 2 5 3 2 4 9" xfId="33651"/>
    <cellStyle name="Input 2 5 3 2 5" xfId="33652"/>
    <cellStyle name="Input 2 5 3 2 5 2" xfId="33653"/>
    <cellStyle name="Input 2 5 3 2 5 3" xfId="33654"/>
    <cellStyle name="Input 2 5 3 2 5 4" xfId="33655"/>
    <cellStyle name="Input 2 5 3 2 5 5" xfId="33656"/>
    <cellStyle name="Input 2 5 3 2 5 6" xfId="33657"/>
    <cellStyle name="Input 2 5 3 2 5 7" xfId="33658"/>
    <cellStyle name="Input 2 5 3 2 5 8" xfId="33659"/>
    <cellStyle name="Input 2 5 3 2 6" xfId="33660"/>
    <cellStyle name="Input 2 5 3 2 6 2" xfId="33661"/>
    <cellStyle name="Input 2 5 3 2 6 3" xfId="33662"/>
    <cellStyle name="Input 2 5 3 2 6 4" xfId="33663"/>
    <cellStyle name="Input 2 5 3 2 6 5" xfId="33664"/>
    <cellStyle name="Input 2 5 3 2 6 6" xfId="33665"/>
    <cellStyle name="Input 2 5 3 2 6 7" xfId="33666"/>
    <cellStyle name="Input 2 5 3 2 6 8" xfId="33667"/>
    <cellStyle name="Input 2 5 3 2 7" xfId="33668"/>
    <cellStyle name="Input 2 5 3 2 7 2" xfId="33669"/>
    <cellStyle name="Input 2 5 3 2 7 3" xfId="33670"/>
    <cellStyle name="Input 2 5 3 2 7 4" xfId="33671"/>
    <cellStyle name="Input 2 5 3 2 7 5" xfId="33672"/>
    <cellStyle name="Input 2 5 3 2 7 6" xfId="33673"/>
    <cellStyle name="Input 2 5 3 2 7 7" xfId="33674"/>
    <cellStyle name="Input 2 5 3 2 7 8" xfId="33675"/>
    <cellStyle name="Input 2 5 3 2 8" xfId="33676"/>
    <cellStyle name="Input 2 5 3 2 9" xfId="33677"/>
    <cellStyle name="Input 2 5 3 20" xfId="33678"/>
    <cellStyle name="Input 2 5 3 21" xfId="33679"/>
    <cellStyle name="Input 2 5 3 22" xfId="33680"/>
    <cellStyle name="Input 2 5 3 23" xfId="33681"/>
    <cellStyle name="Input 2 5 3 24" xfId="33682"/>
    <cellStyle name="Input 2 5 3 25" xfId="33683"/>
    <cellStyle name="Input 2 5 3 26" xfId="33684"/>
    <cellStyle name="Input 2 5 3 27" xfId="33685"/>
    <cellStyle name="Input 2 5 3 3" xfId="33686"/>
    <cellStyle name="Input 2 5 3 3 10" xfId="33687"/>
    <cellStyle name="Input 2 5 3 3 11" xfId="33688"/>
    <cellStyle name="Input 2 5 3 3 12" xfId="33689"/>
    <cellStyle name="Input 2 5 3 3 13" xfId="33690"/>
    <cellStyle name="Input 2 5 3 3 14" xfId="33691"/>
    <cellStyle name="Input 2 5 3 3 15" xfId="33692"/>
    <cellStyle name="Input 2 5 3 3 2" xfId="33693"/>
    <cellStyle name="Input 2 5 3 3 2 10" xfId="33694"/>
    <cellStyle name="Input 2 5 3 3 2 2" xfId="33695"/>
    <cellStyle name="Input 2 5 3 3 2 2 2" xfId="33696"/>
    <cellStyle name="Input 2 5 3 3 2 2 3" xfId="33697"/>
    <cellStyle name="Input 2 5 3 3 2 2 4" xfId="33698"/>
    <cellStyle name="Input 2 5 3 3 2 2 5" xfId="33699"/>
    <cellStyle name="Input 2 5 3 3 2 2 6" xfId="33700"/>
    <cellStyle name="Input 2 5 3 3 2 2 7" xfId="33701"/>
    <cellStyle name="Input 2 5 3 3 2 2 8" xfId="33702"/>
    <cellStyle name="Input 2 5 3 3 2 2 9" xfId="33703"/>
    <cellStyle name="Input 2 5 3 3 2 3" xfId="33704"/>
    <cellStyle name="Input 2 5 3 3 2 4" xfId="33705"/>
    <cellStyle name="Input 2 5 3 3 2 5" xfId="33706"/>
    <cellStyle name="Input 2 5 3 3 2 6" xfId="33707"/>
    <cellStyle name="Input 2 5 3 3 2 7" xfId="33708"/>
    <cellStyle name="Input 2 5 3 3 2 8" xfId="33709"/>
    <cellStyle name="Input 2 5 3 3 2 9" xfId="33710"/>
    <cellStyle name="Input 2 5 3 3 3" xfId="33711"/>
    <cellStyle name="Input 2 5 3 3 3 2" xfId="33712"/>
    <cellStyle name="Input 2 5 3 3 3 3" xfId="33713"/>
    <cellStyle name="Input 2 5 3 3 3 4" xfId="33714"/>
    <cellStyle name="Input 2 5 3 3 3 5" xfId="33715"/>
    <cellStyle name="Input 2 5 3 3 3 6" xfId="33716"/>
    <cellStyle name="Input 2 5 3 3 3 7" xfId="33717"/>
    <cellStyle name="Input 2 5 3 3 3 8" xfId="33718"/>
    <cellStyle name="Input 2 5 3 3 4" xfId="33719"/>
    <cellStyle name="Input 2 5 3 3 4 2" xfId="33720"/>
    <cellStyle name="Input 2 5 3 3 4 3" xfId="33721"/>
    <cellStyle name="Input 2 5 3 3 4 4" xfId="33722"/>
    <cellStyle name="Input 2 5 3 3 4 5" xfId="33723"/>
    <cellStyle name="Input 2 5 3 3 4 6" xfId="33724"/>
    <cellStyle name="Input 2 5 3 3 4 7" xfId="33725"/>
    <cellStyle name="Input 2 5 3 3 4 8" xfId="33726"/>
    <cellStyle name="Input 2 5 3 3 4 9" xfId="33727"/>
    <cellStyle name="Input 2 5 3 3 5" xfId="33728"/>
    <cellStyle name="Input 2 5 3 3 5 2" xfId="33729"/>
    <cellStyle name="Input 2 5 3 3 5 3" xfId="33730"/>
    <cellStyle name="Input 2 5 3 3 5 4" xfId="33731"/>
    <cellStyle name="Input 2 5 3 3 5 5" xfId="33732"/>
    <cellStyle name="Input 2 5 3 3 5 6" xfId="33733"/>
    <cellStyle name="Input 2 5 3 3 5 7" xfId="33734"/>
    <cellStyle name="Input 2 5 3 3 5 8" xfId="33735"/>
    <cellStyle name="Input 2 5 3 3 6" xfId="33736"/>
    <cellStyle name="Input 2 5 3 3 6 2" xfId="33737"/>
    <cellStyle name="Input 2 5 3 3 6 3" xfId="33738"/>
    <cellStyle name="Input 2 5 3 3 6 4" xfId="33739"/>
    <cellStyle name="Input 2 5 3 3 6 5" xfId="33740"/>
    <cellStyle name="Input 2 5 3 3 6 6" xfId="33741"/>
    <cellStyle name="Input 2 5 3 3 6 7" xfId="33742"/>
    <cellStyle name="Input 2 5 3 3 6 8" xfId="33743"/>
    <cellStyle name="Input 2 5 3 3 7" xfId="33744"/>
    <cellStyle name="Input 2 5 3 3 7 2" xfId="33745"/>
    <cellStyle name="Input 2 5 3 3 7 3" xfId="33746"/>
    <cellStyle name="Input 2 5 3 3 7 4" xfId="33747"/>
    <cellStyle name="Input 2 5 3 3 7 5" xfId="33748"/>
    <cellStyle name="Input 2 5 3 3 7 6" xfId="33749"/>
    <cellStyle name="Input 2 5 3 3 7 7" xfId="33750"/>
    <cellStyle name="Input 2 5 3 3 7 8" xfId="33751"/>
    <cellStyle name="Input 2 5 3 3 8" xfId="33752"/>
    <cellStyle name="Input 2 5 3 3 9" xfId="33753"/>
    <cellStyle name="Input 2 5 3 4" xfId="33754"/>
    <cellStyle name="Input 2 5 3 4 10" xfId="33755"/>
    <cellStyle name="Input 2 5 3 4 11" xfId="33756"/>
    <cellStyle name="Input 2 5 3 4 12" xfId="33757"/>
    <cellStyle name="Input 2 5 3 4 13" xfId="33758"/>
    <cellStyle name="Input 2 5 3 4 2" xfId="33759"/>
    <cellStyle name="Input 2 5 3 4 2 10" xfId="33760"/>
    <cellStyle name="Input 2 5 3 4 2 2" xfId="33761"/>
    <cellStyle name="Input 2 5 3 4 2 2 2" xfId="33762"/>
    <cellStyle name="Input 2 5 3 4 2 2 3" xfId="33763"/>
    <cellStyle name="Input 2 5 3 4 2 2 4" xfId="33764"/>
    <cellStyle name="Input 2 5 3 4 2 2 5" xfId="33765"/>
    <cellStyle name="Input 2 5 3 4 2 2 6" xfId="33766"/>
    <cellStyle name="Input 2 5 3 4 2 2 7" xfId="33767"/>
    <cellStyle name="Input 2 5 3 4 2 2 8" xfId="33768"/>
    <cellStyle name="Input 2 5 3 4 2 2 9" xfId="33769"/>
    <cellStyle name="Input 2 5 3 4 2 3" xfId="33770"/>
    <cellStyle name="Input 2 5 3 4 2 4" xfId="33771"/>
    <cellStyle name="Input 2 5 3 4 2 5" xfId="33772"/>
    <cellStyle name="Input 2 5 3 4 2 6" xfId="33773"/>
    <cellStyle name="Input 2 5 3 4 2 7" xfId="33774"/>
    <cellStyle name="Input 2 5 3 4 2 8" xfId="33775"/>
    <cellStyle name="Input 2 5 3 4 2 9" xfId="33776"/>
    <cellStyle name="Input 2 5 3 4 3" xfId="33777"/>
    <cellStyle name="Input 2 5 3 4 3 2" xfId="33778"/>
    <cellStyle name="Input 2 5 3 4 3 3" xfId="33779"/>
    <cellStyle name="Input 2 5 3 4 3 4" xfId="33780"/>
    <cellStyle name="Input 2 5 3 4 3 5" xfId="33781"/>
    <cellStyle name="Input 2 5 3 4 3 6" xfId="33782"/>
    <cellStyle name="Input 2 5 3 4 3 7" xfId="33783"/>
    <cellStyle name="Input 2 5 3 4 3 8" xfId="33784"/>
    <cellStyle name="Input 2 5 3 4 4" xfId="33785"/>
    <cellStyle name="Input 2 5 3 4 4 2" xfId="33786"/>
    <cellStyle name="Input 2 5 3 4 4 3" xfId="33787"/>
    <cellStyle name="Input 2 5 3 4 4 4" xfId="33788"/>
    <cellStyle name="Input 2 5 3 4 4 5" xfId="33789"/>
    <cellStyle name="Input 2 5 3 4 4 6" xfId="33790"/>
    <cellStyle name="Input 2 5 3 4 4 7" xfId="33791"/>
    <cellStyle name="Input 2 5 3 4 4 8" xfId="33792"/>
    <cellStyle name="Input 2 5 3 4 4 9" xfId="33793"/>
    <cellStyle name="Input 2 5 3 4 5" xfId="33794"/>
    <cellStyle name="Input 2 5 3 4 6" xfId="33795"/>
    <cellStyle name="Input 2 5 3 4 7" xfId="33796"/>
    <cellStyle name="Input 2 5 3 4 8" xfId="33797"/>
    <cellStyle name="Input 2 5 3 4 9" xfId="33798"/>
    <cellStyle name="Input 2 5 3 5" xfId="33799"/>
    <cellStyle name="Input 2 5 3 5 10" xfId="33800"/>
    <cellStyle name="Input 2 5 3 5 11" xfId="33801"/>
    <cellStyle name="Input 2 5 3 5 12" xfId="33802"/>
    <cellStyle name="Input 2 5 3 5 13" xfId="33803"/>
    <cellStyle name="Input 2 5 3 5 2" xfId="33804"/>
    <cellStyle name="Input 2 5 3 5 2 10" xfId="33805"/>
    <cellStyle name="Input 2 5 3 5 2 2" xfId="33806"/>
    <cellStyle name="Input 2 5 3 5 2 2 2" xfId="33807"/>
    <cellStyle name="Input 2 5 3 5 2 2 3" xfId="33808"/>
    <cellStyle name="Input 2 5 3 5 2 2 4" xfId="33809"/>
    <cellStyle name="Input 2 5 3 5 2 2 5" xfId="33810"/>
    <cellStyle name="Input 2 5 3 5 2 2 6" xfId="33811"/>
    <cellStyle name="Input 2 5 3 5 2 2 7" xfId="33812"/>
    <cellStyle name="Input 2 5 3 5 2 2 8" xfId="33813"/>
    <cellStyle name="Input 2 5 3 5 2 2 9" xfId="33814"/>
    <cellStyle name="Input 2 5 3 5 2 3" xfId="33815"/>
    <cellStyle name="Input 2 5 3 5 2 4" xfId="33816"/>
    <cellStyle name="Input 2 5 3 5 2 5" xfId="33817"/>
    <cellStyle name="Input 2 5 3 5 2 6" xfId="33818"/>
    <cellStyle name="Input 2 5 3 5 2 7" xfId="33819"/>
    <cellStyle name="Input 2 5 3 5 2 8" xfId="33820"/>
    <cellStyle name="Input 2 5 3 5 2 9" xfId="33821"/>
    <cellStyle name="Input 2 5 3 5 3" xfId="33822"/>
    <cellStyle name="Input 2 5 3 5 3 2" xfId="33823"/>
    <cellStyle name="Input 2 5 3 5 3 3" xfId="33824"/>
    <cellStyle name="Input 2 5 3 5 3 4" xfId="33825"/>
    <cellStyle name="Input 2 5 3 5 3 5" xfId="33826"/>
    <cellStyle name="Input 2 5 3 5 3 6" xfId="33827"/>
    <cellStyle name="Input 2 5 3 5 3 7" xfId="33828"/>
    <cellStyle name="Input 2 5 3 5 3 8" xfId="33829"/>
    <cellStyle name="Input 2 5 3 5 4" xfId="33830"/>
    <cellStyle name="Input 2 5 3 5 4 2" xfId="33831"/>
    <cellStyle name="Input 2 5 3 5 4 3" xfId="33832"/>
    <cellStyle name="Input 2 5 3 5 4 4" xfId="33833"/>
    <cellStyle name="Input 2 5 3 5 4 5" xfId="33834"/>
    <cellStyle name="Input 2 5 3 5 4 6" xfId="33835"/>
    <cellStyle name="Input 2 5 3 5 4 7" xfId="33836"/>
    <cellStyle name="Input 2 5 3 5 4 8" xfId="33837"/>
    <cellStyle name="Input 2 5 3 5 4 9" xfId="33838"/>
    <cellStyle name="Input 2 5 3 5 5" xfId="33839"/>
    <cellStyle name="Input 2 5 3 5 6" xfId="33840"/>
    <cellStyle name="Input 2 5 3 5 7" xfId="33841"/>
    <cellStyle name="Input 2 5 3 5 8" xfId="33842"/>
    <cellStyle name="Input 2 5 3 5 9" xfId="33843"/>
    <cellStyle name="Input 2 5 3 6" xfId="33844"/>
    <cellStyle name="Input 2 5 3 6 10" xfId="33845"/>
    <cellStyle name="Input 2 5 3 6 2" xfId="33846"/>
    <cellStyle name="Input 2 5 3 6 2 2" xfId="33847"/>
    <cellStyle name="Input 2 5 3 6 2 3" xfId="33848"/>
    <cellStyle name="Input 2 5 3 6 2 4" xfId="33849"/>
    <cellStyle name="Input 2 5 3 6 2 5" xfId="33850"/>
    <cellStyle name="Input 2 5 3 6 2 6" xfId="33851"/>
    <cellStyle name="Input 2 5 3 6 2 7" xfId="33852"/>
    <cellStyle name="Input 2 5 3 6 2 8" xfId="33853"/>
    <cellStyle name="Input 2 5 3 6 2 9" xfId="33854"/>
    <cellStyle name="Input 2 5 3 6 3" xfId="33855"/>
    <cellStyle name="Input 2 5 3 6 4" xfId="33856"/>
    <cellStyle name="Input 2 5 3 6 5" xfId="33857"/>
    <cellStyle name="Input 2 5 3 6 6" xfId="33858"/>
    <cellStyle name="Input 2 5 3 6 7" xfId="33859"/>
    <cellStyle name="Input 2 5 3 6 8" xfId="33860"/>
    <cellStyle name="Input 2 5 3 6 9" xfId="33861"/>
    <cellStyle name="Input 2 5 3 7" xfId="33862"/>
    <cellStyle name="Input 2 5 3 7 2" xfId="33863"/>
    <cellStyle name="Input 2 5 3 7 3" xfId="33864"/>
    <cellStyle name="Input 2 5 3 7 4" xfId="33865"/>
    <cellStyle name="Input 2 5 3 7 5" xfId="33866"/>
    <cellStyle name="Input 2 5 3 7 6" xfId="33867"/>
    <cellStyle name="Input 2 5 3 7 7" xfId="33868"/>
    <cellStyle name="Input 2 5 3 7 8" xfId="33869"/>
    <cellStyle name="Input 2 5 3 8" xfId="33870"/>
    <cellStyle name="Input 2 5 3 8 2" xfId="33871"/>
    <cellStyle name="Input 2 5 3 8 3" xfId="33872"/>
    <cellStyle name="Input 2 5 3 8 4" xfId="33873"/>
    <cellStyle name="Input 2 5 3 8 5" xfId="33874"/>
    <cellStyle name="Input 2 5 3 8 6" xfId="33875"/>
    <cellStyle name="Input 2 5 3 8 7" xfId="33876"/>
    <cellStyle name="Input 2 5 3 8 8" xfId="33877"/>
    <cellStyle name="Input 2 5 3 8 9" xfId="33878"/>
    <cellStyle name="Input 2 5 3 9" xfId="33879"/>
    <cellStyle name="Input 2 5 3 9 2" xfId="33880"/>
    <cellStyle name="Input 2 5 3 9 3" xfId="33881"/>
    <cellStyle name="Input 2 5 3 9 4" xfId="33882"/>
    <cellStyle name="Input 2 5 3 9 5" xfId="33883"/>
    <cellStyle name="Input 2 5 3 9 6" xfId="33884"/>
    <cellStyle name="Input 2 5 3 9 7" xfId="33885"/>
    <cellStyle name="Input 2 5 3 9 8" xfId="33886"/>
    <cellStyle name="Input 2 5 4" xfId="33887"/>
    <cellStyle name="Input 2 5 4 10" xfId="33888"/>
    <cellStyle name="Input 2 5 4 11" xfId="33889"/>
    <cellStyle name="Input 2 5 4 12" xfId="33890"/>
    <cellStyle name="Input 2 5 4 13" xfId="33891"/>
    <cellStyle name="Input 2 5 4 14" xfId="33892"/>
    <cellStyle name="Input 2 5 4 15" xfId="33893"/>
    <cellStyle name="Input 2 5 4 16" xfId="33894"/>
    <cellStyle name="Input 2 5 4 17" xfId="33895"/>
    <cellStyle name="Input 2 5 4 18" xfId="33896"/>
    <cellStyle name="Input 2 5 4 19" xfId="33897"/>
    <cellStyle name="Input 2 5 4 2" xfId="33898"/>
    <cellStyle name="Input 2 5 4 2 2" xfId="33899"/>
    <cellStyle name="Input 2 5 4 2 3" xfId="33900"/>
    <cellStyle name="Input 2 5 4 2 4" xfId="33901"/>
    <cellStyle name="Input 2 5 4 2 5" xfId="33902"/>
    <cellStyle name="Input 2 5 4 2 6" xfId="33903"/>
    <cellStyle name="Input 2 5 4 2 7" xfId="33904"/>
    <cellStyle name="Input 2 5 4 2 8" xfId="33905"/>
    <cellStyle name="Input 2 5 4 2 9" xfId="33906"/>
    <cellStyle name="Input 2 5 4 20" xfId="33907"/>
    <cellStyle name="Input 2 5 4 21" xfId="33908"/>
    <cellStyle name="Input 2 5 4 22" xfId="33909"/>
    <cellStyle name="Input 2 5 4 23" xfId="33910"/>
    <cellStyle name="Input 2 5 4 24" xfId="33911"/>
    <cellStyle name="Input 2 5 4 3" xfId="33912"/>
    <cellStyle name="Input 2 5 4 3 2" xfId="33913"/>
    <cellStyle name="Input 2 5 4 3 3" xfId="33914"/>
    <cellStyle name="Input 2 5 4 3 4" xfId="33915"/>
    <cellStyle name="Input 2 5 4 3 5" xfId="33916"/>
    <cellStyle name="Input 2 5 4 3 6" xfId="33917"/>
    <cellStyle name="Input 2 5 4 3 7" xfId="33918"/>
    <cellStyle name="Input 2 5 4 3 8" xfId="33919"/>
    <cellStyle name="Input 2 5 4 3 9" xfId="33920"/>
    <cellStyle name="Input 2 5 4 4" xfId="33921"/>
    <cellStyle name="Input 2 5 4 4 2" xfId="33922"/>
    <cellStyle name="Input 2 5 4 4 3" xfId="33923"/>
    <cellStyle name="Input 2 5 4 4 4" xfId="33924"/>
    <cellStyle name="Input 2 5 4 4 5" xfId="33925"/>
    <cellStyle name="Input 2 5 4 4 6" xfId="33926"/>
    <cellStyle name="Input 2 5 4 4 7" xfId="33927"/>
    <cellStyle name="Input 2 5 4 4 8" xfId="33928"/>
    <cellStyle name="Input 2 5 4 4 9" xfId="33929"/>
    <cellStyle name="Input 2 5 4 5" xfId="33930"/>
    <cellStyle name="Input 2 5 4 5 2" xfId="33931"/>
    <cellStyle name="Input 2 5 4 5 3" xfId="33932"/>
    <cellStyle name="Input 2 5 4 5 4" xfId="33933"/>
    <cellStyle name="Input 2 5 4 5 5" xfId="33934"/>
    <cellStyle name="Input 2 5 4 5 6" xfId="33935"/>
    <cellStyle name="Input 2 5 4 5 7" xfId="33936"/>
    <cellStyle name="Input 2 5 4 5 8" xfId="33937"/>
    <cellStyle name="Input 2 5 4 6" xfId="33938"/>
    <cellStyle name="Input 2 5 4 6 2" xfId="33939"/>
    <cellStyle name="Input 2 5 4 6 3" xfId="33940"/>
    <cellStyle name="Input 2 5 4 6 4" xfId="33941"/>
    <cellStyle name="Input 2 5 4 6 5" xfId="33942"/>
    <cellStyle name="Input 2 5 4 6 6" xfId="33943"/>
    <cellStyle name="Input 2 5 4 6 7" xfId="33944"/>
    <cellStyle name="Input 2 5 4 6 8" xfId="33945"/>
    <cellStyle name="Input 2 5 4 7" xfId="33946"/>
    <cellStyle name="Input 2 5 4 7 2" xfId="33947"/>
    <cellStyle name="Input 2 5 4 7 3" xfId="33948"/>
    <cellStyle name="Input 2 5 4 7 4" xfId="33949"/>
    <cellStyle name="Input 2 5 4 7 5" xfId="33950"/>
    <cellStyle name="Input 2 5 4 7 6" xfId="33951"/>
    <cellStyle name="Input 2 5 4 7 7" xfId="33952"/>
    <cellStyle name="Input 2 5 4 7 8" xfId="33953"/>
    <cellStyle name="Input 2 5 4 8" xfId="33954"/>
    <cellStyle name="Input 2 5 4 9" xfId="33955"/>
    <cellStyle name="Input 2 5 5" xfId="33956"/>
    <cellStyle name="Input 2 5 5 10" xfId="33957"/>
    <cellStyle name="Input 2 5 5 11" xfId="33958"/>
    <cellStyle name="Input 2 5 5 12" xfId="33959"/>
    <cellStyle name="Input 2 5 5 13" xfId="33960"/>
    <cellStyle name="Input 2 5 5 14" xfId="33961"/>
    <cellStyle name="Input 2 5 5 15" xfId="33962"/>
    <cellStyle name="Input 2 5 5 16" xfId="33963"/>
    <cellStyle name="Input 2 5 5 17" xfId="33964"/>
    <cellStyle name="Input 2 5 5 18" xfId="33965"/>
    <cellStyle name="Input 2 5 5 2" xfId="33966"/>
    <cellStyle name="Input 2 5 5 2 10" xfId="33967"/>
    <cellStyle name="Input 2 5 5 2 2" xfId="33968"/>
    <cellStyle name="Input 2 5 5 2 2 2" xfId="33969"/>
    <cellStyle name="Input 2 5 5 2 2 3" xfId="33970"/>
    <cellStyle name="Input 2 5 5 2 2 4" xfId="33971"/>
    <cellStyle name="Input 2 5 5 2 2 5" xfId="33972"/>
    <cellStyle name="Input 2 5 5 2 2 6" xfId="33973"/>
    <cellStyle name="Input 2 5 5 2 2 7" xfId="33974"/>
    <cellStyle name="Input 2 5 5 2 2 8" xfId="33975"/>
    <cellStyle name="Input 2 5 5 2 2 9" xfId="33976"/>
    <cellStyle name="Input 2 5 5 2 3" xfId="33977"/>
    <cellStyle name="Input 2 5 5 2 4" xfId="33978"/>
    <cellStyle name="Input 2 5 5 2 5" xfId="33979"/>
    <cellStyle name="Input 2 5 5 2 6" xfId="33980"/>
    <cellStyle name="Input 2 5 5 2 7" xfId="33981"/>
    <cellStyle name="Input 2 5 5 2 8" xfId="33982"/>
    <cellStyle name="Input 2 5 5 2 9" xfId="33983"/>
    <cellStyle name="Input 2 5 5 3" xfId="33984"/>
    <cellStyle name="Input 2 5 5 3 2" xfId="33985"/>
    <cellStyle name="Input 2 5 5 3 3" xfId="33986"/>
    <cellStyle name="Input 2 5 5 3 4" xfId="33987"/>
    <cellStyle name="Input 2 5 5 3 5" xfId="33988"/>
    <cellStyle name="Input 2 5 5 3 6" xfId="33989"/>
    <cellStyle name="Input 2 5 5 3 7" xfId="33990"/>
    <cellStyle name="Input 2 5 5 3 8" xfId="33991"/>
    <cellStyle name="Input 2 5 5 4" xfId="33992"/>
    <cellStyle name="Input 2 5 5 4 2" xfId="33993"/>
    <cellStyle name="Input 2 5 5 4 3" xfId="33994"/>
    <cellStyle name="Input 2 5 5 4 4" xfId="33995"/>
    <cellStyle name="Input 2 5 5 4 5" xfId="33996"/>
    <cellStyle name="Input 2 5 5 4 6" xfId="33997"/>
    <cellStyle name="Input 2 5 5 4 7" xfId="33998"/>
    <cellStyle name="Input 2 5 5 4 8" xfId="33999"/>
    <cellStyle name="Input 2 5 5 4 9" xfId="34000"/>
    <cellStyle name="Input 2 5 5 5" xfId="34001"/>
    <cellStyle name="Input 2 5 5 6" xfId="34002"/>
    <cellStyle name="Input 2 5 5 7" xfId="34003"/>
    <cellStyle name="Input 2 5 5 8" xfId="34004"/>
    <cellStyle name="Input 2 5 5 9" xfId="34005"/>
    <cellStyle name="Input 2 5 6" xfId="34006"/>
    <cellStyle name="Input 2 5 6 10" xfId="34007"/>
    <cellStyle name="Input 2 5 6 11" xfId="34008"/>
    <cellStyle name="Input 2 5 6 12" xfId="34009"/>
    <cellStyle name="Input 2 5 6 13" xfId="34010"/>
    <cellStyle name="Input 2 5 6 14" xfId="34011"/>
    <cellStyle name="Input 2 5 6 15" xfId="34012"/>
    <cellStyle name="Input 2 5 6 16" xfId="34013"/>
    <cellStyle name="Input 2 5 6 17" xfId="34014"/>
    <cellStyle name="Input 2 5 6 18" xfId="34015"/>
    <cellStyle name="Input 2 5 6 2" xfId="34016"/>
    <cellStyle name="Input 2 5 6 2 10" xfId="34017"/>
    <cellStyle name="Input 2 5 6 2 2" xfId="34018"/>
    <cellStyle name="Input 2 5 6 2 2 2" xfId="34019"/>
    <cellStyle name="Input 2 5 6 2 2 3" xfId="34020"/>
    <cellStyle name="Input 2 5 6 2 2 4" xfId="34021"/>
    <cellStyle name="Input 2 5 6 2 2 5" xfId="34022"/>
    <cellStyle name="Input 2 5 6 2 2 6" xfId="34023"/>
    <cellStyle name="Input 2 5 6 2 2 7" xfId="34024"/>
    <cellStyle name="Input 2 5 6 2 2 8" xfId="34025"/>
    <cellStyle name="Input 2 5 6 2 2 9" xfId="34026"/>
    <cellStyle name="Input 2 5 6 2 3" xfId="34027"/>
    <cellStyle name="Input 2 5 6 2 4" xfId="34028"/>
    <cellStyle name="Input 2 5 6 2 5" xfId="34029"/>
    <cellStyle name="Input 2 5 6 2 6" xfId="34030"/>
    <cellStyle name="Input 2 5 6 2 7" xfId="34031"/>
    <cellStyle name="Input 2 5 6 2 8" xfId="34032"/>
    <cellStyle name="Input 2 5 6 2 9" xfId="34033"/>
    <cellStyle name="Input 2 5 6 3" xfId="34034"/>
    <cellStyle name="Input 2 5 6 3 2" xfId="34035"/>
    <cellStyle name="Input 2 5 6 3 3" xfId="34036"/>
    <cellStyle name="Input 2 5 6 3 4" xfId="34037"/>
    <cellStyle name="Input 2 5 6 3 5" xfId="34038"/>
    <cellStyle name="Input 2 5 6 3 6" xfId="34039"/>
    <cellStyle name="Input 2 5 6 3 7" xfId="34040"/>
    <cellStyle name="Input 2 5 6 3 8" xfId="34041"/>
    <cellStyle name="Input 2 5 6 4" xfId="34042"/>
    <cellStyle name="Input 2 5 6 4 2" xfId="34043"/>
    <cellStyle name="Input 2 5 6 4 3" xfId="34044"/>
    <cellStyle name="Input 2 5 6 4 4" xfId="34045"/>
    <cellStyle name="Input 2 5 6 4 5" xfId="34046"/>
    <cellStyle name="Input 2 5 6 4 6" xfId="34047"/>
    <cellStyle name="Input 2 5 6 4 7" xfId="34048"/>
    <cellStyle name="Input 2 5 6 4 8" xfId="34049"/>
    <cellStyle name="Input 2 5 6 4 9" xfId="34050"/>
    <cellStyle name="Input 2 5 6 5" xfId="34051"/>
    <cellStyle name="Input 2 5 6 6" xfId="34052"/>
    <cellStyle name="Input 2 5 6 7" xfId="34053"/>
    <cellStyle name="Input 2 5 6 8" xfId="34054"/>
    <cellStyle name="Input 2 5 6 9" xfId="34055"/>
    <cellStyle name="Input 2 5 7" xfId="34056"/>
    <cellStyle name="Input 2 5 7 10" xfId="34057"/>
    <cellStyle name="Input 2 5 7 11" xfId="34058"/>
    <cellStyle name="Input 2 5 7 12" xfId="34059"/>
    <cellStyle name="Input 2 5 7 13" xfId="34060"/>
    <cellStyle name="Input 2 5 7 14" xfId="34061"/>
    <cellStyle name="Input 2 5 7 15" xfId="34062"/>
    <cellStyle name="Input 2 5 7 16" xfId="34063"/>
    <cellStyle name="Input 2 5 7 17" xfId="34064"/>
    <cellStyle name="Input 2 5 7 18" xfId="34065"/>
    <cellStyle name="Input 2 5 7 2" xfId="34066"/>
    <cellStyle name="Input 2 5 7 3" xfId="34067"/>
    <cellStyle name="Input 2 5 7 4" xfId="34068"/>
    <cellStyle name="Input 2 5 7 5" xfId="34069"/>
    <cellStyle name="Input 2 5 7 6" xfId="34070"/>
    <cellStyle name="Input 2 5 7 7" xfId="34071"/>
    <cellStyle name="Input 2 5 7 8" xfId="34072"/>
    <cellStyle name="Input 2 5 7 9" xfId="34073"/>
    <cellStyle name="Input 2 5 8" xfId="34074"/>
    <cellStyle name="Input 2 5 8 2" xfId="34075"/>
    <cellStyle name="Input 2 5 8 3" xfId="34076"/>
    <cellStyle name="Input 2 5 8 4" xfId="34077"/>
    <cellStyle name="Input 2 5 8 5" xfId="34078"/>
    <cellStyle name="Input 2 5 8 6" xfId="34079"/>
    <cellStyle name="Input 2 5 8 7" xfId="34080"/>
    <cellStyle name="Input 2 5 8 8" xfId="34081"/>
    <cellStyle name="Input 2 5 8 9" xfId="34082"/>
    <cellStyle name="Input 2 5 9" xfId="34083"/>
    <cellStyle name="Input 2 5 9 2" xfId="34084"/>
    <cellStyle name="Input 2 5 9 3" xfId="34085"/>
    <cellStyle name="Input 2 5 9 4" xfId="34086"/>
    <cellStyle name="Input 2 5 9 5" xfId="34087"/>
    <cellStyle name="Input 2 5 9 6" xfId="34088"/>
    <cellStyle name="Input 2 5 9 7" xfId="34089"/>
    <cellStyle name="Input 2 5 9 8" xfId="34090"/>
    <cellStyle name="Input 2 5 9 9" xfId="34091"/>
    <cellStyle name="Input 2 6" xfId="2313"/>
    <cellStyle name="Input 2 6 10" xfId="34092"/>
    <cellStyle name="Input 2 6 11" xfId="34093"/>
    <cellStyle name="Input 2 6 12" xfId="34094"/>
    <cellStyle name="Input 2 6 13" xfId="34095"/>
    <cellStyle name="Input 2 6 14" xfId="34096"/>
    <cellStyle name="Input 2 6 15" xfId="34097"/>
    <cellStyle name="Input 2 6 16" xfId="34098"/>
    <cellStyle name="Input 2 6 17" xfId="34099"/>
    <cellStyle name="Input 2 6 18" xfId="34100"/>
    <cellStyle name="Input 2 6 19" xfId="34101"/>
    <cellStyle name="Input 2 6 2" xfId="34102"/>
    <cellStyle name="Input 2 6 2 10" xfId="34103"/>
    <cellStyle name="Input 2 6 2 11" xfId="34104"/>
    <cellStyle name="Input 2 6 2 12" xfId="34105"/>
    <cellStyle name="Input 2 6 2 13" xfId="34106"/>
    <cellStyle name="Input 2 6 2 14" xfId="34107"/>
    <cellStyle name="Input 2 6 2 15" xfId="34108"/>
    <cellStyle name="Input 2 6 2 16" xfId="34109"/>
    <cellStyle name="Input 2 6 2 17" xfId="34110"/>
    <cellStyle name="Input 2 6 2 18" xfId="34111"/>
    <cellStyle name="Input 2 6 2 19" xfId="34112"/>
    <cellStyle name="Input 2 6 2 2" xfId="34113"/>
    <cellStyle name="Input 2 6 2 2 10" xfId="34114"/>
    <cellStyle name="Input 2 6 2 2 11" xfId="34115"/>
    <cellStyle name="Input 2 6 2 2 12" xfId="34116"/>
    <cellStyle name="Input 2 6 2 2 13" xfId="34117"/>
    <cellStyle name="Input 2 6 2 2 14" xfId="34118"/>
    <cellStyle name="Input 2 6 2 2 15" xfId="34119"/>
    <cellStyle name="Input 2 6 2 2 2" xfId="34120"/>
    <cellStyle name="Input 2 6 2 2 2 2" xfId="34121"/>
    <cellStyle name="Input 2 6 2 2 2 3" xfId="34122"/>
    <cellStyle name="Input 2 6 2 2 2 4" xfId="34123"/>
    <cellStyle name="Input 2 6 2 2 2 5" xfId="34124"/>
    <cellStyle name="Input 2 6 2 2 2 6" xfId="34125"/>
    <cellStyle name="Input 2 6 2 2 2 7" xfId="34126"/>
    <cellStyle name="Input 2 6 2 2 2 8" xfId="34127"/>
    <cellStyle name="Input 2 6 2 2 2 9" xfId="34128"/>
    <cellStyle name="Input 2 6 2 2 3" xfId="34129"/>
    <cellStyle name="Input 2 6 2 2 3 2" xfId="34130"/>
    <cellStyle name="Input 2 6 2 2 3 3" xfId="34131"/>
    <cellStyle name="Input 2 6 2 2 3 4" xfId="34132"/>
    <cellStyle name="Input 2 6 2 2 3 5" xfId="34133"/>
    <cellStyle name="Input 2 6 2 2 3 6" xfId="34134"/>
    <cellStyle name="Input 2 6 2 2 3 7" xfId="34135"/>
    <cellStyle name="Input 2 6 2 2 3 8" xfId="34136"/>
    <cellStyle name="Input 2 6 2 2 4" xfId="34137"/>
    <cellStyle name="Input 2 6 2 2 4 2" xfId="34138"/>
    <cellStyle name="Input 2 6 2 2 4 3" xfId="34139"/>
    <cellStyle name="Input 2 6 2 2 4 4" xfId="34140"/>
    <cellStyle name="Input 2 6 2 2 4 5" xfId="34141"/>
    <cellStyle name="Input 2 6 2 2 4 6" xfId="34142"/>
    <cellStyle name="Input 2 6 2 2 4 7" xfId="34143"/>
    <cellStyle name="Input 2 6 2 2 4 8" xfId="34144"/>
    <cellStyle name="Input 2 6 2 2 5" xfId="34145"/>
    <cellStyle name="Input 2 6 2 2 5 2" xfId="34146"/>
    <cellStyle name="Input 2 6 2 2 5 3" xfId="34147"/>
    <cellStyle name="Input 2 6 2 2 5 4" xfId="34148"/>
    <cellStyle name="Input 2 6 2 2 5 5" xfId="34149"/>
    <cellStyle name="Input 2 6 2 2 5 6" xfId="34150"/>
    <cellStyle name="Input 2 6 2 2 5 7" xfId="34151"/>
    <cellStyle name="Input 2 6 2 2 5 8" xfId="34152"/>
    <cellStyle name="Input 2 6 2 2 6" xfId="34153"/>
    <cellStyle name="Input 2 6 2 2 6 2" xfId="34154"/>
    <cellStyle name="Input 2 6 2 2 6 3" xfId="34155"/>
    <cellStyle name="Input 2 6 2 2 6 4" xfId="34156"/>
    <cellStyle name="Input 2 6 2 2 6 5" xfId="34157"/>
    <cellStyle name="Input 2 6 2 2 6 6" xfId="34158"/>
    <cellStyle name="Input 2 6 2 2 6 7" xfId="34159"/>
    <cellStyle name="Input 2 6 2 2 6 8" xfId="34160"/>
    <cellStyle name="Input 2 6 2 2 7" xfId="34161"/>
    <cellStyle name="Input 2 6 2 2 7 2" xfId="34162"/>
    <cellStyle name="Input 2 6 2 2 7 3" xfId="34163"/>
    <cellStyle name="Input 2 6 2 2 7 4" xfId="34164"/>
    <cellStyle name="Input 2 6 2 2 7 5" xfId="34165"/>
    <cellStyle name="Input 2 6 2 2 7 6" xfId="34166"/>
    <cellStyle name="Input 2 6 2 2 7 7" xfId="34167"/>
    <cellStyle name="Input 2 6 2 2 7 8" xfId="34168"/>
    <cellStyle name="Input 2 6 2 2 8" xfId="34169"/>
    <cellStyle name="Input 2 6 2 2 9" xfId="34170"/>
    <cellStyle name="Input 2 6 2 20" xfId="34171"/>
    <cellStyle name="Input 2 6 2 21" xfId="34172"/>
    <cellStyle name="Input 2 6 2 22" xfId="34173"/>
    <cellStyle name="Input 2 6 2 23" xfId="34174"/>
    <cellStyle name="Input 2 6 2 24" xfId="34175"/>
    <cellStyle name="Input 2 6 2 25" xfId="34176"/>
    <cellStyle name="Input 2 6 2 26" xfId="34177"/>
    <cellStyle name="Input 2 6 2 27" xfId="34178"/>
    <cellStyle name="Input 2 6 2 3" xfId="34179"/>
    <cellStyle name="Input 2 6 2 3 10" xfId="34180"/>
    <cellStyle name="Input 2 6 2 3 11" xfId="34181"/>
    <cellStyle name="Input 2 6 2 3 12" xfId="34182"/>
    <cellStyle name="Input 2 6 2 3 13" xfId="34183"/>
    <cellStyle name="Input 2 6 2 3 14" xfId="34184"/>
    <cellStyle name="Input 2 6 2 3 15" xfId="34185"/>
    <cellStyle name="Input 2 6 2 3 2" xfId="34186"/>
    <cellStyle name="Input 2 6 2 3 2 2" xfId="34187"/>
    <cellStyle name="Input 2 6 2 3 2 3" xfId="34188"/>
    <cellStyle name="Input 2 6 2 3 2 4" xfId="34189"/>
    <cellStyle name="Input 2 6 2 3 2 5" xfId="34190"/>
    <cellStyle name="Input 2 6 2 3 2 6" xfId="34191"/>
    <cellStyle name="Input 2 6 2 3 2 7" xfId="34192"/>
    <cellStyle name="Input 2 6 2 3 2 8" xfId="34193"/>
    <cellStyle name="Input 2 6 2 3 3" xfId="34194"/>
    <cellStyle name="Input 2 6 2 3 3 2" xfId="34195"/>
    <cellStyle name="Input 2 6 2 3 3 3" xfId="34196"/>
    <cellStyle name="Input 2 6 2 3 3 4" xfId="34197"/>
    <cellStyle name="Input 2 6 2 3 3 5" xfId="34198"/>
    <cellStyle name="Input 2 6 2 3 3 6" xfId="34199"/>
    <cellStyle name="Input 2 6 2 3 3 7" xfId="34200"/>
    <cellStyle name="Input 2 6 2 3 3 8" xfId="34201"/>
    <cellStyle name="Input 2 6 2 3 4" xfId="34202"/>
    <cellStyle name="Input 2 6 2 3 4 2" xfId="34203"/>
    <cellStyle name="Input 2 6 2 3 4 3" xfId="34204"/>
    <cellStyle name="Input 2 6 2 3 4 4" xfId="34205"/>
    <cellStyle name="Input 2 6 2 3 4 5" xfId="34206"/>
    <cellStyle name="Input 2 6 2 3 4 6" xfId="34207"/>
    <cellStyle name="Input 2 6 2 3 4 7" xfId="34208"/>
    <cellStyle name="Input 2 6 2 3 4 8" xfId="34209"/>
    <cellStyle name="Input 2 6 2 3 5" xfId="34210"/>
    <cellStyle name="Input 2 6 2 3 5 2" xfId="34211"/>
    <cellStyle name="Input 2 6 2 3 5 3" xfId="34212"/>
    <cellStyle name="Input 2 6 2 3 5 4" xfId="34213"/>
    <cellStyle name="Input 2 6 2 3 5 5" xfId="34214"/>
    <cellStyle name="Input 2 6 2 3 5 6" xfId="34215"/>
    <cellStyle name="Input 2 6 2 3 5 7" xfId="34216"/>
    <cellStyle name="Input 2 6 2 3 5 8" xfId="34217"/>
    <cellStyle name="Input 2 6 2 3 6" xfId="34218"/>
    <cellStyle name="Input 2 6 2 3 6 2" xfId="34219"/>
    <cellStyle name="Input 2 6 2 3 6 3" xfId="34220"/>
    <cellStyle name="Input 2 6 2 3 6 4" xfId="34221"/>
    <cellStyle name="Input 2 6 2 3 6 5" xfId="34222"/>
    <cellStyle name="Input 2 6 2 3 6 6" xfId="34223"/>
    <cellStyle name="Input 2 6 2 3 6 7" xfId="34224"/>
    <cellStyle name="Input 2 6 2 3 6 8" xfId="34225"/>
    <cellStyle name="Input 2 6 2 3 7" xfId="34226"/>
    <cellStyle name="Input 2 6 2 3 7 2" xfId="34227"/>
    <cellStyle name="Input 2 6 2 3 7 3" xfId="34228"/>
    <cellStyle name="Input 2 6 2 3 7 4" xfId="34229"/>
    <cellStyle name="Input 2 6 2 3 7 5" xfId="34230"/>
    <cellStyle name="Input 2 6 2 3 7 6" xfId="34231"/>
    <cellStyle name="Input 2 6 2 3 7 7" xfId="34232"/>
    <cellStyle name="Input 2 6 2 3 7 8" xfId="34233"/>
    <cellStyle name="Input 2 6 2 3 8" xfId="34234"/>
    <cellStyle name="Input 2 6 2 3 9" xfId="34235"/>
    <cellStyle name="Input 2 6 2 4" xfId="34236"/>
    <cellStyle name="Input 2 6 2 4 2" xfId="34237"/>
    <cellStyle name="Input 2 6 2 4 3" xfId="34238"/>
    <cellStyle name="Input 2 6 2 4 4" xfId="34239"/>
    <cellStyle name="Input 2 6 2 4 5" xfId="34240"/>
    <cellStyle name="Input 2 6 2 4 6" xfId="34241"/>
    <cellStyle name="Input 2 6 2 4 7" xfId="34242"/>
    <cellStyle name="Input 2 6 2 4 8" xfId="34243"/>
    <cellStyle name="Input 2 6 2 4 9" xfId="34244"/>
    <cellStyle name="Input 2 6 2 5" xfId="34245"/>
    <cellStyle name="Input 2 6 2 5 2" xfId="34246"/>
    <cellStyle name="Input 2 6 2 5 3" xfId="34247"/>
    <cellStyle name="Input 2 6 2 5 4" xfId="34248"/>
    <cellStyle name="Input 2 6 2 5 5" xfId="34249"/>
    <cellStyle name="Input 2 6 2 5 6" xfId="34250"/>
    <cellStyle name="Input 2 6 2 5 7" xfId="34251"/>
    <cellStyle name="Input 2 6 2 5 8" xfId="34252"/>
    <cellStyle name="Input 2 6 2 6" xfId="34253"/>
    <cellStyle name="Input 2 6 2 6 2" xfId="34254"/>
    <cellStyle name="Input 2 6 2 6 3" xfId="34255"/>
    <cellStyle name="Input 2 6 2 6 4" xfId="34256"/>
    <cellStyle name="Input 2 6 2 6 5" xfId="34257"/>
    <cellStyle name="Input 2 6 2 6 6" xfId="34258"/>
    <cellStyle name="Input 2 6 2 6 7" xfId="34259"/>
    <cellStyle name="Input 2 6 2 6 8" xfId="34260"/>
    <cellStyle name="Input 2 6 2 7" xfId="34261"/>
    <cellStyle name="Input 2 6 2 7 2" xfId="34262"/>
    <cellStyle name="Input 2 6 2 7 3" xfId="34263"/>
    <cellStyle name="Input 2 6 2 7 4" xfId="34264"/>
    <cellStyle name="Input 2 6 2 7 5" xfId="34265"/>
    <cellStyle name="Input 2 6 2 7 6" xfId="34266"/>
    <cellStyle name="Input 2 6 2 7 7" xfId="34267"/>
    <cellStyle name="Input 2 6 2 7 8" xfId="34268"/>
    <cellStyle name="Input 2 6 2 8" xfId="34269"/>
    <cellStyle name="Input 2 6 2 8 2" xfId="34270"/>
    <cellStyle name="Input 2 6 2 8 3" xfId="34271"/>
    <cellStyle name="Input 2 6 2 8 4" xfId="34272"/>
    <cellStyle name="Input 2 6 2 8 5" xfId="34273"/>
    <cellStyle name="Input 2 6 2 8 6" xfId="34274"/>
    <cellStyle name="Input 2 6 2 8 7" xfId="34275"/>
    <cellStyle name="Input 2 6 2 8 8" xfId="34276"/>
    <cellStyle name="Input 2 6 2 9" xfId="34277"/>
    <cellStyle name="Input 2 6 2 9 2" xfId="34278"/>
    <cellStyle name="Input 2 6 2 9 3" xfId="34279"/>
    <cellStyle name="Input 2 6 2 9 4" xfId="34280"/>
    <cellStyle name="Input 2 6 2 9 5" xfId="34281"/>
    <cellStyle name="Input 2 6 2 9 6" xfId="34282"/>
    <cellStyle name="Input 2 6 2 9 7" xfId="34283"/>
    <cellStyle name="Input 2 6 2 9 8" xfId="34284"/>
    <cellStyle name="Input 2 6 20" xfId="34285"/>
    <cellStyle name="Input 2 6 21" xfId="34286"/>
    <cellStyle name="Input 2 6 22" xfId="34287"/>
    <cellStyle name="Input 2 6 23" xfId="34288"/>
    <cellStyle name="Input 2 6 24" xfId="34289"/>
    <cellStyle name="Input 2 6 3" xfId="34290"/>
    <cellStyle name="Input 2 6 3 10" xfId="34291"/>
    <cellStyle name="Input 2 6 3 11" xfId="34292"/>
    <cellStyle name="Input 2 6 3 12" xfId="34293"/>
    <cellStyle name="Input 2 6 3 13" xfId="34294"/>
    <cellStyle name="Input 2 6 3 14" xfId="34295"/>
    <cellStyle name="Input 2 6 3 15" xfId="34296"/>
    <cellStyle name="Input 2 6 3 16" xfId="34297"/>
    <cellStyle name="Input 2 6 3 17" xfId="34298"/>
    <cellStyle name="Input 2 6 3 18" xfId="34299"/>
    <cellStyle name="Input 2 6 3 19" xfId="34300"/>
    <cellStyle name="Input 2 6 3 2" xfId="34301"/>
    <cellStyle name="Input 2 6 3 2 10" xfId="34302"/>
    <cellStyle name="Input 2 6 3 2 2" xfId="34303"/>
    <cellStyle name="Input 2 6 3 2 2 2" xfId="34304"/>
    <cellStyle name="Input 2 6 3 2 2 3" xfId="34305"/>
    <cellStyle name="Input 2 6 3 2 2 4" xfId="34306"/>
    <cellStyle name="Input 2 6 3 2 2 5" xfId="34307"/>
    <cellStyle name="Input 2 6 3 2 2 6" xfId="34308"/>
    <cellStyle name="Input 2 6 3 2 2 7" xfId="34309"/>
    <cellStyle name="Input 2 6 3 2 2 8" xfId="34310"/>
    <cellStyle name="Input 2 6 3 2 2 9" xfId="34311"/>
    <cellStyle name="Input 2 6 3 2 3" xfId="34312"/>
    <cellStyle name="Input 2 6 3 2 4" xfId="34313"/>
    <cellStyle name="Input 2 6 3 2 5" xfId="34314"/>
    <cellStyle name="Input 2 6 3 2 6" xfId="34315"/>
    <cellStyle name="Input 2 6 3 2 7" xfId="34316"/>
    <cellStyle name="Input 2 6 3 2 8" xfId="34317"/>
    <cellStyle name="Input 2 6 3 2 9" xfId="34318"/>
    <cellStyle name="Input 2 6 3 20" xfId="34319"/>
    <cellStyle name="Input 2 6 3 21" xfId="34320"/>
    <cellStyle name="Input 2 6 3 22" xfId="34321"/>
    <cellStyle name="Input 2 6 3 23" xfId="34322"/>
    <cellStyle name="Input 2 6 3 24" xfId="34323"/>
    <cellStyle name="Input 2 6 3 3" xfId="34324"/>
    <cellStyle name="Input 2 6 3 3 2" xfId="34325"/>
    <cellStyle name="Input 2 6 3 3 3" xfId="34326"/>
    <cellStyle name="Input 2 6 3 3 4" xfId="34327"/>
    <cellStyle name="Input 2 6 3 3 5" xfId="34328"/>
    <cellStyle name="Input 2 6 3 3 6" xfId="34329"/>
    <cellStyle name="Input 2 6 3 3 7" xfId="34330"/>
    <cellStyle name="Input 2 6 3 3 8" xfId="34331"/>
    <cellStyle name="Input 2 6 3 4" xfId="34332"/>
    <cellStyle name="Input 2 6 3 4 2" xfId="34333"/>
    <cellStyle name="Input 2 6 3 4 3" xfId="34334"/>
    <cellStyle name="Input 2 6 3 4 4" xfId="34335"/>
    <cellStyle name="Input 2 6 3 4 5" xfId="34336"/>
    <cellStyle name="Input 2 6 3 4 6" xfId="34337"/>
    <cellStyle name="Input 2 6 3 4 7" xfId="34338"/>
    <cellStyle name="Input 2 6 3 4 8" xfId="34339"/>
    <cellStyle name="Input 2 6 3 4 9" xfId="34340"/>
    <cellStyle name="Input 2 6 3 5" xfId="34341"/>
    <cellStyle name="Input 2 6 3 5 2" xfId="34342"/>
    <cellStyle name="Input 2 6 3 5 3" xfId="34343"/>
    <cellStyle name="Input 2 6 3 5 4" xfId="34344"/>
    <cellStyle name="Input 2 6 3 5 5" xfId="34345"/>
    <cellStyle name="Input 2 6 3 5 6" xfId="34346"/>
    <cellStyle name="Input 2 6 3 5 7" xfId="34347"/>
    <cellStyle name="Input 2 6 3 5 8" xfId="34348"/>
    <cellStyle name="Input 2 6 3 6" xfId="34349"/>
    <cellStyle name="Input 2 6 3 6 2" xfId="34350"/>
    <cellStyle name="Input 2 6 3 6 3" xfId="34351"/>
    <cellStyle name="Input 2 6 3 6 4" xfId="34352"/>
    <cellStyle name="Input 2 6 3 6 5" xfId="34353"/>
    <cellStyle name="Input 2 6 3 6 6" xfId="34354"/>
    <cellStyle name="Input 2 6 3 6 7" xfId="34355"/>
    <cellStyle name="Input 2 6 3 6 8" xfId="34356"/>
    <cellStyle name="Input 2 6 3 7" xfId="34357"/>
    <cellStyle name="Input 2 6 3 7 2" xfId="34358"/>
    <cellStyle name="Input 2 6 3 7 3" xfId="34359"/>
    <cellStyle name="Input 2 6 3 7 4" xfId="34360"/>
    <cellStyle name="Input 2 6 3 7 5" xfId="34361"/>
    <cellStyle name="Input 2 6 3 7 6" xfId="34362"/>
    <cellStyle name="Input 2 6 3 7 7" xfId="34363"/>
    <cellStyle name="Input 2 6 3 7 8" xfId="34364"/>
    <cellStyle name="Input 2 6 3 8" xfId="34365"/>
    <cellStyle name="Input 2 6 3 9" xfId="34366"/>
    <cellStyle name="Input 2 6 4" xfId="34367"/>
    <cellStyle name="Input 2 6 4 10" xfId="34368"/>
    <cellStyle name="Input 2 6 4 11" xfId="34369"/>
    <cellStyle name="Input 2 6 4 12" xfId="34370"/>
    <cellStyle name="Input 2 6 4 13" xfId="34371"/>
    <cellStyle name="Input 2 6 4 14" xfId="34372"/>
    <cellStyle name="Input 2 6 4 15" xfId="34373"/>
    <cellStyle name="Input 2 6 4 16" xfId="34374"/>
    <cellStyle name="Input 2 6 4 17" xfId="34375"/>
    <cellStyle name="Input 2 6 4 18" xfId="34376"/>
    <cellStyle name="Input 2 6 4 2" xfId="34377"/>
    <cellStyle name="Input 2 6 4 2 10" xfId="34378"/>
    <cellStyle name="Input 2 6 4 2 2" xfId="34379"/>
    <cellStyle name="Input 2 6 4 2 2 2" xfId="34380"/>
    <cellStyle name="Input 2 6 4 2 2 3" xfId="34381"/>
    <cellStyle name="Input 2 6 4 2 2 4" xfId="34382"/>
    <cellStyle name="Input 2 6 4 2 2 5" xfId="34383"/>
    <cellStyle name="Input 2 6 4 2 2 6" xfId="34384"/>
    <cellStyle name="Input 2 6 4 2 2 7" xfId="34385"/>
    <cellStyle name="Input 2 6 4 2 2 8" xfId="34386"/>
    <cellStyle name="Input 2 6 4 2 2 9" xfId="34387"/>
    <cellStyle name="Input 2 6 4 2 3" xfId="34388"/>
    <cellStyle name="Input 2 6 4 2 4" xfId="34389"/>
    <cellStyle name="Input 2 6 4 2 5" xfId="34390"/>
    <cellStyle name="Input 2 6 4 2 6" xfId="34391"/>
    <cellStyle name="Input 2 6 4 2 7" xfId="34392"/>
    <cellStyle name="Input 2 6 4 2 8" xfId="34393"/>
    <cellStyle name="Input 2 6 4 2 9" xfId="34394"/>
    <cellStyle name="Input 2 6 4 3" xfId="34395"/>
    <cellStyle name="Input 2 6 4 3 2" xfId="34396"/>
    <cellStyle name="Input 2 6 4 3 3" xfId="34397"/>
    <cellStyle name="Input 2 6 4 3 4" xfId="34398"/>
    <cellStyle name="Input 2 6 4 3 5" xfId="34399"/>
    <cellStyle name="Input 2 6 4 3 6" xfId="34400"/>
    <cellStyle name="Input 2 6 4 3 7" xfId="34401"/>
    <cellStyle name="Input 2 6 4 3 8" xfId="34402"/>
    <cellStyle name="Input 2 6 4 4" xfId="34403"/>
    <cellStyle name="Input 2 6 4 4 2" xfId="34404"/>
    <cellStyle name="Input 2 6 4 4 3" xfId="34405"/>
    <cellStyle name="Input 2 6 4 4 4" xfId="34406"/>
    <cellStyle name="Input 2 6 4 4 5" xfId="34407"/>
    <cellStyle name="Input 2 6 4 4 6" xfId="34408"/>
    <cellStyle name="Input 2 6 4 4 7" xfId="34409"/>
    <cellStyle name="Input 2 6 4 4 8" xfId="34410"/>
    <cellStyle name="Input 2 6 4 4 9" xfId="34411"/>
    <cellStyle name="Input 2 6 4 5" xfId="34412"/>
    <cellStyle name="Input 2 6 4 6" xfId="34413"/>
    <cellStyle name="Input 2 6 4 7" xfId="34414"/>
    <cellStyle name="Input 2 6 4 8" xfId="34415"/>
    <cellStyle name="Input 2 6 4 9" xfId="34416"/>
    <cellStyle name="Input 2 6 5" xfId="34417"/>
    <cellStyle name="Input 2 6 5 10" xfId="34418"/>
    <cellStyle name="Input 2 6 5 11" xfId="34419"/>
    <cellStyle name="Input 2 6 5 12" xfId="34420"/>
    <cellStyle name="Input 2 6 5 13" xfId="34421"/>
    <cellStyle name="Input 2 6 5 14" xfId="34422"/>
    <cellStyle name="Input 2 6 5 15" xfId="34423"/>
    <cellStyle name="Input 2 6 5 16" xfId="34424"/>
    <cellStyle name="Input 2 6 5 17" xfId="34425"/>
    <cellStyle name="Input 2 6 5 18" xfId="34426"/>
    <cellStyle name="Input 2 6 5 2" xfId="34427"/>
    <cellStyle name="Input 2 6 5 2 10" xfId="34428"/>
    <cellStyle name="Input 2 6 5 2 2" xfId="34429"/>
    <cellStyle name="Input 2 6 5 2 2 2" xfId="34430"/>
    <cellStyle name="Input 2 6 5 2 2 3" xfId="34431"/>
    <cellStyle name="Input 2 6 5 2 2 4" xfId="34432"/>
    <cellStyle name="Input 2 6 5 2 2 5" xfId="34433"/>
    <cellStyle name="Input 2 6 5 2 2 6" xfId="34434"/>
    <cellStyle name="Input 2 6 5 2 2 7" xfId="34435"/>
    <cellStyle name="Input 2 6 5 2 2 8" xfId="34436"/>
    <cellStyle name="Input 2 6 5 2 2 9" xfId="34437"/>
    <cellStyle name="Input 2 6 5 2 3" xfId="34438"/>
    <cellStyle name="Input 2 6 5 2 4" xfId="34439"/>
    <cellStyle name="Input 2 6 5 2 5" xfId="34440"/>
    <cellStyle name="Input 2 6 5 2 6" xfId="34441"/>
    <cellStyle name="Input 2 6 5 2 7" xfId="34442"/>
    <cellStyle name="Input 2 6 5 2 8" xfId="34443"/>
    <cellStyle name="Input 2 6 5 2 9" xfId="34444"/>
    <cellStyle name="Input 2 6 5 3" xfId="34445"/>
    <cellStyle name="Input 2 6 5 3 2" xfId="34446"/>
    <cellStyle name="Input 2 6 5 3 3" xfId="34447"/>
    <cellStyle name="Input 2 6 5 3 4" xfId="34448"/>
    <cellStyle name="Input 2 6 5 3 5" xfId="34449"/>
    <cellStyle name="Input 2 6 5 3 6" xfId="34450"/>
    <cellStyle name="Input 2 6 5 3 7" xfId="34451"/>
    <cellStyle name="Input 2 6 5 3 8" xfId="34452"/>
    <cellStyle name="Input 2 6 5 4" xfId="34453"/>
    <cellStyle name="Input 2 6 5 4 2" xfId="34454"/>
    <cellStyle name="Input 2 6 5 4 3" xfId="34455"/>
    <cellStyle name="Input 2 6 5 4 4" xfId="34456"/>
    <cellStyle name="Input 2 6 5 4 5" xfId="34457"/>
    <cellStyle name="Input 2 6 5 4 6" xfId="34458"/>
    <cellStyle name="Input 2 6 5 4 7" xfId="34459"/>
    <cellStyle name="Input 2 6 5 4 8" xfId="34460"/>
    <cellStyle name="Input 2 6 5 4 9" xfId="34461"/>
    <cellStyle name="Input 2 6 5 5" xfId="34462"/>
    <cellStyle name="Input 2 6 5 6" xfId="34463"/>
    <cellStyle name="Input 2 6 5 7" xfId="34464"/>
    <cellStyle name="Input 2 6 5 8" xfId="34465"/>
    <cellStyle name="Input 2 6 5 9" xfId="34466"/>
    <cellStyle name="Input 2 6 6" xfId="34467"/>
    <cellStyle name="Input 2 6 6 10" xfId="34468"/>
    <cellStyle name="Input 2 6 6 11" xfId="34469"/>
    <cellStyle name="Input 2 6 6 12" xfId="34470"/>
    <cellStyle name="Input 2 6 6 13" xfId="34471"/>
    <cellStyle name="Input 2 6 6 14" xfId="34472"/>
    <cellStyle name="Input 2 6 6 15" xfId="34473"/>
    <cellStyle name="Input 2 6 6 16" xfId="34474"/>
    <cellStyle name="Input 2 6 6 17" xfId="34475"/>
    <cellStyle name="Input 2 6 6 18" xfId="34476"/>
    <cellStyle name="Input 2 6 6 2" xfId="34477"/>
    <cellStyle name="Input 2 6 6 2 2" xfId="34478"/>
    <cellStyle name="Input 2 6 6 2 3" xfId="34479"/>
    <cellStyle name="Input 2 6 6 2 4" xfId="34480"/>
    <cellStyle name="Input 2 6 6 2 5" xfId="34481"/>
    <cellStyle name="Input 2 6 6 2 6" xfId="34482"/>
    <cellStyle name="Input 2 6 6 2 7" xfId="34483"/>
    <cellStyle name="Input 2 6 6 2 8" xfId="34484"/>
    <cellStyle name="Input 2 6 6 2 9" xfId="34485"/>
    <cellStyle name="Input 2 6 6 3" xfId="34486"/>
    <cellStyle name="Input 2 6 6 4" xfId="34487"/>
    <cellStyle name="Input 2 6 6 5" xfId="34488"/>
    <cellStyle name="Input 2 6 6 6" xfId="34489"/>
    <cellStyle name="Input 2 6 6 7" xfId="34490"/>
    <cellStyle name="Input 2 6 6 8" xfId="34491"/>
    <cellStyle name="Input 2 6 6 9" xfId="34492"/>
    <cellStyle name="Input 2 6 7" xfId="34493"/>
    <cellStyle name="Input 2 6 7 2" xfId="34494"/>
    <cellStyle name="Input 2 6 7 3" xfId="34495"/>
    <cellStyle name="Input 2 6 7 4" xfId="34496"/>
    <cellStyle name="Input 2 6 7 5" xfId="34497"/>
    <cellStyle name="Input 2 6 7 6" xfId="34498"/>
    <cellStyle name="Input 2 6 7 7" xfId="34499"/>
    <cellStyle name="Input 2 6 7 8" xfId="34500"/>
    <cellStyle name="Input 2 6 7 9" xfId="34501"/>
    <cellStyle name="Input 2 6 8" xfId="34502"/>
    <cellStyle name="Input 2 6 8 2" xfId="34503"/>
    <cellStyle name="Input 2 6 8 3" xfId="34504"/>
    <cellStyle name="Input 2 6 8 4" xfId="34505"/>
    <cellStyle name="Input 2 6 8 5" xfId="34506"/>
    <cellStyle name="Input 2 6 8 6" xfId="34507"/>
    <cellStyle name="Input 2 6 8 7" xfId="34508"/>
    <cellStyle name="Input 2 6 8 8" xfId="34509"/>
    <cellStyle name="Input 2 6 8 9" xfId="34510"/>
    <cellStyle name="Input 2 6 9" xfId="34511"/>
    <cellStyle name="Input 2 7" xfId="2314"/>
    <cellStyle name="Input 2 7 10" xfId="34512"/>
    <cellStyle name="Input 2 7 11" xfId="34513"/>
    <cellStyle name="Input 2 7 12" xfId="34514"/>
    <cellStyle name="Input 2 7 13" xfId="34515"/>
    <cellStyle name="Input 2 7 14" xfId="34516"/>
    <cellStyle name="Input 2 7 15" xfId="34517"/>
    <cellStyle name="Input 2 7 16" xfId="34518"/>
    <cellStyle name="Input 2 7 17" xfId="34519"/>
    <cellStyle name="Input 2 7 18" xfId="34520"/>
    <cellStyle name="Input 2 7 19" xfId="34521"/>
    <cellStyle name="Input 2 7 2" xfId="34522"/>
    <cellStyle name="Input 2 7 2 10" xfId="34523"/>
    <cellStyle name="Input 2 7 2 11" xfId="34524"/>
    <cellStyle name="Input 2 7 2 12" xfId="34525"/>
    <cellStyle name="Input 2 7 2 13" xfId="34526"/>
    <cellStyle name="Input 2 7 2 2" xfId="34527"/>
    <cellStyle name="Input 2 7 2 2 10" xfId="34528"/>
    <cellStyle name="Input 2 7 2 2 2" xfId="34529"/>
    <cellStyle name="Input 2 7 2 2 2 2" xfId="34530"/>
    <cellStyle name="Input 2 7 2 2 2 3" xfId="34531"/>
    <cellStyle name="Input 2 7 2 2 2 4" xfId="34532"/>
    <cellStyle name="Input 2 7 2 2 2 5" xfId="34533"/>
    <cellStyle name="Input 2 7 2 2 2 6" xfId="34534"/>
    <cellStyle name="Input 2 7 2 2 2 7" xfId="34535"/>
    <cellStyle name="Input 2 7 2 2 2 8" xfId="34536"/>
    <cellStyle name="Input 2 7 2 2 2 9" xfId="34537"/>
    <cellStyle name="Input 2 7 2 2 3" xfId="34538"/>
    <cellStyle name="Input 2 7 2 2 4" xfId="34539"/>
    <cellStyle name="Input 2 7 2 2 5" xfId="34540"/>
    <cellStyle name="Input 2 7 2 2 6" xfId="34541"/>
    <cellStyle name="Input 2 7 2 2 7" xfId="34542"/>
    <cellStyle name="Input 2 7 2 2 8" xfId="34543"/>
    <cellStyle name="Input 2 7 2 2 9" xfId="34544"/>
    <cellStyle name="Input 2 7 2 3" xfId="34545"/>
    <cellStyle name="Input 2 7 2 3 2" xfId="34546"/>
    <cellStyle name="Input 2 7 2 3 3" xfId="34547"/>
    <cellStyle name="Input 2 7 2 3 4" xfId="34548"/>
    <cellStyle name="Input 2 7 2 3 5" xfId="34549"/>
    <cellStyle name="Input 2 7 2 3 6" xfId="34550"/>
    <cellStyle name="Input 2 7 2 3 7" xfId="34551"/>
    <cellStyle name="Input 2 7 2 3 8" xfId="34552"/>
    <cellStyle name="Input 2 7 2 4" xfId="34553"/>
    <cellStyle name="Input 2 7 2 4 2" xfId="34554"/>
    <cellStyle name="Input 2 7 2 4 3" xfId="34555"/>
    <cellStyle name="Input 2 7 2 4 4" xfId="34556"/>
    <cellStyle name="Input 2 7 2 4 5" xfId="34557"/>
    <cellStyle name="Input 2 7 2 4 6" xfId="34558"/>
    <cellStyle name="Input 2 7 2 4 7" xfId="34559"/>
    <cellStyle name="Input 2 7 2 4 8" xfId="34560"/>
    <cellStyle name="Input 2 7 2 4 9" xfId="34561"/>
    <cellStyle name="Input 2 7 2 5" xfId="34562"/>
    <cellStyle name="Input 2 7 2 6" xfId="34563"/>
    <cellStyle name="Input 2 7 2 7" xfId="34564"/>
    <cellStyle name="Input 2 7 2 8" xfId="34565"/>
    <cellStyle name="Input 2 7 2 9" xfId="34566"/>
    <cellStyle name="Input 2 7 3" xfId="34567"/>
    <cellStyle name="Input 2 7 3 10" xfId="34568"/>
    <cellStyle name="Input 2 7 3 11" xfId="34569"/>
    <cellStyle name="Input 2 7 3 12" xfId="34570"/>
    <cellStyle name="Input 2 7 3 13" xfId="34571"/>
    <cellStyle name="Input 2 7 3 2" xfId="34572"/>
    <cellStyle name="Input 2 7 3 2 10" xfId="34573"/>
    <cellStyle name="Input 2 7 3 2 2" xfId="34574"/>
    <cellStyle name="Input 2 7 3 2 2 2" xfId="34575"/>
    <cellStyle name="Input 2 7 3 2 2 3" xfId="34576"/>
    <cellStyle name="Input 2 7 3 2 2 4" xfId="34577"/>
    <cellStyle name="Input 2 7 3 2 2 5" xfId="34578"/>
    <cellStyle name="Input 2 7 3 2 2 6" xfId="34579"/>
    <cellStyle name="Input 2 7 3 2 2 7" xfId="34580"/>
    <cellStyle name="Input 2 7 3 2 2 8" xfId="34581"/>
    <cellStyle name="Input 2 7 3 2 2 9" xfId="34582"/>
    <cellStyle name="Input 2 7 3 2 3" xfId="34583"/>
    <cellStyle name="Input 2 7 3 2 4" xfId="34584"/>
    <cellStyle name="Input 2 7 3 2 5" xfId="34585"/>
    <cellStyle name="Input 2 7 3 2 6" xfId="34586"/>
    <cellStyle name="Input 2 7 3 2 7" xfId="34587"/>
    <cellStyle name="Input 2 7 3 2 8" xfId="34588"/>
    <cellStyle name="Input 2 7 3 2 9" xfId="34589"/>
    <cellStyle name="Input 2 7 3 3" xfId="34590"/>
    <cellStyle name="Input 2 7 3 3 2" xfId="34591"/>
    <cellStyle name="Input 2 7 3 3 3" xfId="34592"/>
    <cellStyle name="Input 2 7 3 3 4" xfId="34593"/>
    <cellStyle name="Input 2 7 3 3 5" xfId="34594"/>
    <cellStyle name="Input 2 7 3 3 6" xfId="34595"/>
    <cellStyle name="Input 2 7 3 3 7" xfId="34596"/>
    <cellStyle name="Input 2 7 3 3 8" xfId="34597"/>
    <cellStyle name="Input 2 7 3 4" xfId="34598"/>
    <cellStyle name="Input 2 7 3 4 2" xfId="34599"/>
    <cellStyle name="Input 2 7 3 4 3" xfId="34600"/>
    <cellStyle name="Input 2 7 3 4 4" xfId="34601"/>
    <cellStyle name="Input 2 7 3 4 5" xfId="34602"/>
    <cellStyle name="Input 2 7 3 4 6" xfId="34603"/>
    <cellStyle name="Input 2 7 3 4 7" xfId="34604"/>
    <cellStyle name="Input 2 7 3 4 8" xfId="34605"/>
    <cellStyle name="Input 2 7 3 4 9" xfId="34606"/>
    <cellStyle name="Input 2 7 3 5" xfId="34607"/>
    <cellStyle name="Input 2 7 3 6" xfId="34608"/>
    <cellStyle name="Input 2 7 3 7" xfId="34609"/>
    <cellStyle name="Input 2 7 3 8" xfId="34610"/>
    <cellStyle name="Input 2 7 3 9" xfId="34611"/>
    <cellStyle name="Input 2 7 4" xfId="34612"/>
    <cellStyle name="Input 2 7 4 10" xfId="34613"/>
    <cellStyle name="Input 2 7 4 11" xfId="34614"/>
    <cellStyle name="Input 2 7 4 12" xfId="34615"/>
    <cellStyle name="Input 2 7 4 13" xfId="34616"/>
    <cellStyle name="Input 2 7 4 2" xfId="34617"/>
    <cellStyle name="Input 2 7 4 2 10" xfId="34618"/>
    <cellStyle name="Input 2 7 4 2 2" xfId="34619"/>
    <cellStyle name="Input 2 7 4 2 2 2" xfId="34620"/>
    <cellStyle name="Input 2 7 4 2 2 3" xfId="34621"/>
    <cellStyle name="Input 2 7 4 2 2 4" xfId="34622"/>
    <cellStyle name="Input 2 7 4 2 2 5" xfId="34623"/>
    <cellStyle name="Input 2 7 4 2 2 6" xfId="34624"/>
    <cellStyle name="Input 2 7 4 2 2 7" xfId="34625"/>
    <cellStyle name="Input 2 7 4 2 2 8" xfId="34626"/>
    <cellStyle name="Input 2 7 4 2 2 9" xfId="34627"/>
    <cellStyle name="Input 2 7 4 2 3" xfId="34628"/>
    <cellStyle name="Input 2 7 4 2 4" xfId="34629"/>
    <cellStyle name="Input 2 7 4 2 5" xfId="34630"/>
    <cellStyle name="Input 2 7 4 2 6" xfId="34631"/>
    <cellStyle name="Input 2 7 4 2 7" xfId="34632"/>
    <cellStyle name="Input 2 7 4 2 8" xfId="34633"/>
    <cellStyle name="Input 2 7 4 2 9" xfId="34634"/>
    <cellStyle name="Input 2 7 4 3" xfId="34635"/>
    <cellStyle name="Input 2 7 4 3 2" xfId="34636"/>
    <cellStyle name="Input 2 7 4 3 3" xfId="34637"/>
    <cellStyle name="Input 2 7 4 3 4" xfId="34638"/>
    <cellStyle name="Input 2 7 4 3 5" xfId="34639"/>
    <cellStyle name="Input 2 7 4 3 6" xfId="34640"/>
    <cellStyle name="Input 2 7 4 3 7" xfId="34641"/>
    <cellStyle name="Input 2 7 4 3 8" xfId="34642"/>
    <cellStyle name="Input 2 7 4 4" xfId="34643"/>
    <cellStyle name="Input 2 7 4 4 2" xfId="34644"/>
    <cellStyle name="Input 2 7 4 4 3" xfId="34645"/>
    <cellStyle name="Input 2 7 4 4 4" xfId="34646"/>
    <cellStyle name="Input 2 7 4 4 5" xfId="34647"/>
    <cellStyle name="Input 2 7 4 4 6" xfId="34648"/>
    <cellStyle name="Input 2 7 4 4 7" xfId="34649"/>
    <cellStyle name="Input 2 7 4 4 8" xfId="34650"/>
    <cellStyle name="Input 2 7 4 4 9" xfId="34651"/>
    <cellStyle name="Input 2 7 4 5" xfId="34652"/>
    <cellStyle name="Input 2 7 4 6" xfId="34653"/>
    <cellStyle name="Input 2 7 4 7" xfId="34654"/>
    <cellStyle name="Input 2 7 4 8" xfId="34655"/>
    <cellStyle name="Input 2 7 4 9" xfId="34656"/>
    <cellStyle name="Input 2 7 5" xfId="34657"/>
    <cellStyle name="Input 2 7 5 10" xfId="34658"/>
    <cellStyle name="Input 2 7 5 11" xfId="34659"/>
    <cellStyle name="Input 2 7 5 12" xfId="34660"/>
    <cellStyle name="Input 2 7 5 13" xfId="34661"/>
    <cellStyle name="Input 2 7 5 2" xfId="34662"/>
    <cellStyle name="Input 2 7 5 2 10" xfId="34663"/>
    <cellStyle name="Input 2 7 5 2 2" xfId="34664"/>
    <cellStyle name="Input 2 7 5 2 2 2" xfId="34665"/>
    <cellStyle name="Input 2 7 5 2 2 3" xfId="34666"/>
    <cellStyle name="Input 2 7 5 2 2 4" xfId="34667"/>
    <cellStyle name="Input 2 7 5 2 2 5" xfId="34668"/>
    <cellStyle name="Input 2 7 5 2 2 6" xfId="34669"/>
    <cellStyle name="Input 2 7 5 2 2 7" xfId="34670"/>
    <cellStyle name="Input 2 7 5 2 2 8" xfId="34671"/>
    <cellStyle name="Input 2 7 5 2 2 9" xfId="34672"/>
    <cellStyle name="Input 2 7 5 2 3" xfId="34673"/>
    <cellStyle name="Input 2 7 5 2 4" xfId="34674"/>
    <cellStyle name="Input 2 7 5 2 5" xfId="34675"/>
    <cellStyle name="Input 2 7 5 2 6" xfId="34676"/>
    <cellStyle name="Input 2 7 5 2 7" xfId="34677"/>
    <cellStyle name="Input 2 7 5 2 8" xfId="34678"/>
    <cellStyle name="Input 2 7 5 2 9" xfId="34679"/>
    <cellStyle name="Input 2 7 5 3" xfId="34680"/>
    <cellStyle name="Input 2 7 5 3 2" xfId="34681"/>
    <cellStyle name="Input 2 7 5 3 3" xfId="34682"/>
    <cellStyle name="Input 2 7 5 3 4" xfId="34683"/>
    <cellStyle name="Input 2 7 5 3 5" xfId="34684"/>
    <cellStyle name="Input 2 7 5 3 6" xfId="34685"/>
    <cellStyle name="Input 2 7 5 3 7" xfId="34686"/>
    <cellStyle name="Input 2 7 5 3 8" xfId="34687"/>
    <cellStyle name="Input 2 7 5 4" xfId="34688"/>
    <cellStyle name="Input 2 7 5 4 2" xfId="34689"/>
    <cellStyle name="Input 2 7 5 4 3" xfId="34690"/>
    <cellStyle name="Input 2 7 5 4 4" xfId="34691"/>
    <cellStyle name="Input 2 7 5 4 5" xfId="34692"/>
    <cellStyle name="Input 2 7 5 4 6" xfId="34693"/>
    <cellStyle name="Input 2 7 5 4 7" xfId="34694"/>
    <cellStyle name="Input 2 7 5 4 8" xfId="34695"/>
    <cellStyle name="Input 2 7 5 4 9" xfId="34696"/>
    <cellStyle name="Input 2 7 5 5" xfId="34697"/>
    <cellStyle name="Input 2 7 5 6" xfId="34698"/>
    <cellStyle name="Input 2 7 5 7" xfId="34699"/>
    <cellStyle name="Input 2 7 5 8" xfId="34700"/>
    <cellStyle name="Input 2 7 5 9" xfId="34701"/>
    <cellStyle name="Input 2 7 6" xfId="34702"/>
    <cellStyle name="Input 2 7 6 10" xfId="34703"/>
    <cellStyle name="Input 2 7 6 2" xfId="34704"/>
    <cellStyle name="Input 2 7 6 2 2" xfId="34705"/>
    <cellStyle name="Input 2 7 6 2 3" xfId="34706"/>
    <cellStyle name="Input 2 7 6 2 4" xfId="34707"/>
    <cellStyle name="Input 2 7 6 2 5" xfId="34708"/>
    <cellStyle name="Input 2 7 6 2 6" xfId="34709"/>
    <cellStyle name="Input 2 7 6 2 7" xfId="34710"/>
    <cellStyle name="Input 2 7 6 2 8" xfId="34711"/>
    <cellStyle name="Input 2 7 6 2 9" xfId="34712"/>
    <cellStyle name="Input 2 7 6 3" xfId="34713"/>
    <cellStyle name="Input 2 7 6 4" xfId="34714"/>
    <cellStyle name="Input 2 7 6 5" xfId="34715"/>
    <cellStyle name="Input 2 7 6 6" xfId="34716"/>
    <cellStyle name="Input 2 7 6 7" xfId="34717"/>
    <cellStyle name="Input 2 7 6 8" xfId="34718"/>
    <cellStyle name="Input 2 7 6 9" xfId="34719"/>
    <cellStyle name="Input 2 7 7" xfId="34720"/>
    <cellStyle name="Input 2 7 7 2" xfId="34721"/>
    <cellStyle name="Input 2 7 7 3" xfId="34722"/>
    <cellStyle name="Input 2 7 7 4" xfId="34723"/>
    <cellStyle name="Input 2 7 7 5" xfId="34724"/>
    <cellStyle name="Input 2 7 7 6" xfId="34725"/>
    <cellStyle name="Input 2 7 7 7" xfId="34726"/>
    <cellStyle name="Input 2 7 7 8" xfId="34727"/>
    <cellStyle name="Input 2 7 8" xfId="34728"/>
    <cellStyle name="Input 2 7 8 2" xfId="34729"/>
    <cellStyle name="Input 2 7 8 3" xfId="34730"/>
    <cellStyle name="Input 2 7 8 4" xfId="34731"/>
    <cellStyle name="Input 2 7 8 5" xfId="34732"/>
    <cellStyle name="Input 2 7 8 6" xfId="34733"/>
    <cellStyle name="Input 2 7 8 7" xfId="34734"/>
    <cellStyle name="Input 2 7 8 8" xfId="34735"/>
    <cellStyle name="Input 2 7 8 9" xfId="34736"/>
    <cellStyle name="Input 2 7 9" xfId="34737"/>
    <cellStyle name="Input 2 8" xfId="2315"/>
    <cellStyle name="Input 2 8 10" xfId="34738"/>
    <cellStyle name="Input 2 8 11" xfId="34739"/>
    <cellStyle name="Input 2 8 12" xfId="34740"/>
    <cellStyle name="Input 2 8 13" xfId="34741"/>
    <cellStyle name="Input 2 8 14" xfId="34742"/>
    <cellStyle name="Input 2 8 15" xfId="34743"/>
    <cellStyle name="Input 2 8 16" xfId="34744"/>
    <cellStyle name="Input 2 8 17" xfId="34745"/>
    <cellStyle name="Input 2 8 18" xfId="34746"/>
    <cellStyle name="Input 2 8 2" xfId="34747"/>
    <cellStyle name="Input 2 8 2 10" xfId="34748"/>
    <cellStyle name="Input 2 8 2 2" xfId="34749"/>
    <cellStyle name="Input 2 8 2 2 2" xfId="34750"/>
    <cellStyle name="Input 2 8 2 2 3" xfId="34751"/>
    <cellStyle name="Input 2 8 2 2 4" xfId="34752"/>
    <cellStyle name="Input 2 8 2 2 5" xfId="34753"/>
    <cellStyle name="Input 2 8 2 2 6" xfId="34754"/>
    <cellStyle name="Input 2 8 2 2 7" xfId="34755"/>
    <cellStyle name="Input 2 8 2 2 8" xfId="34756"/>
    <cellStyle name="Input 2 8 2 2 9" xfId="34757"/>
    <cellStyle name="Input 2 8 2 3" xfId="34758"/>
    <cellStyle name="Input 2 8 2 4" xfId="34759"/>
    <cellStyle name="Input 2 8 2 5" xfId="34760"/>
    <cellStyle name="Input 2 8 2 6" xfId="34761"/>
    <cellStyle name="Input 2 8 2 7" xfId="34762"/>
    <cellStyle name="Input 2 8 2 8" xfId="34763"/>
    <cellStyle name="Input 2 8 2 9" xfId="34764"/>
    <cellStyle name="Input 2 8 3" xfId="34765"/>
    <cellStyle name="Input 2 8 3 2" xfId="34766"/>
    <cellStyle name="Input 2 8 3 3" xfId="34767"/>
    <cellStyle name="Input 2 8 3 4" xfId="34768"/>
    <cellStyle name="Input 2 8 3 5" xfId="34769"/>
    <cellStyle name="Input 2 8 3 6" xfId="34770"/>
    <cellStyle name="Input 2 8 3 7" xfId="34771"/>
    <cellStyle name="Input 2 8 3 8" xfId="34772"/>
    <cellStyle name="Input 2 8 4" xfId="34773"/>
    <cellStyle name="Input 2 8 4 2" xfId="34774"/>
    <cellStyle name="Input 2 8 4 3" xfId="34775"/>
    <cellStyle name="Input 2 8 4 4" xfId="34776"/>
    <cellStyle name="Input 2 8 4 5" xfId="34777"/>
    <cellStyle name="Input 2 8 4 6" xfId="34778"/>
    <cellStyle name="Input 2 8 4 7" xfId="34779"/>
    <cellStyle name="Input 2 8 4 8" xfId="34780"/>
    <cellStyle name="Input 2 8 4 9" xfId="34781"/>
    <cellStyle name="Input 2 8 5" xfId="34782"/>
    <cellStyle name="Input 2 8 6" xfId="34783"/>
    <cellStyle name="Input 2 8 7" xfId="34784"/>
    <cellStyle name="Input 2 8 8" xfId="34785"/>
    <cellStyle name="Input 2 8 9" xfId="34786"/>
    <cellStyle name="Input 2 9" xfId="2316"/>
    <cellStyle name="Input 2 9 10" xfId="34787"/>
    <cellStyle name="Input 2 9 11" xfId="34788"/>
    <cellStyle name="Input 2 9 12" xfId="34789"/>
    <cellStyle name="Input 2 9 13" xfId="34790"/>
    <cellStyle name="Input 2 9 14" xfId="34791"/>
    <cellStyle name="Input 2 9 15" xfId="34792"/>
    <cellStyle name="Input 2 9 16" xfId="34793"/>
    <cellStyle name="Input 2 9 17" xfId="34794"/>
    <cellStyle name="Input 2 9 18" xfId="34795"/>
    <cellStyle name="Input 2 9 2" xfId="34796"/>
    <cellStyle name="Input 2 9 2 10" xfId="34797"/>
    <cellStyle name="Input 2 9 2 2" xfId="34798"/>
    <cellStyle name="Input 2 9 2 2 2" xfId="34799"/>
    <cellStyle name="Input 2 9 2 2 3" xfId="34800"/>
    <cellStyle name="Input 2 9 2 2 4" xfId="34801"/>
    <cellStyle name="Input 2 9 2 2 5" xfId="34802"/>
    <cellStyle name="Input 2 9 2 2 6" xfId="34803"/>
    <cellStyle name="Input 2 9 2 2 7" xfId="34804"/>
    <cellStyle name="Input 2 9 2 2 8" xfId="34805"/>
    <cellStyle name="Input 2 9 2 2 9" xfId="34806"/>
    <cellStyle name="Input 2 9 2 3" xfId="34807"/>
    <cellStyle name="Input 2 9 2 4" xfId="34808"/>
    <cellStyle name="Input 2 9 2 5" xfId="34809"/>
    <cellStyle name="Input 2 9 2 6" xfId="34810"/>
    <cellStyle name="Input 2 9 2 7" xfId="34811"/>
    <cellStyle name="Input 2 9 2 8" xfId="34812"/>
    <cellStyle name="Input 2 9 2 9" xfId="34813"/>
    <cellStyle name="Input 2 9 3" xfId="34814"/>
    <cellStyle name="Input 2 9 3 2" xfId="34815"/>
    <cellStyle name="Input 2 9 3 3" xfId="34816"/>
    <cellStyle name="Input 2 9 3 4" xfId="34817"/>
    <cellStyle name="Input 2 9 3 5" xfId="34818"/>
    <cellStyle name="Input 2 9 3 6" xfId="34819"/>
    <cellStyle name="Input 2 9 3 7" xfId="34820"/>
    <cellStyle name="Input 2 9 3 8" xfId="34821"/>
    <cellStyle name="Input 2 9 4" xfId="34822"/>
    <cellStyle name="Input 2 9 4 2" xfId="34823"/>
    <cellStyle name="Input 2 9 4 3" xfId="34824"/>
    <cellStyle name="Input 2 9 4 4" xfId="34825"/>
    <cellStyle name="Input 2 9 4 5" xfId="34826"/>
    <cellStyle name="Input 2 9 4 6" xfId="34827"/>
    <cellStyle name="Input 2 9 4 7" xfId="34828"/>
    <cellStyle name="Input 2 9 4 8" xfId="34829"/>
    <cellStyle name="Input 2 9 4 9" xfId="34830"/>
    <cellStyle name="Input 2 9 5" xfId="34831"/>
    <cellStyle name="Input 2 9 6" xfId="34832"/>
    <cellStyle name="Input 2 9 7" xfId="34833"/>
    <cellStyle name="Input 2 9 8" xfId="34834"/>
    <cellStyle name="Input 2 9 9" xfId="34835"/>
    <cellStyle name="Input 3" xfId="2317"/>
    <cellStyle name="Input 3 10" xfId="34836"/>
    <cellStyle name="Input 3 11" xfId="34837"/>
    <cellStyle name="Input 3 12" xfId="34838"/>
    <cellStyle name="Input 3 13" xfId="34839"/>
    <cellStyle name="Input 3 14" xfId="34840"/>
    <cellStyle name="Input 3 15" xfId="34841"/>
    <cellStyle name="Input 3 16" xfId="34842"/>
    <cellStyle name="Input 3 2" xfId="34843"/>
    <cellStyle name="Input 3 2 10" xfId="34844"/>
    <cellStyle name="Input 3 2 11" xfId="34845"/>
    <cellStyle name="Input 3 2 12" xfId="34846"/>
    <cellStyle name="Input 3 2 13" xfId="34847"/>
    <cellStyle name="Input 3 2 14" xfId="34848"/>
    <cellStyle name="Input 3 2 2" xfId="34849"/>
    <cellStyle name="Input 3 2 2 10" xfId="34850"/>
    <cellStyle name="Input 3 2 2 11" xfId="34851"/>
    <cellStyle name="Input 3 2 2 12" xfId="34852"/>
    <cellStyle name="Input 3 2 2 2" xfId="34853"/>
    <cellStyle name="Input 3 2 2 2 10" xfId="34854"/>
    <cellStyle name="Input 3 2 2 2 11" xfId="34855"/>
    <cellStyle name="Input 3 2 2 2 12" xfId="34856"/>
    <cellStyle name="Input 3 2 2 2 13" xfId="34857"/>
    <cellStyle name="Input 3 2 2 2 14" xfId="34858"/>
    <cellStyle name="Input 3 2 2 2 15" xfId="34859"/>
    <cellStyle name="Input 3 2 2 2 16" xfId="34860"/>
    <cellStyle name="Input 3 2 2 2 17" xfId="34861"/>
    <cellStyle name="Input 3 2 2 2 18" xfId="34862"/>
    <cellStyle name="Input 3 2 2 2 19" xfId="34863"/>
    <cellStyle name="Input 3 2 2 2 2" xfId="34864"/>
    <cellStyle name="Input 3 2 2 2 2 10" xfId="34865"/>
    <cellStyle name="Input 3 2 2 2 2 11" xfId="34866"/>
    <cellStyle name="Input 3 2 2 2 2 12" xfId="34867"/>
    <cellStyle name="Input 3 2 2 2 2 13" xfId="34868"/>
    <cellStyle name="Input 3 2 2 2 2 2" xfId="34869"/>
    <cellStyle name="Input 3 2 2 2 2 2 10" xfId="34870"/>
    <cellStyle name="Input 3 2 2 2 2 2 2" xfId="34871"/>
    <cellStyle name="Input 3 2 2 2 2 2 2 2" xfId="34872"/>
    <cellStyle name="Input 3 2 2 2 2 2 2 3" xfId="34873"/>
    <cellStyle name="Input 3 2 2 2 2 2 2 4" xfId="34874"/>
    <cellStyle name="Input 3 2 2 2 2 2 2 5" xfId="34875"/>
    <cellStyle name="Input 3 2 2 2 2 2 2 6" xfId="34876"/>
    <cellStyle name="Input 3 2 2 2 2 2 2 7" xfId="34877"/>
    <cellStyle name="Input 3 2 2 2 2 2 2 8" xfId="34878"/>
    <cellStyle name="Input 3 2 2 2 2 2 2 9" xfId="34879"/>
    <cellStyle name="Input 3 2 2 2 2 2 3" xfId="34880"/>
    <cellStyle name="Input 3 2 2 2 2 2 4" xfId="34881"/>
    <cellStyle name="Input 3 2 2 2 2 2 5" xfId="34882"/>
    <cellStyle name="Input 3 2 2 2 2 2 6" xfId="34883"/>
    <cellStyle name="Input 3 2 2 2 2 2 7" xfId="34884"/>
    <cellStyle name="Input 3 2 2 2 2 2 8" xfId="34885"/>
    <cellStyle name="Input 3 2 2 2 2 2 9" xfId="34886"/>
    <cellStyle name="Input 3 2 2 2 2 3" xfId="34887"/>
    <cellStyle name="Input 3 2 2 2 2 3 2" xfId="34888"/>
    <cellStyle name="Input 3 2 2 2 2 3 3" xfId="34889"/>
    <cellStyle name="Input 3 2 2 2 2 3 4" xfId="34890"/>
    <cellStyle name="Input 3 2 2 2 2 3 5" xfId="34891"/>
    <cellStyle name="Input 3 2 2 2 2 3 6" xfId="34892"/>
    <cellStyle name="Input 3 2 2 2 2 3 7" xfId="34893"/>
    <cellStyle name="Input 3 2 2 2 2 3 8" xfId="34894"/>
    <cellStyle name="Input 3 2 2 2 2 4" xfId="34895"/>
    <cellStyle name="Input 3 2 2 2 2 4 2" xfId="34896"/>
    <cellStyle name="Input 3 2 2 2 2 4 3" xfId="34897"/>
    <cellStyle name="Input 3 2 2 2 2 4 4" xfId="34898"/>
    <cellStyle name="Input 3 2 2 2 2 4 5" xfId="34899"/>
    <cellStyle name="Input 3 2 2 2 2 4 6" xfId="34900"/>
    <cellStyle name="Input 3 2 2 2 2 4 7" xfId="34901"/>
    <cellStyle name="Input 3 2 2 2 2 4 8" xfId="34902"/>
    <cellStyle name="Input 3 2 2 2 2 4 9" xfId="34903"/>
    <cellStyle name="Input 3 2 2 2 2 5" xfId="34904"/>
    <cellStyle name="Input 3 2 2 2 2 6" xfId="34905"/>
    <cellStyle name="Input 3 2 2 2 2 7" xfId="34906"/>
    <cellStyle name="Input 3 2 2 2 2 8" xfId="34907"/>
    <cellStyle name="Input 3 2 2 2 2 9" xfId="34908"/>
    <cellStyle name="Input 3 2 2 2 3" xfId="34909"/>
    <cellStyle name="Input 3 2 2 2 3 10" xfId="34910"/>
    <cellStyle name="Input 3 2 2 2 3 11" xfId="34911"/>
    <cellStyle name="Input 3 2 2 2 3 12" xfId="34912"/>
    <cellStyle name="Input 3 2 2 2 3 13" xfId="34913"/>
    <cellStyle name="Input 3 2 2 2 3 2" xfId="34914"/>
    <cellStyle name="Input 3 2 2 2 3 2 10" xfId="34915"/>
    <cellStyle name="Input 3 2 2 2 3 2 2" xfId="34916"/>
    <cellStyle name="Input 3 2 2 2 3 2 2 2" xfId="34917"/>
    <cellStyle name="Input 3 2 2 2 3 2 2 3" xfId="34918"/>
    <cellStyle name="Input 3 2 2 2 3 2 2 4" xfId="34919"/>
    <cellStyle name="Input 3 2 2 2 3 2 2 5" xfId="34920"/>
    <cellStyle name="Input 3 2 2 2 3 2 2 6" xfId="34921"/>
    <cellStyle name="Input 3 2 2 2 3 2 2 7" xfId="34922"/>
    <cellStyle name="Input 3 2 2 2 3 2 2 8" xfId="34923"/>
    <cellStyle name="Input 3 2 2 2 3 2 2 9" xfId="34924"/>
    <cellStyle name="Input 3 2 2 2 3 2 3" xfId="34925"/>
    <cellStyle name="Input 3 2 2 2 3 2 4" xfId="34926"/>
    <cellStyle name="Input 3 2 2 2 3 2 5" xfId="34927"/>
    <cellStyle name="Input 3 2 2 2 3 2 6" xfId="34928"/>
    <cellStyle name="Input 3 2 2 2 3 2 7" xfId="34929"/>
    <cellStyle name="Input 3 2 2 2 3 2 8" xfId="34930"/>
    <cellStyle name="Input 3 2 2 2 3 2 9" xfId="34931"/>
    <cellStyle name="Input 3 2 2 2 3 3" xfId="34932"/>
    <cellStyle name="Input 3 2 2 2 3 3 2" xfId="34933"/>
    <cellStyle name="Input 3 2 2 2 3 3 3" xfId="34934"/>
    <cellStyle name="Input 3 2 2 2 3 3 4" xfId="34935"/>
    <cellStyle name="Input 3 2 2 2 3 3 5" xfId="34936"/>
    <cellStyle name="Input 3 2 2 2 3 3 6" xfId="34937"/>
    <cellStyle name="Input 3 2 2 2 3 3 7" xfId="34938"/>
    <cellStyle name="Input 3 2 2 2 3 3 8" xfId="34939"/>
    <cellStyle name="Input 3 2 2 2 3 4" xfId="34940"/>
    <cellStyle name="Input 3 2 2 2 3 4 2" xfId="34941"/>
    <cellStyle name="Input 3 2 2 2 3 4 3" xfId="34942"/>
    <cellStyle name="Input 3 2 2 2 3 4 4" xfId="34943"/>
    <cellStyle name="Input 3 2 2 2 3 4 5" xfId="34944"/>
    <cellStyle name="Input 3 2 2 2 3 4 6" xfId="34945"/>
    <cellStyle name="Input 3 2 2 2 3 4 7" xfId="34946"/>
    <cellStyle name="Input 3 2 2 2 3 4 8" xfId="34947"/>
    <cellStyle name="Input 3 2 2 2 3 4 9" xfId="34948"/>
    <cellStyle name="Input 3 2 2 2 3 5" xfId="34949"/>
    <cellStyle name="Input 3 2 2 2 3 6" xfId="34950"/>
    <cellStyle name="Input 3 2 2 2 3 7" xfId="34951"/>
    <cellStyle name="Input 3 2 2 2 3 8" xfId="34952"/>
    <cellStyle name="Input 3 2 2 2 3 9" xfId="34953"/>
    <cellStyle name="Input 3 2 2 2 4" xfId="34954"/>
    <cellStyle name="Input 3 2 2 2 4 10" xfId="34955"/>
    <cellStyle name="Input 3 2 2 2 4 11" xfId="34956"/>
    <cellStyle name="Input 3 2 2 2 4 12" xfId="34957"/>
    <cellStyle name="Input 3 2 2 2 4 13" xfId="34958"/>
    <cellStyle name="Input 3 2 2 2 4 2" xfId="34959"/>
    <cellStyle name="Input 3 2 2 2 4 2 10" xfId="34960"/>
    <cellStyle name="Input 3 2 2 2 4 2 2" xfId="34961"/>
    <cellStyle name="Input 3 2 2 2 4 2 2 2" xfId="34962"/>
    <cellStyle name="Input 3 2 2 2 4 2 2 3" xfId="34963"/>
    <cellStyle name="Input 3 2 2 2 4 2 2 4" xfId="34964"/>
    <cellStyle name="Input 3 2 2 2 4 2 2 5" xfId="34965"/>
    <cellStyle name="Input 3 2 2 2 4 2 2 6" xfId="34966"/>
    <cellStyle name="Input 3 2 2 2 4 2 2 7" xfId="34967"/>
    <cellStyle name="Input 3 2 2 2 4 2 2 8" xfId="34968"/>
    <cellStyle name="Input 3 2 2 2 4 2 2 9" xfId="34969"/>
    <cellStyle name="Input 3 2 2 2 4 2 3" xfId="34970"/>
    <cellStyle name="Input 3 2 2 2 4 2 4" xfId="34971"/>
    <cellStyle name="Input 3 2 2 2 4 2 5" xfId="34972"/>
    <cellStyle name="Input 3 2 2 2 4 2 6" xfId="34973"/>
    <cellStyle name="Input 3 2 2 2 4 2 7" xfId="34974"/>
    <cellStyle name="Input 3 2 2 2 4 2 8" xfId="34975"/>
    <cellStyle name="Input 3 2 2 2 4 2 9" xfId="34976"/>
    <cellStyle name="Input 3 2 2 2 4 3" xfId="34977"/>
    <cellStyle name="Input 3 2 2 2 4 3 2" xfId="34978"/>
    <cellStyle name="Input 3 2 2 2 4 3 3" xfId="34979"/>
    <cellStyle name="Input 3 2 2 2 4 3 4" xfId="34980"/>
    <cellStyle name="Input 3 2 2 2 4 3 5" xfId="34981"/>
    <cellStyle name="Input 3 2 2 2 4 3 6" xfId="34982"/>
    <cellStyle name="Input 3 2 2 2 4 3 7" xfId="34983"/>
    <cellStyle name="Input 3 2 2 2 4 3 8" xfId="34984"/>
    <cellStyle name="Input 3 2 2 2 4 4" xfId="34985"/>
    <cellStyle name="Input 3 2 2 2 4 4 2" xfId="34986"/>
    <cellStyle name="Input 3 2 2 2 4 4 3" xfId="34987"/>
    <cellStyle name="Input 3 2 2 2 4 4 4" xfId="34988"/>
    <cellStyle name="Input 3 2 2 2 4 4 5" xfId="34989"/>
    <cellStyle name="Input 3 2 2 2 4 4 6" xfId="34990"/>
    <cellStyle name="Input 3 2 2 2 4 4 7" xfId="34991"/>
    <cellStyle name="Input 3 2 2 2 4 4 8" xfId="34992"/>
    <cellStyle name="Input 3 2 2 2 4 4 9" xfId="34993"/>
    <cellStyle name="Input 3 2 2 2 4 5" xfId="34994"/>
    <cellStyle name="Input 3 2 2 2 4 6" xfId="34995"/>
    <cellStyle name="Input 3 2 2 2 4 7" xfId="34996"/>
    <cellStyle name="Input 3 2 2 2 4 8" xfId="34997"/>
    <cellStyle name="Input 3 2 2 2 4 9" xfId="34998"/>
    <cellStyle name="Input 3 2 2 2 5" xfId="34999"/>
    <cellStyle name="Input 3 2 2 2 5 10" xfId="35000"/>
    <cellStyle name="Input 3 2 2 2 5 11" xfId="35001"/>
    <cellStyle name="Input 3 2 2 2 5 12" xfId="35002"/>
    <cellStyle name="Input 3 2 2 2 5 13" xfId="35003"/>
    <cellStyle name="Input 3 2 2 2 5 2" xfId="35004"/>
    <cellStyle name="Input 3 2 2 2 5 2 10" xfId="35005"/>
    <cellStyle name="Input 3 2 2 2 5 2 2" xfId="35006"/>
    <cellStyle name="Input 3 2 2 2 5 2 2 2" xfId="35007"/>
    <cellStyle name="Input 3 2 2 2 5 2 2 3" xfId="35008"/>
    <cellStyle name="Input 3 2 2 2 5 2 2 4" xfId="35009"/>
    <cellStyle name="Input 3 2 2 2 5 2 2 5" xfId="35010"/>
    <cellStyle name="Input 3 2 2 2 5 2 2 6" xfId="35011"/>
    <cellStyle name="Input 3 2 2 2 5 2 2 7" xfId="35012"/>
    <cellStyle name="Input 3 2 2 2 5 2 2 8" xfId="35013"/>
    <cellStyle name="Input 3 2 2 2 5 2 2 9" xfId="35014"/>
    <cellStyle name="Input 3 2 2 2 5 2 3" xfId="35015"/>
    <cellStyle name="Input 3 2 2 2 5 2 4" xfId="35016"/>
    <cellStyle name="Input 3 2 2 2 5 2 5" xfId="35017"/>
    <cellStyle name="Input 3 2 2 2 5 2 6" xfId="35018"/>
    <cellStyle name="Input 3 2 2 2 5 2 7" xfId="35019"/>
    <cellStyle name="Input 3 2 2 2 5 2 8" xfId="35020"/>
    <cellStyle name="Input 3 2 2 2 5 2 9" xfId="35021"/>
    <cellStyle name="Input 3 2 2 2 5 3" xfId="35022"/>
    <cellStyle name="Input 3 2 2 2 5 3 2" xfId="35023"/>
    <cellStyle name="Input 3 2 2 2 5 3 3" xfId="35024"/>
    <cellStyle name="Input 3 2 2 2 5 3 4" xfId="35025"/>
    <cellStyle name="Input 3 2 2 2 5 3 5" xfId="35026"/>
    <cellStyle name="Input 3 2 2 2 5 3 6" xfId="35027"/>
    <cellStyle name="Input 3 2 2 2 5 3 7" xfId="35028"/>
    <cellStyle name="Input 3 2 2 2 5 3 8" xfId="35029"/>
    <cellStyle name="Input 3 2 2 2 5 4" xfId="35030"/>
    <cellStyle name="Input 3 2 2 2 5 4 2" xfId="35031"/>
    <cellStyle name="Input 3 2 2 2 5 4 3" xfId="35032"/>
    <cellStyle name="Input 3 2 2 2 5 4 4" xfId="35033"/>
    <cellStyle name="Input 3 2 2 2 5 4 5" xfId="35034"/>
    <cellStyle name="Input 3 2 2 2 5 4 6" xfId="35035"/>
    <cellStyle name="Input 3 2 2 2 5 4 7" xfId="35036"/>
    <cellStyle name="Input 3 2 2 2 5 4 8" xfId="35037"/>
    <cellStyle name="Input 3 2 2 2 5 4 9" xfId="35038"/>
    <cellStyle name="Input 3 2 2 2 5 5" xfId="35039"/>
    <cellStyle name="Input 3 2 2 2 5 6" xfId="35040"/>
    <cellStyle name="Input 3 2 2 2 5 7" xfId="35041"/>
    <cellStyle name="Input 3 2 2 2 5 8" xfId="35042"/>
    <cellStyle name="Input 3 2 2 2 5 9" xfId="35043"/>
    <cellStyle name="Input 3 2 2 2 6" xfId="35044"/>
    <cellStyle name="Input 3 2 2 2 6 10" xfId="35045"/>
    <cellStyle name="Input 3 2 2 2 6 2" xfId="35046"/>
    <cellStyle name="Input 3 2 2 2 6 2 2" xfId="35047"/>
    <cellStyle name="Input 3 2 2 2 6 2 3" xfId="35048"/>
    <cellStyle name="Input 3 2 2 2 6 2 4" xfId="35049"/>
    <cellStyle name="Input 3 2 2 2 6 2 5" xfId="35050"/>
    <cellStyle name="Input 3 2 2 2 6 2 6" xfId="35051"/>
    <cellStyle name="Input 3 2 2 2 6 2 7" xfId="35052"/>
    <cellStyle name="Input 3 2 2 2 6 2 8" xfId="35053"/>
    <cellStyle name="Input 3 2 2 2 6 2 9" xfId="35054"/>
    <cellStyle name="Input 3 2 2 2 6 3" xfId="35055"/>
    <cellStyle name="Input 3 2 2 2 6 4" xfId="35056"/>
    <cellStyle name="Input 3 2 2 2 6 5" xfId="35057"/>
    <cellStyle name="Input 3 2 2 2 6 6" xfId="35058"/>
    <cellStyle name="Input 3 2 2 2 6 7" xfId="35059"/>
    <cellStyle name="Input 3 2 2 2 6 8" xfId="35060"/>
    <cellStyle name="Input 3 2 2 2 6 9" xfId="35061"/>
    <cellStyle name="Input 3 2 2 2 7" xfId="35062"/>
    <cellStyle name="Input 3 2 2 2 7 2" xfId="35063"/>
    <cellStyle name="Input 3 2 2 2 7 3" xfId="35064"/>
    <cellStyle name="Input 3 2 2 2 7 4" xfId="35065"/>
    <cellStyle name="Input 3 2 2 2 7 5" xfId="35066"/>
    <cellStyle name="Input 3 2 2 2 7 6" xfId="35067"/>
    <cellStyle name="Input 3 2 2 2 7 7" xfId="35068"/>
    <cellStyle name="Input 3 2 2 2 7 8" xfId="35069"/>
    <cellStyle name="Input 3 2 2 2 8" xfId="35070"/>
    <cellStyle name="Input 3 2 2 2 8 2" xfId="35071"/>
    <cellStyle name="Input 3 2 2 2 8 3" xfId="35072"/>
    <cellStyle name="Input 3 2 2 2 8 4" xfId="35073"/>
    <cellStyle name="Input 3 2 2 2 8 5" xfId="35074"/>
    <cellStyle name="Input 3 2 2 2 8 6" xfId="35075"/>
    <cellStyle name="Input 3 2 2 2 8 7" xfId="35076"/>
    <cellStyle name="Input 3 2 2 2 8 8" xfId="35077"/>
    <cellStyle name="Input 3 2 2 2 8 9" xfId="35078"/>
    <cellStyle name="Input 3 2 2 2 9" xfId="35079"/>
    <cellStyle name="Input 3 2 2 3" xfId="35080"/>
    <cellStyle name="Input 3 2 2 3 10" xfId="35081"/>
    <cellStyle name="Input 3 2 2 3 11" xfId="35082"/>
    <cellStyle name="Input 3 2 2 3 12" xfId="35083"/>
    <cellStyle name="Input 3 2 2 3 13" xfId="35084"/>
    <cellStyle name="Input 3 2 2 3 14" xfId="35085"/>
    <cellStyle name="Input 3 2 2 3 15" xfId="35086"/>
    <cellStyle name="Input 3 2 2 3 16" xfId="35087"/>
    <cellStyle name="Input 3 2 2 3 17" xfId="35088"/>
    <cellStyle name="Input 3 2 2 3 2" xfId="35089"/>
    <cellStyle name="Input 3 2 2 3 2 10" xfId="35090"/>
    <cellStyle name="Input 3 2 2 3 2 11" xfId="35091"/>
    <cellStyle name="Input 3 2 2 3 2 12" xfId="35092"/>
    <cellStyle name="Input 3 2 2 3 2 13" xfId="35093"/>
    <cellStyle name="Input 3 2 2 3 2 2" xfId="35094"/>
    <cellStyle name="Input 3 2 2 3 2 2 10" xfId="35095"/>
    <cellStyle name="Input 3 2 2 3 2 2 2" xfId="35096"/>
    <cellStyle name="Input 3 2 2 3 2 2 2 2" xfId="35097"/>
    <cellStyle name="Input 3 2 2 3 2 2 2 3" xfId="35098"/>
    <cellStyle name="Input 3 2 2 3 2 2 2 4" xfId="35099"/>
    <cellStyle name="Input 3 2 2 3 2 2 2 5" xfId="35100"/>
    <cellStyle name="Input 3 2 2 3 2 2 2 6" xfId="35101"/>
    <cellStyle name="Input 3 2 2 3 2 2 2 7" xfId="35102"/>
    <cellStyle name="Input 3 2 2 3 2 2 2 8" xfId="35103"/>
    <cellStyle name="Input 3 2 2 3 2 2 2 9" xfId="35104"/>
    <cellStyle name="Input 3 2 2 3 2 2 3" xfId="35105"/>
    <cellStyle name="Input 3 2 2 3 2 2 4" xfId="35106"/>
    <cellStyle name="Input 3 2 2 3 2 2 5" xfId="35107"/>
    <cellStyle name="Input 3 2 2 3 2 2 6" xfId="35108"/>
    <cellStyle name="Input 3 2 2 3 2 2 7" xfId="35109"/>
    <cellStyle name="Input 3 2 2 3 2 2 8" xfId="35110"/>
    <cellStyle name="Input 3 2 2 3 2 2 9" xfId="35111"/>
    <cellStyle name="Input 3 2 2 3 2 3" xfId="35112"/>
    <cellStyle name="Input 3 2 2 3 2 3 2" xfId="35113"/>
    <cellStyle name="Input 3 2 2 3 2 3 3" xfId="35114"/>
    <cellStyle name="Input 3 2 2 3 2 3 4" xfId="35115"/>
    <cellStyle name="Input 3 2 2 3 2 3 5" xfId="35116"/>
    <cellStyle name="Input 3 2 2 3 2 3 6" xfId="35117"/>
    <cellStyle name="Input 3 2 2 3 2 3 7" xfId="35118"/>
    <cellStyle name="Input 3 2 2 3 2 3 8" xfId="35119"/>
    <cellStyle name="Input 3 2 2 3 2 4" xfId="35120"/>
    <cellStyle name="Input 3 2 2 3 2 4 2" xfId="35121"/>
    <cellStyle name="Input 3 2 2 3 2 4 3" xfId="35122"/>
    <cellStyle name="Input 3 2 2 3 2 4 4" xfId="35123"/>
    <cellStyle name="Input 3 2 2 3 2 4 5" xfId="35124"/>
    <cellStyle name="Input 3 2 2 3 2 4 6" xfId="35125"/>
    <cellStyle name="Input 3 2 2 3 2 4 7" xfId="35126"/>
    <cellStyle name="Input 3 2 2 3 2 4 8" xfId="35127"/>
    <cellStyle name="Input 3 2 2 3 2 4 9" xfId="35128"/>
    <cellStyle name="Input 3 2 2 3 2 5" xfId="35129"/>
    <cellStyle name="Input 3 2 2 3 2 6" xfId="35130"/>
    <cellStyle name="Input 3 2 2 3 2 7" xfId="35131"/>
    <cellStyle name="Input 3 2 2 3 2 8" xfId="35132"/>
    <cellStyle name="Input 3 2 2 3 2 9" xfId="35133"/>
    <cellStyle name="Input 3 2 2 3 3" xfId="35134"/>
    <cellStyle name="Input 3 2 2 3 3 10" xfId="35135"/>
    <cellStyle name="Input 3 2 2 3 3 11" xfId="35136"/>
    <cellStyle name="Input 3 2 2 3 3 12" xfId="35137"/>
    <cellStyle name="Input 3 2 2 3 3 13" xfId="35138"/>
    <cellStyle name="Input 3 2 2 3 3 2" xfId="35139"/>
    <cellStyle name="Input 3 2 2 3 3 2 10" xfId="35140"/>
    <cellStyle name="Input 3 2 2 3 3 2 2" xfId="35141"/>
    <cellStyle name="Input 3 2 2 3 3 2 2 2" xfId="35142"/>
    <cellStyle name="Input 3 2 2 3 3 2 2 3" xfId="35143"/>
    <cellStyle name="Input 3 2 2 3 3 2 2 4" xfId="35144"/>
    <cellStyle name="Input 3 2 2 3 3 2 2 5" xfId="35145"/>
    <cellStyle name="Input 3 2 2 3 3 2 2 6" xfId="35146"/>
    <cellStyle name="Input 3 2 2 3 3 2 2 7" xfId="35147"/>
    <cellStyle name="Input 3 2 2 3 3 2 2 8" xfId="35148"/>
    <cellStyle name="Input 3 2 2 3 3 2 2 9" xfId="35149"/>
    <cellStyle name="Input 3 2 2 3 3 2 3" xfId="35150"/>
    <cellStyle name="Input 3 2 2 3 3 2 4" xfId="35151"/>
    <cellStyle name="Input 3 2 2 3 3 2 5" xfId="35152"/>
    <cellStyle name="Input 3 2 2 3 3 2 6" xfId="35153"/>
    <cellStyle name="Input 3 2 2 3 3 2 7" xfId="35154"/>
    <cellStyle name="Input 3 2 2 3 3 2 8" xfId="35155"/>
    <cellStyle name="Input 3 2 2 3 3 2 9" xfId="35156"/>
    <cellStyle name="Input 3 2 2 3 3 3" xfId="35157"/>
    <cellStyle name="Input 3 2 2 3 3 3 2" xfId="35158"/>
    <cellStyle name="Input 3 2 2 3 3 3 3" xfId="35159"/>
    <cellStyle name="Input 3 2 2 3 3 3 4" xfId="35160"/>
    <cellStyle name="Input 3 2 2 3 3 3 5" xfId="35161"/>
    <cellStyle name="Input 3 2 2 3 3 3 6" xfId="35162"/>
    <cellStyle name="Input 3 2 2 3 3 3 7" xfId="35163"/>
    <cellStyle name="Input 3 2 2 3 3 3 8" xfId="35164"/>
    <cellStyle name="Input 3 2 2 3 3 4" xfId="35165"/>
    <cellStyle name="Input 3 2 2 3 3 4 2" xfId="35166"/>
    <cellStyle name="Input 3 2 2 3 3 4 3" xfId="35167"/>
    <cellStyle name="Input 3 2 2 3 3 4 4" xfId="35168"/>
    <cellStyle name="Input 3 2 2 3 3 4 5" xfId="35169"/>
    <cellStyle name="Input 3 2 2 3 3 4 6" xfId="35170"/>
    <cellStyle name="Input 3 2 2 3 3 4 7" xfId="35171"/>
    <cellStyle name="Input 3 2 2 3 3 4 8" xfId="35172"/>
    <cellStyle name="Input 3 2 2 3 3 4 9" xfId="35173"/>
    <cellStyle name="Input 3 2 2 3 3 5" xfId="35174"/>
    <cellStyle name="Input 3 2 2 3 3 6" xfId="35175"/>
    <cellStyle name="Input 3 2 2 3 3 7" xfId="35176"/>
    <cellStyle name="Input 3 2 2 3 3 8" xfId="35177"/>
    <cellStyle name="Input 3 2 2 3 3 9" xfId="35178"/>
    <cellStyle name="Input 3 2 2 3 4" xfId="35179"/>
    <cellStyle name="Input 3 2 2 3 4 10" xfId="35180"/>
    <cellStyle name="Input 3 2 2 3 4 11" xfId="35181"/>
    <cellStyle name="Input 3 2 2 3 4 12" xfId="35182"/>
    <cellStyle name="Input 3 2 2 3 4 13" xfId="35183"/>
    <cellStyle name="Input 3 2 2 3 4 2" xfId="35184"/>
    <cellStyle name="Input 3 2 2 3 4 2 10" xfId="35185"/>
    <cellStyle name="Input 3 2 2 3 4 2 2" xfId="35186"/>
    <cellStyle name="Input 3 2 2 3 4 2 2 2" xfId="35187"/>
    <cellStyle name="Input 3 2 2 3 4 2 2 3" xfId="35188"/>
    <cellStyle name="Input 3 2 2 3 4 2 2 4" xfId="35189"/>
    <cellStyle name="Input 3 2 2 3 4 2 2 5" xfId="35190"/>
    <cellStyle name="Input 3 2 2 3 4 2 2 6" xfId="35191"/>
    <cellStyle name="Input 3 2 2 3 4 2 2 7" xfId="35192"/>
    <cellStyle name="Input 3 2 2 3 4 2 2 8" xfId="35193"/>
    <cellStyle name="Input 3 2 2 3 4 2 2 9" xfId="35194"/>
    <cellStyle name="Input 3 2 2 3 4 2 3" xfId="35195"/>
    <cellStyle name="Input 3 2 2 3 4 2 4" xfId="35196"/>
    <cellStyle name="Input 3 2 2 3 4 2 5" xfId="35197"/>
    <cellStyle name="Input 3 2 2 3 4 2 6" xfId="35198"/>
    <cellStyle name="Input 3 2 2 3 4 2 7" xfId="35199"/>
    <cellStyle name="Input 3 2 2 3 4 2 8" xfId="35200"/>
    <cellStyle name="Input 3 2 2 3 4 2 9" xfId="35201"/>
    <cellStyle name="Input 3 2 2 3 4 3" xfId="35202"/>
    <cellStyle name="Input 3 2 2 3 4 3 2" xfId="35203"/>
    <cellStyle name="Input 3 2 2 3 4 3 3" xfId="35204"/>
    <cellStyle name="Input 3 2 2 3 4 3 4" xfId="35205"/>
    <cellStyle name="Input 3 2 2 3 4 3 5" xfId="35206"/>
    <cellStyle name="Input 3 2 2 3 4 3 6" xfId="35207"/>
    <cellStyle name="Input 3 2 2 3 4 3 7" xfId="35208"/>
    <cellStyle name="Input 3 2 2 3 4 3 8" xfId="35209"/>
    <cellStyle name="Input 3 2 2 3 4 4" xfId="35210"/>
    <cellStyle name="Input 3 2 2 3 4 4 2" xfId="35211"/>
    <cellStyle name="Input 3 2 2 3 4 4 3" xfId="35212"/>
    <cellStyle name="Input 3 2 2 3 4 4 4" xfId="35213"/>
    <cellStyle name="Input 3 2 2 3 4 4 5" xfId="35214"/>
    <cellStyle name="Input 3 2 2 3 4 4 6" xfId="35215"/>
    <cellStyle name="Input 3 2 2 3 4 4 7" xfId="35216"/>
    <cellStyle name="Input 3 2 2 3 4 4 8" xfId="35217"/>
    <cellStyle name="Input 3 2 2 3 4 4 9" xfId="35218"/>
    <cellStyle name="Input 3 2 2 3 4 5" xfId="35219"/>
    <cellStyle name="Input 3 2 2 3 4 6" xfId="35220"/>
    <cellStyle name="Input 3 2 2 3 4 7" xfId="35221"/>
    <cellStyle name="Input 3 2 2 3 4 8" xfId="35222"/>
    <cellStyle name="Input 3 2 2 3 4 9" xfId="35223"/>
    <cellStyle name="Input 3 2 2 3 5" xfId="35224"/>
    <cellStyle name="Input 3 2 2 3 5 10" xfId="35225"/>
    <cellStyle name="Input 3 2 2 3 5 2" xfId="35226"/>
    <cellStyle name="Input 3 2 2 3 5 2 2" xfId="35227"/>
    <cellStyle name="Input 3 2 2 3 5 2 3" xfId="35228"/>
    <cellStyle name="Input 3 2 2 3 5 2 4" xfId="35229"/>
    <cellStyle name="Input 3 2 2 3 5 2 5" xfId="35230"/>
    <cellStyle name="Input 3 2 2 3 5 2 6" xfId="35231"/>
    <cellStyle name="Input 3 2 2 3 5 2 7" xfId="35232"/>
    <cellStyle name="Input 3 2 2 3 5 2 8" xfId="35233"/>
    <cellStyle name="Input 3 2 2 3 5 2 9" xfId="35234"/>
    <cellStyle name="Input 3 2 2 3 5 3" xfId="35235"/>
    <cellStyle name="Input 3 2 2 3 5 4" xfId="35236"/>
    <cellStyle name="Input 3 2 2 3 5 5" xfId="35237"/>
    <cellStyle name="Input 3 2 2 3 5 6" xfId="35238"/>
    <cellStyle name="Input 3 2 2 3 5 7" xfId="35239"/>
    <cellStyle name="Input 3 2 2 3 5 8" xfId="35240"/>
    <cellStyle name="Input 3 2 2 3 5 9" xfId="35241"/>
    <cellStyle name="Input 3 2 2 3 6" xfId="35242"/>
    <cellStyle name="Input 3 2 2 3 6 2" xfId="35243"/>
    <cellStyle name="Input 3 2 2 3 6 3" xfId="35244"/>
    <cellStyle name="Input 3 2 2 3 6 4" xfId="35245"/>
    <cellStyle name="Input 3 2 2 3 6 5" xfId="35246"/>
    <cellStyle name="Input 3 2 2 3 6 6" xfId="35247"/>
    <cellStyle name="Input 3 2 2 3 6 7" xfId="35248"/>
    <cellStyle name="Input 3 2 2 3 6 8" xfId="35249"/>
    <cellStyle name="Input 3 2 2 3 7" xfId="35250"/>
    <cellStyle name="Input 3 2 2 3 7 2" xfId="35251"/>
    <cellStyle name="Input 3 2 2 3 7 3" xfId="35252"/>
    <cellStyle name="Input 3 2 2 3 7 4" xfId="35253"/>
    <cellStyle name="Input 3 2 2 3 7 5" xfId="35254"/>
    <cellStyle name="Input 3 2 2 3 7 6" xfId="35255"/>
    <cellStyle name="Input 3 2 2 3 7 7" xfId="35256"/>
    <cellStyle name="Input 3 2 2 3 7 8" xfId="35257"/>
    <cellStyle name="Input 3 2 2 3 7 9" xfId="35258"/>
    <cellStyle name="Input 3 2 2 3 8" xfId="35259"/>
    <cellStyle name="Input 3 2 2 3 9" xfId="35260"/>
    <cellStyle name="Input 3 2 2 4" xfId="35261"/>
    <cellStyle name="Input 3 2 2 4 10" xfId="35262"/>
    <cellStyle name="Input 3 2 2 4 11" xfId="35263"/>
    <cellStyle name="Input 3 2 2 4 12" xfId="35264"/>
    <cellStyle name="Input 3 2 2 4 13" xfId="35265"/>
    <cellStyle name="Input 3 2 2 4 2" xfId="35266"/>
    <cellStyle name="Input 3 2 2 4 2 10" xfId="35267"/>
    <cellStyle name="Input 3 2 2 4 2 2" xfId="35268"/>
    <cellStyle name="Input 3 2 2 4 2 2 2" xfId="35269"/>
    <cellStyle name="Input 3 2 2 4 2 2 3" xfId="35270"/>
    <cellStyle name="Input 3 2 2 4 2 2 4" xfId="35271"/>
    <cellStyle name="Input 3 2 2 4 2 2 5" xfId="35272"/>
    <cellStyle name="Input 3 2 2 4 2 2 6" xfId="35273"/>
    <cellStyle name="Input 3 2 2 4 2 2 7" xfId="35274"/>
    <cellStyle name="Input 3 2 2 4 2 2 8" xfId="35275"/>
    <cellStyle name="Input 3 2 2 4 2 2 9" xfId="35276"/>
    <cellStyle name="Input 3 2 2 4 2 3" xfId="35277"/>
    <cellStyle name="Input 3 2 2 4 2 4" xfId="35278"/>
    <cellStyle name="Input 3 2 2 4 2 5" xfId="35279"/>
    <cellStyle name="Input 3 2 2 4 2 6" xfId="35280"/>
    <cellStyle name="Input 3 2 2 4 2 7" xfId="35281"/>
    <cellStyle name="Input 3 2 2 4 2 8" xfId="35282"/>
    <cellStyle name="Input 3 2 2 4 2 9" xfId="35283"/>
    <cellStyle name="Input 3 2 2 4 3" xfId="35284"/>
    <cellStyle name="Input 3 2 2 4 3 2" xfId="35285"/>
    <cellStyle name="Input 3 2 2 4 3 3" xfId="35286"/>
    <cellStyle name="Input 3 2 2 4 3 4" xfId="35287"/>
    <cellStyle name="Input 3 2 2 4 3 5" xfId="35288"/>
    <cellStyle name="Input 3 2 2 4 3 6" xfId="35289"/>
    <cellStyle name="Input 3 2 2 4 3 7" xfId="35290"/>
    <cellStyle name="Input 3 2 2 4 3 8" xfId="35291"/>
    <cellStyle name="Input 3 2 2 4 4" xfId="35292"/>
    <cellStyle name="Input 3 2 2 4 4 2" xfId="35293"/>
    <cellStyle name="Input 3 2 2 4 4 3" xfId="35294"/>
    <cellStyle name="Input 3 2 2 4 4 4" xfId="35295"/>
    <cellStyle name="Input 3 2 2 4 4 5" xfId="35296"/>
    <cellStyle name="Input 3 2 2 4 4 6" xfId="35297"/>
    <cellStyle name="Input 3 2 2 4 4 7" xfId="35298"/>
    <cellStyle name="Input 3 2 2 4 4 8" xfId="35299"/>
    <cellStyle name="Input 3 2 2 4 4 9" xfId="35300"/>
    <cellStyle name="Input 3 2 2 4 5" xfId="35301"/>
    <cellStyle name="Input 3 2 2 4 6" xfId="35302"/>
    <cellStyle name="Input 3 2 2 4 7" xfId="35303"/>
    <cellStyle name="Input 3 2 2 4 8" xfId="35304"/>
    <cellStyle name="Input 3 2 2 4 9" xfId="35305"/>
    <cellStyle name="Input 3 2 2 5" xfId="35306"/>
    <cellStyle name="Input 3 2 2 5 2" xfId="35307"/>
    <cellStyle name="Input 3 2 2 5 3" xfId="35308"/>
    <cellStyle name="Input 3 2 2 5 4" xfId="35309"/>
    <cellStyle name="Input 3 2 2 5 5" xfId="35310"/>
    <cellStyle name="Input 3 2 2 5 6" xfId="35311"/>
    <cellStyle name="Input 3 2 2 5 7" xfId="35312"/>
    <cellStyle name="Input 3 2 2 5 8" xfId="35313"/>
    <cellStyle name="Input 3 2 2 5 9" xfId="35314"/>
    <cellStyle name="Input 3 2 2 6" xfId="35315"/>
    <cellStyle name="Input 3 2 2 7" xfId="35316"/>
    <cellStyle name="Input 3 2 2 8" xfId="35317"/>
    <cellStyle name="Input 3 2 2 9" xfId="35318"/>
    <cellStyle name="Input 3 2 3" xfId="35319"/>
    <cellStyle name="Input 3 2 3 10" xfId="35320"/>
    <cellStyle name="Input 3 2 3 11" xfId="35321"/>
    <cellStyle name="Input 3 2 3 12" xfId="35322"/>
    <cellStyle name="Input 3 2 3 13" xfId="35323"/>
    <cellStyle name="Input 3 2 3 14" xfId="35324"/>
    <cellStyle name="Input 3 2 3 15" xfId="35325"/>
    <cellStyle name="Input 3 2 3 16" xfId="35326"/>
    <cellStyle name="Input 3 2 3 17" xfId="35327"/>
    <cellStyle name="Input 3 2 3 18" xfId="35328"/>
    <cellStyle name="Input 3 2 3 19" xfId="35329"/>
    <cellStyle name="Input 3 2 3 2" xfId="35330"/>
    <cellStyle name="Input 3 2 3 2 10" xfId="35331"/>
    <cellStyle name="Input 3 2 3 2 11" xfId="35332"/>
    <cellStyle name="Input 3 2 3 2 12" xfId="35333"/>
    <cellStyle name="Input 3 2 3 2 13" xfId="35334"/>
    <cellStyle name="Input 3 2 3 2 2" xfId="35335"/>
    <cellStyle name="Input 3 2 3 2 2 10" xfId="35336"/>
    <cellStyle name="Input 3 2 3 2 2 2" xfId="35337"/>
    <cellStyle name="Input 3 2 3 2 2 2 2" xfId="35338"/>
    <cellStyle name="Input 3 2 3 2 2 2 3" xfId="35339"/>
    <cellStyle name="Input 3 2 3 2 2 2 4" xfId="35340"/>
    <cellStyle name="Input 3 2 3 2 2 2 5" xfId="35341"/>
    <cellStyle name="Input 3 2 3 2 2 2 6" xfId="35342"/>
    <cellStyle name="Input 3 2 3 2 2 2 7" xfId="35343"/>
    <cellStyle name="Input 3 2 3 2 2 2 8" xfId="35344"/>
    <cellStyle name="Input 3 2 3 2 2 2 9" xfId="35345"/>
    <cellStyle name="Input 3 2 3 2 2 3" xfId="35346"/>
    <cellStyle name="Input 3 2 3 2 2 4" xfId="35347"/>
    <cellStyle name="Input 3 2 3 2 2 5" xfId="35348"/>
    <cellStyle name="Input 3 2 3 2 2 6" xfId="35349"/>
    <cellStyle name="Input 3 2 3 2 2 7" xfId="35350"/>
    <cellStyle name="Input 3 2 3 2 2 8" xfId="35351"/>
    <cellStyle name="Input 3 2 3 2 2 9" xfId="35352"/>
    <cellStyle name="Input 3 2 3 2 3" xfId="35353"/>
    <cellStyle name="Input 3 2 3 2 3 2" xfId="35354"/>
    <cellStyle name="Input 3 2 3 2 3 3" xfId="35355"/>
    <cellStyle name="Input 3 2 3 2 3 4" xfId="35356"/>
    <cellStyle name="Input 3 2 3 2 3 5" xfId="35357"/>
    <cellStyle name="Input 3 2 3 2 3 6" xfId="35358"/>
    <cellStyle name="Input 3 2 3 2 3 7" xfId="35359"/>
    <cellStyle name="Input 3 2 3 2 3 8" xfId="35360"/>
    <cellStyle name="Input 3 2 3 2 4" xfId="35361"/>
    <cellStyle name="Input 3 2 3 2 4 2" xfId="35362"/>
    <cellStyle name="Input 3 2 3 2 4 3" xfId="35363"/>
    <cellStyle name="Input 3 2 3 2 4 4" xfId="35364"/>
    <cellStyle name="Input 3 2 3 2 4 5" xfId="35365"/>
    <cellStyle name="Input 3 2 3 2 4 6" xfId="35366"/>
    <cellStyle name="Input 3 2 3 2 4 7" xfId="35367"/>
    <cellStyle name="Input 3 2 3 2 4 8" xfId="35368"/>
    <cellStyle name="Input 3 2 3 2 4 9" xfId="35369"/>
    <cellStyle name="Input 3 2 3 2 5" xfId="35370"/>
    <cellStyle name="Input 3 2 3 2 6" xfId="35371"/>
    <cellStyle name="Input 3 2 3 2 7" xfId="35372"/>
    <cellStyle name="Input 3 2 3 2 8" xfId="35373"/>
    <cellStyle name="Input 3 2 3 2 9" xfId="35374"/>
    <cellStyle name="Input 3 2 3 3" xfId="35375"/>
    <cellStyle name="Input 3 2 3 3 10" xfId="35376"/>
    <cellStyle name="Input 3 2 3 3 11" xfId="35377"/>
    <cellStyle name="Input 3 2 3 3 12" xfId="35378"/>
    <cellStyle name="Input 3 2 3 3 13" xfId="35379"/>
    <cellStyle name="Input 3 2 3 3 2" xfId="35380"/>
    <cellStyle name="Input 3 2 3 3 2 10" xfId="35381"/>
    <cellStyle name="Input 3 2 3 3 2 2" xfId="35382"/>
    <cellStyle name="Input 3 2 3 3 2 2 2" xfId="35383"/>
    <cellStyle name="Input 3 2 3 3 2 2 3" xfId="35384"/>
    <cellStyle name="Input 3 2 3 3 2 2 4" xfId="35385"/>
    <cellStyle name="Input 3 2 3 3 2 2 5" xfId="35386"/>
    <cellStyle name="Input 3 2 3 3 2 2 6" xfId="35387"/>
    <cellStyle name="Input 3 2 3 3 2 2 7" xfId="35388"/>
    <cellStyle name="Input 3 2 3 3 2 2 8" xfId="35389"/>
    <cellStyle name="Input 3 2 3 3 2 2 9" xfId="35390"/>
    <cellStyle name="Input 3 2 3 3 2 3" xfId="35391"/>
    <cellStyle name="Input 3 2 3 3 2 4" xfId="35392"/>
    <cellStyle name="Input 3 2 3 3 2 5" xfId="35393"/>
    <cellStyle name="Input 3 2 3 3 2 6" xfId="35394"/>
    <cellStyle name="Input 3 2 3 3 2 7" xfId="35395"/>
    <cellStyle name="Input 3 2 3 3 2 8" xfId="35396"/>
    <cellStyle name="Input 3 2 3 3 2 9" xfId="35397"/>
    <cellStyle name="Input 3 2 3 3 3" xfId="35398"/>
    <cellStyle name="Input 3 2 3 3 3 2" xfId="35399"/>
    <cellStyle name="Input 3 2 3 3 3 3" xfId="35400"/>
    <cellStyle name="Input 3 2 3 3 3 4" xfId="35401"/>
    <cellStyle name="Input 3 2 3 3 3 5" xfId="35402"/>
    <cellStyle name="Input 3 2 3 3 3 6" xfId="35403"/>
    <cellStyle name="Input 3 2 3 3 3 7" xfId="35404"/>
    <cellStyle name="Input 3 2 3 3 3 8" xfId="35405"/>
    <cellStyle name="Input 3 2 3 3 4" xfId="35406"/>
    <cellStyle name="Input 3 2 3 3 4 2" xfId="35407"/>
    <cellStyle name="Input 3 2 3 3 4 3" xfId="35408"/>
    <cellStyle name="Input 3 2 3 3 4 4" xfId="35409"/>
    <cellStyle name="Input 3 2 3 3 4 5" xfId="35410"/>
    <cellStyle name="Input 3 2 3 3 4 6" xfId="35411"/>
    <cellStyle name="Input 3 2 3 3 4 7" xfId="35412"/>
    <cellStyle name="Input 3 2 3 3 4 8" xfId="35413"/>
    <cellStyle name="Input 3 2 3 3 4 9" xfId="35414"/>
    <cellStyle name="Input 3 2 3 3 5" xfId="35415"/>
    <cellStyle name="Input 3 2 3 3 6" xfId="35416"/>
    <cellStyle name="Input 3 2 3 3 7" xfId="35417"/>
    <cellStyle name="Input 3 2 3 3 8" xfId="35418"/>
    <cellStyle name="Input 3 2 3 3 9" xfId="35419"/>
    <cellStyle name="Input 3 2 3 4" xfId="35420"/>
    <cellStyle name="Input 3 2 3 4 10" xfId="35421"/>
    <cellStyle name="Input 3 2 3 4 11" xfId="35422"/>
    <cellStyle name="Input 3 2 3 4 12" xfId="35423"/>
    <cellStyle name="Input 3 2 3 4 13" xfId="35424"/>
    <cellStyle name="Input 3 2 3 4 2" xfId="35425"/>
    <cellStyle name="Input 3 2 3 4 2 10" xfId="35426"/>
    <cellStyle name="Input 3 2 3 4 2 2" xfId="35427"/>
    <cellStyle name="Input 3 2 3 4 2 2 2" xfId="35428"/>
    <cellStyle name="Input 3 2 3 4 2 2 3" xfId="35429"/>
    <cellStyle name="Input 3 2 3 4 2 2 4" xfId="35430"/>
    <cellStyle name="Input 3 2 3 4 2 2 5" xfId="35431"/>
    <cellStyle name="Input 3 2 3 4 2 2 6" xfId="35432"/>
    <cellStyle name="Input 3 2 3 4 2 2 7" xfId="35433"/>
    <cellStyle name="Input 3 2 3 4 2 2 8" xfId="35434"/>
    <cellStyle name="Input 3 2 3 4 2 2 9" xfId="35435"/>
    <cellStyle name="Input 3 2 3 4 2 3" xfId="35436"/>
    <cellStyle name="Input 3 2 3 4 2 4" xfId="35437"/>
    <cellStyle name="Input 3 2 3 4 2 5" xfId="35438"/>
    <cellStyle name="Input 3 2 3 4 2 6" xfId="35439"/>
    <cellStyle name="Input 3 2 3 4 2 7" xfId="35440"/>
    <cellStyle name="Input 3 2 3 4 2 8" xfId="35441"/>
    <cellStyle name="Input 3 2 3 4 2 9" xfId="35442"/>
    <cellStyle name="Input 3 2 3 4 3" xfId="35443"/>
    <cellStyle name="Input 3 2 3 4 3 2" xfId="35444"/>
    <cellStyle name="Input 3 2 3 4 3 3" xfId="35445"/>
    <cellStyle name="Input 3 2 3 4 3 4" xfId="35446"/>
    <cellStyle name="Input 3 2 3 4 3 5" xfId="35447"/>
    <cellStyle name="Input 3 2 3 4 3 6" xfId="35448"/>
    <cellStyle name="Input 3 2 3 4 3 7" xfId="35449"/>
    <cellStyle name="Input 3 2 3 4 3 8" xfId="35450"/>
    <cellStyle name="Input 3 2 3 4 4" xfId="35451"/>
    <cellStyle name="Input 3 2 3 4 4 2" xfId="35452"/>
    <cellStyle name="Input 3 2 3 4 4 3" xfId="35453"/>
    <cellStyle name="Input 3 2 3 4 4 4" xfId="35454"/>
    <cellStyle name="Input 3 2 3 4 4 5" xfId="35455"/>
    <cellStyle name="Input 3 2 3 4 4 6" xfId="35456"/>
    <cellStyle name="Input 3 2 3 4 4 7" xfId="35457"/>
    <cellStyle name="Input 3 2 3 4 4 8" xfId="35458"/>
    <cellStyle name="Input 3 2 3 4 4 9" xfId="35459"/>
    <cellStyle name="Input 3 2 3 4 5" xfId="35460"/>
    <cellStyle name="Input 3 2 3 4 6" xfId="35461"/>
    <cellStyle name="Input 3 2 3 4 7" xfId="35462"/>
    <cellStyle name="Input 3 2 3 4 8" xfId="35463"/>
    <cellStyle name="Input 3 2 3 4 9" xfId="35464"/>
    <cellStyle name="Input 3 2 3 5" xfId="35465"/>
    <cellStyle name="Input 3 2 3 5 10" xfId="35466"/>
    <cellStyle name="Input 3 2 3 5 11" xfId="35467"/>
    <cellStyle name="Input 3 2 3 5 12" xfId="35468"/>
    <cellStyle name="Input 3 2 3 5 13" xfId="35469"/>
    <cellStyle name="Input 3 2 3 5 2" xfId="35470"/>
    <cellStyle name="Input 3 2 3 5 2 10" xfId="35471"/>
    <cellStyle name="Input 3 2 3 5 2 2" xfId="35472"/>
    <cellStyle name="Input 3 2 3 5 2 2 2" xfId="35473"/>
    <cellStyle name="Input 3 2 3 5 2 2 3" xfId="35474"/>
    <cellStyle name="Input 3 2 3 5 2 2 4" xfId="35475"/>
    <cellStyle name="Input 3 2 3 5 2 2 5" xfId="35476"/>
    <cellStyle name="Input 3 2 3 5 2 2 6" xfId="35477"/>
    <cellStyle name="Input 3 2 3 5 2 2 7" xfId="35478"/>
    <cellStyle name="Input 3 2 3 5 2 2 8" xfId="35479"/>
    <cellStyle name="Input 3 2 3 5 2 2 9" xfId="35480"/>
    <cellStyle name="Input 3 2 3 5 2 3" xfId="35481"/>
    <cellStyle name="Input 3 2 3 5 2 4" xfId="35482"/>
    <cellStyle name="Input 3 2 3 5 2 5" xfId="35483"/>
    <cellStyle name="Input 3 2 3 5 2 6" xfId="35484"/>
    <cellStyle name="Input 3 2 3 5 2 7" xfId="35485"/>
    <cellStyle name="Input 3 2 3 5 2 8" xfId="35486"/>
    <cellStyle name="Input 3 2 3 5 2 9" xfId="35487"/>
    <cellStyle name="Input 3 2 3 5 3" xfId="35488"/>
    <cellStyle name="Input 3 2 3 5 3 2" xfId="35489"/>
    <cellStyle name="Input 3 2 3 5 3 3" xfId="35490"/>
    <cellStyle name="Input 3 2 3 5 3 4" xfId="35491"/>
    <cellStyle name="Input 3 2 3 5 3 5" xfId="35492"/>
    <cellStyle name="Input 3 2 3 5 3 6" xfId="35493"/>
    <cellStyle name="Input 3 2 3 5 3 7" xfId="35494"/>
    <cellStyle name="Input 3 2 3 5 3 8" xfId="35495"/>
    <cellStyle name="Input 3 2 3 5 4" xfId="35496"/>
    <cellStyle name="Input 3 2 3 5 4 2" xfId="35497"/>
    <cellStyle name="Input 3 2 3 5 4 3" xfId="35498"/>
    <cellStyle name="Input 3 2 3 5 4 4" xfId="35499"/>
    <cellStyle name="Input 3 2 3 5 4 5" xfId="35500"/>
    <cellStyle name="Input 3 2 3 5 4 6" xfId="35501"/>
    <cellStyle name="Input 3 2 3 5 4 7" xfId="35502"/>
    <cellStyle name="Input 3 2 3 5 4 8" xfId="35503"/>
    <cellStyle name="Input 3 2 3 5 4 9" xfId="35504"/>
    <cellStyle name="Input 3 2 3 5 5" xfId="35505"/>
    <cellStyle name="Input 3 2 3 5 6" xfId="35506"/>
    <cellStyle name="Input 3 2 3 5 7" xfId="35507"/>
    <cellStyle name="Input 3 2 3 5 8" xfId="35508"/>
    <cellStyle name="Input 3 2 3 5 9" xfId="35509"/>
    <cellStyle name="Input 3 2 3 6" xfId="35510"/>
    <cellStyle name="Input 3 2 3 6 10" xfId="35511"/>
    <cellStyle name="Input 3 2 3 6 2" xfId="35512"/>
    <cellStyle name="Input 3 2 3 6 2 2" xfId="35513"/>
    <cellStyle name="Input 3 2 3 6 2 3" xfId="35514"/>
    <cellStyle name="Input 3 2 3 6 2 4" xfId="35515"/>
    <cellStyle name="Input 3 2 3 6 2 5" xfId="35516"/>
    <cellStyle name="Input 3 2 3 6 2 6" xfId="35517"/>
    <cellStyle name="Input 3 2 3 6 2 7" xfId="35518"/>
    <cellStyle name="Input 3 2 3 6 2 8" xfId="35519"/>
    <cellStyle name="Input 3 2 3 6 2 9" xfId="35520"/>
    <cellStyle name="Input 3 2 3 6 3" xfId="35521"/>
    <cellStyle name="Input 3 2 3 6 4" xfId="35522"/>
    <cellStyle name="Input 3 2 3 6 5" xfId="35523"/>
    <cellStyle name="Input 3 2 3 6 6" xfId="35524"/>
    <cellStyle name="Input 3 2 3 6 7" xfId="35525"/>
    <cellStyle name="Input 3 2 3 6 8" xfId="35526"/>
    <cellStyle name="Input 3 2 3 6 9" xfId="35527"/>
    <cellStyle name="Input 3 2 3 7" xfId="35528"/>
    <cellStyle name="Input 3 2 3 7 2" xfId="35529"/>
    <cellStyle name="Input 3 2 3 7 3" xfId="35530"/>
    <cellStyle name="Input 3 2 3 7 4" xfId="35531"/>
    <cellStyle name="Input 3 2 3 7 5" xfId="35532"/>
    <cellStyle name="Input 3 2 3 7 6" xfId="35533"/>
    <cellStyle name="Input 3 2 3 7 7" xfId="35534"/>
    <cellStyle name="Input 3 2 3 7 8" xfId="35535"/>
    <cellStyle name="Input 3 2 3 8" xfId="35536"/>
    <cellStyle name="Input 3 2 3 8 2" xfId="35537"/>
    <cellStyle name="Input 3 2 3 8 3" xfId="35538"/>
    <cellStyle name="Input 3 2 3 8 4" xfId="35539"/>
    <cellStyle name="Input 3 2 3 8 5" xfId="35540"/>
    <cellStyle name="Input 3 2 3 8 6" xfId="35541"/>
    <cellStyle name="Input 3 2 3 8 7" xfId="35542"/>
    <cellStyle name="Input 3 2 3 8 8" xfId="35543"/>
    <cellStyle name="Input 3 2 3 8 9" xfId="35544"/>
    <cellStyle name="Input 3 2 3 9" xfId="35545"/>
    <cellStyle name="Input 3 2 4" xfId="35546"/>
    <cellStyle name="Input 3 2 4 10" xfId="35547"/>
    <cellStyle name="Input 3 2 4 11" xfId="35548"/>
    <cellStyle name="Input 3 2 4 12" xfId="35549"/>
    <cellStyle name="Input 3 2 4 13" xfId="35550"/>
    <cellStyle name="Input 3 2 4 14" xfId="35551"/>
    <cellStyle name="Input 3 2 4 15" xfId="35552"/>
    <cellStyle name="Input 3 2 4 16" xfId="35553"/>
    <cellStyle name="Input 3 2 4 17" xfId="35554"/>
    <cellStyle name="Input 3 2 4 18" xfId="35555"/>
    <cellStyle name="Input 3 2 4 2" xfId="35556"/>
    <cellStyle name="Input 3 2 4 2 10" xfId="35557"/>
    <cellStyle name="Input 3 2 4 2 11" xfId="35558"/>
    <cellStyle name="Input 3 2 4 2 12" xfId="35559"/>
    <cellStyle name="Input 3 2 4 2 13" xfId="35560"/>
    <cellStyle name="Input 3 2 4 2 2" xfId="35561"/>
    <cellStyle name="Input 3 2 4 2 2 10" xfId="35562"/>
    <cellStyle name="Input 3 2 4 2 2 2" xfId="35563"/>
    <cellStyle name="Input 3 2 4 2 2 2 2" xfId="35564"/>
    <cellStyle name="Input 3 2 4 2 2 2 3" xfId="35565"/>
    <cellStyle name="Input 3 2 4 2 2 2 4" xfId="35566"/>
    <cellStyle name="Input 3 2 4 2 2 2 5" xfId="35567"/>
    <cellStyle name="Input 3 2 4 2 2 2 6" xfId="35568"/>
    <cellStyle name="Input 3 2 4 2 2 2 7" xfId="35569"/>
    <cellStyle name="Input 3 2 4 2 2 2 8" xfId="35570"/>
    <cellStyle name="Input 3 2 4 2 2 2 9" xfId="35571"/>
    <cellStyle name="Input 3 2 4 2 2 3" xfId="35572"/>
    <cellStyle name="Input 3 2 4 2 2 4" xfId="35573"/>
    <cellStyle name="Input 3 2 4 2 2 5" xfId="35574"/>
    <cellStyle name="Input 3 2 4 2 2 6" xfId="35575"/>
    <cellStyle name="Input 3 2 4 2 2 7" xfId="35576"/>
    <cellStyle name="Input 3 2 4 2 2 8" xfId="35577"/>
    <cellStyle name="Input 3 2 4 2 2 9" xfId="35578"/>
    <cellStyle name="Input 3 2 4 2 3" xfId="35579"/>
    <cellStyle name="Input 3 2 4 2 3 2" xfId="35580"/>
    <cellStyle name="Input 3 2 4 2 3 3" xfId="35581"/>
    <cellStyle name="Input 3 2 4 2 3 4" xfId="35582"/>
    <cellStyle name="Input 3 2 4 2 3 5" xfId="35583"/>
    <cellStyle name="Input 3 2 4 2 3 6" xfId="35584"/>
    <cellStyle name="Input 3 2 4 2 3 7" xfId="35585"/>
    <cellStyle name="Input 3 2 4 2 3 8" xfId="35586"/>
    <cellStyle name="Input 3 2 4 2 4" xfId="35587"/>
    <cellStyle name="Input 3 2 4 2 4 2" xfId="35588"/>
    <cellStyle name="Input 3 2 4 2 4 3" xfId="35589"/>
    <cellStyle name="Input 3 2 4 2 4 4" xfId="35590"/>
    <cellStyle name="Input 3 2 4 2 4 5" xfId="35591"/>
    <cellStyle name="Input 3 2 4 2 4 6" xfId="35592"/>
    <cellStyle name="Input 3 2 4 2 4 7" xfId="35593"/>
    <cellStyle name="Input 3 2 4 2 4 8" xfId="35594"/>
    <cellStyle name="Input 3 2 4 2 4 9" xfId="35595"/>
    <cellStyle name="Input 3 2 4 2 5" xfId="35596"/>
    <cellStyle name="Input 3 2 4 2 6" xfId="35597"/>
    <cellStyle name="Input 3 2 4 2 7" xfId="35598"/>
    <cellStyle name="Input 3 2 4 2 8" xfId="35599"/>
    <cellStyle name="Input 3 2 4 2 9" xfId="35600"/>
    <cellStyle name="Input 3 2 4 3" xfId="35601"/>
    <cellStyle name="Input 3 2 4 3 10" xfId="35602"/>
    <cellStyle name="Input 3 2 4 3 11" xfId="35603"/>
    <cellStyle name="Input 3 2 4 3 12" xfId="35604"/>
    <cellStyle name="Input 3 2 4 3 13" xfId="35605"/>
    <cellStyle name="Input 3 2 4 3 2" xfId="35606"/>
    <cellStyle name="Input 3 2 4 3 2 10" xfId="35607"/>
    <cellStyle name="Input 3 2 4 3 2 2" xfId="35608"/>
    <cellStyle name="Input 3 2 4 3 2 2 2" xfId="35609"/>
    <cellStyle name="Input 3 2 4 3 2 2 3" xfId="35610"/>
    <cellStyle name="Input 3 2 4 3 2 2 4" xfId="35611"/>
    <cellStyle name="Input 3 2 4 3 2 2 5" xfId="35612"/>
    <cellStyle name="Input 3 2 4 3 2 2 6" xfId="35613"/>
    <cellStyle name="Input 3 2 4 3 2 2 7" xfId="35614"/>
    <cellStyle name="Input 3 2 4 3 2 2 8" xfId="35615"/>
    <cellStyle name="Input 3 2 4 3 2 2 9" xfId="35616"/>
    <cellStyle name="Input 3 2 4 3 2 3" xfId="35617"/>
    <cellStyle name="Input 3 2 4 3 2 4" xfId="35618"/>
    <cellStyle name="Input 3 2 4 3 2 5" xfId="35619"/>
    <cellStyle name="Input 3 2 4 3 2 6" xfId="35620"/>
    <cellStyle name="Input 3 2 4 3 2 7" xfId="35621"/>
    <cellStyle name="Input 3 2 4 3 2 8" xfId="35622"/>
    <cellStyle name="Input 3 2 4 3 2 9" xfId="35623"/>
    <cellStyle name="Input 3 2 4 3 3" xfId="35624"/>
    <cellStyle name="Input 3 2 4 3 3 2" xfId="35625"/>
    <cellStyle name="Input 3 2 4 3 3 3" xfId="35626"/>
    <cellStyle name="Input 3 2 4 3 3 4" xfId="35627"/>
    <cellStyle name="Input 3 2 4 3 3 5" xfId="35628"/>
    <cellStyle name="Input 3 2 4 3 3 6" xfId="35629"/>
    <cellStyle name="Input 3 2 4 3 3 7" xfId="35630"/>
    <cellStyle name="Input 3 2 4 3 3 8" xfId="35631"/>
    <cellStyle name="Input 3 2 4 3 4" xfId="35632"/>
    <cellStyle name="Input 3 2 4 3 4 2" xfId="35633"/>
    <cellStyle name="Input 3 2 4 3 4 3" xfId="35634"/>
    <cellStyle name="Input 3 2 4 3 4 4" xfId="35635"/>
    <cellStyle name="Input 3 2 4 3 4 5" xfId="35636"/>
    <cellStyle name="Input 3 2 4 3 4 6" xfId="35637"/>
    <cellStyle name="Input 3 2 4 3 4 7" xfId="35638"/>
    <cellStyle name="Input 3 2 4 3 4 8" xfId="35639"/>
    <cellStyle name="Input 3 2 4 3 4 9" xfId="35640"/>
    <cellStyle name="Input 3 2 4 3 5" xfId="35641"/>
    <cellStyle name="Input 3 2 4 3 6" xfId="35642"/>
    <cellStyle name="Input 3 2 4 3 7" xfId="35643"/>
    <cellStyle name="Input 3 2 4 3 8" xfId="35644"/>
    <cellStyle name="Input 3 2 4 3 9" xfId="35645"/>
    <cellStyle name="Input 3 2 4 4" xfId="35646"/>
    <cellStyle name="Input 3 2 4 4 10" xfId="35647"/>
    <cellStyle name="Input 3 2 4 4 11" xfId="35648"/>
    <cellStyle name="Input 3 2 4 4 12" xfId="35649"/>
    <cellStyle name="Input 3 2 4 4 13" xfId="35650"/>
    <cellStyle name="Input 3 2 4 4 2" xfId="35651"/>
    <cellStyle name="Input 3 2 4 4 2 10" xfId="35652"/>
    <cellStyle name="Input 3 2 4 4 2 2" xfId="35653"/>
    <cellStyle name="Input 3 2 4 4 2 2 2" xfId="35654"/>
    <cellStyle name="Input 3 2 4 4 2 2 3" xfId="35655"/>
    <cellStyle name="Input 3 2 4 4 2 2 4" xfId="35656"/>
    <cellStyle name="Input 3 2 4 4 2 2 5" xfId="35657"/>
    <cellStyle name="Input 3 2 4 4 2 2 6" xfId="35658"/>
    <cellStyle name="Input 3 2 4 4 2 2 7" xfId="35659"/>
    <cellStyle name="Input 3 2 4 4 2 2 8" xfId="35660"/>
    <cellStyle name="Input 3 2 4 4 2 2 9" xfId="35661"/>
    <cellStyle name="Input 3 2 4 4 2 3" xfId="35662"/>
    <cellStyle name="Input 3 2 4 4 2 4" xfId="35663"/>
    <cellStyle name="Input 3 2 4 4 2 5" xfId="35664"/>
    <cellStyle name="Input 3 2 4 4 2 6" xfId="35665"/>
    <cellStyle name="Input 3 2 4 4 2 7" xfId="35666"/>
    <cellStyle name="Input 3 2 4 4 2 8" xfId="35667"/>
    <cellStyle name="Input 3 2 4 4 2 9" xfId="35668"/>
    <cellStyle name="Input 3 2 4 4 3" xfId="35669"/>
    <cellStyle name="Input 3 2 4 4 3 2" xfId="35670"/>
    <cellStyle name="Input 3 2 4 4 3 3" xfId="35671"/>
    <cellStyle name="Input 3 2 4 4 3 4" xfId="35672"/>
    <cellStyle name="Input 3 2 4 4 3 5" xfId="35673"/>
    <cellStyle name="Input 3 2 4 4 3 6" xfId="35674"/>
    <cellStyle name="Input 3 2 4 4 3 7" xfId="35675"/>
    <cellStyle name="Input 3 2 4 4 3 8" xfId="35676"/>
    <cellStyle name="Input 3 2 4 4 4" xfId="35677"/>
    <cellStyle name="Input 3 2 4 4 4 2" xfId="35678"/>
    <cellStyle name="Input 3 2 4 4 4 3" xfId="35679"/>
    <cellStyle name="Input 3 2 4 4 4 4" xfId="35680"/>
    <cellStyle name="Input 3 2 4 4 4 5" xfId="35681"/>
    <cellStyle name="Input 3 2 4 4 4 6" xfId="35682"/>
    <cellStyle name="Input 3 2 4 4 4 7" xfId="35683"/>
    <cellStyle name="Input 3 2 4 4 4 8" xfId="35684"/>
    <cellStyle name="Input 3 2 4 4 4 9" xfId="35685"/>
    <cellStyle name="Input 3 2 4 4 5" xfId="35686"/>
    <cellStyle name="Input 3 2 4 4 6" xfId="35687"/>
    <cellStyle name="Input 3 2 4 4 7" xfId="35688"/>
    <cellStyle name="Input 3 2 4 4 8" xfId="35689"/>
    <cellStyle name="Input 3 2 4 4 9" xfId="35690"/>
    <cellStyle name="Input 3 2 4 5" xfId="35691"/>
    <cellStyle name="Input 3 2 4 5 10" xfId="35692"/>
    <cellStyle name="Input 3 2 4 5 11" xfId="35693"/>
    <cellStyle name="Input 3 2 4 5 12" xfId="35694"/>
    <cellStyle name="Input 3 2 4 5 13" xfId="35695"/>
    <cellStyle name="Input 3 2 4 5 2" xfId="35696"/>
    <cellStyle name="Input 3 2 4 5 2 10" xfId="35697"/>
    <cellStyle name="Input 3 2 4 5 2 2" xfId="35698"/>
    <cellStyle name="Input 3 2 4 5 2 2 2" xfId="35699"/>
    <cellStyle name="Input 3 2 4 5 2 2 3" xfId="35700"/>
    <cellStyle name="Input 3 2 4 5 2 2 4" xfId="35701"/>
    <cellStyle name="Input 3 2 4 5 2 2 5" xfId="35702"/>
    <cellStyle name="Input 3 2 4 5 2 2 6" xfId="35703"/>
    <cellStyle name="Input 3 2 4 5 2 2 7" xfId="35704"/>
    <cellStyle name="Input 3 2 4 5 2 2 8" xfId="35705"/>
    <cellStyle name="Input 3 2 4 5 2 2 9" xfId="35706"/>
    <cellStyle name="Input 3 2 4 5 2 3" xfId="35707"/>
    <cellStyle name="Input 3 2 4 5 2 4" xfId="35708"/>
    <cellStyle name="Input 3 2 4 5 2 5" xfId="35709"/>
    <cellStyle name="Input 3 2 4 5 2 6" xfId="35710"/>
    <cellStyle name="Input 3 2 4 5 2 7" xfId="35711"/>
    <cellStyle name="Input 3 2 4 5 2 8" xfId="35712"/>
    <cellStyle name="Input 3 2 4 5 2 9" xfId="35713"/>
    <cellStyle name="Input 3 2 4 5 3" xfId="35714"/>
    <cellStyle name="Input 3 2 4 5 3 2" xfId="35715"/>
    <cellStyle name="Input 3 2 4 5 3 3" xfId="35716"/>
    <cellStyle name="Input 3 2 4 5 3 4" xfId="35717"/>
    <cellStyle name="Input 3 2 4 5 3 5" xfId="35718"/>
    <cellStyle name="Input 3 2 4 5 3 6" xfId="35719"/>
    <cellStyle name="Input 3 2 4 5 3 7" xfId="35720"/>
    <cellStyle name="Input 3 2 4 5 3 8" xfId="35721"/>
    <cellStyle name="Input 3 2 4 5 4" xfId="35722"/>
    <cellStyle name="Input 3 2 4 5 4 2" xfId="35723"/>
    <cellStyle name="Input 3 2 4 5 4 3" xfId="35724"/>
    <cellStyle name="Input 3 2 4 5 4 4" xfId="35725"/>
    <cellStyle name="Input 3 2 4 5 4 5" xfId="35726"/>
    <cellStyle name="Input 3 2 4 5 4 6" xfId="35727"/>
    <cellStyle name="Input 3 2 4 5 4 7" xfId="35728"/>
    <cellStyle name="Input 3 2 4 5 4 8" xfId="35729"/>
    <cellStyle name="Input 3 2 4 5 4 9" xfId="35730"/>
    <cellStyle name="Input 3 2 4 5 5" xfId="35731"/>
    <cellStyle name="Input 3 2 4 5 6" xfId="35732"/>
    <cellStyle name="Input 3 2 4 5 7" xfId="35733"/>
    <cellStyle name="Input 3 2 4 5 8" xfId="35734"/>
    <cellStyle name="Input 3 2 4 5 9" xfId="35735"/>
    <cellStyle name="Input 3 2 4 6" xfId="35736"/>
    <cellStyle name="Input 3 2 4 6 10" xfId="35737"/>
    <cellStyle name="Input 3 2 4 6 2" xfId="35738"/>
    <cellStyle name="Input 3 2 4 6 2 2" xfId="35739"/>
    <cellStyle name="Input 3 2 4 6 2 3" xfId="35740"/>
    <cellStyle name="Input 3 2 4 6 2 4" xfId="35741"/>
    <cellStyle name="Input 3 2 4 6 2 5" xfId="35742"/>
    <cellStyle name="Input 3 2 4 6 2 6" xfId="35743"/>
    <cellStyle name="Input 3 2 4 6 2 7" xfId="35744"/>
    <cellStyle name="Input 3 2 4 6 2 8" xfId="35745"/>
    <cellStyle name="Input 3 2 4 6 2 9" xfId="35746"/>
    <cellStyle name="Input 3 2 4 6 3" xfId="35747"/>
    <cellStyle name="Input 3 2 4 6 4" xfId="35748"/>
    <cellStyle name="Input 3 2 4 6 5" xfId="35749"/>
    <cellStyle name="Input 3 2 4 6 6" xfId="35750"/>
    <cellStyle name="Input 3 2 4 6 7" xfId="35751"/>
    <cellStyle name="Input 3 2 4 6 8" xfId="35752"/>
    <cellStyle name="Input 3 2 4 6 9" xfId="35753"/>
    <cellStyle name="Input 3 2 4 7" xfId="35754"/>
    <cellStyle name="Input 3 2 4 7 2" xfId="35755"/>
    <cellStyle name="Input 3 2 4 7 3" xfId="35756"/>
    <cellStyle name="Input 3 2 4 7 4" xfId="35757"/>
    <cellStyle name="Input 3 2 4 7 5" xfId="35758"/>
    <cellStyle name="Input 3 2 4 7 6" xfId="35759"/>
    <cellStyle name="Input 3 2 4 7 7" xfId="35760"/>
    <cellStyle name="Input 3 2 4 7 8" xfId="35761"/>
    <cellStyle name="Input 3 2 4 8" xfId="35762"/>
    <cellStyle name="Input 3 2 4 8 2" xfId="35763"/>
    <cellStyle name="Input 3 2 4 8 3" xfId="35764"/>
    <cellStyle name="Input 3 2 4 8 4" xfId="35765"/>
    <cellStyle name="Input 3 2 4 8 5" xfId="35766"/>
    <cellStyle name="Input 3 2 4 8 6" xfId="35767"/>
    <cellStyle name="Input 3 2 4 8 7" xfId="35768"/>
    <cellStyle name="Input 3 2 4 8 8" xfId="35769"/>
    <cellStyle name="Input 3 2 4 8 9" xfId="35770"/>
    <cellStyle name="Input 3 2 4 9" xfId="35771"/>
    <cellStyle name="Input 3 2 5" xfId="35772"/>
    <cellStyle name="Input 3 2 5 10" xfId="35773"/>
    <cellStyle name="Input 3 2 5 11" xfId="35774"/>
    <cellStyle name="Input 3 2 5 12" xfId="35775"/>
    <cellStyle name="Input 3 2 5 13" xfId="35776"/>
    <cellStyle name="Input 3 2 5 2" xfId="35777"/>
    <cellStyle name="Input 3 2 5 2 10" xfId="35778"/>
    <cellStyle name="Input 3 2 5 2 2" xfId="35779"/>
    <cellStyle name="Input 3 2 5 2 2 2" xfId="35780"/>
    <cellStyle name="Input 3 2 5 2 2 3" xfId="35781"/>
    <cellStyle name="Input 3 2 5 2 2 4" xfId="35782"/>
    <cellStyle name="Input 3 2 5 2 2 5" xfId="35783"/>
    <cellStyle name="Input 3 2 5 2 2 6" xfId="35784"/>
    <cellStyle name="Input 3 2 5 2 2 7" xfId="35785"/>
    <cellStyle name="Input 3 2 5 2 2 8" xfId="35786"/>
    <cellStyle name="Input 3 2 5 2 2 9" xfId="35787"/>
    <cellStyle name="Input 3 2 5 2 3" xfId="35788"/>
    <cellStyle name="Input 3 2 5 2 4" xfId="35789"/>
    <cellStyle name="Input 3 2 5 2 5" xfId="35790"/>
    <cellStyle name="Input 3 2 5 2 6" xfId="35791"/>
    <cellStyle name="Input 3 2 5 2 7" xfId="35792"/>
    <cellStyle name="Input 3 2 5 2 8" xfId="35793"/>
    <cellStyle name="Input 3 2 5 2 9" xfId="35794"/>
    <cellStyle name="Input 3 2 5 3" xfId="35795"/>
    <cellStyle name="Input 3 2 5 3 2" xfId="35796"/>
    <cellStyle name="Input 3 2 5 3 3" xfId="35797"/>
    <cellStyle name="Input 3 2 5 3 4" xfId="35798"/>
    <cellStyle name="Input 3 2 5 3 5" xfId="35799"/>
    <cellStyle name="Input 3 2 5 3 6" xfId="35800"/>
    <cellStyle name="Input 3 2 5 3 7" xfId="35801"/>
    <cellStyle name="Input 3 2 5 3 8" xfId="35802"/>
    <cellStyle name="Input 3 2 5 4" xfId="35803"/>
    <cellStyle name="Input 3 2 5 4 2" xfId="35804"/>
    <cellStyle name="Input 3 2 5 4 3" xfId="35805"/>
    <cellStyle name="Input 3 2 5 4 4" xfId="35806"/>
    <cellStyle name="Input 3 2 5 4 5" xfId="35807"/>
    <cellStyle name="Input 3 2 5 4 6" xfId="35808"/>
    <cellStyle name="Input 3 2 5 4 7" xfId="35809"/>
    <cellStyle name="Input 3 2 5 4 8" xfId="35810"/>
    <cellStyle name="Input 3 2 5 4 9" xfId="35811"/>
    <cellStyle name="Input 3 2 5 5" xfId="35812"/>
    <cellStyle name="Input 3 2 5 6" xfId="35813"/>
    <cellStyle name="Input 3 2 5 7" xfId="35814"/>
    <cellStyle name="Input 3 2 5 8" xfId="35815"/>
    <cellStyle name="Input 3 2 5 9" xfId="35816"/>
    <cellStyle name="Input 3 2 6" xfId="35817"/>
    <cellStyle name="Input 3 2 6 10" xfId="35818"/>
    <cellStyle name="Input 3 2 6 11" xfId="35819"/>
    <cellStyle name="Input 3 2 6 12" xfId="35820"/>
    <cellStyle name="Input 3 2 6 13" xfId="35821"/>
    <cellStyle name="Input 3 2 6 2" xfId="35822"/>
    <cellStyle name="Input 3 2 6 2 10" xfId="35823"/>
    <cellStyle name="Input 3 2 6 2 2" xfId="35824"/>
    <cellStyle name="Input 3 2 6 2 2 2" xfId="35825"/>
    <cellStyle name="Input 3 2 6 2 2 3" xfId="35826"/>
    <cellStyle name="Input 3 2 6 2 2 4" xfId="35827"/>
    <cellStyle name="Input 3 2 6 2 2 5" xfId="35828"/>
    <cellStyle name="Input 3 2 6 2 2 6" xfId="35829"/>
    <cellStyle name="Input 3 2 6 2 2 7" xfId="35830"/>
    <cellStyle name="Input 3 2 6 2 2 8" xfId="35831"/>
    <cellStyle name="Input 3 2 6 2 2 9" xfId="35832"/>
    <cellStyle name="Input 3 2 6 2 3" xfId="35833"/>
    <cellStyle name="Input 3 2 6 2 4" xfId="35834"/>
    <cellStyle name="Input 3 2 6 2 5" xfId="35835"/>
    <cellStyle name="Input 3 2 6 2 6" xfId="35836"/>
    <cellStyle name="Input 3 2 6 2 7" xfId="35837"/>
    <cellStyle name="Input 3 2 6 2 8" xfId="35838"/>
    <cellStyle name="Input 3 2 6 2 9" xfId="35839"/>
    <cellStyle name="Input 3 2 6 3" xfId="35840"/>
    <cellStyle name="Input 3 2 6 3 2" xfId="35841"/>
    <cellStyle name="Input 3 2 6 3 3" xfId="35842"/>
    <cellStyle name="Input 3 2 6 3 4" xfId="35843"/>
    <cellStyle name="Input 3 2 6 3 5" xfId="35844"/>
    <cellStyle name="Input 3 2 6 3 6" xfId="35845"/>
    <cellStyle name="Input 3 2 6 3 7" xfId="35846"/>
    <cellStyle name="Input 3 2 6 3 8" xfId="35847"/>
    <cellStyle name="Input 3 2 6 4" xfId="35848"/>
    <cellStyle name="Input 3 2 6 4 2" xfId="35849"/>
    <cellStyle name="Input 3 2 6 4 3" xfId="35850"/>
    <cellStyle name="Input 3 2 6 4 4" xfId="35851"/>
    <cellStyle name="Input 3 2 6 4 5" xfId="35852"/>
    <cellStyle name="Input 3 2 6 4 6" xfId="35853"/>
    <cellStyle name="Input 3 2 6 4 7" xfId="35854"/>
    <cellStyle name="Input 3 2 6 4 8" xfId="35855"/>
    <cellStyle name="Input 3 2 6 4 9" xfId="35856"/>
    <cellStyle name="Input 3 2 6 5" xfId="35857"/>
    <cellStyle name="Input 3 2 6 6" xfId="35858"/>
    <cellStyle name="Input 3 2 6 7" xfId="35859"/>
    <cellStyle name="Input 3 2 6 8" xfId="35860"/>
    <cellStyle name="Input 3 2 6 9" xfId="35861"/>
    <cellStyle name="Input 3 2 7" xfId="35862"/>
    <cellStyle name="Input 3 2 7 2" xfId="35863"/>
    <cellStyle name="Input 3 2 7 3" xfId="35864"/>
    <cellStyle name="Input 3 2 7 4" xfId="35865"/>
    <cellStyle name="Input 3 2 7 5" xfId="35866"/>
    <cellStyle name="Input 3 2 7 6" xfId="35867"/>
    <cellStyle name="Input 3 2 7 7" xfId="35868"/>
    <cellStyle name="Input 3 2 7 8" xfId="35869"/>
    <cellStyle name="Input 3 2 7 9" xfId="35870"/>
    <cellStyle name="Input 3 2 8" xfId="35871"/>
    <cellStyle name="Input 3 2 9" xfId="35872"/>
    <cellStyle name="Input 3 3" xfId="35873"/>
    <cellStyle name="Input 3 3 10" xfId="35874"/>
    <cellStyle name="Input 3 3 11" xfId="35875"/>
    <cellStyle name="Input 3 3 12" xfId="35876"/>
    <cellStyle name="Input 3 3 13" xfId="35877"/>
    <cellStyle name="Input 3 3 14" xfId="35878"/>
    <cellStyle name="Input 3 3 2" xfId="35879"/>
    <cellStyle name="Input 3 3 2 10" xfId="35880"/>
    <cellStyle name="Input 3 3 2 11" xfId="35881"/>
    <cellStyle name="Input 3 3 2 12" xfId="35882"/>
    <cellStyle name="Input 3 3 2 13" xfId="35883"/>
    <cellStyle name="Input 3 3 2 14" xfId="35884"/>
    <cellStyle name="Input 3 3 2 15" xfId="35885"/>
    <cellStyle name="Input 3 3 2 16" xfId="35886"/>
    <cellStyle name="Input 3 3 2 17" xfId="35887"/>
    <cellStyle name="Input 3 3 2 18" xfId="35888"/>
    <cellStyle name="Input 3 3 2 19" xfId="35889"/>
    <cellStyle name="Input 3 3 2 2" xfId="35890"/>
    <cellStyle name="Input 3 3 2 2 10" xfId="35891"/>
    <cellStyle name="Input 3 3 2 2 11" xfId="35892"/>
    <cellStyle name="Input 3 3 2 2 12" xfId="35893"/>
    <cellStyle name="Input 3 3 2 2 13" xfId="35894"/>
    <cellStyle name="Input 3 3 2 2 2" xfId="35895"/>
    <cellStyle name="Input 3 3 2 2 2 10" xfId="35896"/>
    <cellStyle name="Input 3 3 2 2 2 2" xfId="35897"/>
    <cellStyle name="Input 3 3 2 2 2 2 2" xfId="35898"/>
    <cellStyle name="Input 3 3 2 2 2 2 3" xfId="35899"/>
    <cellStyle name="Input 3 3 2 2 2 2 4" xfId="35900"/>
    <cellStyle name="Input 3 3 2 2 2 2 5" xfId="35901"/>
    <cellStyle name="Input 3 3 2 2 2 2 6" xfId="35902"/>
    <cellStyle name="Input 3 3 2 2 2 2 7" xfId="35903"/>
    <cellStyle name="Input 3 3 2 2 2 2 8" xfId="35904"/>
    <cellStyle name="Input 3 3 2 2 2 2 9" xfId="35905"/>
    <cellStyle name="Input 3 3 2 2 2 3" xfId="35906"/>
    <cellStyle name="Input 3 3 2 2 2 4" xfId="35907"/>
    <cellStyle name="Input 3 3 2 2 2 5" xfId="35908"/>
    <cellStyle name="Input 3 3 2 2 2 6" xfId="35909"/>
    <cellStyle name="Input 3 3 2 2 2 7" xfId="35910"/>
    <cellStyle name="Input 3 3 2 2 2 8" xfId="35911"/>
    <cellStyle name="Input 3 3 2 2 2 9" xfId="35912"/>
    <cellStyle name="Input 3 3 2 2 3" xfId="35913"/>
    <cellStyle name="Input 3 3 2 2 3 2" xfId="35914"/>
    <cellStyle name="Input 3 3 2 2 3 3" xfId="35915"/>
    <cellStyle name="Input 3 3 2 2 3 4" xfId="35916"/>
    <cellStyle name="Input 3 3 2 2 3 5" xfId="35917"/>
    <cellStyle name="Input 3 3 2 2 3 6" xfId="35918"/>
    <cellStyle name="Input 3 3 2 2 3 7" xfId="35919"/>
    <cellStyle name="Input 3 3 2 2 3 8" xfId="35920"/>
    <cellStyle name="Input 3 3 2 2 4" xfId="35921"/>
    <cellStyle name="Input 3 3 2 2 4 2" xfId="35922"/>
    <cellStyle name="Input 3 3 2 2 4 3" xfId="35923"/>
    <cellStyle name="Input 3 3 2 2 4 4" xfId="35924"/>
    <cellStyle name="Input 3 3 2 2 4 5" xfId="35925"/>
    <cellStyle name="Input 3 3 2 2 4 6" xfId="35926"/>
    <cellStyle name="Input 3 3 2 2 4 7" xfId="35927"/>
    <cellStyle name="Input 3 3 2 2 4 8" xfId="35928"/>
    <cellStyle name="Input 3 3 2 2 4 9" xfId="35929"/>
    <cellStyle name="Input 3 3 2 2 5" xfId="35930"/>
    <cellStyle name="Input 3 3 2 2 6" xfId="35931"/>
    <cellStyle name="Input 3 3 2 2 7" xfId="35932"/>
    <cellStyle name="Input 3 3 2 2 8" xfId="35933"/>
    <cellStyle name="Input 3 3 2 2 9" xfId="35934"/>
    <cellStyle name="Input 3 3 2 3" xfId="35935"/>
    <cellStyle name="Input 3 3 2 3 10" xfId="35936"/>
    <cellStyle name="Input 3 3 2 3 11" xfId="35937"/>
    <cellStyle name="Input 3 3 2 3 12" xfId="35938"/>
    <cellStyle name="Input 3 3 2 3 13" xfId="35939"/>
    <cellStyle name="Input 3 3 2 3 2" xfId="35940"/>
    <cellStyle name="Input 3 3 2 3 2 10" xfId="35941"/>
    <cellStyle name="Input 3 3 2 3 2 2" xfId="35942"/>
    <cellStyle name="Input 3 3 2 3 2 2 2" xfId="35943"/>
    <cellStyle name="Input 3 3 2 3 2 2 3" xfId="35944"/>
    <cellStyle name="Input 3 3 2 3 2 2 4" xfId="35945"/>
    <cellStyle name="Input 3 3 2 3 2 2 5" xfId="35946"/>
    <cellStyle name="Input 3 3 2 3 2 2 6" xfId="35947"/>
    <cellStyle name="Input 3 3 2 3 2 2 7" xfId="35948"/>
    <cellStyle name="Input 3 3 2 3 2 2 8" xfId="35949"/>
    <cellStyle name="Input 3 3 2 3 2 2 9" xfId="35950"/>
    <cellStyle name="Input 3 3 2 3 2 3" xfId="35951"/>
    <cellStyle name="Input 3 3 2 3 2 4" xfId="35952"/>
    <cellStyle name="Input 3 3 2 3 2 5" xfId="35953"/>
    <cellStyle name="Input 3 3 2 3 2 6" xfId="35954"/>
    <cellStyle name="Input 3 3 2 3 2 7" xfId="35955"/>
    <cellStyle name="Input 3 3 2 3 2 8" xfId="35956"/>
    <cellStyle name="Input 3 3 2 3 2 9" xfId="35957"/>
    <cellStyle name="Input 3 3 2 3 3" xfId="35958"/>
    <cellStyle name="Input 3 3 2 3 3 2" xfId="35959"/>
    <cellStyle name="Input 3 3 2 3 3 3" xfId="35960"/>
    <cellStyle name="Input 3 3 2 3 3 4" xfId="35961"/>
    <cellStyle name="Input 3 3 2 3 3 5" xfId="35962"/>
    <cellStyle name="Input 3 3 2 3 3 6" xfId="35963"/>
    <cellStyle name="Input 3 3 2 3 3 7" xfId="35964"/>
    <cellStyle name="Input 3 3 2 3 3 8" xfId="35965"/>
    <cellStyle name="Input 3 3 2 3 4" xfId="35966"/>
    <cellStyle name="Input 3 3 2 3 4 2" xfId="35967"/>
    <cellStyle name="Input 3 3 2 3 4 3" xfId="35968"/>
    <cellStyle name="Input 3 3 2 3 4 4" xfId="35969"/>
    <cellStyle name="Input 3 3 2 3 4 5" xfId="35970"/>
    <cellStyle name="Input 3 3 2 3 4 6" xfId="35971"/>
    <cellStyle name="Input 3 3 2 3 4 7" xfId="35972"/>
    <cellStyle name="Input 3 3 2 3 4 8" xfId="35973"/>
    <cellStyle name="Input 3 3 2 3 4 9" xfId="35974"/>
    <cellStyle name="Input 3 3 2 3 5" xfId="35975"/>
    <cellStyle name="Input 3 3 2 3 6" xfId="35976"/>
    <cellStyle name="Input 3 3 2 3 7" xfId="35977"/>
    <cellStyle name="Input 3 3 2 3 8" xfId="35978"/>
    <cellStyle name="Input 3 3 2 3 9" xfId="35979"/>
    <cellStyle name="Input 3 3 2 4" xfId="35980"/>
    <cellStyle name="Input 3 3 2 4 10" xfId="35981"/>
    <cellStyle name="Input 3 3 2 4 11" xfId="35982"/>
    <cellStyle name="Input 3 3 2 4 12" xfId="35983"/>
    <cellStyle name="Input 3 3 2 4 13" xfId="35984"/>
    <cellStyle name="Input 3 3 2 4 2" xfId="35985"/>
    <cellStyle name="Input 3 3 2 4 2 10" xfId="35986"/>
    <cellStyle name="Input 3 3 2 4 2 2" xfId="35987"/>
    <cellStyle name="Input 3 3 2 4 2 2 2" xfId="35988"/>
    <cellStyle name="Input 3 3 2 4 2 2 3" xfId="35989"/>
    <cellStyle name="Input 3 3 2 4 2 2 4" xfId="35990"/>
    <cellStyle name="Input 3 3 2 4 2 2 5" xfId="35991"/>
    <cellStyle name="Input 3 3 2 4 2 2 6" xfId="35992"/>
    <cellStyle name="Input 3 3 2 4 2 2 7" xfId="35993"/>
    <cellStyle name="Input 3 3 2 4 2 2 8" xfId="35994"/>
    <cellStyle name="Input 3 3 2 4 2 2 9" xfId="35995"/>
    <cellStyle name="Input 3 3 2 4 2 3" xfId="35996"/>
    <cellStyle name="Input 3 3 2 4 2 4" xfId="35997"/>
    <cellStyle name="Input 3 3 2 4 2 5" xfId="35998"/>
    <cellStyle name="Input 3 3 2 4 2 6" xfId="35999"/>
    <cellStyle name="Input 3 3 2 4 2 7" xfId="36000"/>
    <cellStyle name="Input 3 3 2 4 2 8" xfId="36001"/>
    <cellStyle name="Input 3 3 2 4 2 9" xfId="36002"/>
    <cellStyle name="Input 3 3 2 4 3" xfId="36003"/>
    <cellStyle name="Input 3 3 2 4 3 2" xfId="36004"/>
    <cellStyle name="Input 3 3 2 4 3 3" xfId="36005"/>
    <cellStyle name="Input 3 3 2 4 3 4" xfId="36006"/>
    <cellStyle name="Input 3 3 2 4 3 5" xfId="36007"/>
    <cellStyle name="Input 3 3 2 4 3 6" xfId="36008"/>
    <cellStyle name="Input 3 3 2 4 3 7" xfId="36009"/>
    <cellStyle name="Input 3 3 2 4 3 8" xfId="36010"/>
    <cellStyle name="Input 3 3 2 4 4" xfId="36011"/>
    <cellStyle name="Input 3 3 2 4 4 2" xfId="36012"/>
    <cellStyle name="Input 3 3 2 4 4 3" xfId="36013"/>
    <cellStyle name="Input 3 3 2 4 4 4" xfId="36014"/>
    <cellStyle name="Input 3 3 2 4 4 5" xfId="36015"/>
    <cellStyle name="Input 3 3 2 4 4 6" xfId="36016"/>
    <cellStyle name="Input 3 3 2 4 4 7" xfId="36017"/>
    <cellStyle name="Input 3 3 2 4 4 8" xfId="36018"/>
    <cellStyle name="Input 3 3 2 4 4 9" xfId="36019"/>
    <cellStyle name="Input 3 3 2 4 5" xfId="36020"/>
    <cellStyle name="Input 3 3 2 4 6" xfId="36021"/>
    <cellStyle name="Input 3 3 2 4 7" xfId="36022"/>
    <cellStyle name="Input 3 3 2 4 8" xfId="36023"/>
    <cellStyle name="Input 3 3 2 4 9" xfId="36024"/>
    <cellStyle name="Input 3 3 2 5" xfId="36025"/>
    <cellStyle name="Input 3 3 2 5 10" xfId="36026"/>
    <cellStyle name="Input 3 3 2 5 11" xfId="36027"/>
    <cellStyle name="Input 3 3 2 5 12" xfId="36028"/>
    <cellStyle name="Input 3 3 2 5 13" xfId="36029"/>
    <cellStyle name="Input 3 3 2 5 2" xfId="36030"/>
    <cellStyle name="Input 3 3 2 5 2 10" xfId="36031"/>
    <cellStyle name="Input 3 3 2 5 2 2" xfId="36032"/>
    <cellStyle name="Input 3 3 2 5 2 2 2" xfId="36033"/>
    <cellStyle name="Input 3 3 2 5 2 2 3" xfId="36034"/>
    <cellStyle name="Input 3 3 2 5 2 2 4" xfId="36035"/>
    <cellStyle name="Input 3 3 2 5 2 2 5" xfId="36036"/>
    <cellStyle name="Input 3 3 2 5 2 2 6" xfId="36037"/>
    <cellStyle name="Input 3 3 2 5 2 2 7" xfId="36038"/>
    <cellStyle name="Input 3 3 2 5 2 2 8" xfId="36039"/>
    <cellStyle name="Input 3 3 2 5 2 2 9" xfId="36040"/>
    <cellStyle name="Input 3 3 2 5 2 3" xfId="36041"/>
    <cellStyle name="Input 3 3 2 5 2 4" xfId="36042"/>
    <cellStyle name="Input 3 3 2 5 2 5" xfId="36043"/>
    <cellStyle name="Input 3 3 2 5 2 6" xfId="36044"/>
    <cellStyle name="Input 3 3 2 5 2 7" xfId="36045"/>
    <cellStyle name="Input 3 3 2 5 2 8" xfId="36046"/>
    <cellStyle name="Input 3 3 2 5 2 9" xfId="36047"/>
    <cellStyle name="Input 3 3 2 5 3" xfId="36048"/>
    <cellStyle name="Input 3 3 2 5 3 2" xfId="36049"/>
    <cellStyle name="Input 3 3 2 5 3 3" xfId="36050"/>
    <cellStyle name="Input 3 3 2 5 3 4" xfId="36051"/>
    <cellStyle name="Input 3 3 2 5 3 5" xfId="36052"/>
    <cellStyle name="Input 3 3 2 5 3 6" xfId="36053"/>
    <cellStyle name="Input 3 3 2 5 3 7" xfId="36054"/>
    <cellStyle name="Input 3 3 2 5 3 8" xfId="36055"/>
    <cellStyle name="Input 3 3 2 5 4" xfId="36056"/>
    <cellStyle name="Input 3 3 2 5 4 2" xfId="36057"/>
    <cellStyle name="Input 3 3 2 5 4 3" xfId="36058"/>
    <cellStyle name="Input 3 3 2 5 4 4" xfId="36059"/>
    <cellStyle name="Input 3 3 2 5 4 5" xfId="36060"/>
    <cellStyle name="Input 3 3 2 5 4 6" xfId="36061"/>
    <cellStyle name="Input 3 3 2 5 4 7" xfId="36062"/>
    <cellStyle name="Input 3 3 2 5 4 8" xfId="36063"/>
    <cellStyle name="Input 3 3 2 5 4 9" xfId="36064"/>
    <cellStyle name="Input 3 3 2 5 5" xfId="36065"/>
    <cellStyle name="Input 3 3 2 5 6" xfId="36066"/>
    <cellStyle name="Input 3 3 2 5 7" xfId="36067"/>
    <cellStyle name="Input 3 3 2 5 8" xfId="36068"/>
    <cellStyle name="Input 3 3 2 5 9" xfId="36069"/>
    <cellStyle name="Input 3 3 2 6" xfId="36070"/>
    <cellStyle name="Input 3 3 2 6 10" xfId="36071"/>
    <cellStyle name="Input 3 3 2 6 2" xfId="36072"/>
    <cellStyle name="Input 3 3 2 6 2 2" xfId="36073"/>
    <cellStyle name="Input 3 3 2 6 2 3" xfId="36074"/>
    <cellStyle name="Input 3 3 2 6 2 4" xfId="36075"/>
    <cellStyle name="Input 3 3 2 6 2 5" xfId="36076"/>
    <cellStyle name="Input 3 3 2 6 2 6" xfId="36077"/>
    <cellStyle name="Input 3 3 2 6 2 7" xfId="36078"/>
    <cellStyle name="Input 3 3 2 6 2 8" xfId="36079"/>
    <cellStyle name="Input 3 3 2 6 2 9" xfId="36080"/>
    <cellStyle name="Input 3 3 2 6 3" xfId="36081"/>
    <cellStyle name="Input 3 3 2 6 4" xfId="36082"/>
    <cellStyle name="Input 3 3 2 6 5" xfId="36083"/>
    <cellStyle name="Input 3 3 2 6 6" xfId="36084"/>
    <cellStyle name="Input 3 3 2 6 7" xfId="36085"/>
    <cellStyle name="Input 3 3 2 6 8" xfId="36086"/>
    <cellStyle name="Input 3 3 2 6 9" xfId="36087"/>
    <cellStyle name="Input 3 3 2 7" xfId="36088"/>
    <cellStyle name="Input 3 3 2 7 2" xfId="36089"/>
    <cellStyle name="Input 3 3 2 7 3" xfId="36090"/>
    <cellStyle name="Input 3 3 2 7 4" xfId="36091"/>
    <cellStyle name="Input 3 3 2 7 5" xfId="36092"/>
    <cellStyle name="Input 3 3 2 7 6" xfId="36093"/>
    <cellStyle name="Input 3 3 2 7 7" xfId="36094"/>
    <cellStyle name="Input 3 3 2 7 8" xfId="36095"/>
    <cellStyle name="Input 3 3 2 8" xfId="36096"/>
    <cellStyle name="Input 3 3 2 8 2" xfId="36097"/>
    <cellStyle name="Input 3 3 2 8 3" xfId="36098"/>
    <cellStyle name="Input 3 3 2 8 4" xfId="36099"/>
    <cellStyle name="Input 3 3 2 8 5" xfId="36100"/>
    <cellStyle name="Input 3 3 2 8 6" xfId="36101"/>
    <cellStyle name="Input 3 3 2 8 7" xfId="36102"/>
    <cellStyle name="Input 3 3 2 8 8" xfId="36103"/>
    <cellStyle name="Input 3 3 2 8 9" xfId="36104"/>
    <cellStyle name="Input 3 3 2 9" xfId="36105"/>
    <cellStyle name="Input 3 3 3" xfId="36106"/>
    <cellStyle name="Input 3 3 3 10" xfId="36107"/>
    <cellStyle name="Input 3 3 3 11" xfId="36108"/>
    <cellStyle name="Input 3 3 3 12" xfId="36109"/>
    <cellStyle name="Input 3 3 3 13" xfId="36110"/>
    <cellStyle name="Input 3 3 3 14" xfId="36111"/>
    <cellStyle name="Input 3 3 3 15" xfId="36112"/>
    <cellStyle name="Input 3 3 3 16" xfId="36113"/>
    <cellStyle name="Input 3 3 3 17" xfId="36114"/>
    <cellStyle name="Input 3 3 3 18" xfId="36115"/>
    <cellStyle name="Input 3 3 3 2" xfId="36116"/>
    <cellStyle name="Input 3 3 3 2 10" xfId="36117"/>
    <cellStyle name="Input 3 3 3 2 11" xfId="36118"/>
    <cellStyle name="Input 3 3 3 2 12" xfId="36119"/>
    <cellStyle name="Input 3 3 3 2 13" xfId="36120"/>
    <cellStyle name="Input 3 3 3 2 2" xfId="36121"/>
    <cellStyle name="Input 3 3 3 2 2 10" xfId="36122"/>
    <cellStyle name="Input 3 3 3 2 2 2" xfId="36123"/>
    <cellStyle name="Input 3 3 3 2 2 2 2" xfId="36124"/>
    <cellStyle name="Input 3 3 3 2 2 2 3" xfId="36125"/>
    <cellStyle name="Input 3 3 3 2 2 2 4" xfId="36126"/>
    <cellStyle name="Input 3 3 3 2 2 2 5" xfId="36127"/>
    <cellStyle name="Input 3 3 3 2 2 2 6" xfId="36128"/>
    <cellStyle name="Input 3 3 3 2 2 2 7" xfId="36129"/>
    <cellStyle name="Input 3 3 3 2 2 2 8" xfId="36130"/>
    <cellStyle name="Input 3 3 3 2 2 2 9" xfId="36131"/>
    <cellStyle name="Input 3 3 3 2 2 3" xfId="36132"/>
    <cellStyle name="Input 3 3 3 2 2 4" xfId="36133"/>
    <cellStyle name="Input 3 3 3 2 2 5" xfId="36134"/>
    <cellStyle name="Input 3 3 3 2 2 6" xfId="36135"/>
    <cellStyle name="Input 3 3 3 2 2 7" xfId="36136"/>
    <cellStyle name="Input 3 3 3 2 2 8" xfId="36137"/>
    <cellStyle name="Input 3 3 3 2 2 9" xfId="36138"/>
    <cellStyle name="Input 3 3 3 2 3" xfId="36139"/>
    <cellStyle name="Input 3 3 3 2 3 2" xfId="36140"/>
    <cellStyle name="Input 3 3 3 2 3 3" xfId="36141"/>
    <cellStyle name="Input 3 3 3 2 3 4" xfId="36142"/>
    <cellStyle name="Input 3 3 3 2 3 5" xfId="36143"/>
    <cellStyle name="Input 3 3 3 2 3 6" xfId="36144"/>
    <cellStyle name="Input 3 3 3 2 3 7" xfId="36145"/>
    <cellStyle name="Input 3 3 3 2 3 8" xfId="36146"/>
    <cellStyle name="Input 3 3 3 2 4" xfId="36147"/>
    <cellStyle name="Input 3 3 3 2 4 2" xfId="36148"/>
    <cellStyle name="Input 3 3 3 2 4 3" xfId="36149"/>
    <cellStyle name="Input 3 3 3 2 4 4" xfId="36150"/>
    <cellStyle name="Input 3 3 3 2 4 5" xfId="36151"/>
    <cellStyle name="Input 3 3 3 2 4 6" xfId="36152"/>
    <cellStyle name="Input 3 3 3 2 4 7" xfId="36153"/>
    <cellStyle name="Input 3 3 3 2 4 8" xfId="36154"/>
    <cellStyle name="Input 3 3 3 2 4 9" xfId="36155"/>
    <cellStyle name="Input 3 3 3 2 5" xfId="36156"/>
    <cellStyle name="Input 3 3 3 2 6" xfId="36157"/>
    <cellStyle name="Input 3 3 3 2 7" xfId="36158"/>
    <cellStyle name="Input 3 3 3 2 8" xfId="36159"/>
    <cellStyle name="Input 3 3 3 2 9" xfId="36160"/>
    <cellStyle name="Input 3 3 3 3" xfId="36161"/>
    <cellStyle name="Input 3 3 3 3 10" xfId="36162"/>
    <cellStyle name="Input 3 3 3 3 11" xfId="36163"/>
    <cellStyle name="Input 3 3 3 3 12" xfId="36164"/>
    <cellStyle name="Input 3 3 3 3 13" xfId="36165"/>
    <cellStyle name="Input 3 3 3 3 2" xfId="36166"/>
    <cellStyle name="Input 3 3 3 3 2 10" xfId="36167"/>
    <cellStyle name="Input 3 3 3 3 2 2" xfId="36168"/>
    <cellStyle name="Input 3 3 3 3 2 2 2" xfId="36169"/>
    <cellStyle name="Input 3 3 3 3 2 2 3" xfId="36170"/>
    <cellStyle name="Input 3 3 3 3 2 2 4" xfId="36171"/>
    <cellStyle name="Input 3 3 3 3 2 2 5" xfId="36172"/>
    <cellStyle name="Input 3 3 3 3 2 2 6" xfId="36173"/>
    <cellStyle name="Input 3 3 3 3 2 2 7" xfId="36174"/>
    <cellStyle name="Input 3 3 3 3 2 2 8" xfId="36175"/>
    <cellStyle name="Input 3 3 3 3 2 2 9" xfId="36176"/>
    <cellStyle name="Input 3 3 3 3 2 3" xfId="36177"/>
    <cellStyle name="Input 3 3 3 3 2 4" xfId="36178"/>
    <cellStyle name="Input 3 3 3 3 2 5" xfId="36179"/>
    <cellStyle name="Input 3 3 3 3 2 6" xfId="36180"/>
    <cellStyle name="Input 3 3 3 3 2 7" xfId="36181"/>
    <cellStyle name="Input 3 3 3 3 2 8" xfId="36182"/>
    <cellStyle name="Input 3 3 3 3 2 9" xfId="36183"/>
    <cellStyle name="Input 3 3 3 3 3" xfId="36184"/>
    <cellStyle name="Input 3 3 3 3 3 2" xfId="36185"/>
    <cellStyle name="Input 3 3 3 3 3 3" xfId="36186"/>
    <cellStyle name="Input 3 3 3 3 3 4" xfId="36187"/>
    <cellStyle name="Input 3 3 3 3 3 5" xfId="36188"/>
    <cellStyle name="Input 3 3 3 3 3 6" xfId="36189"/>
    <cellStyle name="Input 3 3 3 3 3 7" xfId="36190"/>
    <cellStyle name="Input 3 3 3 3 3 8" xfId="36191"/>
    <cellStyle name="Input 3 3 3 3 4" xfId="36192"/>
    <cellStyle name="Input 3 3 3 3 4 2" xfId="36193"/>
    <cellStyle name="Input 3 3 3 3 4 3" xfId="36194"/>
    <cellStyle name="Input 3 3 3 3 4 4" xfId="36195"/>
    <cellStyle name="Input 3 3 3 3 4 5" xfId="36196"/>
    <cellStyle name="Input 3 3 3 3 4 6" xfId="36197"/>
    <cellStyle name="Input 3 3 3 3 4 7" xfId="36198"/>
    <cellStyle name="Input 3 3 3 3 4 8" xfId="36199"/>
    <cellStyle name="Input 3 3 3 3 4 9" xfId="36200"/>
    <cellStyle name="Input 3 3 3 3 5" xfId="36201"/>
    <cellStyle name="Input 3 3 3 3 6" xfId="36202"/>
    <cellStyle name="Input 3 3 3 3 7" xfId="36203"/>
    <cellStyle name="Input 3 3 3 3 8" xfId="36204"/>
    <cellStyle name="Input 3 3 3 3 9" xfId="36205"/>
    <cellStyle name="Input 3 3 3 4" xfId="36206"/>
    <cellStyle name="Input 3 3 3 4 10" xfId="36207"/>
    <cellStyle name="Input 3 3 3 4 11" xfId="36208"/>
    <cellStyle name="Input 3 3 3 4 12" xfId="36209"/>
    <cellStyle name="Input 3 3 3 4 13" xfId="36210"/>
    <cellStyle name="Input 3 3 3 4 2" xfId="36211"/>
    <cellStyle name="Input 3 3 3 4 2 10" xfId="36212"/>
    <cellStyle name="Input 3 3 3 4 2 2" xfId="36213"/>
    <cellStyle name="Input 3 3 3 4 2 2 2" xfId="36214"/>
    <cellStyle name="Input 3 3 3 4 2 2 3" xfId="36215"/>
    <cellStyle name="Input 3 3 3 4 2 2 4" xfId="36216"/>
    <cellStyle name="Input 3 3 3 4 2 2 5" xfId="36217"/>
    <cellStyle name="Input 3 3 3 4 2 2 6" xfId="36218"/>
    <cellStyle name="Input 3 3 3 4 2 2 7" xfId="36219"/>
    <cellStyle name="Input 3 3 3 4 2 2 8" xfId="36220"/>
    <cellStyle name="Input 3 3 3 4 2 2 9" xfId="36221"/>
    <cellStyle name="Input 3 3 3 4 2 3" xfId="36222"/>
    <cellStyle name="Input 3 3 3 4 2 4" xfId="36223"/>
    <cellStyle name="Input 3 3 3 4 2 5" xfId="36224"/>
    <cellStyle name="Input 3 3 3 4 2 6" xfId="36225"/>
    <cellStyle name="Input 3 3 3 4 2 7" xfId="36226"/>
    <cellStyle name="Input 3 3 3 4 2 8" xfId="36227"/>
    <cellStyle name="Input 3 3 3 4 2 9" xfId="36228"/>
    <cellStyle name="Input 3 3 3 4 3" xfId="36229"/>
    <cellStyle name="Input 3 3 3 4 3 2" xfId="36230"/>
    <cellStyle name="Input 3 3 3 4 3 3" xfId="36231"/>
    <cellStyle name="Input 3 3 3 4 3 4" xfId="36232"/>
    <cellStyle name="Input 3 3 3 4 3 5" xfId="36233"/>
    <cellStyle name="Input 3 3 3 4 3 6" xfId="36234"/>
    <cellStyle name="Input 3 3 3 4 3 7" xfId="36235"/>
    <cellStyle name="Input 3 3 3 4 3 8" xfId="36236"/>
    <cellStyle name="Input 3 3 3 4 4" xfId="36237"/>
    <cellStyle name="Input 3 3 3 4 4 2" xfId="36238"/>
    <cellStyle name="Input 3 3 3 4 4 3" xfId="36239"/>
    <cellStyle name="Input 3 3 3 4 4 4" xfId="36240"/>
    <cellStyle name="Input 3 3 3 4 4 5" xfId="36241"/>
    <cellStyle name="Input 3 3 3 4 4 6" xfId="36242"/>
    <cellStyle name="Input 3 3 3 4 4 7" xfId="36243"/>
    <cellStyle name="Input 3 3 3 4 4 8" xfId="36244"/>
    <cellStyle name="Input 3 3 3 4 4 9" xfId="36245"/>
    <cellStyle name="Input 3 3 3 4 5" xfId="36246"/>
    <cellStyle name="Input 3 3 3 4 6" xfId="36247"/>
    <cellStyle name="Input 3 3 3 4 7" xfId="36248"/>
    <cellStyle name="Input 3 3 3 4 8" xfId="36249"/>
    <cellStyle name="Input 3 3 3 4 9" xfId="36250"/>
    <cellStyle name="Input 3 3 3 5" xfId="36251"/>
    <cellStyle name="Input 3 3 3 5 10" xfId="36252"/>
    <cellStyle name="Input 3 3 3 5 11" xfId="36253"/>
    <cellStyle name="Input 3 3 3 5 12" xfId="36254"/>
    <cellStyle name="Input 3 3 3 5 13" xfId="36255"/>
    <cellStyle name="Input 3 3 3 5 2" xfId="36256"/>
    <cellStyle name="Input 3 3 3 5 2 10" xfId="36257"/>
    <cellStyle name="Input 3 3 3 5 2 2" xfId="36258"/>
    <cellStyle name="Input 3 3 3 5 2 2 2" xfId="36259"/>
    <cellStyle name="Input 3 3 3 5 2 2 3" xfId="36260"/>
    <cellStyle name="Input 3 3 3 5 2 2 4" xfId="36261"/>
    <cellStyle name="Input 3 3 3 5 2 2 5" xfId="36262"/>
    <cellStyle name="Input 3 3 3 5 2 2 6" xfId="36263"/>
    <cellStyle name="Input 3 3 3 5 2 2 7" xfId="36264"/>
    <cellStyle name="Input 3 3 3 5 2 2 8" xfId="36265"/>
    <cellStyle name="Input 3 3 3 5 2 2 9" xfId="36266"/>
    <cellStyle name="Input 3 3 3 5 2 3" xfId="36267"/>
    <cellStyle name="Input 3 3 3 5 2 4" xfId="36268"/>
    <cellStyle name="Input 3 3 3 5 2 5" xfId="36269"/>
    <cellStyle name="Input 3 3 3 5 2 6" xfId="36270"/>
    <cellStyle name="Input 3 3 3 5 2 7" xfId="36271"/>
    <cellStyle name="Input 3 3 3 5 2 8" xfId="36272"/>
    <cellStyle name="Input 3 3 3 5 2 9" xfId="36273"/>
    <cellStyle name="Input 3 3 3 5 3" xfId="36274"/>
    <cellStyle name="Input 3 3 3 5 3 2" xfId="36275"/>
    <cellStyle name="Input 3 3 3 5 3 3" xfId="36276"/>
    <cellStyle name="Input 3 3 3 5 3 4" xfId="36277"/>
    <cellStyle name="Input 3 3 3 5 3 5" xfId="36278"/>
    <cellStyle name="Input 3 3 3 5 3 6" xfId="36279"/>
    <cellStyle name="Input 3 3 3 5 3 7" xfId="36280"/>
    <cellStyle name="Input 3 3 3 5 3 8" xfId="36281"/>
    <cellStyle name="Input 3 3 3 5 4" xfId="36282"/>
    <cellStyle name="Input 3 3 3 5 4 2" xfId="36283"/>
    <cellStyle name="Input 3 3 3 5 4 3" xfId="36284"/>
    <cellStyle name="Input 3 3 3 5 4 4" xfId="36285"/>
    <cellStyle name="Input 3 3 3 5 4 5" xfId="36286"/>
    <cellStyle name="Input 3 3 3 5 4 6" xfId="36287"/>
    <cellStyle name="Input 3 3 3 5 4 7" xfId="36288"/>
    <cellStyle name="Input 3 3 3 5 4 8" xfId="36289"/>
    <cellStyle name="Input 3 3 3 5 4 9" xfId="36290"/>
    <cellStyle name="Input 3 3 3 5 5" xfId="36291"/>
    <cellStyle name="Input 3 3 3 5 6" xfId="36292"/>
    <cellStyle name="Input 3 3 3 5 7" xfId="36293"/>
    <cellStyle name="Input 3 3 3 5 8" xfId="36294"/>
    <cellStyle name="Input 3 3 3 5 9" xfId="36295"/>
    <cellStyle name="Input 3 3 3 6" xfId="36296"/>
    <cellStyle name="Input 3 3 3 6 10" xfId="36297"/>
    <cellStyle name="Input 3 3 3 6 2" xfId="36298"/>
    <cellStyle name="Input 3 3 3 6 2 2" xfId="36299"/>
    <cellStyle name="Input 3 3 3 6 2 3" xfId="36300"/>
    <cellStyle name="Input 3 3 3 6 2 4" xfId="36301"/>
    <cellStyle name="Input 3 3 3 6 2 5" xfId="36302"/>
    <cellStyle name="Input 3 3 3 6 2 6" xfId="36303"/>
    <cellStyle name="Input 3 3 3 6 2 7" xfId="36304"/>
    <cellStyle name="Input 3 3 3 6 2 8" xfId="36305"/>
    <cellStyle name="Input 3 3 3 6 2 9" xfId="36306"/>
    <cellStyle name="Input 3 3 3 6 3" xfId="36307"/>
    <cellStyle name="Input 3 3 3 6 4" xfId="36308"/>
    <cellStyle name="Input 3 3 3 6 5" xfId="36309"/>
    <cellStyle name="Input 3 3 3 6 6" xfId="36310"/>
    <cellStyle name="Input 3 3 3 6 7" xfId="36311"/>
    <cellStyle name="Input 3 3 3 6 8" xfId="36312"/>
    <cellStyle name="Input 3 3 3 6 9" xfId="36313"/>
    <cellStyle name="Input 3 3 3 7" xfId="36314"/>
    <cellStyle name="Input 3 3 3 7 2" xfId="36315"/>
    <cellStyle name="Input 3 3 3 7 3" xfId="36316"/>
    <cellStyle name="Input 3 3 3 7 4" xfId="36317"/>
    <cellStyle name="Input 3 3 3 7 5" xfId="36318"/>
    <cellStyle name="Input 3 3 3 7 6" xfId="36319"/>
    <cellStyle name="Input 3 3 3 7 7" xfId="36320"/>
    <cellStyle name="Input 3 3 3 7 8" xfId="36321"/>
    <cellStyle name="Input 3 3 3 8" xfId="36322"/>
    <cellStyle name="Input 3 3 3 8 2" xfId="36323"/>
    <cellStyle name="Input 3 3 3 8 3" xfId="36324"/>
    <cellStyle name="Input 3 3 3 8 4" xfId="36325"/>
    <cellStyle name="Input 3 3 3 8 5" xfId="36326"/>
    <cellStyle name="Input 3 3 3 8 6" xfId="36327"/>
    <cellStyle name="Input 3 3 3 8 7" xfId="36328"/>
    <cellStyle name="Input 3 3 3 8 8" xfId="36329"/>
    <cellStyle name="Input 3 3 3 8 9" xfId="36330"/>
    <cellStyle name="Input 3 3 3 9" xfId="36331"/>
    <cellStyle name="Input 3 3 4" xfId="36332"/>
    <cellStyle name="Input 3 3 4 10" xfId="36333"/>
    <cellStyle name="Input 3 3 4 11" xfId="36334"/>
    <cellStyle name="Input 3 3 4 12" xfId="36335"/>
    <cellStyle name="Input 3 3 4 2" xfId="36336"/>
    <cellStyle name="Input 3 3 4 2 2" xfId="36337"/>
    <cellStyle name="Input 3 3 4 2 3" xfId="36338"/>
    <cellStyle name="Input 3 3 4 2 4" xfId="36339"/>
    <cellStyle name="Input 3 3 4 2 5" xfId="36340"/>
    <cellStyle name="Input 3 3 4 2 6" xfId="36341"/>
    <cellStyle name="Input 3 3 4 2 7" xfId="36342"/>
    <cellStyle name="Input 3 3 4 2 8" xfId="36343"/>
    <cellStyle name="Input 3 3 4 2 9" xfId="36344"/>
    <cellStyle name="Input 3 3 4 3" xfId="36345"/>
    <cellStyle name="Input 3 3 4 4" xfId="36346"/>
    <cellStyle name="Input 3 3 4 5" xfId="36347"/>
    <cellStyle name="Input 3 3 4 6" xfId="36348"/>
    <cellStyle name="Input 3 3 4 7" xfId="36349"/>
    <cellStyle name="Input 3 3 4 8" xfId="36350"/>
    <cellStyle name="Input 3 3 4 9" xfId="36351"/>
    <cellStyle name="Input 3 3 5" xfId="36352"/>
    <cellStyle name="Input 3 3 5 10" xfId="36353"/>
    <cellStyle name="Input 3 3 5 11" xfId="36354"/>
    <cellStyle name="Input 3 3 5 12" xfId="36355"/>
    <cellStyle name="Input 3 3 5 13" xfId="36356"/>
    <cellStyle name="Input 3 3 5 2" xfId="36357"/>
    <cellStyle name="Input 3 3 5 2 10" xfId="36358"/>
    <cellStyle name="Input 3 3 5 2 2" xfId="36359"/>
    <cellStyle name="Input 3 3 5 2 2 2" xfId="36360"/>
    <cellStyle name="Input 3 3 5 2 2 3" xfId="36361"/>
    <cellStyle name="Input 3 3 5 2 2 4" xfId="36362"/>
    <cellStyle name="Input 3 3 5 2 2 5" xfId="36363"/>
    <cellStyle name="Input 3 3 5 2 2 6" xfId="36364"/>
    <cellStyle name="Input 3 3 5 2 2 7" xfId="36365"/>
    <cellStyle name="Input 3 3 5 2 2 8" xfId="36366"/>
    <cellStyle name="Input 3 3 5 2 2 9" xfId="36367"/>
    <cellStyle name="Input 3 3 5 2 3" xfId="36368"/>
    <cellStyle name="Input 3 3 5 2 4" xfId="36369"/>
    <cellStyle name="Input 3 3 5 2 5" xfId="36370"/>
    <cellStyle name="Input 3 3 5 2 6" xfId="36371"/>
    <cellStyle name="Input 3 3 5 2 7" xfId="36372"/>
    <cellStyle name="Input 3 3 5 2 8" xfId="36373"/>
    <cellStyle name="Input 3 3 5 2 9" xfId="36374"/>
    <cellStyle name="Input 3 3 5 3" xfId="36375"/>
    <cellStyle name="Input 3 3 5 3 2" xfId="36376"/>
    <cellStyle name="Input 3 3 5 3 3" xfId="36377"/>
    <cellStyle name="Input 3 3 5 3 4" xfId="36378"/>
    <cellStyle name="Input 3 3 5 3 5" xfId="36379"/>
    <cellStyle name="Input 3 3 5 3 6" xfId="36380"/>
    <cellStyle name="Input 3 3 5 3 7" xfId="36381"/>
    <cellStyle name="Input 3 3 5 3 8" xfId="36382"/>
    <cellStyle name="Input 3 3 5 4" xfId="36383"/>
    <cellStyle name="Input 3 3 5 4 2" xfId="36384"/>
    <cellStyle name="Input 3 3 5 4 3" xfId="36385"/>
    <cellStyle name="Input 3 3 5 4 4" xfId="36386"/>
    <cellStyle name="Input 3 3 5 4 5" xfId="36387"/>
    <cellStyle name="Input 3 3 5 4 6" xfId="36388"/>
    <cellStyle name="Input 3 3 5 4 7" xfId="36389"/>
    <cellStyle name="Input 3 3 5 4 8" xfId="36390"/>
    <cellStyle name="Input 3 3 5 4 9" xfId="36391"/>
    <cellStyle name="Input 3 3 5 5" xfId="36392"/>
    <cellStyle name="Input 3 3 5 6" xfId="36393"/>
    <cellStyle name="Input 3 3 5 7" xfId="36394"/>
    <cellStyle name="Input 3 3 5 8" xfId="36395"/>
    <cellStyle name="Input 3 3 5 9" xfId="36396"/>
    <cellStyle name="Input 3 3 6" xfId="36397"/>
    <cellStyle name="Input 3 3 6 10" xfId="36398"/>
    <cellStyle name="Input 3 3 6 11" xfId="36399"/>
    <cellStyle name="Input 3 3 6 12" xfId="36400"/>
    <cellStyle name="Input 3 3 6 13" xfId="36401"/>
    <cellStyle name="Input 3 3 6 2" xfId="36402"/>
    <cellStyle name="Input 3 3 6 2 10" xfId="36403"/>
    <cellStyle name="Input 3 3 6 2 2" xfId="36404"/>
    <cellStyle name="Input 3 3 6 2 2 2" xfId="36405"/>
    <cellStyle name="Input 3 3 6 2 2 3" xfId="36406"/>
    <cellStyle name="Input 3 3 6 2 2 4" xfId="36407"/>
    <cellStyle name="Input 3 3 6 2 2 5" xfId="36408"/>
    <cellStyle name="Input 3 3 6 2 2 6" xfId="36409"/>
    <cellStyle name="Input 3 3 6 2 2 7" xfId="36410"/>
    <cellStyle name="Input 3 3 6 2 2 8" xfId="36411"/>
    <cellStyle name="Input 3 3 6 2 2 9" xfId="36412"/>
    <cellStyle name="Input 3 3 6 2 3" xfId="36413"/>
    <cellStyle name="Input 3 3 6 2 4" xfId="36414"/>
    <cellStyle name="Input 3 3 6 2 5" xfId="36415"/>
    <cellStyle name="Input 3 3 6 2 6" xfId="36416"/>
    <cellStyle name="Input 3 3 6 2 7" xfId="36417"/>
    <cellStyle name="Input 3 3 6 2 8" xfId="36418"/>
    <cellStyle name="Input 3 3 6 2 9" xfId="36419"/>
    <cellStyle name="Input 3 3 6 3" xfId="36420"/>
    <cellStyle name="Input 3 3 6 3 2" xfId="36421"/>
    <cellStyle name="Input 3 3 6 3 3" xfId="36422"/>
    <cellStyle name="Input 3 3 6 3 4" xfId="36423"/>
    <cellStyle name="Input 3 3 6 3 5" xfId="36424"/>
    <cellStyle name="Input 3 3 6 3 6" xfId="36425"/>
    <cellStyle name="Input 3 3 6 3 7" xfId="36426"/>
    <cellStyle name="Input 3 3 6 3 8" xfId="36427"/>
    <cellStyle name="Input 3 3 6 4" xfId="36428"/>
    <cellStyle name="Input 3 3 6 4 2" xfId="36429"/>
    <cellStyle name="Input 3 3 6 4 3" xfId="36430"/>
    <cellStyle name="Input 3 3 6 4 4" xfId="36431"/>
    <cellStyle name="Input 3 3 6 4 5" xfId="36432"/>
    <cellStyle name="Input 3 3 6 4 6" xfId="36433"/>
    <cellStyle name="Input 3 3 6 4 7" xfId="36434"/>
    <cellStyle name="Input 3 3 6 4 8" xfId="36435"/>
    <cellStyle name="Input 3 3 6 4 9" xfId="36436"/>
    <cellStyle name="Input 3 3 6 5" xfId="36437"/>
    <cellStyle name="Input 3 3 6 6" xfId="36438"/>
    <cellStyle name="Input 3 3 6 7" xfId="36439"/>
    <cellStyle name="Input 3 3 6 8" xfId="36440"/>
    <cellStyle name="Input 3 3 6 9" xfId="36441"/>
    <cellStyle name="Input 3 3 7" xfId="36442"/>
    <cellStyle name="Input 3 3 7 2" xfId="36443"/>
    <cellStyle name="Input 3 3 7 3" xfId="36444"/>
    <cellStyle name="Input 3 3 7 4" xfId="36445"/>
    <cellStyle name="Input 3 3 7 5" xfId="36446"/>
    <cellStyle name="Input 3 3 7 6" xfId="36447"/>
    <cellStyle name="Input 3 3 7 7" xfId="36448"/>
    <cellStyle name="Input 3 3 7 8" xfId="36449"/>
    <cellStyle name="Input 3 3 7 9" xfId="36450"/>
    <cellStyle name="Input 3 3 8" xfId="36451"/>
    <cellStyle name="Input 3 3 9" xfId="36452"/>
    <cellStyle name="Input 3 4" xfId="36453"/>
    <cellStyle name="Input 3 4 10" xfId="36454"/>
    <cellStyle name="Input 3 4 11" xfId="36455"/>
    <cellStyle name="Input 3 4 12" xfId="36456"/>
    <cellStyle name="Input 3 4 13" xfId="36457"/>
    <cellStyle name="Input 3 4 14" xfId="36458"/>
    <cellStyle name="Input 3 4 15" xfId="36459"/>
    <cellStyle name="Input 3 4 16" xfId="36460"/>
    <cellStyle name="Input 3 4 17" xfId="36461"/>
    <cellStyle name="Input 3 4 18" xfId="36462"/>
    <cellStyle name="Input 3 4 19" xfId="36463"/>
    <cellStyle name="Input 3 4 2" xfId="36464"/>
    <cellStyle name="Input 3 4 2 10" xfId="36465"/>
    <cellStyle name="Input 3 4 2 11" xfId="36466"/>
    <cellStyle name="Input 3 4 2 12" xfId="36467"/>
    <cellStyle name="Input 3 4 2 13" xfId="36468"/>
    <cellStyle name="Input 3 4 2 2" xfId="36469"/>
    <cellStyle name="Input 3 4 2 2 10" xfId="36470"/>
    <cellStyle name="Input 3 4 2 2 2" xfId="36471"/>
    <cellStyle name="Input 3 4 2 2 2 2" xfId="36472"/>
    <cellStyle name="Input 3 4 2 2 2 3" xfId="36473"/>
    <cellStyle name="Input 3 4 2 2 2 4" xfId="36474"/>
    <cellStyle name="Input 3 4 2 2 2 5" xfId="36475"/>
    <cellStyle name="Input 3 4 2 2 2 6" xfId="36476"/>
    <cellStyle name="Input 3 4 2 2 2 7" xfId="36477"/>
    <cellStyle name="Input 3 4 2 2 2 8" xfId="36478"/>
    <cellStyle name="Input 3 4 2 2 2 9" xfId="36479"/>
    <cellStyle name="Input 3 4 2 2 3" xfId="36480"/>
    <cellStyle name="Input 3 4 2 2 4" xfId="36481"/>
    <cellStyle name="Input 3 4 2 2 5" xfId="36482"/>
    <cellStyle name="Input 3 4 2 2 6" xfId="36483"/>
    <cellStyle name="Input 3 4 2 2 7" xfId="36484"/>
    <cellStyle name="Input 3 4 2 2 8" xfId="36485"/>
    <cellStyle name="Input 3 4 2 2 9" xfId="36486"/>
    <cellStyle name="Input 3 4 2 3" xfId="36487"/>
    <cellStyle name="Input 3 4 2 3 2" xfId="36488"/>
    <cellStyle name="Input 3 4 2 3 3" xfId="36489"/>
    <cellStyle name="Input 3 4 2 3 4" xfId="36490"/>
    <cellStyle name="Input 3 4 2 3 5" xfId="36491"/>
    <cellStyle name="Input 3 4 2 3 6" xfId="36492"/>
    <cellStyle name="Input 3 4 2 3 7" xfId="36493"/>
    <cellStyle name="Input 3 4 2 3 8" xfId="36494"/>
    <cellStyle name="Input 3 4 2 4" xfId="36495"/>
    <cellStyle name="Input 3 4 2 4 2" xfId="36496"/>
    <cellStyle name="Input 3 4 2 4 3" xfId="36497"/>
    <cellStyle name="Input 3 4 2 4 4" xfId="36498"/>
    <cellStyle name="Input 3 4 2 4 5" xfId="36499"/>
    <cellStyle name="Input 3 4 2 4 6" xfId="36500"/>
    <cellStyle name="Input 3 4 2 4 7" xfId="36501"/>
    <cellStyle name="Input 3 4 2 4 8" xfId="36502"/>
    <cellStyle name="Input 3 4 2 4 9" xfId="36503"/>
    <cellStyle name="Input 3 4 2 5" xfId="36504"/>
    <cellStyle name="Input 3 4 2 6" xfId="36505"/>
    <cellStyle name="Input 3 4 2 7" xfId="36506"/>
    <cellStyle name="Input 3 4 2 8" xfId="36507"/>
    <cellStyle name="Input 3 4 2 9" xfId="36508"/>
    <cellStyle name="Input 3 4 3" xfId="36509"/>
    <cellStyle name="Input 3 4 3 10" xfId="36510"/>
    <cellStyle name="Input 3 4 3 11" xfId="36511"/>
    <cellStyle name="Input 3 4 3 12" xfId="36512"/>
    <cellStyle name="Input 3 4 3 13" xfId="36513"/>
    <cellStyle name="Input 3 4 3 2" xfId="36514"/>
    <cellStyle name="Input 3 4 3 2 10" xfId="36515"/>
    <cellStyle name="Input 3 4 3 2 2" xfId="36516"/>
    <cellStyle name="Input 3 4 3 2 2 2" xfId="36517"/>
    <cellStyle name="Input 3 4 3 2 2 3" xfId="36518"/>
    <cellStyle name="Input 3 4 3 2 2 4" xfId="36519"/>
    <cellStyle name="Input 3 4 3 2 2 5" xfId="36520"/>
    <cellStyle name="Input 3 4 3 2 2 6" xfId="36521"/>
    <cellStyle name="Input 3 4 3 2 2 7" xfId="36522"/>
    <cellStyle name="Input 3 4 3 2 2 8" xfId="36523"/>
    <cellStyle name="Input 3 4 3 2 2 9" xfId="36524"/>
    <cellStyle name="Input 3 4 3 2 3" xfId="36525"/>
    <cellStyle name="Input 3 4 3 2 4" xfId="36526"/>
    <cellStyle name="Input 3 4 3 2 5" xfId="36527"/>
    <cellStyle name="Input 3 4 3 2 6" xfId="36528"/>
    <cellStyle name="Input 3 4 3 2 7" xfId="36529"/>
    <cellStyle name="Input 3 4 3 2 8" xfId="36530"/>
    <cellStyle name="Input 3 4 3 2 9" xfId="36531"/>
    <cellStyle name="Input 3 4 3 3" xfId="36532"/>
    <cellStyle name="Input 3 4 3 3 2" xfId="36533"/>
    <cellStyle name="Input 3 4 3 3 3" xfId="36534"/>
    <cellStyle name="Input 3 4 3 3 4" xfId="36535"/>
    <cellStyle name="Input 3 4 3 3 5" xfId="36536"/>
    <cellStyle name="Input 3 4 3 3 6" xfId="36537"/>
    <cellStyle name="Input 3 4 3 3 7" xfId="36538"/>
    <cellStyle name="Input 3 4 3 3 8" xfId="36539"/>
    <cellStyle name="Input 3 4 3 4" xfId="36540"/>
    <cellStyle name="Input 3 4 3 4 2" xfId="36541"/>
    <cellStyle name="Input 3 4 3 4 3" xfId="36542"/>
    <cellStyle name="Input 3 4 3 4 4" xfId="36543"/>
    <cellStyle name="Input 3 4 3 4 5" xfId="36544"/>
    <cellStyle name="Input 3 4 3 4 6" xfId="36545"/>
    <cellStyle name="Input 3 4 3 4 7" xfId="36546"/>
    <cellStyle name="Input 3 4 3 4 8" xfId="36547"/>
    <cellStyle name="Input 3 4 3 4 9" xfId="36548"/>
    <cellStyle name="Input 3 4 3 5" xfId="36549"/>
    <cellStyle name="Input 3 4 3 6" xfId="36550"/>
    <cellStyle name="Input 3 4 3 7" xfId="36551"/>
    <cellStyle name="Input 3 4 3 8" xfId="36552"/>
    <cellStyle name="Input 3 4 3 9" xfId="36553"/>
    <cellStyle name="Input 3 4 4" xfId="36554"/>
    <cellStyle name="Input 3 4 4 10" xfId="36555"/>
    <cellStyle name="Input 3 4 4 11" xfId="36556"/>
    <cellStyle name="Input 3 4 4 12" xfId="36557"/>
    <cellStyle name="Input 3 4 4 13" xfId="36558"/>
    <cellStyle name="Input 3 4 4 2" xfId="36559"/>
    <cellStyle name="Input 3 4 4 2 10" xfId="36560"/>
    <cellStyle name="Input 3 4 4 2 2" xfId="36561"/>
    <cellStyle name="Input 3 4 4 2 2 2" xfId="36562"/>
    <cellStyle name="Input 3 4 4 2 2 3" xfId="36563"/>
    <cellStyle name="Input 3 4 4 2 2 4" xfId="36564"/>
    <cellStyle name="Input 3 4 4 2 2 5" xfId="36565"/>
    <cellStyle name="Input 3 4 4 2 2 6" xfId="36566"/>
    <cellStyle name="Input 3 4 4 2 2 7" xfId="36567"/>
    <cellStyle name="Input 3 4 4 2 2 8" xfId="36568"/>
    <cellStyle name="Input 3 4 4 2 2 9" xfId="36569"/>
    <cellStyle name="Input 3 4 4 2 3" xfId="36570"/>
    <cellStyle name="Input 3 4 4 2 4" xfId="36571"/>
    <cellStyle name="Input 3 4 4 2 5" xfId="36572"/>
    <cellStyle name="Input 3 4 4 2 6" xfId="36573"/>
    <cellStyle name="Input 3 4 4 2 7" xfId="36574"/>
    <cellStyle name="Input 3 4 4 2 8" xfId="36575"/>
    <cellStyle name="Input 3 4 4 2 9" xfId="36576"/>
    <cellStyle name="Input 3 4 4 3" xfId="36577"/>
    <cellStyle name="Input 3 4 4 3 2" xfId="36578"/>
    <cellStyle name="Input 3 4 4 3 3" xfId="36579"/>
    <cellStyle name="Input 3 4 4 3 4" xfId="36580"/>
    <cellStyle name="Input 3 4 4 3 5" xfId="36581"/>
    <cellStyle name="Input 3 4 4 3 6" xfId="36582"/>
    <cellStyle name="Input 3 4 4 3 7" xfId="36583"/>
    <cellStyle name="Input 3 4 4 3 8" xfId="36584"/>
    <cellStyle name="Input 3 4 4 4" xfId="36585"/>
    <cellStyle name="Input 3 4 4 4 2" xfId="36586"/>
    <cellStyle name="Input 3 4 4 4 3" xfId="36587"/>
    <cellStyle name="Input 3 4 4 4 4" xfId="36588"/>
    <cellStyle name="Input 3 4 4 4 5" xfId="36589"/>
    <cellStyle name="Input 3 4 4 4 6" xfId="36590"/>
    <cellStyle name="Input 3 4 4 4 7" xfId="36591"/>
    <cellStyle name="Input 3 4 4 4 8" xfId="36592"/>
    <cellStyle name="Input 3 4 4 4 9" xfId="36593"/>
    <cellStyle name="Input 3 4 4 5" xfId="36594"/>
    <cellStyle name="Input 3 4 4 6" xfId="36595"/>
    <cellStyle name="Input 3 4 4 7" xfId="36596"/>
    <cellStyle name="Input 3 4 4 8" xfId="36597"/>
    <cellStyle name="Input 3 4 4 9" xfId="36598"/>
    <cellStyle name="Input 3 4 5" xfId="36599"/>
    <cellStyle name="Input 3 4 5 10" xfId="36600"/>
    <cellStyle name="Input 3 4 5 11" xfId="36601"/>
    <cellStyle name="Input 3 4 5 12" xfId="36602"/>
    <cellStyle name="Input 3 4 5 13" xfId="36603"/>
    <cellStyle name="Input 3 4 5 2" xfId="36604"/>
    <cellStyle name="Input 3 4 5 2 10" xfId="36605"/>
    <cellStyle name="Input 3 4 5 2 2" xfId="36606"/>
    <cellStyle name="Input 3 4 5 2 2 2" xfId="36607"/>
    <cellStyle name="Input 3 4 5 2 2 3" xfId="36608"/>
    <cellStyle name="Input 3 4 5 2 2 4" xfId="36609"/>
    <cellStyle name="Input 3 4 5 2 2 5" xfId="36610"/>
    <cellStyle name="Input 3 4 5 2 2 6" xfId="36611"/>
    <cellStyle name="Input 3 4 5 2 2 7" xfId="36612"/>
    <cellStyle name="Input 3 4 5 2 2 8" xfId="36613"/>
    <cellStyle name="Input 3 4 5 2 2 9" xfId="36614"/>
    <cellStyle name="Input 3 4 5 2 3" xfId="36615"/>
    <cellStyle name="Input 3 4 5 2 4" xfId="36616"/>
    <cellStyle name="Input 3 4 5 2 5" xfId="36617"/>
    <cellStyle name="Input 3 4 5 2 6" xfId="36618"/>
    <cellStyle name="Input 3 4 5 2 7" xfId="36619"/>
    <cellStyle name="Input 3 4 5 2 8" xfId="36620"/>
    <cellStyle name="Input 3 4 5 2 9" xfId="36621"/>
    <cellStyle name="Input 3 4 5 3" xfId="36622"/>
    <cellStyle name="Input 3 4 5 3 2" xfId="36623"/>
    <cellStyle name="Input 3 4 5 3 3" xfId="36624"/>
    <cellStyle name="Input 3 4 5 3 4" xfId="36625"/>
    <cellStyle name="Input 3 4 5 3 5" xfId="36626"/>
    <cellStyle name="Input 3 4 5 3 6" xfId="36627"/>
    <cellStyle name="Input 3 4 5 3 7" xfId="36628"/>
    <cellStyle name="Input 3 4 5 3 8" xfId="36629"/>
    <cellStyle name="Input 3 4 5 4" xfId="36630"/>
    <cellStyle name="Input 3 4 5 4 2" xfId="36631"/>
    <cellStyle name="Input 3 4 5 4 3" xfId="36632"/>
    <cellStyle name="Input 3 4 5 4 4" xfId="36633"/>
    <cellStyle name="Input 3 4 5 4 5" xfId="36634"/>
    <cellStyle name="Input 3 4 5 4 6" xfId="36635"/>
    <cellStyle name="Input 3 4 5 4 7" xfId="36636"/>
    <cellStyle name="Input 3 4 5 4 8" xfId="36637"/>
    <cellStyle name="Input 3 4 5 4 9" xfId="36638"/>
    <cellStyle name="Input 3 4 5 5" xfId="36639"/>
    <cellStyle name="Input 3 4 5 6" xfId="36640"/>
    <cellStyle name="Input 3 4 5 7" xfId="36641"/>
    <cellStyle name="Input 3 4 5 8" xfId="36642"/>
    <cellStyle name="Input 3 4 5 9" xfId="36643"/>
    <cellStyle name="Input 3 4 6" xfId="36644"/>
    <cellStyle name="Input 3 4 6 10" xfId="36645"/>
    <cellStyle name="Input 3 4 6 2" xfId="36646"/>
    <cellStyle name="Input 3 4 6 2 2" xfId="36647"/>
    <cellStyle name="Input 3 4 6 2 3" xfId="36648"/>
    <cellStyle name="Input 3 4 6 2 4" xfId="36649"/>
    <cellStyle name="Input 3 4 6 2 5" xfId="36650"/>
    <cellStyle name="Input 3 4 6 2 6" xfId="36651"/>
    <cellStyle name="Input 3 4 6 2 7" xfId="36652"/>
    <cellStyle name="Input 3 4 6 2 8" xfId="36653"/>
    <cellStyle name="Input 3 4 6 2 9" xfId="36654"/>
    <cellStyle name="Input 3 4 6 3" xfId="36655"/>
    <cellStyle name="Input 3 4 6 4" xfId="36656"/>
    <cellStyle name="Input 3 4 6 5" xfId="36657"/>
    <cellStyle name="Input 3 4 6 6" xfId="36658"/>
    <cellStyle name="Input 3 4 6 7" xfId="36659"/>
    <cellStyle name="Input 3 4 6 8" xfId="36660"/>
    <cellStyle name="Input 3 4 6 9" xfId="36661"/>
    <cellStyle name="Input 3 4 7" xfId="36662"/>
    <cellStyle name="Input 3 4 7 2" xfId="36663"/>
    <cellStyle name="Input 3 4 7 3" xfId="36664"/>
    <cellStyle name="Input 3 4 7 4" xfId="36665"/>
    <cellStyle name="Input 3 4 7 5" xfId="36666"/>
    <cellStyle name="Input 3 4 7 6" xfId="36667"/>
    <cellStyle name="Input 3 4 7 7" xfId="36668"/>
    <cellStyle name="Input 3 4 7 8" xfId="36669"/>
    <cellStyle name="Input 3 4 8" xfId="36670"/>
    <cellStyle name="Input 3 4 8 2" xfId="36671"/>
    <cellStyle name="Input 3 4 8 3" xfId="36672"/>
    <cellStyle name="Input 3 4 8 4" xfId="36673"/>
    <cellStyle name="Input 3 4 8 5" xfId="36674"/>
    <cellStyle name="Input 3 4 8 6" xfId="36675"/>
    <cellStyle name="Input 3 4 8 7" xfId="36676"/>
    <cellStyle name="Input 3 4 8 8" xfId="36677"/>
    <cellStyle name="Input 3 4 8 9" xfId="36678"/>
    <cellStyle name="Input 3 4 9" xfId="36679"/>
    <cellStyle name="Input 3 5" xfId="36680"/>
    <cellStyle name="Input 3 5 10" xfId="36681"/>
    <cellStyle name="Input 3 5 11" xfId="36682"/>
    <cellStyle name="Input 3 5 12" xfId="36683"/>
    <cellStyle name="Input 3 5 13" xfId="36684"/>
    <cellStyle name="Input 3 5 14" xfId="36685"/>
    <cellStyle name="Input 3 5 15" xfId="36686"/>
    <cellStyle name="Input 3 5 16" xfId="36687"/>
    <cellStyle name="Input 3 5 17" xfId="36688"/>
    <cellStyle name="Input 3 5 18" xfId="36689"/>
    <cellStyle name="Input 3 5 2" xfId="36690"/>
    <cellStyle name="Input 3 5 2 10" xfId="36691"/>
    <cellStyle name="Input 3 5 2 11" xfId="36692"/>
    <cellStyle name="Input 3 5 2 12" xfId="36693"/>
    <cellStyle name="Input 3 5 2 13" xfId="36694"/>
    <cellStyle name="Input 3 5 2 2" xfId="36695"/>
    <cellStyle name="Input 3 5 2 2 10" xfId="36696"/>
    <cellStyle name="Input 3 5 2 2 2" xfId="36697"/>
    <cellStyle name="Input 3 5 2 2 2 2" xfId="36698"/>
    <cellStyle name="Input 3 5 2 2 2 3" xfId="36699"/>
    <cellStyle name="Input 3 5 2 2 2 4" xfId="36700"/>
    <cellStyle name="Input 3 5 2 2 2 5" xfId="36701"/>
    <cellStyle name="Input 3 5 2 2 2 6" xfId="36702"/>
    <cellStyle name="Input 3 5 2 2 2 7" xfId="36703"/>
    <cellStyle name="Input 3 5 2 2 2 8" xfId="36704"/>
    <cellStyle name="Input 3 5 2 2 2 9" xfId="36705"/>
    <cellStyle name="Input 3 5 2 2 3" xfId="36706"/>
    <cellStyle name="Input 3 5 2 2 4" xfId="36707"/>
    <cellStyle name="Input 3 5 2 2 5" xfId="36708"/>
    <cellStyle name="Input 3 5 2 2 6" xfId="36709"/>
    <cellStyle name="Input 3 5 2 2 7" xfId="36710"/>
    <cellStyle name="Input 3 5 2 2 8" xfId="36711"/>
    <cellStyle name="Input 3 5 2 2 9" xfId="36712"/>
    <cellStyle name="Input 3 5 2 3" xfId="36713"/>
    <cellStyle name="Input 3 5 2 3 2" xfId="36714"/>
    <cellStyle name="Input 3 5 2 3 3" xfId="36715"/>
    <cellStyle name="Input 3 5 2 3 4" xfId="36716"/>
    <cellStyle name="Input 3 5 2 3 5" xfId="36717"/>
    <cellStyle name="Input 3 5 2 3 6" xfId="36718"/>
    <cellStyle name="Input 3 5 2 3 7" xfId="36719"/>
    <cellStyle name="Input 3 5 2 3 8" xfId="36720"/>
    <cellStyle name="Input 3 5 2 4" xfId="36721"/>
    <cellStyle name="Input 3 5 2 4 2" xfId="36722"/>
    <cellStyle name="Input 3 5 2 4 3" xfId="36723"/>
    <cellStyle name="Input 3 5 2 4 4" xfId="36724"/>
    <cellStyle name="Input 3 5 2 4 5" xfId="36725"/>
    <cellStyle name="Input 3 5 2 4 6" xfId="36726"/>
    <cellStyle name="Input 3 5 2 4 7" xfId="36727"/>
    <cellStyle name="Input 3 5 2 4 8" xfId="36728"/>
    <cellStyle name="Input 3 5 2 4 9" xfId="36729"/>
    <cellStyle name="Input 3 5 2 5" xfId="36730"/>
    <cellStyle name="Input 3 5 2 6" xfId="36731"/>
    <cellStyle name="Input 3 5 2 7" xfId="36732"/>
    <cellStyle name="Input 3 5 2 8" xfId="36733"/>
    <cellStyle name="Input 3 5 2 9" xfId="36734"/>
    <cellStyle name="Input 3 5 3" xfId="36735"/>
    <cellStyle name="Input 3 5 3 10" xfId="36736"/>
    <cellStyle name="Input 3 5 3 11" xfId="36737"/>
    <cellStyle name="Input 3 5 3 12" xfId="36738"/>
    <cellStyle name="Input 3 5 3 13" xfId="36739"/>
    <cellStyle name="Input 3 5 3 2" xfId="36740"/>
    <cellStyle name="Input 3 5 3 2 10" xfId="36741"/>
    <cellStyle name="Input 3 5 3 2 2" xfId="36742"/>
    <cellStyle name="Input 3 5 3 2 2 2" xfId="36743"/>
    <cellStyle name="Input 3 5 3 2 2 3" xfId="36744"/>
    <cellStyle name="Input 3 5 3 2 2 4" xfId="36745"/>
    <cellStyle name="Input 3 5 3 2 2 5" xfId="36746"/>
    <cellStyle name="Input 3 5 3 2 2 6" xfId="36747"/>
    <cellStyle name="Input 3 5 3 2 2 7" xfId="36748"/>
    <cellStyle name="Input 3 5 3 2 2 8" xfId="36749"/>
    <cellStyle name="Input 3 5 3 2 2 9" xfId="36750"/>
    <cellStyle name="Input 3 5 3 2 3" xfId="36751"/>
    <cellStyle name="Input 3 5 3 2 4" xfId="36752"/>
    <cellStyle name="Input 3 5 3 2 5" xfId="36753"/>
    <cellStyle name="Input 3 5 3 2 6" xfId="36754"/>
    <cellStyle name="Input 3 5 3 2 7" xfId="36755"/>
    <cellStyle name="Input 3 5 3 2 8" xfId="36756"/>
    <cellStyle name="Input 3 5 3 2 9" xfId="36757"/>
    <cellStyle name="Input 3 5 3 3" xfId="36758"/>
    <cellStyle name="Input 3 5 3 3 2" xfId="36759"/>
    <cellStyle name="Input 3 5 3 3 3" xfId="36760"/>
    <cellStyle name="Input 3 5 3 3 4" xfId="36761"/>
    <cellStyle name="Input 3 5 3 3 5" xfId="36762"/>
    <cellStyle name="Input 3 5 3 3 6" xfId="36763"/>
    <cellStyle name="Input 3 5 3 3 7" xfId="36764"/>
    <cellStyle name="Input 3 5 3 3 8" xfId="36765"/>
    <cellStyle name="Input 3 5 3 4" xfId="36766"/>
    <cellStyle name="Input 3 5 3 4 2" xfId="36767"/>
    <cellStyle name="Input 3 5 3 4 3" xfId="36768"/>
    <cellStyle name="Input 3 5 3 4 4" xfId="36769"/>
    <cellStyle name="Input 3 5 3 4 5" xfId="36770"/>
    <cellStyle name="Input 3 5 3 4 6" xfId="36771"/>
    <cellStyle name="Input 3 5 3 4 7" xfId="36772"/>
    <cellStyle name="Input 3 5 3 4 8" xfId="36773"/>
    <cellStyle name="Input 3 5 3 4 9" xfId="36774"/>
    <cellStyle name="Input 3 5 3 5" xfId="36775"/>
    <cellStyle name="Input 3 5 3 6" xfId="36776"/>
    <cellStyle name="Input 3 5 3 7" xfId="36777"/>
    <cellStyle name="Input 3 5 3 8" xfId="36778"/>
    <cellStyle name="Input 3 5 3 9" xfId="36779"/>
    <cellStyle name="Input 3 5 4" xfId="36780"/>
    <cellStyle name="Input 3 5 4 10" xfId="36781"/>
    <cellStyle name="Input 3 5 4 11" xfId="36782"/>
    <cellStyle name="Input 3 5 4 12" xfId="36783"/>
    <cellStyle name="Input 3 5 4 13" xfId="36784"/>
    <cellStyle name="Input 3 5 4 2" xfId="36785"/>
    <cellStyle name="Input 3 5 4 2 10" xfId="36786"/>
    <cellStyle name="Input 3 5 4 2 2" xfId="36787"/>
    <cellStyle name="Input 3 5 4 2 2 2" xfId="36788"/>
    <cellStyle name="Input 3 5 4 2 2 3" xfId="36789"/>
    <cellStyle name="Input 3 5 4 2 2 4" xfId="36790"/>
    <cellStyle name="Input 3 5 4 2 2 5" xfId="36791"/>
    <cellStyle name="Input 3 5 4 2 2 6" xfId="36792"/>
    <cellStyle name="Input 3 5 4 2 2 7" xfId="36793"/>
    <cellStyle name="Input 3 5 4 2 2 8" xfId="36794"/>
    <cellStyle name="Input 3 5 4 2 2 9" xfId="36795"/>
    <cellStyle name="Input 3 5 4 2 3" xfId="36796"/>
    <cellStyle name="Input 3 5 4 2 4" xfId="36797"/>
    <cellStyle name="Input 3 5 4 2 5" xfId="36798"/>
    <cellStyle name="Input 3 5 4 2 6" xfId="36799"/>
    <cellStyle name="Input 3 5 4 2 7" xfId="36800"/>
    <cellStyle name="Input 3 5 4 2 8" xfId="36801"/>
    <cellStyle name="Input 3 5 4 2 9" xfId="36802"/>
    <cellStyle name="Input 3 5 4 3" xfId="36803"/>
    <cellStyle name="Input 3 5 4 3 2" xfId="36804"/>
    <cellStyle name="Input 3 5 4 3 3" xfId="36805"/>
    <cellStyle name="Input 3 5 4 3 4" xfId="36806"/>
    <cellStyle name="Input 3 5 4 3 5" xfId="36807"/>
    <cellStyle name="Input 3 5 4 3 6" xfId="36808"/>
    <cellStyle name="Input 3 5 4 3 7" xfId="36809"/>
    <cellStyle name="Input 3 5 4 3 8" xfId="36810"/>
    <cellStyle name="Input 3 5 4 4" xfId="36811"/>
    <cellStyle name="Input 3 5 4 4 2" xfId="36812"/>
    <cellStyle name="Input 3 5 4 4 3" xfId="36813"/>
    <cellStyle name="Input 3 5 4 4 4" xfId="36814"/>
    <cellStyle name="Input 3 5 4 4 5" xfId="36815"/>
    <cellStyle name="Input 3 5 4 4 6" xfId="36816"/>
    <cellStyle name="Input 3 5 4 4 7" xfId="36817"/>
    <cellStyle name="Input 3 5 4 4 8" xfId="36818"/>
    <cellStyle name="Input 3 5 4 4 9" xfId="36819"/>
    <cellStyle name="Input 3 5 4 5" xfId="36820"/>
    <cellStyle name="Input 3 5 4 6" xfId="36821"/>
    <cellStyle name="Input 3 5 4 7" xfId="36822"/>
    <cellStyle name="Input 3 5 4 8" xfId="36823"/>
    <cellStyle name="Input 3 5 4 9" xfId="36824"/>
    <cellStyle name="Input 3 5 5" xfId="36825"/>
    <cellStyle name="Input 3 5 5 10" xfId="36826"/>
    <cellStyle name="Input 3 5 5 11" xfId="36827"/>
    <cellStyle name="Input 3 5 5 12" xfId="36828"/>
    <cellStyle name="Input 3 5 5 13" xfId="36829"/>
    <cellStyle name="Input 3 5 5 2" xfId="36830"/>
    <cellStyle name="Input 3 5 5 2 10" xfId="36831"/>
    <cellStyle name="Input 3 5 5 2 2" xfId="36832"/>
    <cellStyle name="Input 3 5 5 2 2 2" xfId="36833"/>
    <cellStyle name="Input 3 5 5 2 2 3" xfId="36834"/>
    <cellStyle name="Input 3 5 5 2 2 4" xfId="36835"/>
    <cellStyle name="Input 3 5 5 2 2 5" xfId="36836"/>
    <cellStyle name="Input 3 5 5 2 2 6" xfId="36837"/>
    <cellStyle name="Input 3 5 5 2 2 7" xfId="36838"/>
    <cellStyle name="Input 3 5 5 2 2 8" xfId="36839"/>
    <cellStyle name="Input 3 5 5 2 2 9" xfId="36840"/>
    <cellStyle name="Input 3 5 5 2 3" xfId="36841"/>
    <cellStyle name="Input 3 5 5 2 4" xfId="36842"/>
    <cellStyle name="Input 3 5 5 2 5" xfId="36843"/>
    <cellStyle name="Input 3 5 5 2 6" xfId="36844"/>
    <cellStyle name="Input 3 5 5 2 7" xfId="36845"/>
    <cellStyle name="Input 3 5 5 2 8" xfId="36846"/>
    <cellStyle name="Input 3 5 5 2 9" xfId="36847"/>
    <cellStyle name="Input 3 5 5 3" xfId="36848"/>
    <cellStyle name="Input 3 5 5 3 2" xfId="36849"/>
    <cellStyle name="Input 3 5 5 3 3" xfId="36850"/>
    <cellStyle name="Input 3 5 5 3 4" xfId="36851"/>
    <cellStyle name="Input 3 5 5 3 5" xfId="36852"/>
    <cellStyle name="Input 3 5 5 3 6" xfId="36853"/>
    <cellStyle name="Input 3 5 5 3 7" xfId="36854"/>
    <cellStyle name="Input 3 5 5 3 8" xfId="36855"/>
    <cellStyle name="Input 3 5 5 4" xfId="36856"/>
    <cellStyle name="Input 3 5 5 4 2" xfId="36857"/>
    <cellStyle name="Input 3 5 5 4 3" xfId="36858"/>
    <cellStyle name="Input 3 5 5 4 4" xfId="36859"/>
    <cellStyle name="Input 3 5 5 4 5" xfId="36860"/>
    <cellStyle name="Input 3 5 5 4 6" xfId="36861"/>
    <cellStyle name="Input 3 5 5 4 7" xfId="36862"/>
    <cellStyle name="Input 3 5 5 4 8" xfId="36863"/>
    <cellStyle name="Input 3 5 5 4 9" xfId="36864"/>
    <cellStyle name="Input 3 5 5 5" xfId="36865"/>
    <cellStyle name="Input 3 5 5 6" xfId="36866"/>
    <cellStyle name="Input 3 5 5 7" xfId="36867"/>
    <cellStyle name="Input 3 5 5 8" xfId="36868"/>
    <cellStyle name="Input 3 5 5 9" xfId="36869"/>
    <cellStyle name="Input 3 5 6" xfId="36870"/>
    <cellStyle name="Input 3 5 6 10" xfId="36871"/>
    <cellStyle name="Input 3 5 6 2" xfId="36872"/>
    <cellStyle name="Input 3 5 6 2 2" xfId="36873"/>
    <cellStyle name="Input 3 5 6 2 3" xfId="36874"/>
    <cellStyle name="Input 3 5 6 2 4" xfId="36875"/>
    <cellStyle name="Input 3 5 6 2 5" xfId="36876"/>
    <cellStyle name="Input 3 5 6 2 6" xfId="36877"/>
    <cellStyle name="Input 3 5 6 2 7" xfId="36878"/>
    <cellStyle name="Input 3 5 6 2 8" xfId="36879"/>
    <cellStyle name="Input 3 5 6 2 9" xfId="36880"/>
    <cellStyle name="Input 3 5 6 3" xfId="36881"/>
    <cellStyle name="Input 3 5 6 4" xfId="36882"/>
    <cellStyle name="Input 3 5 6 5" xfId="36883"/>
    <cellStyle name="Input 3 5 6 6" xfId="36884"/>
    <cellStyle name="Input 3 5 6 7" xfId="36885"/>
    <cellStyle name="Input 3 5 6 8" xfId="36886"/>
    <cellStyle name="Input 3 5 6 9" xfId="36887"/>
    <cellStyle name="Input 3 5 7" xfId="36888"/>
    <cellStyle name="Input 3 5 7 2" xfId="36889"/>
    <cellStyle name="Input 3 5 7 3" xfId="36890"/>
    <cellStyle name="Input 3 5 7 4" xfId="36891"/>
    <cellStyle name="Input 3 5 7 5" xfId="36892"/>
    <cellStyle name="Input 3 5 7 6" xfId="36893"/>
    <cellStyle name="Input 3 5 7 7" xfId="36894"/>
    <cellStyle name="Input 3 5 7 8" xfId="36895"/>
    <cellStyle name="Input 3 5 8" xfId="36896"/>
    <cellStyle name="Input 3 5 8 2" xfId="36897"/>
    <cellStyle name="Input 3 5 8 3" xfId="36898"/>
    <cellStyle name="Input 3 5 8 4" xfId="36899"/>
    <cellStyle name="Input 3 5 8 5" xfId="36900"/>
    <cellStyle name="Input 3 5 8 6" xfId="36901"/>
    <cellStyle name="Input 3 5 8 7" xfId="36902"/>
    <cellStyle name="Input 3 5 8 8" xfId="36903"/>
    <cellStyle name="Input 3 5 8 9" xfId="36904"/>
    <cellStyle name="Input 3 5 9" xfId="36905"/>
    <cellStyle name="Input 3 6" xfId="36906"/>
    <cellStyle name="Input 3 6 10" xfId="36907"/>
    <cellStyle name="Input 3 6 11" xfId="36908"/>
    <cellStyle name="Input 3 6 12" xfId="36909"/>
    <cellStyle name="Input 3 6 13" xfId="36910"/>
    <cellStyle name="Input 3 6 2" xfId="36911"/>
    <cellStyle name="Input 3 6 2 10" xfId="36912"/>
    <cellStyle name="Input 3 6 2 2" xfId="36913"/>
    <cellStyle name="Input 3 6 2 2 2" xfId="36914"/>
    <cellStyle name="Input 3 6 2 2 3" xfId="36915"/>
    <cellStyle name="Input 3 6 2 2 4" xfId="36916"/>
    <cellStyle name="Input 3 6 2 2 5" xfId="36917"/>
    <cellStyle name="Input 3 6 2 2 6" xfId="36918"/>
    <cellStyle name="Input 3 6 2 2 7" xfId="36919"/>
    <cellStyle name="Input 3 6 2 2 8" xfId="36920"/>
    <cellStyle name="Input 3 6 2 2 9" xfId="36921"/>
    <cellStyle name="Input 3 6 2 3" xfId="36922"/>
    <cellStyle name="Input 3 6 2 4" xfId="36923"/>
    <cellStyle name="Input 3 6 2 5" xfId="36924"/>
    <cellStyle name="Input 3 6 2 6" xfId="36925"/>
    <cellStyle name="Input 3 6 2 7" xfId="36926"/>
    <cellStyle name="Input 3 6 2 8" xfId="36927"/>
    <cellStyle name="Input 3 6 2 9" xfId="36928"/>
    <cellStyle name="Input 3 6 3" xfId="36929"/>
    <cellStyle name="Input 3 6 3 2" xfId="36930"/>
    <cellStyle name="Input 3 6 3 3" xfId="36931"/>
    <cellStyle name="Input 3 6 3 4" xfId="36932"/>
    <cellStyle name="Input 3 6 3 5" xfId="36933"/>
    <cellStyle name="Input 3 6 3 6" xfId="36934"/>
    <cellStyle name="Input 3 6 3 7" xfId="36935"/>
    <cellStyle name="Input 3 6 3 8" xfId="36936"/>
    <cellStyle name="Input 3 6 4" xfId="36937"/>
    <cellStyle name="Input 3 6 4 2" xfId="36938"/>
    <cellStyle name="Input 3 6 4 3" xfId="36939"/>
    <cellStyle name="Input 3 6 4 4" xfId="36940"/>
    <cellStyle name="Input 3 6 4 5" xfId="36941"/>
    <cellStyle name="Input 3 6 4 6" xfId="36942"/>
    <cellStyle name="Input 3 6 4 7" xfId="36943"/>
    <cellStyle name="Input 3 6 4 8" xfId="36944"/>
    <cellStyle name="Input 3 6 4 9" xfId="36945"/>
    <cellStyle name="Input 3 6 5" xfId="36946"/>
    <cellStyle name="Input 3 6 6" xfId="36947"/>
    <cellStyle name="Input 3 6 7" xfId="36948"/>
    <cellStyle name="Input 3 6 8" xfId="36949"/>
    <cellStyle name="Input 3 6 9" xfId="36950"/>
    <cellStyle name="Input 3 7" xfId="36951"/>
    <cellStyle name="Input 3 7 10" xfId="36952"/>
    <cellStyle name="Input 3 7 11" xfId="36953"/>
    <cellStyle name="Input 3 7 12" xfId="36954"/>
    <cellStyle name="Input 3 7 13" xfId="36955"/>
    <cellStyle name="Input 3 7 2" xfId="36956"/>
    <cellStyle name="Input 3 7 2 10" xfId="36957"/>
    <cellStyle name="Input 3 7 2 2" xfId="36958"/>
    <cellStyle name="Input 3 7 2 2 2" xfId="36959"/>
    <cellStyle name="Input 3 7 2 2 3" xfId="36960"/>
    <cellStyle name="Input 3 7 2 2 4" xfId="36961"/>
    <cellStyle name="Input 3 7 2 2 5" xfId="36962"/>
    <cellStyle name="Input 3 7 2 2 6" xfId="36963"/>
    <cellStyle name="Input 3 7 2 2 7" xfId="36964"/>
    <cellStyle name="Input 3 7 2 2 8" xfId="36965"/>
    <cellStyle name="Input 3 7 2 2 9" xfId="36966"/>
    <cellStyle name="Input 3 7 2 3" xfId="36967"/>
    <cellStyle name="Input 3 7 2 4" xfId="36968"/>
    <cellStyle name="Input 3 7 2 5" xfId="36969"/>
    <cellStyle name="Input 3 7 2 6" xfId="36970"/>
    <cellStyle name="Input 3 7 2 7" xfId="36971"/>
    <cellStyle name="Input 3 7 2 8" xfId="36972"/>
    <cellStyle name="Input 3 7 2 9" xfId="36973"/>
    <cellStyle name="Input 3 7 3" xfId="36974"/>
    <cellStyle name="Input 3 7 3 2" xfId="36975"/>
    <cellStyle name="Input 3 7 3 3" xfId="36976"/>
    <cellStyle name="Input 3 7 3 4" xfId="36977"/>
    <cellStyle name="Input 3 7 3 5" xfId="36978"/>
    <cellStyle name="Input 3 7 3 6" xfId="36979"/>
    <cellStyle name="Input 3 7 3 7" xfId="36980"/>
    <cellStyle name="Input 3 7 3 8" xfId="36981"/>
    <cellStyle name="Input 3 7 4" xfId="36982"/>
    <cellStyle name="Input 3 7 4 2" xfId="36983"/>
    <cellStyle name="Input 3 7 4 3" xfId="36984"/>
    <cellStyle name="Input 3 7 4 4" xfId="36985"/>
    <cellStyle name="Input 3 7 4 5" xfId="36986"/>
    <cellStyle name="Input 3 7 4 6" xfId="36987"/>
    <cellStyle name="Input 3 7 4 7" xfId="36988"/>
    <cellStyle name="Input 3 7 4 8" xfId="36989"/>
    <cellStyle name="Input 3 7 4 9" xfId="36990"/>
    <cellStyle name="Input 3 7 5" xfId="36991"/>
    <cellStyle name="Input 3 7 6" xfId="36992"/>
    <cellStyle name="Input 3 7 7" xfId="36993"/>
    <cellStyle name="Input 3 7 8" xfId="36994"/>
    <cellStyle name="Input 3 7 9" xfId="36995"/>
    <cellStyle name="Input 3 8" xfId="36996"/>
    <cellStyle name="Input 3 8 2" xfId="36997"/>
    <cellStyle name="Input 3 8 3" xfId="36998"/>
    <cellStyle name="Input 3 8 4" xfId="36999"/>
    <cellStyle name="Input 3 8 5" xfId="37000"/>
    <cellStyle name="Input 3 8 6" xfId="37001"/>
    <cellStyle name="Input 3 8 7" xfId="37002"/>
    <cellStyle name="Input 3 8 8" xfId="37003"/>
    <cellStyle name="Input 3 8 9" xfId="37004"/>
    <cellStyle name="Input 3 9" xfId="37005"/>
    <cellStyle name="Input 4" xfId="37006"/>
    <cellStyle name="Input 4 10" xfId="37007"/>
    <cellStyle name="Input 4 11" xfId="37008"/>
    <cellStyle name="Input 4 12" xfId="37009"/>
    <cellStyle name="Input 4 13" xfId="37010"/>
    <cellStyle name="Input 4 14" xfId="37011"/>
    <cellStyle name="Input 4 2" xfId="37012"/>
    <cellStyle name="Input 4 2 10" xfId="37013"/>
    <cellStyle name="Input 4 2 11" xfId="37014"/>
    <cellStyle name="Input 4 2 12" xfId="37015"/>
    <cellStyle name="Input 4 2 2" xfId="37016"/>
    <cellStyle name="Input 4 2 2 10" xfId="37017"/>
    <cellStyle name="Input 4 2 2 11" xfId="37018"/>
    <cellStyle name="Input 4 2 2 12" xfId="37019"/>
    <cellStyle name="Input 4 2 2 13" xfId="37020"/>
    <cellStyle name="Input 4 2 2 14" xfId="37021"/>
    <cellStyle name="Input 4 2 2 15" xfId="37022"/>
    <cellStyle name="Input 4 2 2 16" xfId="37023"/>
    <cellStyle name="Input 4 2 2 17" xfId="37024"/>
    <cellStyle name="Input 4 2 2 18" xfId="37025"/>
    <cellStyle name="Input 4 2 2 19" xfId="37026"/>
    <cellStyle name="Input 4 2 2 2" xfId="37027"/>
    <cellStyle name="Input 4 2 2 2 10" xfId="37028"/>
    <cellStyle name="Input 4 2 2 2 11" xfId="37029"/>
    <cellStyle name="Input 4 2 2 2 12" xfId="37030"/>
    <cellStyle name="Input 4 2 2 2 13" xfId="37031"/>
    <cellStyle name="Input 4 2 2 2 2" xfId="37032"/>
    <cellStyle name="Input 4 2 2 2 2 10" xfId="37033"/>
    <cellStyle name="Input 4 2 2 2 2 2" xfId="37034"/>
    <cellStyle name="Input 4 2 2 2 2 2 2" xfId="37035"/>
    <cellStyle name="Input 4 2 2 2 2 2 3" xfId="37036"/>
    <cellStyle name="Input 4 2 2 2 2 2 4" xfId="37037"/>
    <cellStyle name="Input 4 2 2 2 2 2 5" xfId="37038"/>
    <cellStyle name="Input 4 2 2 2 2 2 6" xfId="37039"/>
    <cellStyle name="Input 4 2 2 2 2 2 7" xfId="37040"/>
    <cellStyle name="Input 4 2 2 2 2 2 8" xfId="37041"/>
    <cellStyle name="Input 4 2 2 2 2 2 9" xfId="37042"/>
    <cellStyle name="Input 4 2 2 2 2 3" xfId="37043"/>
    <cellStyle name="Input 4 2 2 2 2 4" xfId="37044"/>
    <cellStyle name="Input 4 2 2 2 2 5" xfId="37045"/>
    <cellStyle name="Input 4 2 2 2 2 6" xfId="37046"/>
    <cellStyle name="Input 4 2 2 2 2 7" xfId="37047"/>
    <cellStyle name="Input 4 2 2 2 2 8" xfId="37048"/>
    <cellStyle name="Input 4 2 2 2 2 9" xfId="37049"/>
    <cellStyle name="Input 4 2 2 2 3" xfId="37050"/>
    <cellStyle name="Input 4 2 2 2 3 2" xfId="37051"/>
    <cellStyle name="Input 4 2 2 2 3 3" xfId="37052"/>
    <cellStyle name="Input 4 2 2 2 3 4" xfId="37053"/>
    <cellStyle name="Input 4 2 2 2 3 5" xfId="37054"/>
    <cellStyle name="Input 4 2 2 2 3 6" xfId="37055"/>
    <cellStyle name="Input 4 2 2 2 3 7" xfId="37056"/>
    <cellStyle name="Input 4 2 2 2 3 8" xfId="37057"/>
    <cellStyle name="Input 4 2 2 2 4" xfId="37058"/>
    <cellStyle name="Input 4 2 2 2 4 2" xfId="37059"/>
    <cellStyle name="Input 4 2 2 2 4 3" xfId="37060"/>
    <cellStyle name="Input 4 2 2 2 4 4" xfId="37061"/>
    <cellStyle name="Input 4 2 2 2 4 5" xfId="37062"/>
    <cellStyle name="Input 4 2 2 2 4 6" xfId="37063"/>
    <cellStyle name="Input 4 2 2 2 4 7" xfId="37064"/>
    <cellStyle name="Input 4 2 2 2 4 8" xfId="37065"/>
    <cellStyle name="Input 4 2 2 2 4 9" xfId="37066"/>
    <cellStyle name="Input 4 2 2 2 5" xfId="37067"/>
    <cellStyle name="Input 4 2 2 2 6" xfId="37068"/>
    <cellStyle name="Input 4 2 2 2 7" xfId="37069"/>
    <cellStyle name="Input 4 2 2 2 8" xfId="37070"/>
    <cellStyle name="Input 4 2 2 2 9" xfId="37071"/>
    <cellStyle name="Input 4 2 2 3" xfId="37072"/>
    <cellStyle name="Input 4 2 2 3 10" xfId="37073"/>
    <cellStyle name="Input 4 2 2 3 11" xfId="37074"/>
    <cellStyle name="Input 4 2 2 3 12" xfId="37075"/>
    <cellStyle name="Input 4 2 2 3 13" xfId="37076"/>
    <cellStyle name="Input 4 2 2 3 2" xfId="37077"/>
    <cellStyle name="Input 4 2 2 3 2 10" xfId="37078"/>
    <cellStyle name="Input 4 2 2 3 2 2" xfId="37079"/>
    <cellStyle name="Input 4 2 2 3 2 2 2" xfId="37080"/>
    <cellStyle name="Input 4 2 2 3 2 2 3" xfId="37081"/>
    <cellStyle name="Input 4 2 2 3 2 2 4" xfId="37082"/>
    <cellStyle name="Input 4 2 2 3 2 2 5" xfId="37083"/>
    <cellStyle name="Input 4 2 2 3 2 2 6" xfId="37084"/>
    <cellStyle name="Input 4 2 2 3 2 2 7" xfId="37085"/>
    <cellStyle name="Input 4 2 2 3 2 2 8" xfId="37086"/>
    <cellStyle name="Input 4 2 2 3 2 2 9" xfId="37087"/>
    <cellStyle name="Input 4 2 2 3 2 3" xfId="37088"/>
    <cellStyle name="Input 4 2 2 3 2 4" xfId="37089"/>
    <cellStyle name="Input 4 2 2 3 2 5" xfId="37090"/>
    <cellStyle name="Input 4 2 2 3 2 6" xfId="37091"/>
    <cellStyle name="Input 4 2 2 3 2 7" xfId="37092"/>
    <cellStyle name="Input 4 2 2 3 2 8" xfId="37093"/>
    <cellStyle name="Input 4 2 2 3 2 9" xfId="37094"/>
    <cellStyle name="Input 4 2 2 3 3" xfId="37095"/>
    <cellStyle name="Input 4 2 2 3 3 2" xfId="37096"/>
    <cellStyle name="Input 4 2 2 3 3 3" xfId="37097"/>
    <cellStyle name="Input 4 2 2 3 3 4" xfId="37098"/>
    <cellStyle name="Input 4 2 2 3 3 5" xfId="37099"/>
    <cellStyle name="Input 4 2 2 3 3 6" xfId="37100"/>
    <cellStyle name="Input 4 2 2 3 3 7" xfId="37101"/>
    <cellStyle name="Input 4 2 2 3 3 8" xfId="37102"/>
    <cellStyle name="Input 4 2 2 3 4" xfId="37103"/>
    <cellStyle name="Input 4 2 2 3 4 2" xfId="37104"/>
    <cellStyle name="Input 4 2 2 3 4 3" xfId="37105"/>
    <cellStyle name="Input 4 2 2 3 4 4" xfId="37106"/>
    <cellStyle name="Input 4 2 2 3 4 5" xfId="37107"/>
    <cellStyle name="Input 4 2 2 3 4 6" xfId="37108"/>
    <cellStyle name="Input 4 2 2 3 4 7" xfId="37109"/>
    <cellStyle name="Input 4 2 2 3 4 8" xfId="37110"/>
    <cellStyle name="Input 4 2 2 3 4 9" xfId="37111"/>
    <cellStyle name="Input 4 2 2 3 5" xfId="37112"/>
    <cellStyle name="Input 4 2 2 3 6" xfId="37113"/>
    <cellStyle name="Input 4 2 2 3 7" xfId="37114"/>
    <cellStyle name="Input 4 2 2 3 8" xfId="37115"/>
    <cellStyle name="Input 4 2 2 3 9" xfId="37116"/>
    <cellStyle name="Input 4 2 2 4" xfId="37117"/>
    <cellStyle name="Input 4 2 2 4 10" xfId="37118"/>
    <cellStyle name="Input 4 2 2 4 11" xfId="37119"/>
    <cellStyle name="Input 4 2 2 4 12" xfId="37120"/>
    <cellStyle name="Input 4 2 2 4 13" xfId="37121"/>
    <cellStyle name="Input 4 2 2 4 2" xfId="37122"/>
    <cellStyle name="Input 4 2 2 4 2 10" xfId="37123"/>
    <cellStyle name="Input 4 2 2 4 2 2" xfId="37124"/>
    <cellStyle name="Input 4 2 2 4 2 2 2" xfId="37125"/>
    <cellStyle name="Input 4 2 2 4 2 2 3" xfId="37126"/>
    <cellStyle name="Input 4 2 2 4 2 2 4" xfId="37127"/>
    <cellStyle name="Input 4 2 2 4 2 2 5" xfId="37128"/>
    <cellStyle name="Input 4 2 2 4 2 2 6" xfId="37129"/>
    <cellStyle name="Input 4 2 2 4 2 2 7" xfId="37130"/>
    <cellStyle name="Input 4 2 2 4 2 2 8" xfId="37131"/>
    <cellStyle name="Input 4 2 2 4 2 2 9" xfId="37132"/>
    <cellStyle name="Input 4 2 2 4 2 3" xfId="37133"/>
    <cellStyle name="Input 4 2 2 4 2 4" xfId="37134"/>
    <cellStyle name="Input 4 2 2 4 2 5" xfId="37135"/>
    <cellStyle name="Input 4 2 2 4 2 6" xfId="37136"/>
    <cellStyle name="Input 4 2 2 4 2 7" xfId="37137"/>
    <cellStyle name="Input 4 2 2 4 2 8" xfId="37138"/>
    <cellStyle name="Input 4 2 2 4 2 9" xfId="37139"/>
    <cellStyle name="Input 4 2 2 4 3" xfId="37140"/>
    <cellStyle name="Input 4 2 2 4 3 2" xfId="37141"/>
    <cellStyle name="Input 4 2 2 4 3 3" xfId="37142"/>
    <cellStyle name="Input 4 2 2 4 3 4" xfId="37143"/>
    <cellStyle name="Input 4 2 2 4 3 5" xfId="37144"/>
    <cellStyle name="Input 4 2 2 4 3 6" xfId="37145"/>
    <cellStyle name="Input 4 2 2 4 3 7" xfId="37146"/>
    <cellStyle name="Input 4 2 2 4 3 8" xfId="37147"/>
    <cellStyle name="Input 4 2 2 4 4" xfId="37148"/>
    <cellStyle name="Input 4 2 2 4 4 2" xfId="37149"/>
    <cellStyle name="Input 4 2 2 4 4 3" xfId="37150"/>
    <cellStyle name="Input 4 2 2 4 4 4" xfId="37151"/>
    <cellStyle name="Input 4 2 2 4 4 5" xfId="37152"/>
    <cellStyle name="Input 4 2 2 4 4 6" xfId="37153"/>
    <cellStyle name="Input 4 2 2 4 4 7" xfId="37154"/>
    <cellStyle name="Input 4 2 2 4 4 8" xfId="37155"/>
    <cellStyle name="Input 4 2 2 4 4 9" xfId="37156"/>
    <cellStyle name="Input 4 2 2 4 5" xfId="37157"/>
    <cellStyle name="Input 4 2 2 4 6" xfId="37158"/>
    <cellStyle name="Input 4 2 2 4 7" xfId="37159"/>
    <cellStyle name="Input 4 2 2 4 8" xfId="37160"/>
    <cellStyle name="Input 4 2 2 4 9" xfId="37161"/>
    <cellStyle name="Input 4 2 2 5" xfId="37162"/>
    <cellStyle name="Input 4 2 2 5 10" xfId="37163"/>
    <cellStyle name="Input 4 2 2 5 11" xfId="37164"/>
    <cellStyle name="Input 4 2 2 5 12" xfId="37165"/>
    <cellStyle name="Input 4 2 2 5 13" xfId="37166"/>
    <cellStyle name="Input 4 2 2 5 2" xfId="37167"/>
    <cellStyle name="Input 4 2 2 5 2 10" xfId="37168"/>
    <cellStyle name="Input 4 2 2 5 2 2" xfId="37169"/>
    <cellStyle name="Input 4 2 2 5 2 2 2" xfId="37170"/>
    <cellStyle name="Input 4 2 2 5 2 2 3" xfId="37171"/>
    <cellStyle name="Input 4 2 2 5 2 2 4" xfId="37172"/>
    <cellStyle name="Input 4 2 2 5 2 2 5" xfId="37173"/>
    <cellStyle name="Input 4 2 2 5 2 2 6" xfId="37174"/>
    <cellStyle name="Input 4 2 2 5 2 2 7" xfId="37175"/>
    <cellStyle name="Input 4 2 2 5 2 2 8" xfId="37176"/>
    <cellStyle name="Input 4 2 2 5 2 2 9" xfId="37177"/>
    <cellStyle name="Input 4 2 2 5 2 3" xfId="37178"/>
    <cellStyle name="Input 4 2 2 5 2 4" xfId="37179"/>
    <cellStyle name="Input 4 2 2 5 2 5" xfId="37180"/>
    <cellStyle name="Input 4 2 2 5 2 6" xfId="37181"/>
    <cellStyle name="Input 4 2 2 5 2 7" xfId="37182"/>
    <cellStyle name="Input 4 2 2 5 2 8" xfId="37183"/>
    <cellStyle name="Input 4 2 2 5 2 9" xfId="37184"/>
    <cellStyle name="Input 4 2 2 5 3" xfId="37185"/>
    <cellStyle name="Input 4 2 2 5 3 2" xfId="37186"/>
    <cellStyle name="Input 4 2 2 5 3 3" xfId="37187"/>
    <cellStyle name="Input 4 2 2 5 3 4" xfId="37188"/>
    <cellStyle name="Input 4 2 2 5 3 5" xfId="37189"/>
    <cellStyle name="Input 4 2 2 5 3 6" xfId="37190"/>
    <cellStyle name="Input 4 2 2 5 3 7" xfId="37191"/>
    <cellStyle name="Input 4 2 2 5 3 8" xfId="37192"/>
    <cellStyle name="Input 4 2 2 5 4" xfId="37193"/>
    <cellStyle name="Input 4 2 2 5 4 2" xfId="37194"/>
    <cellStyle name="Input 4 2 2 5 4 3" xfId="37195"/>
    <cellStyle name="Input 4 2 2 5 4 4" xfId="37196"/>
    <cellStyle name="Input 4 2 2 5 4 5" xfId="37197"/>
    <cellStyle name="Input 4 2 2 5 4 6" xfId="37198"/>
    <cellStyle name="Input 4 2 2 5 4 7" xfId="37199"/>
    <cellStyle name="Input 4 2 2 5 4 8" xfId="37200"/>
    <cellStyle name="Input 4 2 2 5 4 9" xfId="37201"/>
    <cellStyle name="Input 4 2 2 5 5" xfId="37202"/>
    <cellStyle name="Input 4 2 2 5 6" xfId="37203"/>
    <cellStyle name="Input 4 2 2 5 7" xfId="37204"/>
    <cellStyle name="Input 4 2 2 5 8" xfId="37205"/>
    <cellStyle name="Input 4 2 2 5 9" xfId="37206"/>
    <cellStyle name="Input 4 2 2 6" xfId="37207"/>
    <cellStyle name="Input 4 2 2 6 10" xfId="37208"/>
    <cellStyle name="Input 4 2 2 6 2" xfId="37209"/>
    <cellStyle name="Input 4 2 2 6 2 2" xfId="37210"/>
    <cellStyle name="Input 4 2 2 6 2 3" xfId="37211"/>
    <cellStyle name="Input 4 2 2 6 2 4" xfId="37212"/>
    <cellStyle name="Input 4 2 2 6 2 5" xfId="37213"/>
    <cellStyle name="Input 4 2 2 6 2 6" xfId="37214"/>
    <cellStyle name="Input 4 2 2 6 2 7" xfId="37215"/>
    <cellStyle name="Input 4 2 2 6 2 8" xfId="37216"/>
    <cellStyle name="Input 4 2 2 6 2 9" xfId="37217"/>
    <cellStyle name="Input 4 2 2 6 3" xfId="37218"/>
    <cellStyle name="Input 4 2 2 6 4" xfId="37219"/>
    <cellStyle name="Input 4 2 2 6 5" xfId="37220"/>
    <cellStyle name="Input 4 2 2 6 6" xfId="37221"/>
    <cellStyle name="Input 4 2 2 6 7" xfId="37222"/>
    <cellStyle name="Input 4 2 2 6 8" xfId="37223"/>
    <cellStyle name="Input 4 2 2 6 9" xfId="37224"/>
    <cellStyle name="Input 4 2 2 7" xfId="37225"/>
    <cellStyle name="Input 4 2 2 7 2" xfId="37226"/>
    <cellStyle name="Input 4 2 2 7 3" xfId="37227"/>
    <cellStyle name="Input 4 2 2 7 4" xfId="37228"/>
    <cellStyle name="Input 4 2 2 7 5" xfId="37229"/>
    <cellStyle name="Input 4 2 2 7 6" xfId="37230"/>
    <cellStyle name="Input 4 2 2 7 7" xfId="37231"/>
    <cellStyle name="Input 4 2 2 7 8" xfId="37232"/>
    <cellStyle name="Input 4 2 2 8" xfId="37233"/>
    <cellStyle name="Input 4 2 2 8 2" xfId="37234"/>
    <cellStyle name="Input 4 2 2 8 3" xfId="37235"/>
    <cellStyle name="Input 4 2 2 8 4" xfId="37236"/>
    <cellStyle name="Input 4 2 2 8 5" xfId="37237"/>
    <cellStyle name="Input 4 2 2 8 6" xfId="37238"/>
    <cellStyle name="Input 4 2 2 8 7" xfId="37239"/>
    <cellStyle name="Input 4 2 2 8 8" xfId="37240"/>
    <cellStyle name="Input 4 2 2 8 9" xfId="37241"/>
    <cellStyle name="Input 4 2 2 9" xfId="37242"/>
    <cellStyle name="Input 4 2 3" xfId="37243"/>
    <cellStyle name="Input 4 2 3 10" xfId="37244"/>
    <cellStyle name="Input 4 2 3 11" xfId="37245"/>
    <cellStyle name="Input 4 2 3 12" xfId="37246"/>
    <cellStyle name="Input 4 2 3 13" xfId="37247"/>
    <cellStyle name="Input 4 2 3 14" xfId="37248"/>
    <cellStyle name="Input 4 2 3 15" xfId="37249"/>
    <cellStyle name="Input 4 2 3 16" xfId="37250"/>
    <cellStyle name="Input 4 2 3 17" xfId="37251"/>
    <cellStyle name="Input 4 2 3 2" xfId="37252"/>
    <cellStyle name="Input 4 2 3 2 10" xfId="37253"/>
    <cellStyle name="Input 4 2 3 2 11" xfId="37254"/>
    <cellStyle name="Input 4 2 3 2 12" xfId="37255"/>
    <cellStyle name="Input 4 2 3 2 13" xfId="37256"/>
    <cellStyle name="Input 4 2 3 2 2" xfId="37257"/>
    <cellStyle name="Input 4 2 3 2 2 10" xfId="37258"/>
    <cellStyle name="Input 4 2 3 2 2 2" xfId="37259"/>
    <cellStyle name="Input 4 2 3 2 2 2 2" xfId="37260"/>
    <cellStyle name="Input 4 2 3 2 2 2 3" xfId="37261"/>
    <cellStyle name="Input 4 2 3 2 2 2 4" xfId="37262"/>
    <cellStyle name="Input 4 2 3 2 2 2 5" xfId="37263"/>
    <cellStyle name="Input 4 2 3 2 2 2 6" xfId="37264"/>
    <cellStyle name="Input 4 2 3 2 2 2 7" xfId="37265"/>
    <cellStyle name="Input 4 2 3 2 2 2 8" xfId="37266"/>
    <cellStyle name="Input 4 2 3 2 2 2 9" xfId="37267"/>
    <cellStyle name="Input 4 2 3 2 2 3" xfId="37268"/>
    <cellStyle name="Input 4 2 3 2 2 4" xfId="37269"/>
    <cellStyle name="Input 4 2 3 2 2 5" xfId="37270"/>
    <cellStyle name="Input 4 2 3 2 2 6" xfId="37271"/>
    <cellStyle name="Input 4 2 3 2 2 7" xfId="37272"/>
    <cellStyle name="Input 4 2 3 2 2 8" xfId="37273"/>
    <cellStyle name="Input 4 2 3 2 2 9" xfId="37274"/>
    <cellStyle name="Input 4 2 3 2 3" xfId="37275"/>
    <cellStyle name="Input 4 2 3 2 3 2" xfId="37276"/>
    <cellStyle name="Input 4 2 3 2 3 3" xfId="37277"/>
    <cellStyle name="Input 4 2 3 2 3 4" xfId="37278"/>
    <cellStyle name="Input 4 2 3 2 3 5" xfId="37279"/>
    <cellStyle name="Input 4 2 3 2 3 6" xfId="37280"/>
    <cellStyle name="Input 4 2 3 2 3 7" xfId="37281"/>
    <cellStyle name="Input 4 2 3 2 3 8" xfId="37282"/>
    <cellStyle name="Input 4 2 3 2 4" xfId="37283"/>
    <cellStyle name="Input 4 2 3 2 4 2" xfId="37284"/>
    <cellStyle name="Input 4 2 3 2 4 3" xfId="37285"/>
    <cellStyle name="Input 4 2 3 2 4 4" xfId="37286"/>
    <cellStyle name="Input 4 2 3 2 4 5" xfId="37287"/>
    <cellStyle name="Input 4 2 3 2 4 6" xfId="37288"/>
    <cellStyle name="Input 4 2 3 2 4 7" xfId="37289"/>
    <cellStyle name="Input 4 2 3 2 4 8" xfId="37290"/>
    <cellStyle name="Input 4 2 3 2 4 9" xfId="37291"/>
    <cellStyle name="Input 4 2 3 2 5" xfId="37292"/>
    <cellStyle name="Input 4 2 3 2 6" xfId="37293"/>
    <cellStyle name="Input 4 2 3 2 7" xfId="37294"/>
    <cellStyle name="Input 4 2 3 2 8" xfId="37295"/>
    <cellStyle name="Input 4 2 3 2 9" xfId="37296"/>
    <cellStyle name="Input 4 2 3 3" xfId="37297"/>
    <cellStyle name="Input 4 2 3 3 10" xfId="37298"/>
    <cellStyle name="Input 4 2 3 3 11" xfId="37299"/>
    <cellStyle name="Input 4 2 3 3 12" xfId="37300"/>
    <cellStyle name="Input 4 2 3 3 13" xfId="37301"/>
    <cellStyle name="Input 4 2 3 3 2" xfId="37302"/>
    <cellStyle name="Input 4 2 3 3 2 10" xfId="37303"/>
    <cellStyle name="Input 4 2 3 3 2 2" xfId="37304"/>
    <cellStyle name="Input 4 2 3 3 2 2 2" xfId="37305"/>
    <cellStyle name="Input 4 2 3 3 2 2 3" xfId="37306"/>
    <cellStyle name="Input 4 2 3 3 2 2 4" xfId="37307"/>
    <cellStyle name="Input 4 2 3 3 2 2 5" xfId="37308"/>
    <cellStyle name="Input 4 2 3 3 2 2 6" xfId="37309"/>
    <cellStyle name="Input 4 2 3 3 2 2 7" xfId="37310"/>
    <cellStyle name="Input 4 2 3 3 2 2 8" xfId="37311"/>
    <cellStyle name="Input 4 2 3 3 2 2 9" xfId="37312"/>
    <cellStyle name="Input 4 2 3 3 2 3" xfId="37313"/>
    <cellStyle name="Input 4 2 3 3 2 4" xfId="37314"/>
    <cellStyle name="Input 4 2 3 3 2 5" xfId="37315"/>
    <cellStyle name="Input 4 2 3 3 2 6" xfId="37316"/>
    <cellStyle name="Input 4 2 3 3 2 7" xfId="37317"/>
    <cellStyle name="Input 4 2 3 3 2 8" xfId="37318"/>
    <cellStyle name="Input 4 2 3 3 2 9" xfId="37319"/>
    <cellStyle name="Input 4 2 3 3 3" xfId="37320"/>
    <cellStyle name="Input 4 2 3 3 3 2" xfId="37321"/>
    <cellStyle name="Input 4 2 3 3 3 3" xfId="37322"/>
    <cellStyle name="Input 4 2 3 3 3 4" xfId="37323"/>
    <cellStyle name="Input 4 2 3 3 3 5" xfId="37324"/>
    <cellStyle name="Input 4 2 3 3 3 6" xfId="37325"/>
    <cellStyle name="Input 4 2 3 3 3 7" xfId="37326"/>
    <cellStyle name="Input 4 2 3 3 3 8" xfId="37327"/>
    <cellStyle name="Input 4 2 3 3 4" xfId="37328"/>
    <cellStyle name="Input 4 2 3 3 4 2" xfId="37329"/>
    <cellStyle name="Input 4 2 3 3 4 3" xfId="37330"/>
    <cellStyle name="Input 4 2 3 3 4 4" xfId="37331"/>
    <cellStyle name="Input 4 2 3 3 4 5" xfId="37332"/>
    <cellStyle name="Input 4 2 3 3 4 6" xfId="37333"/>
    <cellStyle name="Input 4 2 3 3 4 7" xfId="37334"/>
    <cellStyle name="Input 4 2 3 3 4 8" xfId="37335"/>
    <cellStyle name="Input 4 2 3 3 4 9" xfId="37336"/>
    <cellStyle name="Input 4 2 3 3 5" xfId="37337"/>
    <cellStyle name="Input 4 2 3 3 6" xfId="37338"/>
    <cellStyle name="Input 4 2 3 3 7" xfId="37339"/>
    <cellStyle name="Input 4 2 3 3 8" xfId="37340"/>
    <cellStyle name="Input 4 2 3 3 9" xfId="37341"/>
    <cellStyle name="Input 4 2 3 4" xfId="37342"/>
    <cellStyle name="Input 4 2 3 4 10" xfId="37343"/>
    <cellStyle name="Input 4 2 3 4 11" xfId="37344"/>
    <cellStyle name="Input 4 2 3 4 12" xfId="37345"/>
    <cellStyle name="Input 4 2 3 4 13" xfId="37346"/>
    <cellStyle name="Input 4 2 3 4 2" xfId="37347"/>
    <cellStyle name="Input 4 2 3 4 2 10" xfId="37348"/>
    <cellStyle name="Input 4 2 3 4 2 2" xfId="37349"/>
    <cellStyle name="Input 4 2 3 4 2 2 2" xfId="37350"/>
    <cellStyle name="Input 4 2 3 4 2 2 3" xfId="37351"/>
    <cellStyle name="Input 4 2 3 4 2 2 4" xfId="37352"/>
    <cellStyle name="Input 4 2 3 4 2 2 5" xfId="37353"/>
    <cellStyle name="Input 4 2 3 4 2 2 6" xfId="37354"/>
    <cellStyle name="Input 4 2 3 4 2 2 7" xfId="37355"/>
    <cellStyle name="Input 4 2 3 4 2 2 8" xfId="37356"/>
    <cellStyle name="Input 4 2 3 4 2 2 9" xfId="37357"/>
    <cellStyle name="Input 4 2 3 4 2 3" xfId="37358"/>
    <cellStyle name="Input 4 2 3 4 2 4" xfId="37359"/>
    <cellStyle name="Input 4 2 3 4 2 5" xfId="37360"/>
    <cellStyle name="Input 4 2 3 4 2 6" xfId="37361"/>
    <cellStyle name="Input 4 2 3 4 2 7" xfId="37362"/>
    <cellStyle name="Input 4 2 3 4 2 8" xfId="37363"/>
    <cellStyle name="Input 4 2 3 4 2 9" xfId="37364"/>
    <cellStyle name="Input 4 2 3 4 3" xfId="37365"/>
    <cellStyle name="Input 4 2 3 4 3 2" xfId="37366"/>
    <cellStyle name="Input 4 2 3 4 3 3" xfId="37367"/>
    <cellStyle name="Input 4 2 3 4 3 4" xfId="37368"/>
    <cellStyle name="Input 4 2 3 4 3 5" xfId="37369"/>
    <cellStyle name="Input 4 2 3 4 3 6" xfId="37370"/>
    <cellStyle name="Input 4 2 3 4 3 7" xfId="37371"/>
    <cellStyle name="Input 4 2 3 4 3 8" xfId="37372"/>
    <cellStyle name="Input 4 2 3 4 4" xfId="37373"/>
    <cellStyle name="Input 4 2 3 4 4 2" xfId="37374"/>
    <cellStyle name="Input 4 2 3 4 4 3" xfId="37375"/>
    <cellStyle name="Input 4 2 3 4 4 4" xfId="37376"/>
    <cellStyle name="Input 4 2 3 4 4 5" xfId="37377"/>
    <cellStyle name="Input 4 2 3 4 4 6" xfId="37378"/>
    <cellStyle name="Input 4 2 3 4 4 7" xfId="37379"/>
    <cellStyle name="Input 4 2 3 4 4 8" xfId="37380"/>
    <cellStyle name="Input 4 2 3 4 4 9" xfId="37381"/>
    <cellStyle name="Input 4 2 3 4 5" xfId="37382"/>
    <cellStyle name="Input 4 2 3 4 6" xfId="37383"/>
    <cellStyle name="Input 4 2 3 4 7" xfId="37384"/>
    <cellStyle name="Input 4 2 3 4 8" xfId="37385"/>
    <cellStyle name="Input 4 2 3 4 9" xfId="37386"/>
    <cellStyle name="Input 4 2 3 5" xfId="37387"/>
    <cellStyle name="Input 4 2 3 5 10" xfId="37388"/>
    <cellStyle name="Input 4 2 3 5 2" xfId="37389"/>
    <cellStyle name="Input 4 2 3 5 2 2" xfId="37390"/>
    <cellStyle name="Input 4 2 3 5 2 3" xfId="37391"/>
    <cellStyle name="Input 4 2 3 5 2 4" xfId="37392"/>
    <cellStyle name="Input 4 2 3 5 2 5" xfId="37393"/>
    <cellStyle name="Input 4 2 3 5 2 6" xfId="37394"/>
    <cellStyle name="Input 4 2 3 5 2 7" xfId="37395"/>
    <cellStyle name="Input 4 2 3 5 2 8" xfId="37396"/>
    <cellStyle name="Input 4 2 3 5 2 9" xfId="37397"/>
    <cellStyle name="Input 4 2 3 5 3" xfId="37398"/>
    <cellStyle name="Input 4 2 3 5 4" xfId="37399"/>
    <cellStyle name="Input 4 2 3 5 5" xfId="37400"/>
    <cellStyle name="Input 4 2 3 5 6" xfId="37401"/>
    <cellStyle name="Input 4 2 3 5 7" xfId="37402"/>
    <cellStyle name="Input 4 2 3 5 8" xfId="37403"/>
    <cellStyle name="Input 4 2 3 5 9" xfId="37404"/>
    <cellStyle name="Input 4 2 3 6" xfId="37405"/>
    <cellStyle name="Input 4 2 3 6 2" xfId="37406"/>
    <cellStyle name="Input 4 2 3 6 3" xfId="37407"/>
    <cellStyle name="Input 4 2 3 6 4" xfId="37408"/>
    <cellStyle name="Input 4 2 3 6 5" xfId="37409"/>
    <cellStyle name="Input 4 2 3 6 6" xfId="37410"/>
    <cellStyle name="Input 4 2 3 6 7" xfId="37411"/>
    <cellStyle name="Input 4 2 3 6 8" xfId="37412"/>
    <cellStyle name="Input 4 2 3 7" xfId="37413"/>
    <cellStyle name="Input 4 2 3 7 2" xfId="37414"/>
    <cellStyle name="Input 4 2 3 7 3" xfId="37415"/>
    <cellStyle name="Input 4 2 3 7 4" xfId="37416"/>
    <cellStyle name="Input 4 2 3 7 5" xfId="37417"/>
    <cellStyle name="Input 4 2 3 7 6" xfId="37418"/>
    <cellStyle name="Input 4 2 3 7 7" xfId="37419"/>
    <cellStyle name="Input 4 2 3 7 8" xfId="37420"/>
    <cellStyle name="Input 4 2 3 7 9" xfId="37421"/>
    <cellStyle name="Input 4 2 3 8" xfId="37422"/>
    <cellStyle name="Input 4 2 3 9" xfId="37423"/>
    <cellStyle name="Input 4 2 4" xfId="37424"/>
    <cellStyle name="Input 4 2 4 10" xfId="37425"/>
    <cellStyle name="Input 4 2 4 11" xfId="37426"/>
    <cellStyle name="Input 4 2 4 12" xfId="37427"/>
    <cellStyle name="Input 4 2 4 13" xfId="37428"/>
    <cellStyle name="Input 4 2 4 2" xfId="37429"/>
    <cellStyle name="Input 4 2 4 2 10" xfId="37430"/>
    <cellStyle name="Input 4 2 4 2 2" xfId="37431"/>
    <cellStyle name="Input 4 2 4 2 2 2" xfId="37432"/>
    <cellStyle name="Input 4 2 4 2 2 3" xfId="37433"/>
    <cellStyle name="Input 4 2 4 2 2 4" xfId="37434"/>
    <cellStyle name="Input 4 2 4 2 2 5" xfId="37435"/>
    <cellStyle name="Input 4 2 4 2 2 6" xfId="37436"/>
    <cellStyle name="Input 4 2 4 2 2 7" xfId="37437"/>
    <cellStyle name="Input 4 2 4 2 2 8" xfId="37438"/>
    <cellStyle name="Input 4 2 4 2 2 9" xfId="37439"/>
    <cellStyle name="Input 4 2 4 2 3" xfId="37440"/>
    <cellStyle name="Input 4 2 4 2 4" xfId="37441"/>
    <cellStyle name="Input 4 2 4 2 5" xfId="37442"/>
    <cellStyle name="Input 4 2 4 2 6" xfId="37443"/>
    <cellStyle name="Input 4 2 4 2 7" xfId="37444"/>
    <cellStyle name="Input 4 2 4 2 8" xfId="37445"/>
    <cellStyle name="Input 4 2 4 2 9" xfId="37446"/>
    <cellStyle name="Input 4 2 4 3" xfId="37447"/>
    <cellStyle name="Input 4 2 4 3 2" xfId="37448"/>
    <cellStyle name="Input 4 2 4 3 3" xfId="37449"/>
    <cellStyle name="Input 4 2 4 3 4" xfId="37450"/>
    <cellStyle name="Input 4 2 4 3 5" xfId="37451"/>
    <cellStyle name="Input 4 2 4 3 6" xfId="37452"/>
    <cellStyle name="Input 4 2 4 3 7" xfId="37453"/>
    <cellStyle name="Input 4 2 4 3 8" xfId="37454"/>
    <cellStyle name="Input 4 2 4 4" xfId="37455"/>
    <cellStyle name="Input 4 2 4 4 2" xfId="37456"/>
    <cellStyle name="Input 4 2 4 4 3" xfId="37457"/>
    <cellStyle name="Input 4 2 4 4 4" xfId="37458"/>
    <cellStyle name="Input 4 2 4 4 5" xfId="37459"/>
    <cellStyle name="Input 4 2 4 4 6" xfId="37460"/>
    <cellStyle name="Input 4 2 4 4 7" xfId="37461"/>
    <cellStyle name="Input 4 2 4 4 8" xfId="37462"/>
    <cellStyle name="Input 4 2 4 4 9" xfId="37463"/>
    <cellStyle name="Input 4 2 4 5" xfId="37464"/>
    <cellStyle name="Input 4 2 4 6" xfId="37465"/>
    <cellStyle name="Input 4 2 4 7" xfId="37466"/>
    <cellStyle name="Input 4 2 4 8" xfId="37467"/>
    <cellStyle name="Input 4 2 4 9" xfId="37468"/>
    <cellStyle name="Input 4 2 5" xfId="37469"/>
    <cellStyle name="Input 4 2 5 2" xfId="37470"/>
    <cellStyle name="Input 4 2 5 3" xfId="37471"/>
    <cellStyle name="Input 4 2 5 4" xfId="37472"/>
    <cellStyle name="Input 4 2 5 5" xfId="37473"/>
    <cellStyle name="Input 4 2 5 6" xfId="37474"/>
    <cellStyle name="Input 4 2 5 7" xfId="37475"/>
    <cellStyle name="Input 4 2 5 8" xfId="37476"/>
    <cellStyle name="Input 4 2 5 9" xfId="37477"/>
    <cellStyle name="Input 4 2 6" xfId="37478"/>
    <cellStyle name="Input 4 2 7" xfId="37479"/>
    <cellStyle name="Input 4 2 8" xfId="37480"/>
    <cellStyle name="Input 4 2 9" xfId="37481"/>
    <cellStyle name="Input 4 3" xfId="37482"/>
    <cellStyle name="Input 4 3 10" xfId="37483"/>
    <cellStyle name="Input 4 3 11" xfId="37484"/>
    <cellStyle name="Input 4 3 12" xfId="37485"/>
    <cellStyle name="Input 4 3 13" xfId="37486"/>
    <cellStyle name="Input 4 3 14" xfId="37487"/>
    <cellStyle name="Input 4 3 15" xfId="37488"/>
    <cellStyle name="Input 4 3 16" xfId="37489"/>
    <cellStyle name="Input 4 3 17" xfId="37490"/>
    <cellStyle name="Input 4 3 18" xfId="37491"/>
    <cellStyle name="Input 4 3 19" xfId="37492"/>
    <cellStyle name="Input 4 3 2" xfId="37493"/>
    <cellStyle name="Input 4 3 2 10" xfId="37494"/>
    <cellStyle name="Input 4 3 2 11" xfId="37495"/>
    <cellStyle name="Input 4 3 2 12" xfId="37496"/>
    <cellStyle name="Input 4 3 2 13" xfId="37497"/>
    <cellStyle name="Input 4 3 2 2" xfId="37498"/>
    <cellStyle name="Input 4 3 2 2 10" xfId="37499"/>
    <cellStyle name="Input 4 3 2 2 2" xfId="37500"/>
    <cellStyle name="Input 4 3 2 2 2 2" xfId="37501"/>
    <cellStyle name="Input 4 3 2 2 2 3" xfId="37502"/>
    <cellStyle name="Input 4 3 2 2 2 4" xfId="37503"/>
    <cellStyle name="Input 4 3 2 2 2 5" xfId="37504"/>
    <cellStyle name="Input 4 3 2 2 2 6" xfId="37505"/>
    <cellStyle name="Input 4 3 2 2 2 7" xfId="37506"/>
    <cellStyle name="Input 4 3 2 2 2 8" xfId="37507"/>
    <cellStyle name="Input 4 3 2 2 2 9" xfId="37508"/>
    <cellStyle name="Input 4 3 2 2 3" xfId="37509"/>
    <cellStyle name="Input 4 3 2 2 4" xfId="37510"/>
    <cellStyle name="Input 4 3 2 2 5" xfId="37511"/>
    <cellStyle name="Input 4 3 2 2 6" xfId="37512"/>
    <cellStyle name="Input 4 3 2 2 7" xfId="37513"/>
    <cellStyle name="Input 4 3 2 2 8" xfId="37514"/>
    <cellStyle name="Input 4 3 2 2 9" xfId="37515"/>
    <cellStyle name="Input 4 3 2 3" xfId="37516"/>
    <cellStyle name="Input 4 3 2 3 2" xfId="37517"/>
    <cellStyle name="Input 4 3 2 3 3" xfId="37518"/>
    <cellStyle name="Input 4 3 2 3 4" xfId="37519"/>
    <cellStyle name="Input 4 3 2 3 5" xfId="37520"/>
    <cellStyle name="Input 4 3 2 3 6" xfId="37521"/>
    <cellStyle name="Input 4 3 2 3 7" xfId="37522"/>
    <cellStyle name="Input 4 3 2 3 8" xfId="37523"/>
    <cellStyle name="Input 4 3 2 4" xfId="37524"/>
    <cellStyle name="Input 4 3 2 4 2" xfId="37525"/>
    <cellStyle name="Input 4 3 2 4 3" xfId="37526"/>
    <cellStyle name="Input 4 3 2 4 4" xfId="37527"/>
    <cellStyle name="Input 4 3 2 4 5" xfId="37528"/>
    <cellStyle name="Input 4 3 2 4 6" xfId="37529"/>
    <cellStyle name="Input 4 3 2 4 7" xfId="37530"/>
    <cellStyle name="Input 4 3 2 4 8" xfId="37531"/>
    <cellStyle name="Input 4 3 2 4 9" xfId="37532"/>
    <cellStyle name="Input 4 3 2 5" xfId="37533"/>
    <cellStyle name="Input 4 3 2 6" xfId="37534"/>
    <cellStyle name="Input 4 3 2 7" xfId="37535"/>
    <cellStyle name="Input 4 3 2 8" xfId="37536"/>
    <cellStyle name="Input 4 3 2 9" xfId="37537"/>
    <cellStyle name="Input 4 3 3" xfId="37538"/>
    <cellStyle name="Input 4 3 3 10" xfId="37539"/>
    <cellStyle name="Input 4 3 3 11" xfId="37540"/>
    <cellStyle name="Input 4 3 3 12" xfId="37541"/>
    <cellStyle name="Input 4 3 3 13" xfId="37542"/>
    <cellStyle name="Input 4 3 3 2" xfId="37543"/>
    <cellStyle name="Input 4 3 3 2 10" xfId="37544"/>
    <cellStyle name="Input 4 3 3 2 2" xfId="37545"/>
    <cellStyle name="Input 4 3 3 2 2 2" xfId="37546"/>
    <cellStyle name="Input 4 3 3 2 2 3" xfId="37547"/>
    <cellStyle name="Input 4 3 3 2 2 4" xfId="37548"/>
    <cellStyle name="Input 4 3 3 2 2 5" xfId="37549"/>
    <cellStyle name="Input 4 3 3 2 2 6" xfId="37550"/>
    <cellStyle name="Input 4 3 3 2 2 7" xfId="37551"/>
    <cellStyle name="Input 4 3 3 2 2 8" xfId="37552"/>
    <cellStyle name="Input 4 3 3 2 2 9" xfId="37553"/>
    <cellStyle name="Input 4 3 3 2 3" xfId="37554"/>
    <cellStyle name="Input 4 3 3 2 4" xfId="37555"/>
    <cellStyle name="Input 4 3 3 2 5" xfId="37556"/>
    <cellStyle name="Input 4 3 3 2 6" xfId="37557"/>
    <cellStyle name="Input 4 3 3 2 7" xfId="37558"/>
    <cellStyle name="Input 4 3 3 2 8" xfId="37559"/>
    <cellStyle name="Input 4 3 3 2 9" xfId="37560"/>
    <cellStyle name="Input 4 3 3 3" xfId="37561"/>
    <cellStyle name="Input 4 3 3 3 2" xfId="37562"/>
    <cellStyle name="Input 4 3 3 3 3" xfId="37563"/>
    <cellStyle name="Input 4 3 3 3 4" xfId="37564"/>
    <cellStyle name="Input 4 3 3 3 5" xfId="37565"/>
    <cellStyle name="Input 4 3 3 3 6" xfId="37566"/>
    <cellStyle name="Input 4 3 3 3 7" xfId="37567"/>
    <cellStyle name="Input 4 3 3 3 8" xfId="37568"/>
    <cellStyle name="Input 4 3 3 4" xfId="37569"/>
    <cellStyle name="Input 4 3 3 4 2" xfId="37570"/>
    <cellStyle name="Input 4 3 3 4 3" xfId="37571"/>
    <cellStyle name="Input 4 3 3 4 4" xfId="37572"/>
    <cellStyle name="Input 4 3 3 4 5" xfId="37573"/>
    <cellStyle name="Input 4 3 3 4 6" xfId="37574"/>
    <cellStyle name="Input 4 3 3 4 7" xfId="37575"/>
    <cellStyle name="Input 4 3 3 4 8" xfId="37576"/>
    <cellStyle name="Input 4 3 3 4 9" xfId="37577"/>
    <cellStyle name="Input 4 3 3 5" xfId="37578"/>
    <cellStyle name="Input 4 3 3 6" xfId="37579"/>
    <cellStyle name="Input 4 3 3 7" xfId="37580"/>
    <cellStyle name="Input 4 3 3 8" xfId="37581"/>
    <cellStyle name="Input 4 3 3 9" xfId="37582"/>
    <cellStyle name="Input 4 3 4" xfId="37583"/>
    <cellStyle name="Input 4 3 4 10" xfId="37584"/>
    <cellStyle name="Input 4 3 4 11" xfId="37585"/>
    <cellStyle name="Input 4 3 4 12" xfId="37586"/>
    <cellStyle name="Input 4 3 4 13" xfId="37587"/>
    <cellStyle name="Input 4 3 4 2" xfId="37588"/>
    <cellStyle name="Input 4 3 4 2 10" xfId="37589"/>
    <cellStyle name="Input 4 3 4 2 2" xfId="37590"/>
    <cellStyle name="Input 4 3 4 2 2 2" xfId="37591"/>
    <cellStyle name="Input 4 3 4 2 2 3" xfId="37592"/>
    <cellStyle name="Input 4 3 4 2 2 4" xfId="37593"/>
    <cellStyle name="Input 4 3 4 2 2 5" xfId="37594"/>
    <cellStyle name="Input 4 3 4 2 2 6" xfId="37595"/>
    <cellStyle name="Input 4 3 4 2 2 7" xfId="37596"/>
    <cellStyle name="Input 4 3 4 2 2 8" xfId="37597"/>
    <cellStyle name="Input 4 3 4 2 2 9" xfId="37598"/>
    <cellStyle name="Input 4 3 4 2 3" xfId="37599"/>
    <cellStyle name="Input 4 3 4 2 4" xfId="37600"/>
    <cellStyle name="Input 4 3 4 2 5" xfId="37601"/>
    <cellStyle name="Input 4 3 4 2 6" xfId="37602"/>
    <cellStyle name="Input 4 3 4 2 7" xfId="37603"/>
    <cellStyle name="Input 4 3 4 2 8" xfId="37604"/>
    <cellStyle name="Input 4 3 4 2 9" xfId="37605"/>
    <cellStyle name="Input 4 3 4 3" xfId="37606"/>
    <cellStyle name="Input 4 3 4 3 2" xfId="37607"/>
    <cellStyle name="Input 4 3 4 3 3" xfId="37608"/>
    <cellStyle name="Input 4 3 4 3 4" xfId="37609"/>
    <cellStyle name="Input 4 3 4 3 5" xfId="37610"/>
    <cellStyle name="Input 4 3 4 3 6" xfId="37611"/>
    <cellStyle name="Input 4 3 4 3 7" xfId="37612"/>
    <cellStyle name="Input 4 3 4 3 8" xfId="37613"/>
    <cellStyle name="Input 4 3 4 4" xfId="37614"/>
    <cellStyle name="Input 4 3 4 4 2" xfId="37615"/>
    <cellStyle name="Input 4 3 4 4 3" xfId="37616"/>
    <cellStyle name="Input 4 3 4 4 4" xfId="37617"/>
    <cellStyle name="Input 4 3 4 4 5" xfId="37618"/>
    <cellStyle name="Input 4 3 4 4 6" xfId="37619"/>
    <cellStyle name="Input 4 3 4 4 7" xfId="37620"/>
    <cellStyle name="Input 4 3 4 4 8" xfId="37621"/>
    <cellStyle name="Input 4 3 4 4 9" xfId="37622"/>
    <cellStyle name="Input 4 3 4 5" xfId="37623"/>
    <cellStyle name="Input 4 3 4 6" xfId="37624"/>
    <cellStyle name="Input 4 3 4 7" xfId="37625"/>
    <cellStyle name="Input 4 3 4 8" xfId="37626"/>
    <cellStyle name="Input 4 3 4 9" xfId="37627"/>
    <cellStyle name="Input 4 3 5" xfId="37628"/>
    <cellStyle name="Input 4 3 5 10" xfId="37629"/>
    <cellStyle name="Input 4 3 5 11" xfId="37630"/>
    <cellStyle name="Input 4 3 5 12" xfId="37631"/>
    <cellStyle name="Input 4 3 5 13" xfId="37632"/>
    <cellStyle name="Input 4 3 5 2" xfId="37633"/>
    <cellStyle name="Input 4 3 5 2 10" xfId="37634"/>
    <cellStyle name="Input 4 3 5 2 2" xfId="37635"/>
    <cellStyle name="Input 4 3 5 2 2 2" xfId="37636"/>
    <cellStyle name="Input 4 3 5 2 2 3" xfId="37637"/>
    <cellStyle name="Input 4 3 5 2 2 4" xfId="37638"/>
    <cellStyle name="Input 4 3 5 2 2 5" xfId="37639"/>
    <cellStyle name="Input 4 3 5 2 2 6" xfId="37640"/>
    <cellStyle name="Input 4 3 5 2 2 7" xfId="37641"/>
    <cellStyle name="Input 4 3 5 2 2 8" xfId="37642"/>
    <cellStyle name="Input 4 3 5 2 2 9" xfId="37643"/>
    <cellStyle name="Input 4 3 5 2 3" xfId="37644"/>
    <cellStyle name="Input 4 3 5 2 4" xfId="37645"/>
    <cellStyle name="Input 4 3 5 2 5" xfId="37646"/>
    <cellStyle name="Input 4 3 5 2 6" xfId="37647"/>
    <cellStyle name="Input 4 3 5 2 7" xfId="37648"/>
    <cellStyle name="Input 4 3 5 2 8" xfId="37649"/>
    <cellStyle name="Input 4 3 5 2 9" xfId="37650"/>
    <cellStyle name="Input 4 3 5 3" xfId="37651"/>
    <cellStyle name="Input 4 3 5 3 2" xfId="37652"/>
    <cellStyle name="Input 4 3 5 3 3" xfId="37653"/>
    <cellStyle name="Input 4 3 5 3 4" xfId="37654"/>
    <cellStyle name="Input 4 3 5 3 5" xfId="37655"/>
    <cellStyle name="Input 4 3 5 3 6" xfId="37656"/>
    <cellStyle name="Input 4 3 5 3 7" xfId="37657"/>
    <cellStyle name="Input 4 3 5 3 8" xfId="37658"/>
    <cellStyle name="Input 4 3 5 4" xfId="37659"/>
    <cellStyle name="Input 4 3 5 4 2" xfId="37660"/>
    <cellStyle name="Input 4 3 5 4 3" xfId="37661"/>
    <cellStyle name="Input 4 3 5 4 4" xfId="37662"/>
    <cellStyle name="Input 4 3 5 4 5" xfId="37663"/>
    <cellStyle name="Input 4 3 5 4 6" xfId="37664"/>
    <cellStyle name="Input 4 3 5 4 7" xfId="37665"/>
    <cellStyle name="Input 4 3 5 4 8" xfId="37666"/>
    <cellStyle name="Input 4 3 5 4 9" xfId="37667"/>
    <cellStyle name="Input 4 3 5 5" xfId="37668"/>
    <cellStyle name="Input 4 3 5 6" xfId="37669"/>
    <cellStyle name="Input 4 3 5 7" xfId="37670"/>
    <cellStyle name="Input 4 3 5 8" xfId="37671"/>
    <cellStyle name="Input 4 3 5 9" xfId="37672"/>
    <cellStyle name="Input 4 3 6" xfId="37673"/>
    <cellStyle name="Input 4 3 6 10" xfId="37674"/>
    <cellStyle name="Input 4 3 6 2" xfId="37675"/>
    <cellStyle name="Input 4 3 6 2 2" xfId="37676"/>
    <cellStyle name="Input 4 3 6 2 3" xfId="37677"/>
    <cellStyle name="Input 4 3 6 2 4" xfId="37678"/>
    <cellStyle name="Input 4 3 6 2 5" xfId="37679"/>
    <cellStyle name="Input 4 3 6 2 6" xfId="37680"/>
    <cellStyle name="Input 4 3 6 2 7" xfId="37681"/>
    <cellStyle name="Input 4 3 6 2 8" xfId="37682"/>
    <cellStyle name="Input 4 3 6 2 9" xfId="37683"/>
    <cellStyle name="Input 4 3 6 3" xfId="37684"/>
    <cellStyle name="Input 4 3 6 4" xfId="37685"/>
    <cellStyle name="Input 4 3 6 5" xfId="37686"/>
    <cellStyle name="Input 4 3 6 6" xfId="37687"/>
    <cellStyle name="Input 4 3 6 7" xfId="37688"/>
    <cellStyle name="Input 4 3 6 8" xfId="37689"/>
    <cellStyle name="Input 4 3 6 9" xfId="37690"/>
    <cellStyle name="Input 4 3 7" xfId="37691"/>
    <cellStyle name="Input 4 3 7 2" xfId="37692"/>
    <cellStyle name="Input 4 3 7 3" xfId="37693"/>
    <cellStyle name="Input 4 3 7 4" xfId="37694"/>
    <cellStyle name="Input 4 3 7 5" xfId="37695"/>
    <cellStyle name="Input 4 3 7 6" xfId="37696"/>
    <cellStyle name="Input 4 3 7 7" xfId="37697"/>
    <cellStyle name="Input 4 3 7 8" xfId="37698"/>
    <cellStyle name="Input 4 3 8" xfId="37699"/>
    <cellStyle name="Input 4 3 8 2" xfId="37700"/>
    <cellStyle name="Input 4 3 8 3" xfId="37701"/>
    <cellStyle name="Input 4 3 8 4" xfId="37702"/>
    <cellStyle name="Input 4 3 8 5" xfId="37703"/>
    <cellStyle name="Input 4 3 8 6" xfId="37704"/>
    <cellStyle name="Input 4 3 8 7" xfId="37705"/>
    <cellStyle name="Input 4 3 8 8" xfId="37706"/>
    <cellStyle name="Input 4 3 8 9" xfId="37707"/>
    <cellStyle name="Input 4 3 9" xfId="37708"/>
    <cellStyle name="Input 4 4" xfId="37709"/>
    <cellStyle name="Input 4 4 10" xfId="37710"/>
    <cellStyle name="Input 4 4 11" xfId="37711"/>
    <cellStyle name="Input 4 4 12" xfId="37712"/>
    <cellStyle name="Input 4 4 13" xfId="37713"/>
    <cellStyle name="Input 4 4 14" xfId="37714"/>
    <cellStyle name="Input 4 4 15" xfId="37715"/>
    <cellStyle name="Input 4 4 16" xfId="37716"/>
    <cellStyle name="Input 4 4 17" xfId="37717"/>
    <cellStyle name="Input 4 4 18" xfId="37718"/>
    <cellStyle name="Input 4 4 2" xfId="37719"/>
    <cellStyle name="Input 4 4 2 10" xfId="37720"/>
    <cellStyle name="Input 4 4 2 11" xfId="37721"/>
    <cellStyle name="Input 4 4 2 12" xfId="37722"/>
    <cellStyle name="Input 4 4 2 13" xfId="37723"/>
    <cellStyle name="Input 4 4 2 2" xfId="37724"/>
    <cellStyle name="Input 4 4 2 2 10" xfId="37725"/>
    <cellStyle name="Input 4 4 2 2 2" xfId="37726"/>
    <cellStyle name="Input 4 4 2 2 2 2" xfId="37727"/>
    <cellStyle name="Input 4 4 2 2 2 3" xfId="37728"/>
    <cellStyle name="Input 4 4 2 2 2 4" xfId="37729"/>
    <cellStyle name="Input 4 4 2 2 2 5" xfId="37730"/>
    <cellStyle name="Input 4 4 2 2 2 6" xfId="37731"/>
    <cellStyle name="Input 4 4 2 2 2 7" xfId="37732"/>
    <cellStyle name="Input 4 4 2 2 2 8" xfId="37733"/>
    <cellStyle name="Input 4 4 2 2 2 9" xfId="37734"/>
    <cellStyle name="Input 4 4 2 2 3" xfId="37735"/>
    <cellStyle name="Input 4 4 2 2 4" xfId="37736"/>
    <cellStyle name="Input 4 4 2 2 5" xfId="37737"/>
    <cellStyle name="Input 4 4 2 2 6" xfId="37738"/>
    <cellStyle name="Input 4 4 2 2 7" xfId="37739"/>
    <cellStyle name="Input 4 4 2 2 8" xfId="37740"/>
    <cellStyle name="Input 4 4 2 2 9" xfId="37741"/>
    <cellStyle name="Input 4 4 2 3" xfId="37742"/>
    <cellStyle name="Input 4 4 2 3 2" xfId="37743"/>
    <cellStyle name="Input 4 4 2 3 3" xfId="37744"/>
    <cellStyle name="Input 4 4 2 3 4" xfId="37745"/>
    <cellStyle name="Input 4 4 2 3 5" xfId="37746"/>
    <cellStyle name="Input 4 4 2 3 6" xfId="37747"/>
    <cellStyle name="Input 4 4 2 3 7" xfId="37748"/>
    <cellStyle name="Input 4 4 2 3 8" xfId="37749"/>
    <cellStyle name="Input 4 4 2 4" xfId="37750"/>
    <cellStyle name="Input 4 4 2 4 2" xfId="37751"/>
    <cellStyle name="Input 4 4 2 4 3" xfId="37752"/>
    <cellStyle name="Input 4 4 2 4 4" xfId="37753"/>
    <cellStyle name="Input 4 4 2 4 5" xfId="37754"/>
    <cellStyle name="Input 4 4 2 4 6" xfId="37755"/>
    <cellStyle name="Input 4 4 2 4 7" xfId="37756"/>
    <cellStyle name="Input 4 4 2 4 8" xfId="37757"/>
    <cellStyle name="Input 4 4 2 4 9" xfId="37758"/>
    <cellStyle name="Input 4 4 2 5" xfId="37759"/>
    <cellStyle name="Input 4 4 2 6" xfId="37760"/>
    <cellStyle name="Input 4 4 2 7" xfId="37761"/>
    <cellStyle name="Input 4 4 2 8" xfId="37762"/>
    <cellStyle name="Input 4 4 2 9" xfId="37763"/>
    <cellStyle name="Input 4 4 3" xfId="37764"/>
    <cellStyle name="Input 4 4 3 10" xfId="37765"/>
    <cellStyle name="Input 4 4 3 11" xfId="37766"/>
    <cellStyle name="Input 4 4 3 12" xfId="37767"/>
    <cellStyle name="Input 4 4 3 13" xfId="37768"/>
    <cellStyle name="Input 4 4 3 2" xfId="37769"/>
    <cellStyle name="Input 4 4 3 2 10" xfId="37770"/>
    <cellStyle name="Input 4 4 3 2 2" xfId="37771"/>
    <cellStyle name="Input 4 4 3 2 2 2" xfId="37772"/>
    <cellStyle name="Input 4 4 3 2 2 3" xfId="37773"/>
    <cellStyle name="Input 4 4 3 2 2 4" xfId="37774"/>
    <cellStyle name="Input 4 4 3 2 2 5" xfId="37775"/>
    <cellStyle name="Input 4 4 3 2 2 6" xfId="37776"/>
    <cellStyle name="Input 4 4 3 2 2 7" xfId="37777"/>
    <cellStyle name="Input 4 4 3 2 2 8" xfId="37778"/>
    <cellStyle name="Input 4 4 3 2 2 9" xfId="37779"/>
    <cellStyle name="Input 4 4 3 2 3" xfId="37780"/>
    <cellStyle name="Input 4 4 3 2 4" xfId="37781"/>
    <cellStyle name="Input 4 4 3 2 5" xfId="37782"/>
    <cellStyle name="Input 4 4 3 2 6" xfId="37783"/>
    <cellStyle name="Input 4 4 3 2 7" xfId="37784"/>
    <cellStyle name="Input 4 4 3 2 8" xfId="37785"/>
    <cellStyle name="Input 4 4 3 2 9" xfId="37786"/>
    <cellStyle name="Input 4 4 3 3" xfId="37787"/>
    <cellStyle name="Input 4 4 3 3 2" xfId="37788"/>
    <cellStyle name="Input 4 4 3 3 3" xfId="37789"/>
    <cellStyle name="Input 4 4 3 3 4" xfId="37790"/>
    <cellStyle name="Input 4 4 3 3 5" xfId="37791"/>
    <cellStyle name="Input 4 4 3 3 6" xfId="37792"/>
    <cellStyle name="Input 4 4 3 3 7" xfId="37793"/>
    <cellStyle name="Input 4 4 3 3 8" xfId="37794"/>
    <cellStyle name="Input 4 4 3 4" xfId="37795"/>
    <cellStyle name="Input 4 4 3 4 2" xfId="37796"/>
    <cellStyle name="Input 4 4 3 4 3" xfId="37797"/>
    <cellStyle name="Input 4 4 3 4 4" xfId="37798"/>
    <cellStyle name="Input 4 4 3 4 5" xfId="37799"/>
    <cellStyle name="Input 4 4 3 4 6" xfId="37800"/>
    <cellStyle name="Input 4 4 3 4 7" xfId="37801"/>
    <cellStyle name="Input 4 4 3 4 8" xfId="37802"/>
    <cellStyle name="Input 4 4 3 4 9" xfId="37803"/>
    <cellStyle name="Input 4 4 3 5" xfId="37804"/>
    <cellStyle name="Input 4 4 3 6" xfId="37805"/>
    <cellStyle name="Input 4 4 3 7" xfId="37806"/>
    <cellStyle name="Input 4 4 3 8" xfId="37807"/>
    <cellStyle name="Input 4 4 3 9" xfId="37808"/>
    <cellStyle name="Input 4 4 4" xfId="37809"/>
    <cellStyle name="Input 4 4 4 10" xfId="37810"/>
    <cellStyle name="Input 4 4 4 11" xfId="37811"/>
    <cellStyle name="Input 4 4 4 12" xfId="37812"/>
    <cellStyle name="Input 4 4 4 13" xfId="37813"/>
    <cellStyle name="Input 4 4 4 2" xfId="37814"/>
    <cellStyle name="Input 4 4 4 2 10" xfId="37815"/>
    <cellStyle name="Input 4 4 4 2 2" xfId="37816"/>
    <cellStyle name="Input 4 4 4 2 2 2" xfId="37817"/>
    <cellStyle name="Input 4 4 4 2 2 3" xfId="37818"/>
    <cellStyle name="Input 4 4 4 2 2 4" xfId="37819"/>
    <cellStyle name="Input 4 4 4 2 2 5" xfId="37820"/>
    <cellStyle name="Input 4 4 4 2 2 6" xfId="37821"/>
    <cellStyle name="Input 4 4 4 2 2 7" xfId="37822"/>
    <cellStyle name="Input 4 4 4 2 2 8" xfId="37823"/>
    <cellStyle name="Input 4 4 4 2 2 9" xfId="37824"/>
    <cellStyle name="Input 4 4 4 2 3" xfId="37825"/>
    <cellStyle name="Input 4 4 4 2 4" xfId="37826"/>
    <cellStyle name="Input 4 4 4 2 5" xfId="37827"/>
    <cellStyle name="Input 4 4 4 2 6" xfId="37828"/>
    <cellStyle name="Input 4 4 4 2 7" xfId="37829"/>
    <cellStyle name="Input 4 4 4 2 8" xfId="37830"/>
    <cellStyle name="Input 4 4 4 2 9" xfId="37831"/>
    <cellStyle name="Input 4 4 4 3" xfId="37832"/>
    <cellStyle name="Input 4 4 4 3 2" xfId="37833"/>
    <cellStyle name="Input 4 4 4 3 3" xfId="37834"/>
    <cellStyle name="Input 4 4 4 3 4" xfId="37835"/>
    <cellStyle name="Input 4 4 4 3 5" xfId="37836"/>
    <cellStyle name="Input 4 4 4 3 6" xfId="37837"/>
    <cellStyle name="Input 4 4 4 3 7" xfId="37838"/>
    <cellStyle name="Input 4 4 4 3 8" xfId="37839"/>
    <cellStyle name="Input 4 4 4 4" xfId="37840"/>
    <cellStyle name="Input 4 4 4 4 2" xfId="37841"/>
    <cellStyle name="Input 4 4 4 4 3" xfId="37842"/>
    <cellStyle name="Input 4 4 4 4 4" xfId="37843"/>
    <cellStyle name="Input 4 4 4 4 5" xfId="37844"/>
    <cellStyle name="Input 4 4 4 4 6" xfId="37845"/>
    <cellStyle name="Input 4 4 4 4 7" xfId="37846"/>
    <cellStyle name="Input 4 4 4 4 8" xfId="37847"/>
    <cellStyle name="Input 4 4 4 4 9" xfId="37848"/>
    <cellStyle name="Input 4 4 4 5" xfId="37849"/>
    <cellStyle name="Input 4 4 4 6" xfId="37850"/>
    <cellStyle name="Input 4 4 4 7" xfId="37851"/>
    <cellStyle name="Input 4 4 4 8" xfId="37852"/>
    <cellStyle name="Input 4 4 4 9" xfId="37853"/>
    <cellStyle name="Input 4 4 5" xfId="37854"/>
    <cellStyle name="Input 4 4 5 10" xfId="37855"/>
    <cellStyle name="Input 4 4 5 11" xfId="37856"/>
    <cellStyle name="Input 4 4 5 12" xfId="37857"/>
    <cellStyle name="Input 4 4 5 13" xfId="37858"/>
    <cellStyle name="Input 4 4 5 2" xfId="37859"/>
    <cellStyle name="Input 4 4 5 2 10" xfId="37860"/>
    <cellStyle name="Input 4 4 5 2 2" xfId="37861"/>
    <cellStyle name="Input 4 4 5 2 2 2" xfId="37862"/>
    <cellStyle name="Input 4 4 5 2 2 3" xfId="37863"/>
    <cellStyle name="Input 4 4 5 2 2 4" xfId="37864"/>
    <cellStyle name="Input 4 4 5 2 2 5" xfId="37865"/>
    <cellStyle name="Input 4 4 5 2 2 6" xfId="37866"/>
    <cellStyle name="Input 4 4 5 2 2 7" xfId="37867"/>
    <cellStyle name="Input 4 4 5 2 2 8" xfId="37868"/>
    <cellStyle name="Input 4 4 5 2 2 9" xfId="37869"/>
    <cellStyle name="Input 4 4 5 2 3" xfId="37870"/>
    <cellStyle name="Input 4 4 5 2 4" xfId="37871"/>
    <cellStyle name="Input 4 4 5 2 5" xfId="37872"/>
    <cellStyle name="Input 4 4 5 2 6" xfId="37873"/>
    <cellStyle name="Input 4 4 5 2 7" xfId="37874"/>
    <cellStyle name="Input 4 4 5 2 8" xfId="37875"/>
    <cellStyle name="Input 4 4 5 2 9" xfId="37876"/>
    <cellStyle name="Input 4 4 5 3" xfId="37877"/>
    <cellStyle name="Input 4 4 5 3 2" xfId="37878"/>
    <cellStyle name="Input 4 4 5 3 3" xfId="37879"/>
    <cellStyle name="Input 4 4 5 3 4" xfId="37880"/>
    <cellStyle name="Input 4 4 5 3 5" xfId="37881"/>
    <cellStyle name="Input 4 4 5 3 6" xfId="37882"/>
    <cellStyle name="Input 4 4 5 3 7" xfId="37883"/>
    <cellStyle name="Input 4 4 5 3 8" xfId="37884"/>
    <cellStyle name="Input 4 4 5 4" xfId="37885"/>
    <cellStyle name="Input 4 4 5 4 2" xfId="37886"/>
    <cellStyle name="Input 4 4 5 4 3" xfId="37887"/>
    <cellStyle name="Input 4 4 5 4 4" xfId="37888"/>
    <cellStyle name="Input 4 4 5 4 5" xfId="37889"/>
    <cellStyle name="Input 4 4 5 4 6" xfId="37890"/>
    <cellStyle name="Input 4 4 5 4 7" xfId="37891"/>
    <cellStyle name="Input 4 4 5 4 8" xfId="37892"/>
    <cellStyle name="Input 4 4 5 4 9" xfId="37893"/>
    <cellStyle name="Input 4 4 5 5" xfId="37894"/>
    <cellStyle name="Input 4 4 5 6" xfId="37895"/>
    <cellStyle name="Input 4 4 5 7" xfId="37896"/>
    <cellStyle name="Input 4 4 5 8" xfId="37897"/>
    <cellStyle name="Input 4 4 5 9" xfId="37898"/>
    <cellStyle name="Input 4 4 6" xfId="37899"/>
    <cellStyle name="Input 4 4 6 10" xfId="37900"/>
    <cellStyle name="Input 4 4 6 2" xfId="37901"/>
    <cellStyle name="Input 4 4 6 2 2" xfId="37902"/>
    <cellStyle name="Input 4 4 6 2 3" xfId="37903"/>
    <cellStyle name="Input 4 4 6 2 4" xfId="37904"/>
    <cellStyle name="Input 4 4 6 2 5" xfId="37905"/>
    <cellStyle name="Input 4 4 6 2 6" xfId="37906"/>
    <cellStyle name="Input 4 4 6 2 7" xfId="37907"/>
    <cellStyle name="Input 4 4 6 2 8" xfId="37908"/>
    <cellStyle name="Input 4 4 6 2 9" xfId="37909"/>
    <cellStyle name="Input 4 4 6 3" xfId="37910"/>
    <cellStyle name="Input 4 4 6 4" xfId="37911"/>
    <cellStyle name="Input 4 4 6 5" xfId="37912"/>
    <cellStyle name="Input 4 4 6 6" xfId="37913"/>
    <cellStyle name="Input 4 4 6 7" xfId="37914"/>
    <cellStyle name="Input 4 4 6 8" xfId="37915"/>
    <cellStyle name="Input 4 4 6 9" xfId="37916"/>
    <cellStyle name="Input 4 4 7" xfId="37917"/>
    <cellStyle name="Input 4 4 7 2" xfId="37918"/>
    <cellStyle name="Input 4 4 7 3" xfId="37919"/>
    <cellStyle name="Input 4 4 7 4" xfId="37920"/>
    <cellStyle name="Input 4 4 7 5" xfId="37921"/>
    <cellStyle name="Input 4 4 7 6" xfId="37922"/>
    <cellStyle name="Input 4 4 7 7" xfId="37923"/>
    <cellStyle name="Input 4 4 7 8" xfId="37924"/>
    <cellStyle name="Input 4 4 8" xfId="37925"/>
    <cellStyle name="Input 4 4 8 2" xfId="37926"/>
    <cellStyle name="Input 4 4 8 3" xfId="37927"/>
    <cellStyle name="Input 4 4 8 4" xfId="37928"/>
    <cellStyle name="Input 4 4 8 5" xfId="37929"/>
    <cellStyle name="Input 4 4 8 6" xfId="37930"/>
    <cellStyle name="Input 4 4 8 7" xfId="37931"/>
    <cellStyle name="Input 4 4 8 8" xfId="37932"/>
    <cellStyle name="Input 4 4 8 9" xfId="37933"/>
    <cellStyle name="Input 4 4 9" xfId="37934"/>
    <cellStyle name="Input 4 5" xfId="37935"/>
    <cellStyle name="Input 4 5 10" xfId="37936"/>
    <cellStyle name="Input 4 5 11" xfId="37937"/>
    <cellStyle name="Input 4 5 12" xfId="37938"/>
    <cellStyle name="Input 4 5 13" xfId="37939"/>
    <cellStyle name="Input 4 5 2" xfId="37940"/>
    <cellStyle name="Input 4 5 2 10" xfId="37941"/>
    <cellStyle name="Input 4 5 2 2" xfId="37942"/>
    <cellStyle name="Input 4 5 2 2 2" xfId="37943"/>
    <cellStyle name="Input 4 5 2 2 3" xfId="37944"/>
    <cellStyle name="Input 4 5 2 2 4" xfId="37945"/>
    <cellStyle name="Input 4 5 2 2 5" xfId="37946"/>
    <cellStyle name="Input 4 5 2 2 6" xfId="37947"/>
    <cellStyle name="Input 4 5 2 2 7" xfId="37948"/>
    <cellStyle name="Input 4 5 2 2 8" xfId="37949"/>
    <cellStyle name="Input 4 5 2 2 9" xfId="37950"/>
    <cellStyle name="Input 4 5 2 3" xfId="37951"/>
    <cellStyle name="Input 4 5 2 4" xfId="37952"/>
    <cellStyle name="Input 4 5 2 5" xfId="37953"/>
    <cellStyle name="Input 4 5 2 6" xfId="37954"/>
    <cellStyle name="Input 4 5 2 7" xfId="37955"/>
    <cellStyle name="Input 4 5 2 8" xfId="37956"/>
    <cellStyle name="Input 4 5 2 9" xfId="37957"/>
    <cellStyle name="Input 4 5 3" xfId="37958"/>
    <cellStyle name="Input 4 5 3 2" xfId="37959"/>
    <cellStyle name="Input 4 5 3 3" xfId="37960"/>
    <cellStyle name="Input 4 5 3 4" xfId="37961"/>
    <cellStyle name="Input 4 5 3 5" xfId="37962"/>
    <cellStyle name="Input 4 5 3 6" xfId="37963"/>
    <cellStyle name="Input 4 5 3 7" xfId="37964"/>
    <cellStyle name="Input 4 5 3 8" xfId="37965"/>
    <cellStyle name="Input 4 5 4" xfId="37966"/>
    <cellStyle name="Input 4 5 4 2" xfId="37967"/>
    <cellStyle name="Input 4 5 4 3" xfId="37968"/>
    <cellStyle name="Input 4 5 4 4" xfId="37969"/>
    <cellStyle name="Input 4 5 4 5" xfId="37970"/>
    <cellStyle name="Input 4 5 4 6" xfId="37971"/>
    <cellStyle name="Input 4 5 4 7" xfId="37972"/>
    <cellStyle name="Input 4 5 4 8" xfId="37973"/>
    <cellStyle name="Input 4 5 4 9" xfId="37974"/>
    <cellStyle name="Input 4 5 5" xfId="37975"/>
    <cellStyle name="Input 4 5 6" xfId="37976"/>
    <cellStyle name="Input 4 5 7" xfId="37977"/>
    <cellStyle name="Input 4 5 8" xfId="37978"/>
    <cellStyle name="Input 4 5 9" xfId="37979"/>
    <cellStyle name="Input 4 6" xfId="37980"/>
    <cellStyle name="Input 4 6 10" xfId="37981"/>
    <cellStyle name="Input 4 6 11" xfId="37982"/>
    <cellStyle name="Input 4 6 12" xfId="37983"/>
    <cellStyle name="Input 4 6 13" xfId="37984"/>
    <cellStyle name="Input 4 6 2" xfId="37985"/>
    <cellStyle name="Input 4 6 2 10" xfId="37986"/>
    <cellStyle name="Input 4 6 2 2" xfId="37987"/>
    <cellStyle name="Input 4 6 2 2 2" xfId="37988"/>
    <cellStyle name="Input 4 6 2 2 3" xfId="37989"/>
    <cellStyle name="Input 4 6 2 2 4" xfId="37990"/>
    <cellStyle name="Input 4 6 2 2 5" xfId="37991"/>
    <cellStyle name="Input 4 6 2 2 6" xfId="37992"/>
    <cellStyle name="Input 4 6 2 2 7" xfId="37993"/>
    <cellStyle name="Input 4 6 2 2 8" xfId="37994"/>
    <cellStyle name="Input 4 6 2 2 9" xfId="37995"/>
    <cellStyle name="Input 4 6 2 3" xfId="37996"/>
    <cellStyle name="Input 4 6 2 4" xfId="37997"/>
    <cellStyle name="Input 4 6 2 5" xfId="37998"/>
    <cellStyle name="Input 4 6 2 6" xfId="37999"/>
    <cellStyle name="Input 4 6 2 7" xfId="38000"/>
    <cellStyle name="Input 4 6 2 8" xfId="38001"/>
    <cellStyle name="Input 4 6 2 9" xfId="38002"/>
    <cellStyle name="Input 4 6 3" xfId="38003"/>
    <cellStyle name="Input 4 6 3 2" xfId="38004"/>
    <cellStyle name="Input 4 6 3 3" xfId="38005"/>
    <cellStyle name="Input 4 6 3 4" xfId="38006"/>
    <cellStyle name="Input 4 6 3 5" xfId="38007"/>
    <cellStyle name="Input 4 6 3 6" xfId="38008"/>
    <cellStyle name="Input 4 6 3 7" xfId="38009"/>
    <cellStyle name="Input 4 6 3 8" xfId="38010"/>
    <cellStyle name="Input 4 6 4" xfId="38011"/>
    <cellStyle name="Input 4 6 4 2" xfId="38012"/>
    <cellStyle name="Input 4 6 4 3" xfId="38013"/>
    <cellStyle name="Input 4 6 4 4" xfId="38014"/>
    <cellStyle name="Input 4 6 4 5" xfId="38015"/>
    <cellStyle name="Input 4 6 4 6" xfId="38016"/>
    <cellStyle name="Input 4 6 4 7" xfId="38017"/>
    <cellStyle name="Input 4 6 4 8" xfId="38018"/>
    <cellStyle name="Input 4 6 4 9" xfId="38019"/>
    <cellStyle name="Input 4 6 5" xfId="38020"/>
    <cellStyle name="Input 4 6 6" xfId="38021"/>
    <cellStyle name="Input 4 6 7" xfId="38022"/>
    <cellStyle name="Input 4 6 8" xfId="38023"/>
    <cellStyle name="Input 4 6 9" xfId="38024"/>
    <cellStyle name="Input 4 7" xfId="38025"/>
    <cellStyle name="Input 4 7 2" xfId="38026"/>
    <cellStyle name="Input 4 7 3" xfId="38027"/>
    <cellStyle name="Input 4 7 4" xfId="38028"/>
    <cellStyle name="Input 4 7 5" xfId="38029"/>
    <cellStyle name="Input 4 7 6" xfId="38030"/>
    <cellStyle name="Input 4 7 7" xfId="38031"/>
    <cellStyle name="Input 4 7 8" xfId="38032"/>
    <cellStyle name="Input 4 7 9" xfId="38033"/>
    <cellStyle name="Input 4 8" xfId="38034"/>
    <cellStyle name="Input 4 9" xfId="38035"/>
    <cellStyle name="Input 5" xfId="38036"/>
    <cellStyle name="Input 5 10" xfId="38037"/>
    <cellStyle name="Input 5 11" xfId="38038"/>
    <cellStyle name="Input 5 12" xfId="38039"/>
    <cellStyle name="Input 5 13" xfId="38040"/>
    <cellStyle name="Input 5 14" xfId="38041"/>
    <cellStyle name="Input 5 2" xfId="38042"/>
    <cellStyle name="Input 5 2 10" xfId="38043"/>
    <cellStyle name="Input 5 2 11" xfId="38044"/>
    <cellStyle name="Input 5 2 12" xfId="38045"/>
    <cellStyle name="Input 5 2 2" xfId="38046"/>
    <cellStyle name="Input 5 2 2 10" xfId="38047"/>
    <cellStyle name="Input 5 2 2 11" xfId="38048"/>
    <cellStyle name="Input 5 2 2 12" xfId="38049"/>
    <cellStyle name="Input 5 2 2 13" xfId="38050"/>
    <cellStyle name="Input 5 2 2 14" xfId="38051"/>
    <cellStyle name="Input 5 2 2 15" xfId="38052"/>
    <cellStyle name="Input 5 2 2 16" xfId="38053"/>
    <cellStyle name="Input 5 2 2 17" xfId="38054"/>
    <cellStyle name="Input 5 2 2 18" xfId="38055"/>
    <cellStyle name="Input 5 2 2 19" xfId="38056"/>
    <cellStyle name="Input 5 2 2 2" xfId="38057"/>
    <cellStyle name="Input 5 2 2 2 10" xfId="38058"/>
    <cellStyle name="Input 5 2 2 2 11" xfId="38059"/>
    <cellStyle name="Input 5 2 2 2 12" xfId="38060"/>
    <cellStyle name="Input 5 2 2 2 13" xfId="38061"/>
    <cellStyle name="Input 5 2 2 2 2" xfId="38062"/>
    <cellStyle name="Input 5 2 2 2 2 10" xfId="38063"/>
    <cellStyle name="Input 5 2 2 2 2 2" xfId="38064"/>
    <cellStyle name="Input 5 2 2 2 2 2 2" xfId="38065"/>
    <cellStyle name="Input 5 2 2 2 2 2 3" xfId="38066"/>
    <cellStyle name="Input 5 2 2 2 2 2 4" xfId="38067"/>
    <cellStyle name="Input 5 2 2 2 2 2 5" xfId="38068"/>
    <cellStyle name="Input 5 2 2 2 2 2 6" xfId="38069"/>
    <cellStyle name="Input 5 2 2 2 2 2 7" xfId="38070"/>
    <cellStyle name="Input 5 2 2 2 2 2 8" xfId="38071"/>
    <cellStyle name="Input 5 2 2 2 2 2 9" xfId="38072"/>
    <cellStyle name="Input 5 2 2 2 2 3" xfId="38073"/>
    <cellStyle name="Input 5 2 2 2 2 4" xfId="38074"/>
    <cellStyle name="Input 5 2 2 2 2 5" xfId="38075"/>
    <cellStyle name="Input 5 2 2 2 2 6" xfId="38076"/>
    <cellStyle name="Input 5 2 2 2 2 7" xfId="38077"/>
    <cellStyle name="Input 5 2 2 2 2 8" xfId="38078"/>
    <cellStyle name="Input 5 2 2 2 2 9" xfId="38079"/>
    <cellStyle name="Input 5 2 2 2 3" xfId="38080"/>
    <cellStyle name="Input 5 2 2 2 3 2" xfId="38081"/>
    <cellStyle name="Input 5 2 2 2 3 3" xfId="38082"/>
    <cellStyle name="Input 5 2 2 2 3 4" xfId="38083"/>
    <cellStyle name="Input 5 2 2 2 3 5" xfId="38084"/>
    <cellStyle name="Input 5 2 2 2 3 6" xfId="38085"/>
    <cellStyle name="Input 5 2 2 2 3 7" xfId="38086"/>
    <cellStyle name="Input 5 2 2 2 3 8" xfId="38087"/>
    <cellStyle name="Input 5 2 2 2 4" xfId="38088"/>
    <cellStyle name="Input 5 2 2 2 4 2" xfId="38089"/>
    <cellStyle name="Input 5 2 2 2 4 3" xfId="38090"/>
    <cellStyle name="Input 5 2 2 2 4 4" xfId="38091"/>
    <cellStyle name="Input 5 2 2 2 4 5" xfId="38092"/>
    <cellStyle name="Input 5 2 2 2 4 6" xfId="38093"/>
    <cellStyle name="Input 5 2 2 2 4 7" xfId="38094"/>
    <cellStyle name="Input 5 2 2 2 4 8" xfId="38095"/>
    <cellStyle name="Input 5 2 2 2 4 9" xfId="38096"/>
    <cellStyle name="Input 5 2 2 2 5" xfId="38097"/>
    <cellStyle name="Input 5 2 2 2 6" xfId="38098"/>
    <cellStyle name="Input 5 2 2 2 7" xfId="38099"/>
    <cellStyle name="Input 5 2 2 2 8" xfId="38100"/>
    <cellStyle name="Input 5 2 2 2 9" xfId="38101"/>
    <cellStyle name="Input 5 2 2 3" xfId="38102"/>
    <cellStyle name="Input 5 2 2 3 10" xfId="38103"/>
    <cellStyle name="Input 5 2 2 3 11" xfId="38104"/>
    <cellStyle name="Input 5 2 2 3 12" xfId="38105"/>
    <cellStyle name="Input 5 2 2 3 13" xfId="38106"/>
    <cellStyle name="Input 5 2 2 3 2" xfId="38107"/>
    <cellStyle name="Input 5 2 2 3 2 10" xfId="38108"/>
    <cellStyle name="Input 5 2 2 3 2 2" xfId="38109"/>
    <cellStyle name="Input 5 2 2 3 2 2 2" xfId="38110"/>
    <cellStyle name="Input 5 2 2 3 2 2 3" xfId="38111"/>
    <cellStyle name="Input 5 2 2 3 2 2 4" xfId="38112"/>
    <cellStyle name="Input 5 2 2 3 2 2 5" xfId="38113"/>
    <cellStyle name="Input 5 2 2 3 2 2 6" xfId="38114"/>
    <cellStyle name="Input 5 2 2 3 2 2 7" xfId="38115"/>
    <cellStyle name="Input 5 2 2 3 2 2 8" xfId="38116"/>
    <cellStyle name="Input 5 2 2 3 2 2 9" xfId="38117"/>
    <cellStyle name="Input 5 2 2 3 2 3" xfId="38118"/>
    <cellStyle name="Input 5 2 2 3 2 4" xfId="38119"/>
    <cellStyle name="Input 5 2 2 3 2 5" xfId="38120"/>
    <cellStyle name="Input 5 2 2 3 2 6" xfId="38121"/>
    <cellStyle name="Input 5 2 2 3 2 7" xfId="38122"/>
    <cellStyle name="Input 5 2 2 3 2 8" xfId="38123"/>
    <cellStyle name="Input 5 2 2 3 2 9" xfId="38124"/>
    <cellStyle name="Input 5 2 2 3 3" xfId="38125"/>
    <cellStyle name="Input 5 2 2 3 3 2" xfId="38126"/>
    <cellStyle name="Input 5 2 2 3 3 3" xfId="38127"/>
    <cellStyle name="Input 5 2 2 3 3 4" xfId="38128"/>
    <cellStyle name="Input 5 2 2 3 3 5" xfId="38129"/>
    <cellStyle name="Input 5 2 2 3 3 6" xfId="38130"/>
    <cellStyle name="Input 5 2 2 3 3 7" xfId="38131"/>
    <cellStyle name="Input 5 2 2 3 3 8" xfId="38132"/>
    <cellStyle name="Input 5 2 2 3 4" xfId="38133"/>
    <cellStyle name="Input 5 2 2 3 4 2" xfId="38134"/>
    <cellStyle name="Input 5 2 2 3 4 3" xfId="38135"/>
    <cellStyle name="Input 5 2 2 3 4 4" xfId="38136"/>
    <cellStyle name="Input 5 2 2 3 4 5" xfId="38137"/>
    <cellStyle name="Input 5 2 2 3 4 6" xfId="38138"/>
    <cellStyle name="Input 5 2 2 3 4 7" xfId="38139"/>
    <cellStyle name="Input 5 2 2 3 4 8" xfId="38140"/>
    <cellStyle name="Input 5 2 2 3 4 9" xfId="38141"/>
    <cellStyle name="Input 5 2 2 3 5" xfId="38142"/>
    <cellStyle name="Input 5 2 2 3 6" xfId="38143"/>
    <cellStyle name="Input 5 2 2 3 7" xfId="38144"/>
    <cellStyle name="Input 5 2 2 3 8" xfId="38145"/>
    <cellStyle name="Input 5 2 2 3 9" xfId="38146"/>
    <cellStyle name="Input 5 2 2 4" xfId="38147"/>
    <cellStyle name="Input 5 2 2 4 10" xfId="38148"/>
    <cellStyle name="Input 5 2 2 4 11" xfId="38149"/>
    <cellStyle name="Input 5 2 2 4 12" xfId="38150"/>
    <cellStyle name="Input 5 2 2 4 13" xfId="38151"/>
    <cellStyle name="Input 5 2 2 4 2" xfId="38152"/>
    <cellStyle name="Input 5 2 2 4 2 10" xfId="38153"/>
    <cellStyle name="Input 5 2 2 4 2 2" xfId="38154"/>
    <cellStyle name="Input 5 2 2 4 2 2 2" xfId="38155"/>
    <cellStyle name="Input 5 2 2 4 2 2 3" xfId="38156"/>
    <cellStyle name="Input 5 2 2 4 2 2 4" xfId="38157"/>
    <cellStyle name="Input 5 2 2 4 2 2 5" xfId="38158"/>
    <cellStyle name="Input 5 2 2 4 2 2 6" xfId="38159"/>
    <cellStyle name="Input 5 2 2 4 2 2 7" xfId="38160"/>
    <cellStyle name="Input 5 2 2 4 2 2 8" xfId="38161"/>
    <cellStyle name="Input 5 2 2 4 2 2 9" xfId="38162"/>
    <cellStyle name="Input 5 2 2 4 2 3" xfId="38163"/>
    <cellStyle name="Input 5 2 2 4 2 4" xfId="38164"/>
    <cellStyle name="Input 5 2 2 4 2 5" xfId="38165"/>
    <cellStyle name="Input 5 2 2 4 2 6" xfId="38166"/>
    <cellStyle name="Input 5 2 2 4 2 7" xfId="38167"/>
    <cellStyle name="Input 5 2 2 4 2 8" xfId="38168"/>
    <cellStyle name="Input 5 2 2 4 2 9" xfId="38169"/>
    <cellStyle name="Input 5 2 2 4 3" xfId="38170"/>
    <cellStyle name="Input 5 2 2 4 3 2" xfId="38171"/>
    <cellStyle name="Input 5 2 2 4 3 3" xfId="38172"/>
    <cellStyle name="Input 5 2 2 4 3 4" xfId="38173"/>
    <cellStyle name="Input 5 2 2 4 3 5" xfId="38174"/>
    <cellStyle name="Input 5 2 2 4 3 6" xfId="38175"/>
    <cellStyle name="Input 5 2 2 4 3 7" xfId="38176"/>
    <cellStyle name="Input 5 2 2 4 3 8" xfId="38177"/>
    <cellStyle name="Input 5 2 2 4 4" xfId="38178"/>
    <cellStyle name="Input 5 2 2 4 4 2" xfId="38179"/>
    <cellStyle name="Input 5 2 2 4 4 3" xfId="38180"/>
    <cellStyle name="Input 5 2 2 4 4 4" xfId="38181"/>
    <cellStyle name="Input 5 2 2 4 4 5" xfId="38182"/>
    <cellStyle name="Input 5 2 2 4 4 6" xfId="38183"/>
    <cellStyle name="Input 5 2 2 4 4 7" xfId="38184"/>
    <cellStyle name="Input 5 2 2 4 4 8" xfId="38185"/>
    <cellStyle name="Input 5 2 2 4 4 9" xfId="38186"/>
    <cellStyle name="Input 5 2 2 4 5" xfId="38187"/>
    <cellStyle name="Input 5 2 2 4 6" xfId="38188"/>
    <cellStyle name="Input 5 2 2 4 7" xfId="38189"/>
    <cellStyle name="Input 5 2 2 4 8" xfId="38190"/>
    <cellStyle name="Input 5 2 2 4 9" xfId="38191"/>
    <cellStyle name="Input 5 2 2 5" xfId="38192"/>
    <cellStyle name="Input 5 2 2 5 10" xfId="38193"/>
    <cellStyle name="Input 5 2 2 5 11" xfId="38194"/>
    <cellStyle name="Input 5 2 2 5 12" xfId="38195"/>
    <cellStyle name="Input 5 2 2 5 13" xfId="38196"/>
    <cellStyle name="Input 5 2 2 5 2" xfId="38197"/>
    <cellStyle name="Input 5 2 2 5 2 10" xfId="38198"/>
    <cellStyle name="Input 5 2 2 5 2 2" xfId="38199"/>
    <cellStyle name="Input 5 2 2 5 2 2 2" xfId="38200"/>
    <cellStyle name="Input 5 2 2 5 2 2 3" xfId="38201"/>
    <cellStyle name="Input 5 2 2 5 2 2 4" xfId="38202"/>
    <cellStyle name="Input 5 2 2 5 2 2 5" xfId="38203"/>
    <cellStyle name="Input 5 2 2 5 2 2 6" xfId="38204"/>
    <cellStyle name="Input 5 2 2 5 2 2 7" xfId="38205"/>
    <cellStyle name="Input 5 2 2 5 2 2 8" xfId="38206"/>
    <cellStyle name="Input 5 2 2 5 2 2 9" xfId="38207"/>
    <cellStyle name="Input 5 2 2 5 2 3" xfId="38208"/>
    <cellStyle name="Input 5 2 2 5 2 4" xfId="38209"/>
    <cellStyle name="Input 5 2 2 5 2 5" xfId="38210"/>
    <cellStyle name="Input 5 2 2 5 2 6" xfId="38211"/>
    <cellStyle name="Input 5 2 2 5 2 7" xfId="38212"/>
    <cellStyle name="Input 5 2 2 5 2 8" xfId="38213"/>
    <cellStyle name="Input 5 2 2 5 2 9" xfId="38214"/>
    <cellStyle name="Input 5 2 2 5 3" xfId="38215"/>
    <cellStyle name="Input 5 2 2 5 3 2" xfId="38216"/>
    <cellStyle name="Input 5 2 2 5 3 3" xfId="38217"/>
    <cellStyle name="Input 5 2 2 5 3 4" xfId="38218"/>
    <cellStyle name="Input 5 2 2 5 3 5" xfId="38219"/>
    <cellStyle name="Input 5 2 2 5 3 6" xfId="38220"/>
    <cellStyle name="Input 5 2 2 5 3 7" xfId="38221"/>
    <cellStyle name="Input 5 2 2 5 3 8" xfId="38222"/>
    <cellStyle name="Input 5 2 2 5 4" xfId="38223"/>
    <cellStyle name="Input 5 2 2 5 4 2" xfId="38224"/>
    <cellStyle name="Input 5 2 2 5 4 3" xfId="38225"/>
    <cellStyle name="Input 5 2 2 5 4 4" xfId="38226"/>
    <cellStyle name="Input 5 2 2 5 4 5" xfId="38227"/>
    <cellStyle name="Input 5 2 2 5 4 6" xfId="38228"/>
    <cellStyle name="Input 5 2 2 5 4 7" xfId="38229"/>
    <cellStyle name="Input 5 2 2 5 4 8" xfId="38230"/>
    <cellStyle name="Input 5 2 2 5 4 9" xfId="38231"/>
    <cellStyle name="Input 5 2 2 5 5" xfId="38232"/>
    <cellStyle name="Input 5 2 2 5 6" xfId="38233"/>
    <cellStyle name="Input 5 2 2 5 7" xfId="38234"/>
    <cellStyle name="Input 5 2 2 5 8" xfId="38235"/>
    <cellStyle name="Input 5 2 2 5 9" xfId="38236"/>
    <cellStyle name="Input 5 2 2 6" xfId="38237"/>
    <cellStyle name="Input 5 2 2 6 10" xfId="38238"/>
    <cellStyle name="Input 5 2 2 6 2" xfId="38239"/>
    <cellStyle name="Input 5 2 2 6 2 2" xfId="38240"/>
    <cellStyle name="Input 5 2 2 6 2 3" xfId="38241"/>
    <cellStyle name="Input 5 2 2 6 2 4" xfId="38242"/>
    <cellStyle name="Input 5 2 2 6 2 5" xfId="38243"/>
    <cellStyle name="Input 5 2 2 6 2 6" xfId="38244"/>
    <cellStyle name="Input 5 2 2 6 2 7" xfId="38245"/>
    <cellStyle name="Input 5 2 2 6 2 8" xfId="38246"/>
    <cellStyle name="Input 5 2 2 6 2 9" xfId="38247"/>
    <cellStyle name="Input 5 2 2 6 3" xfId="38248"/>
    <cellStyle name="Input 5 2 2 6 4" xfId="38249"/>
    <cellStyle name="Input 5 2 2 6 5" xfId="38250"/>
    <cellStyle name="Input 5 2 2 6 6" xfId="38251"/>
    <cellStyle name="Input 5 2 2 6 7" xfId="38252"/>
    <cellStyle name="Input 5 2 2 6 8" xfId="38253"/>
    <cellStyle name="Input 5 2 2 6 9" xfId="38254"/>
    <cellStyle name="Input 5 2 2 7" xfId="38255"/>
    <cellStyle name="Input 5 2 2 7 2" xfId="38256"/>
    <cellStyle name="Input 5 2 2 7 3" xfId="38257"/>
    <cellStyle name="Input 5 2 2 7 4" xfId="38258"/>
    <cellStyle name="Input 5 2 2 7 5" xfId="38259"/>
    <cellStyle name="Input 5 2 2 7 6" xfId="38260"/>
    <cellStyle name="Input 5 2 2 7 7" xfId="38261"/>
    <cellStyle name="Input 5 2 2 7 8" xfId="38262"/>
    <cellStyle name="Input 5 2 2 8" xfId="38263"/>
    <cellStyle name="Input 5 2 2 8 2" xfId="38264"/>
    <cellStyle name="Input 5 2 2 8 3" xfId="38265"/>
    <cellStyle name="Input 5 2 2 8 4" xfId="38266"/>
    <cellStyle name="Input 5 2 2 8 5" xfId="38267"/>
    <cellStyle name="Input 5 2 2 8 6" xfId="38268"/>
    <cellStyle name="Input 5 2 2 8 7" xfId="38269"/>
    <cellStyle name="Input 5 2 2 8 8" xfId="38270"/>
    <cellStyle name="Input 5 2 2 8 9" xfId="38271"/>
    <cellStyle name="Input 5 2 2 9" xfId="38272"/>
    <cellStyle name="Input 5 2 3" xfId="38273"/>
    <cellStyle name="Input 5 2 3 10" xfId="38274"/>
    <cellStyle name="Input 5 2 3 11" xfId="38275"/>
    <cellStyle name="Input 5 2 3 12" xfId="38276"/>
    <cellStyle name="Input 5 2 3 13" xfId="38277"/>
    <cellStyle name="Input 5 2 3 14" xfId="38278"/>
    <cellStyle name="Input 5 2 3 15" xfId="38279"/>
    <cellStyle name="Input 5 2 3 16" xfId="38280"/>
    <cellStyle name="Input 5 2 3 17" xfId="38281"/>
    <cellStyle name="Input 5 2 3 2" xfId="38282"/>
    <cellStyle name="Input 5 2 3 2 10" xfId="38283"/>
    <cellStyle name="Input 5 2 3 2 11" xfId="38284"/>
    <cellStyle name="Input 5 2 3 2 12" xfId="38285"/>
    <cellStyle name="Input 5 2 3 2 13" xfId="38286"/>
    <cellStyle name="Input 5 2 3 2 2" xfId="38287"/>
    <cellStyle name="Input 5 2 3 2 2 10" xfId="38288"/>
    <cellStyle name="Input 5 2 3 2 2 2" xfId="38289"/>
    <cellStyle name="Input 5 2 3 2 2 2 2" xfId="38290"/>
    <cellStyle name="Input 5 2 3 2 2 2 3" xfId="38291"/>
    <cellStyle name="Input 5 2 3 2 2 2 4" xfId="38292"/>
    <cellStyle name="Input 5 2 3 2 2 2 5" xfId="38293"/>
    <cellStyle name="Input 5 2 3 2 2 2 6" xfId="38294"/>
    <cellStyle name="Input 5 2 3 2 2 2 7" xfId="38295"/>
    <cellStyle name="Input 5 2 3 2 2 2 8" xfId="38296"/>
    <cellStyle name="Input 5 2 3 2 2 2 9" xfId="38297"/>
    <cellStyle name="Input 5 2 3 2 2 3" xfId="38298"/>
    <cellStyle name="Input 5 2 3 2 2 4" xfId="38299"/>
    <cellStyle name="Input 5 2 3 2 2 5" xfId="38300"/>
    <cellStyle name="Input 5 2 3 2 2 6" xfId="38301"/>
    <cellStyle name="Input 5 2 3 2 2 7" xfId="38302"/>
    <cellStyle name="Input 5 2 3 2 2 8" xfId="38303"/>
    <cellStyle name="Input 5 2 3 2 2 9" xfId="38304"/>
    <cellStyle name="Input 5 2 3 2 3" xfId="38305"/>
    <cellStyle name="Input 5 2 3 2 3 2" xfId="38306"/>
    <cellStyle name="Input 5 2 3 2 3 3" xfId="38307"/>
    <cellStyle name="Input 5 2 3 2 3 4" xfId="38308"/>
    <cellStyle name="Input 5 2 3 2 3 5" xfId="38309"/>
    <cellStyle name="Input 5 2 3 2 3 6" xfId="38310"/>
    <cellStyle name="Input 5 2 3 2 3 7" xfId="38311"/>
    <cellStyle name="Input 5 2 3 2 3 8" xfId="38312"/>
    <cellStyle name="Input 5 2 3 2 4" xfId="38313"/>
    <cellStyle name="Input 5 2 3 2 4 2" xfId="38314"/>
    <cellStyle name="Input 5 2 3 2 4 3" xfId="38315"/>
    <cellStyle name="Input 5 2 3 2 4 4" xfId="38316"/>
    <cellStyle name="Input 5 2 3 2 4 5" xfId="38317"/>
    <cellStyle name="Input 5 2 3 2 4 6" xfId="38318"/>
    <cellStyle name="Input 5 2 3 2 4 7" xfId="38319"/>
    <cellStyle name="Input 5 2 3 2 4 8" xfId="38320"/>
    <cellStyle name="Input 5 2 3 2 4 9" xfId="38321"/>
    <cellStyle name="Input 5 2 3 2 5" xfId="38322"/>
    <cellStyle name="Input 5 2 3 2 6" xfId="38323"/>
    <cellStyle name="Input 5 2 3 2 7" xfId="38324"/>
    <cellStyle name="Input 5 2 3 2 8" xfId="38325"/>
    <cellStyle name="Input 5 2 3 2 9" xfId="38326"/>
    <cellStyle name="Input 5 2 3 3" xfId="38327"/>
    <cellStyle name="Input 5 2 3 3 10" xfId="38328"/>
    <cellStyle name="Input 5 2 3 3 11" xfId="38329"/>
    <cellStyle name="Input 5 2 3 3 12" xfId="38330"/>
    <cellStyle name="Input 5 2 3 3 13" xfId="38331"/>
    <cellStyle name="Input 5 2 3 3 2" xfId="38332"/>
    <cellStyle name="Input 5 2 3 3 2 10" xfId="38333"/>
    <cellStyle name="Input 5 2 3 3 2 2" xfId="38334"/>
    <cellStyle name="Input 5 2 3 3 2 2 2" xfId="38335"/>
    <cellStyle name="Input 5 2 3 3 2 2 3" xfId="38336"/>
    <cellStyle name="Input 5 2 3 3 2 2 4" xfId="38337"/>
    <cellStyle name="Input 5 2 3 3 2 2 5" xfId="38338"/>
    <cellStyle name="Input 5 2 3 3 2 2 6" xfId="38339"/>
    <cellStyle name="Input 5 2 3 3 2 2 7" xfId="38340"/>
    <cellStyle name="Input 5 2 3 3 2 2 8" xfId="38341"/>
    <cellStyle name="Input 5 2 3 3 2 2 9" xfId="38342"/>
    <cellStyle name="Input 5 2 3 3 2 3" xfId="38343"/>
    <cellStyle name="Input 5 2 3 3 2 4" xfId="38344"/>
    <cellStyle name="Input 5 2 3 3 2 5" xfId="38345"/>
    <cellStyle name="Input 5 2 3 3 2 6" xfId="38346"/>
    <cellStyle name="Input 5 2 3 3 2 7" xfId="38347"/>
    <cellStyle name="Input 5 2 3 3 2 8" xfId="38348"/>
    <cellStyle name="Input 5 2 3 3 2 9" xfId="38349"/>
    <cellStyle name="Input 5 2 3 3 3" xfId="38350"/>
    <cellStyle name="Input 5 2 3 3 3 2" xfId="38351"/>
    <cellStyle name="Input 5 2 3 3 3 3" xfId="38352"/>
    <cellStyle name="Input 5 2 3 3 3 4" xfId="38353"/>
    <cellStyle name="Input 5 2 3 3 3 5" xfId="38354"/>
    <cellStyle name="Input 5 2 3 3 3 6" xfId="38355"/>
    <cellStyle name="Input 5 2 3 3 3 7" xfId="38356"/>
    <cellStyle name="Input 5 2 3 3 3 8" xfId="38357"/>
    <cellStyle name="Input 5 2 3 3 4" xfId="38358"/>
    <cellStyle name="Input 5 2 3 3 4 2" xfId="38359"/>
    <cellStyle name="Input 5 2 3 3 4 3" xfId="38360"/>
    <cellStyle name="Input 5 2 3 3 4 4" xfId="38361"/>
    <cellStyle name="Input 5 2 3 3 4 5" xfId="38362"/>
    <cellStyle name="Input 5 2 3 3 4 6" xfId="38363"/>
    <cellStyle name="Input 5 2 3 3 4 7" xfId="38364"/>
    <cellStyle name="Input 5 2 3 3 4 8" xfId="38365"/>
    <cellStyle name="Input 5 2 3 3 4 9" xfId="38366"/>
    <cellStyle name="Input 5 2 3 3 5" xfId="38367"/>
    <cellStyle name="Input 5 2 3 3 6" xfId="38368"/>
    <cellStyle name="Input 5 2 3 3 7" xfId="38369"/>
    <cellStyle name="Input 5 2 3 3 8" xfId="38370"/>
    <cellStyle name="Input 5 2 3 3 9" xfId="38371"/>
    <cellStyle name="Input 5 2 3 4" xfId="38372"/>
    <cellStyle name="Input 5 2 3 4 10" xfId="38373"/>
    <cellStyle name="Input 5 2 3 4 11" xfId="38374"/>
    <cellStyle name="Input 5 2 3 4 12" xfId="38375"/>
    <cellStyle name="Input 5 2 3 4 13" xfId="38376"/>
    <cellStyle name="Input 5 2 3 4 2" xfId="38377"/>
    <cellStyle name="Input 5 2 3 4 2 10" xfId="38378"/>
    <cellStyle name="Input 5 2 3 4 2 2" xfId="38379"/>
    <cellStyle name="Input 5 2 3 4 2 2 2" xfId="38380"/>
    <cellStyle name="Input 5 2 3 4 2 2 3" xfId="38381"/>
    <cellStyle name="Input 5 2 3 4 2 2 4" xfId="38382"/>
    <cellStyle name="Input 5 2 3 4 2 2 5" xfId="38383"/>
    <cellStyle name="Input 5 2 3 4 2 2 6" xfId="38384"/>
    <cellStyle name="Input 5 2 3 4 2 2 7" xfId="38385"/>
    <cellStyle name="Input 5 2 3 4 2 2 8" xfId="38386"/>
    <cellStyle name="Input 5 2 3 4 2 2 9" xfId="38387"/>
    <cellStyle name="Input 5 2 3 4 2 3" xfId="38388"/>
    <cellStyle name="Input 5 2 3 4 2 4" xfId="38389"/>
    <cellStyle name="Input 5 2 3 4 2 5" xfId="38390"/>
    <cellStyle name="Input 5 2 3 4 2 6" xfId="38391"/>
    <cellStyle name="Input 5 2 3 4 2 7" xfId="38392"/>
    <cellStyle name="Input 5 2 3 4 2 8" xfId="38393"/>
    <cellStyle name="Input 5 2 3 4 2 9" xfId="38394"/>
    <cellStyle name="Input 5 2 3 4 3" xfId="38395"/>
    <cellStyle name="Input 5 2 3 4 3 2" xfId="38396"/>
    <cellStyle name="Input 5 2 3 4 3 3" xfId="38397"/>
    <cellStyle name="Input 5 2 3 4 3 4" xfId="38398"/>
    <cellStyle name="Input 5 2 3 4 3 5" xfId="38399"/>
    <cellStyle name="Input 5 2 3 4 3 6" xfId="38400"/>
    <cellStyle name="Input 5 2 3 4 3 7" xfId="38401"/>
    <cellStyle name="Input 5 2 3 4 3 8" xfId="38402"/>
    <cellStyle name="Input 5 2 3 4 4" xfId="38403"/>
    <cellStyle name="Input 5 2 3 4 4 2" xfId="38404"/>
    <cellStyle name="Input 5 2 3 4 4 3" xfId="38405"/>
    <cellStyle name="Input 5 2 3 4 4 4" xfId="38406"/>
    <cellStyle name="Input 5 2 3 4 4 5" xfId="38407"/>
    <cellStyle name="Input 5 2 3 4 4 6" xfId="38408"/>
    <cellStyle name="Input 5 2 3 4 4 7" xfId="38409"/>
    <cellStyle name="Input 5 2 3 4 4 8" xfId="38410"/>
    <cellStyle name="Input 5 2 3 4 4 9" xfId="38411"/>
    <cellStyle name="Input 5 2 3 4 5" xfId="38412"/>
    <cellStyle name="Input 5 2 3 4 6" xfId="38413"/>
    <cellStyle name="Input 5 2 3 4 7" xfId="38414"/>
    <cellStyle name="Input 5 2 3 4 8" xfId="38415"/>
    <cellStyle name="Input 5 2 3 4 9" xfId="38416"/>
    <cellStyle name="Input 5 2 3 5" xfId="38417"/>
    <cellStyle name="Input 5 2 3 5 10" xfId="38418"/>
    <cellStyle name="Input 5 2 3 5 2" xfId="38419"/>
    <cellStyle name="Input 5 2 3 5 2 2" xfId="38420"/>
    <cellStyle name="Input 5 2 3 5 2 3" xfId="38421"/>
    <cellStyle name="Input 5 2 3 5 2 4" xfId="38422"/>
    <cellStyle name="Input 5 2 3 5 2 5" xfId="38423"/>
    <cellStyle name="Input 5 2 3 5 2 6" xfId="38424"/>
    <cellStyle name="Input 5 2 3 5 2 7" xfId="38425"/>
    <cellStyle name="Input 5 2 3 5 2 8" xfId="38426"/>
    <cellStyle name="Input 5 2 3 5 2 9" xfId="38427"/>
    <cellStyle name="Input 5 2 3 5 3" xfId="38428"/>
    <cellStyle name="Input 5 2 3 5 4" xfId="38429"/>
    <cellStyle name="Input 5 2 3 5 5" xfId="38430"/>
    <cellStyle name="Input 5 2 3 5 6" xfId="38431"/>
    <cellStyle name="Input 5 2 3 5 7" xfId="38432"/>
    <cellStyle name="Input 5 2 3 5 8" xfId="38433"/>
    <cellStyle name="Input 5 2 3 5 9" xfId="38434"/>
    <cellStyle name="Input 5 2 3 6" xfId="38435"/>
    <cellStyle name="Input 5 2 3 6 2" xfId="38436"/>
    <cellStyle name="Input 5 2 3 6 3" xfId="38437"/>
    <cellStyle name="Input 5 2 3 6 4" xfId="38438"/>
    <cellStyle name="Input 5 2 3 6 5" xfId="38439"/>
    <cellStyle name="Input 5 2 3 6 6" xfId="38440"/>
    <cellStyle name="Input 5 2 3 6 7" xfId="38441"/>
    <cellStyle name="Input 5 2 3 6 8" xfId="38442"/>
    <cellStyle name="Input 5 2 3 7" xfId="38443"/>
    <cellStyle name="Input 5 2 3 7 2" xfId="38444"/>
    <cellStyle name="Input 5 2 3 7 3" xfId="38445"/>
    <cellStyle name="Input 5 2 3 7 4" xfId="38446"/>
    <cellStyle name="Input 5 2 3 7 5" xfId="38447"/>
    <cellStyle name="Input 5 2 3 7 6" xfId="38448"/>
    <cellStyle name="Input 5 2 3 7 7" xfId="38449"/>
    <cellStyle name="Input 5 2 3 7 8" xfId="38450"/>
    <cellStyle name="Input 5 2 3 7 9" xfId="38451"/>
    <cellStyle name="Input 5 2 3 8" xfId="38452"/>
    <cellStyle name="Input 5 2 3 9" xfId="38453"/>
    <cellStyle name="Input 5 2 4" xfId="38454"/>
    <cellStyle name="Input 5 2 4 10" xfId="38455"/>
    <cellStyle name="Input 5 2 4 11" xfId="38456"/>
    <cellStyle name="Input 5 2 4 12" xfId="38457"/>
    <cellStyle name="Input 5 2 4 13" xfId="38458"/>
    <cellStyle name="Input 5 2 4 2" xfId="38459"/>
    <cellStyle name="Input 5 2 4 2 10" xfId="38460"/>
    <cellStyle name="Input 5 2 4 2 2" xfId="38461"/>
    <cellStyle name="Input 5 2 4 2 2 2" xfId="38462"/>
    <cellStyle name="Input 5 2 4 2 2 3" xfId="38463"/>
    <cellStyle name="Input 5 2 4 2 2 4" xfId="38464"/>
    <cellStyle name="Input 5 2 4 2 2 5" xfId="38465"/>
    <cellStyle name="Input 5 2 4 2 2 6" xfId="38466"/>
    <cellStyle name="Input 5 2 4 2 2 7" xfId="38467"/>
    <cellStyle name="Input 5 2 4 2 2 8" xfId="38468"/>
    <cellStyle name="Input 5 2 4 2 2 9" xfId="38469"/>
    <cellStyle name="Input 5 2 4 2 3" xfId="38470"/>
    <cellStyle name="Input 5 2 4 2 4" xfId="38471"/>
    <cellStyle name="Input 5 2 4 2 5" xfId="38472"/>
    <cellStyle name="Input 5 2 4 2 6" xfId="38473"/>
    <cellStyle name="Input 5 2 4 2 7" xfId="38474"/>
    <cellStyle name="Input 5 2 4 2 8" xfId="38475"/>
    <cellStyle name="Input 5 2 4 2 9" xfId="38476"/>
    <cellStyle name="Input 5 2 4 3" xfId="38477"/>
    <cellStyle name="Input 5 2 4 3 2" xfId="38478"/>
    <cellStyle name="Input 5 2 4 3 3" xfId="38479"/>
    <cellStyle name="Input 5 2 4 3 4" xfId="38480"/>
    <cellStyle name="Input 5 2 4 3 5" xfId="38481"/>
    <cellStyle name="Input 5 2 4 3 6" xfId="38482"/>
    <cellStyle name="Input 5 2 4 3 7" xfId="38483"/>
    <cellStyle name="Input 5 2 4 3 8" xfId="38484"/>
    <cellStyle name="Input 5 2 4 4" xfId="38485"/>
    <cellStyle name="Input 5 2 4 4 2" xfId="38486"/>
    <cellStyle name="Input 5 2 4 4 3" xfId="38487"/>
    <cellStyle name="Input 5 2 4 4 4" xfId="38488"/>
    <cellStyle name="Input 5 2 4 4 5" xfId="38489"/>
    <cellStyle name="Input 5 2 4 4 6" xfId="38490"/>
    <cellStyle name="Input 5 2 4 4 7" xfId="38491"/>
    <cellStyle name="Input 5 2 4 4 8" xfId="38492"/>
    <cellStyle name="Input 5 2 4 4 9" xfId="38493"/>
    <cellStyle name="Input 5 2 4 5" xfId="38494"/>
    <cellStyle name="Input 5 2 4 6" xfId="38495"/>
    <cellStyle name="Input 5 2 4 7" xfId="38496"/>
    <cellStyle name="Input 5 2 4 8" xfId="38497"/>
    <cellStyle name="Input 5 2 4 9" xfId="38498"/>
    <cellStyle name="Input 5 2 5" xfId="38499"/>
    <cellStyle name="Input 5 2 5 2" xfId="38500"/>
    <cellStyle name="Input 5 2 5 3" xfId="38501"/>
    <cellStyle name="Input 5 2 5 4" xfId="38502"/>
    <cellStyle name="Input 5 2 5 5" xfId="38503"/>
    <cellStyle name="Input 5 2 5 6" xfId="38504"/>
    <cellStyle name="Input 5 2 5 7" xfId="38505"/>
    <cellStyle name="Input 5 2 5 8" xfId="38506"/>
    <cellStyle name="Input 5 2 5 9" xfId="38507"/>
    <cellStyle name="Input 5 2 6" xfId="38508"/>
    <cellStyle name="Input 5 2 7" xfId="38509"/>
    <cellStyle name="Input 5 2 8" xfId="38510"/>
    <cellStyle name="Input 5 2 9" xfId="38511"/>
    <cellStyle name="Input 5 3" xfId="38512"/>
    <cellStyle name="Input 5 3 10" xfId="38513"/>
    <cellStyle name="Input 5 3 11" xfId="38514"/>
    <cellStyle name="Input 5 3 12" xfId="38515"/>
    <cellStyle name="Input 5 3 13" xfId="38516"/>
    <cellStyle name="Input 5 3 14" xfId="38517"/>
    <cellStyle name="Input 5 3 15" xfId="38518"/>
    <cellStyle name="Input 5 3 16" xfId="38519"/>
    <cellStyle name="Input 5 3 17" xfId="38520"/>
    <cellStyle name="Input 5 3 18" xfId="38521"/>
    <cellStyle name="Input 5 3 19" xfId="38522"/>
    <cellStyle name="Input 5 3 2" xfId="38523"/>
    <cellStyle name="Input 5 3 2 10" xfId="38524"/>
    <cellStyle name="Input 5 3 2 11" xfId="38525"/>
    <cellStyle name="Input 5 3 2 12" xfId="38526"/>
    <cellStyle name="Input 5 3 2 13" xfId="38527"/>
    <cellStyle name="Input 5 3 2 2" xfId="38528"/>
    <cellStyle name="Input 5 3 2 2 10" xfId="38529"/>
    <cellStyle name="Input 5 3 2 2 2" xfId="38530"/>
    <cellStyle name="Input 5 3 2 2 2 2" xfId="38531"/>
    <cellStyle name="Input 5 3 2 2 2 3" xfId="38532"/>
    <cellStyle name="Input 5 3 2 2 2 4" xfId="38533"/>
    <cellStyle name="Input 5 3 2 2 2 5" xfId="38534"/>
    <cellStyle name="Input 5 3 2 2 2 6" xfId="38535"/>
    <cellStyle name="Input 5 3 2 2 2 7" xfId="38536"/>
    <cellStyle name="Input 5 3 2 2 2 8" xfId="38537"/>
    <cellStyle name="Input 5 3 2 2 2 9" xfId="38538"/>
    <cellStyle name="Input 5 3 2 2 3" xfId="38539"/>
    <cellStyle name="Input 5 3 2 2 4" xfId="38540"/>
    <cellStyle name="Input 5 3 2 2 5" xfId="38541"/>
    <cellStyle name="Input 5 3 2 2 6" xfId="38542"/>
    <cellStyle name="Input 5 3 2 2 7" xfId="38543"/>
    <cellStyle name="Input 5 3 2 2 8" xfId="38544"/>
    <cellStyle name="Input 5 3 2 2 9" xfId="38545"/>
    <cellStyle name="Input 5 3 2 3" xfId="38546"/>
    <cellStyle name="Input 5 3 2 3 2" xfId="38547"/>
    <cellStyle name="Input 5 3 2 3 3" xfId="38548"/>
    <cellStyle name="Input 5 3 2 3 4" xfId="38549"/>
    <cellStyle name="Input 5 3 2 3 5" xfId="38550"/>
    <cellStyle name="Input 5 3 2 3 6" xfId="38551"/>
    <cellStyle name="Input 5 3 2 3 7" xfId="38552"/>
    <cellStyle name="Input 5 3 2 3 8" xfId="38553"/>
    <cellStyle name="Input 5 3 2 4" xfId="38554"/>
    <cellStyle name="Input 5 3 2 4 2" xfId="38555"/>
    <cellStyle name="Input 5 3 2 4 3" xfId="38556"/>
    <cellStyle name="Input 5 3 2 4 4" xfId="38557"/>
    <cellStyle name="Input 5 3 2 4 5" xfId="38558"/>
    <cellStyle name="Input 5 3 2 4 6" xfId="38559"/>
    <cellStyle name="Input 5 3 2 4 7" xfId="38560"/>
    <cellStyle name="Input 5 3 2 4 8" xfId="38561"/>
    <cellStyle name="Input 5 3 2 4 9" xfId="38562"/>
    <cellStyle name="Input 5 3 2 5" xfId="38563"/>
    <cellStyle name="Input 5 3 2 6" xfId="38564"/>
    <cellStyle name="Input 5 3 2 7" xfId="38565"/>
    <cellStyle name="Input 5 3 2 8" xfId="38566"/>
    <cellStyle name="Input 5 3 2 9" xfId="38567"/>
    <cellStyle name="Input 5 3 3" xfId="38568"/>
    <cellStyle name="Input 5 3 3 10" xfId="38569"/>
    <cellStyle name="Input 5 3 3 11" xfId="38570"/>
    <cellStyle name="Input 5 3 3 12" xfId="38571"/>
    <cellStyle name="Input 5 3 3 13" xfId="38572"/>
    <cellStyle name="Input 5 3 3 2" xfId="38573"/>
    <cellStyle name="Input 5 3 3 2 10" xfId="38574"/>
    <cellStyle name="Input 5 3 3 2 2" xfId="38575"/>
    <cellStyle name="Input 5 3 3 2 2 2" xfId="38576"/>
    <cellStyle name="Input 5 3 3 2 2 3" xfId="38577"/>
    <cellStyle name="Input 5 3 3 2 2 4" xfId="38578"/>
    <cellStyle name="Input 5 3 3 2 2 5" xfId="38579"/>
    <cellStyle name="Input 5 3 3 2 2 6" xfId="38580"/>
    <cellStyle name="Input 5 3 3 2 2 7" xfId="38581"/>
    <cellStyle name="Input 5 3 3 2 2 8" xfId="38582"/>
    <cellStyle name="Input 5 3 3 2 2 9" xfId="38583"/>
    <cellStyle name="Input 5 3 3 2 3" xfId="38584"/>
    <cellStyle name="Input 5 3 3 2 4" xfId="38585"/>
    <cellStyle name="Input 5 3 3 2 5" xfId="38586"/>
    <cellStyle name="Input 5 3 3 2 6" xfId="38587"/>
    <cellStyle name="Input 5 3 3 2 7" xfId="38588"/>
    <cellStyle name="Input 5 3 3 2 8" xfId="38589"/>
    <cellStyle name="Input 5 3 3 2 9" xfId="38590"/>
    <cellStyle name="Input 5 3 3 3" xfId="38591"/>
    <cellStyle name="Input 5 3 3 3 2" xfId="38592"/>
    <cellStyle name="Input 5 3 3 3 3" xfId="38593"/>
    <cellStyle name="Input 5 3 3 3 4" xfId="38594"/>
    <cellStyle name="Input 5 3 3 3 5" xfId="38595"/>
    <cellStyle name="Input 5 3 3 3 6" xfId="38596"/>
    <cellStyle name="Input 5 3 3 3 7" xfId="38597"/>
    <cellStyle name="Input 5 3 3 3 8" xfId="38598"/>
    <cellStyle name="Input 5 3 3 4" xfId="38599"/>
    <cellStyle name="Input 5 3 3 4 2" xfId="38600"/>
    <cellStyle name="Input 5 3 3 4 3" xfId="38601"/>
    <cellStyle name="Input 5 3 3 4 4" xfId="38602"/>
    <cellStyle name="Input 5 3 3 4 5" xfId="38603"/>
    <cellStyle name="Input 5 3 3 4 6" xfId="38604"/>
    <cellStyle name="Input 5 3 3 4 7" xfId="38605"/>
    <cellStyle name="Input 5 3 3 4 8" xfId="38606"/>
    <cellStyle name="Input 5 3 3 4 9" xfId="38607"/>
    <cellStyle name="Input 5 3 3 5" xfId="38608"/>
    <cellStyle name="Input 5 3 3 6" xfId="38609"/>
    <cellStyle name="Input 5 3 3 7" xfId="38610"/>
    <cellStyle name="Input 5 3 3 8" xfId="38611"/>
    <cellStyle name="Input 5 3 3 9" xfId="38612"/>
    <cellStyle name="Input 5 3 4" xfId="38613"/>
    <cellStyle name="Input 5 3 4 10" xfId="38614"/>
    <cellStyle name="Input 5 3 4 11" xfId="38615"/>
    <cellStyle name="Input 5 3 4 12" xfId="38616"/>
    <cellStyle name="Input 5 3 4 13" xfId="38617"/>
    <cellStyle name="Input 5 3 4 2" xfId="38618"/>
    <cellStyle name="Input 5 3 4 2 10" xfId="38619"/>
    <cellStyle name="Input 5 3 4 2 2" xfId="38620"/>
    <cellStyle name="Input 5 3 4 2 2 2" xfId="38621"/>
    <cellStyle name="Input 5 3 4 2 2 3" xfId="38622"/>
    <cellStyle name="Input 5 3 4 2 2 4" xfId="38623"/>
    <cellStyle name="Input 5 3 4 2 2 5" xfId="38624"/>
    <cellStyle name="Input 5 3 4 2 2 6" xfId="38625"/>
    <cellStyle name="Input 5 3 4 2 2 7" xfId="38626"/>
    <cellStyle name="Input 5 3 4 2 2 8" xfId="38627"/>
    <cellStyle name="Input 5 3 4 2 2 9" xfId="38628"/>
    <cellStyle name="Input 5 3 4 2 3" xfId="38629"/>
    <cellStyle name="Input 5 3 4 2 4" xfId="38630"/>
    <cellStyle name="Input 5 3 4 2 5" xfId="38631"/>
    <cellStyle name="Input 5 3 4 2 6" xfId="38632"/>
    <cellStyle name="Input 5 3 4 2 7" xfId="38633"/>
    <cellStyle name="Input 5 3 4 2 8" xfId="38634"/>
    <cellStyle name="Input 5 3 4 2 9" xfId="38635"/>
    <cellStyle name="Input 5 3 4 3" xfId="38636"/>
    <cellStyle name="Input 5 3 4 3 2" xfId="38637"/>
    <cellStyle name="Input 5 3 4 3 3" xfId="38638"/>
    <cellStyle name="Input 5 3 4 3 4" xfId="38639"/>
    <cellStyle name="Input 5 3 4 3 5" xfId="38640"/>
    <cellStyle name="Input 5 3 4 3 6" xfId="38641"/>
    <cellStyle name="Input 5 3 4 3 7" xfId="38642"/>
    <cellStyle name="Input 5 3 4 3 8" xfId="38643"/>
    <cellStyle name="Input 5 3 4 4" xfId="38644"/>
    <cellStyle name="Input 5 3 4 4 2" xfId="38645"/>
    <cellStyle name="Input 5 3 4 4 3" xfId="38646"/>
    <cellStyle name="Input 5 3 4 4 4" xfId="38647"/>
    <cellStyle name="Input 5 3 4 4 5" xfId="38648"/>
    <cellStyle name="Input 5 3 4 4 6" xfId="38649"/>
    <cellStyle name="Input 5 3 4 4 7" xfId="38650"/>
    <cellStyle name="Input 5 3 4 4 8" xfId="38651"/>
    <cellStyle name="Input 5 3 4 4 9" xfId="38652"/>
    <cellStyle name="Input 5 3 4 5" xfId="38653"/>
    <cellStyle name="Input 5 3 4 6" xfId="38654"/>
    <cellStyle name="Input 5 3 4 7" xfId="38655"/>
    <cellStyle name="Input 5 3 4 8" xfId="38656"/>
    <cellStyle name="Input 5 3 4 9" xfId="38657"/>
    <cellStyle name="Input 5 3 5" xfId="38658"/>
    <cellStyle name="Input 5 3 5 10" xfId="38659"/>
    <cellStyle name="Input 5 3 5 11" xfId="38660"/>
    <cellStyle name="Input 5 3 5 12" xfId="38661"/>
    <cellStyle name="Input 5 3 5 13" xfId="38662"/>
    <cellStyle name="Input 5 3 5 2" xfId="38663"/>
    <cellStyle name="Input 5 3 5 2 10" xfId="38664"/>
    <cellStyle name="Input 5 3 5 2 2" xfId="38665"/>
    <cellStyle name="Input 5 3 5 2 2 2" xfId="38666"/>
    <cellStyle name="Input 5 3 5 2 2 3" xfId="38667"/>
    <cellStyle name="Input 5 3 5 2 2 4" xfId="38668"/>
    <cellStyle name="Input 5 3 5 2 2 5" xfId="38669"/>
    <cellStyle name="Input 5 3 5 2 2 6" xfId="38670"/>
    <cellStyle name="Input 5 3 5 2 2 7" xfId="38671"/>
    <cellStyle name="Input 5 3 5 2 2 8" xfId="38672"/>
    <cellStyle name="Input 5 3 5 2 2 9" xfId="38673"/>
    <cellStyle name="Input 5 3 5 2 3" xfId="38674"/>
    <cellStyle name="Input 5 3 5 2 4" xfId="38675"/>
    <cellStyle name="Input 5 3 5 2 5" xfId="38676"/>
    <cellStyle name="Input 5 3 5 2 6" xfId="38677"/>
    <cellStyle name="Input 5 3 5 2 7" xfId="38678"/>
    <cellStyle name="Input 5 3 5 2 8" xfId="38679"/>
    <cellStyle name="Input 5 3 5 2 9" xfId="38680"/>
    <cellStyle name="Input 5 3 5 3" xfId="38681"/>
    <cellStyle name="Input 5 3 5 3 2" xfId="38682"/>
    <cellStyle name="Input 5 3 5 3 3" xfId="38683"/>
    <cellStyle name="Input 5 3 5 3 4" xfId="38684"/>
    <cellStyle name="Input 5 3 5 3 5" xfId="38685"/>
    <cellStyle name="Input 5 3 5 3 6" xfId="38686"/>
    <cellStyle name="Input 5 3 5 3 7" xfId="38687"/>
    <cellStyle name="Input 5 3 5 3 8" xfId="38688"/>
    <cellStyle name="Input 5 3 5 4" xfId="38689"/>
    <cellStyle name="Input 5 3 5 4 2" xfId="38690"/>
    <cellStyle name="Input 5 3 5 4 3" xfId="38691"/>
    <cellStyle name="Input 5 3 5 4 4" xfId="38692"/>
    <cellStyle name="Input 5 3 5 4 5" xfId="38693"/>
    <cellStyle name="Input 5 3 5 4 6" xfId="38694"/>
    <cellStyle name="Input 5 3 5 4 7" xfId="38695"/>
    <cellStyle name="Input 5 3 5 4 8" xfId="38696"/>
    <cellStyle name="Input 5 3 5 4 9" xfId="38697"/>
    <cellStyle name="Input 5 3 5 5" xfId="38698"/>
    <cellStyle name="Input 5 3 5 6" xfId="38699"/>
    <cellStyle name="Input 5 3 5 7" xfId="38700"/>
    <cellStyle name="Input 5 3 5 8" xfId="38701"/>
    <cellStyle name="Input 5 3 5 9" xfId="38702"/>
    <cellStyle name="Input 5 3 6" xfId="38703"/>
    <cellStyle name="Input 5 3 6 10" xfId="38704"/>
    <cellStyle name="Input 5 3 6 2" xfId="38705"/>
    <cellStyle name="Input 5 3 6 2 2" xfId="38706"/>
    <cellStyle name="Input 5 3 6 2 3" xfId="38707"/>
    <cellStyle name="Input 5 3 6 2 4" xfId="38708"/>
    <cellStyle name="Input 5 3 6 2 5" xfId="38709"/>
    <cellStyle name="Input 5 3 6 2 6" xfId="38710"/>
    <cellStyle name="Input 5 3 6 2 7" xfId="38711"/>
    <cellStyle name="Input 5 3 6 2 8" xfId="38712"/>
    <cellStyle name="Input 5 3 6 2 9" xfId="38713"/>
    <cellStyle name="Input 5 3 6 3" xfId="38714"/>
    <cellStyle name="Input 5 3 6 4" xfId="38715"/>
    <cellStyle name="Input 5 3 6 5" xfId="38716"/>
    <cellStyle name="Input 5 3 6 6" xfId="38717"/>
    <cellStyle name="Input 5 3 6 7" xfId="38718"/>
    <cellStyle name="Input 5 3 6 8" xfId="38719"/>
    <cellStyle name="Input 5 3 6 9" xfId="38720"/>
    <cellStyle name="Input 5 3 7" xfId="38721"/>
    <cellStyle name="Input 5 3 7 2" xfId="38722"/>
    <cellStyle name="Input 5 3 7 3" xfId="38723"/>
    <cellStyle name="Input 5 3 7 4" xfId="38724"/>
    <cellStyle name="Input 5 3 7 5" xfId="38725"/>
    <cellStyle name="Input 5 3 7 6" xfId="38726"/>
    <cellStyle name="Input 5 3 7 7" xfId="38727"/>
    <cellStyle name="Input 5 3 7 8" xfId="38728"/>
    <cellStyle name="Input 5 3 8" xfId="38729"/>
    <cellStyle name="Input 5 3 8 2" xfId="38730"/>
    <cellStyle name="Input 5 3 8 3" xfId="38731"/>
    <cellStyle name="Input 5 3 8 4" xfId="38732"/>
    <cellStyle name="Input 5 3 8 5" xfId="38733"/>
    <cellStyle name="Input 5 3 8 6" xfId="38734"/>
    <cellStyle name="Input 5 3 8 7" xfId="38735"/>
    <cellStyle name="Input 5 3 8 8" xfId="38736"/>
    <cellStyle name="Input 5 3 8 9" xfId="38737"/>
    <cellStyle name="Input 5 3 9" xfId="38738"/>
    <cellStyle name="Input 5 4" xfId="38739"/>
    <cellStyle name="Input 5 4 10" xfId="38740"/>
    <cellStyle name="Input 5 4 11" xfId="38741"/>
    <cellStyle name="Input 5 4 12" xfId="38742"/>
    <cellStyle name="Input 5 4 13" xfId="38743"/>
    <cellStyle name="Input 5 4 14" xfId="38744"/>
    <cellStyle name="Input 5 4 15" xfId="38745"/>
    <cellStyle name="Input 5 4 16" xfId="38746"/>
    <cellStyle name="Input 5 4 17" xfId="38747"/>
    <cellStyle name="Input 5 4 18" xfId="38748"/>
    <cellStyle name="Input 5 4 2" xfId="38749"/>
    <cellStyle name="Input 5 4 2 10" xfId="38750"/>
    <cellStyle name="Input 5 4 2 11" xfId="38751"/>
    <cellStyle name="Input 5 4 2 12" xfId="38752"/>
    <cellStyle name="Input 5 4 2 13" xfId="38753"/>
    <cellStyle name="Input 5 4 2 2" xfId="38754"/>
    <cellStyle name="Input 5 4 2 2 10" xfId="38755"/>
    <cellStyle name="Input 5 4 2 2 2" xfId="38756"/>
    <cellStyle name="Input 5 4 2 2 2 2" xfId="38757"/>
    <cellStyle name="Input 5 4 2 2 2 3" xfId="38758"/>
    <cellStyle name="Input 5 4 2 2 2 4" xfId="38759"/>
    <cellStyle name="Input 5 4 2 2 2 5" xfId="38760"/>
    <cellStyle name="Input 5 4 2 2 2 6" xfId="38761"/>
    <cellStyle name="Input 5 4 2 2 2 7" xfId="38762"/>
    <cellStyle name="Input 5 4 2 2 2 8" xfId="38763"/>
    <cellStyle name="Input 5 4 2 2 2 9" xfId="38764"/>
    <cellStyle name="Input 5 4 2 2 3" xfId="38765"/>
    <cellStyle name="Input 5 4 2 2 4" xfId="38766"/>
    <cellStyle name="Input 5 4 2 2 5" xfId="38767"/>
    <cellStyle name="Input 5 4 2 2 6" xfId="38768"/>
    <cellStyle name="Input 5 4 2 2 7" xfId="38769"/>
    <cellStyle name="Input 5 4 2 2 8" xfId="38770"/>
    <cellStyle name="Input 5 4 2 2 9" xfId="38771"/>
    <cellStyle name="Input 5 4 2 3" xfId="38772"/>
    <cellStyle name="Input 5 4 2 3 2" xfId="38773"/>
    <cellStyle name="Input 5 4 2 3 3" xfId="38774"/>
    <cellStyle name="Input 5 4 2 3 4" xfId="38775"/>
    <cellStyle name="Input 5 4 2 3 5" xfId="38776"/>
    <cellStyle name="Input 5 4 2 3 6" xfId="38777"/>
    <cellStyle name="Input 5 4 2 3 7" xfId="38778"/>
    <cellStyle name="Input 5 4 2 3 8" xfId="38779"/>
    <cellStyle name="Input 5 4 2 4" xfId="38780"/>
    <cellStyle name="Input 5 4 2 4 2" xfId="38781"/>
    <cellStyle name="Input 5 4 2 4 3" xfId="38782"/>
    <cellStyle name="Input 5 4 2 4 4" xfId="38783"/>
    <cellStyle name="Input 5 4 2 4 5" xfId="38784"/>
    <cellStyle name="Input 5 4 2 4 6" xfId="38785"/>
    <cellStyle name="Input 5 4 2 4 7" xfId="38786"/>
    <cellStyle name="Input 5 4 2 4 8" xfId="38787"/>
    <cellStyle name="Input 5 4 2 4 9" xfId="38788"/>
    <cellStyle name="Input 5 4 2 5" xfId="38789"/>
    <cellStyle name="Input 5 4 2 6" xfId="38790"/>
    <cellStyle name="Input 5 4 2 7" xfId="38791"/>
    <cellStyle name="Input 5 4 2 8" xfId="38792"/>
    <cellStyle name="Input 5 4 2 9" xfId="38793"/>
    <cellStyle name="Input 5 4 3" xfId="38794"/>
    <cellStyle name="Input 5 4 3 10" xfId="38795"/>
    <cellStyle name="Input 5 4 3 11" xfId="38796"/>
    <cellStyle name="Input 5 4 3 12" xfId="38797"/>
    <cellStyle name="Input 5 4 3 13" xfId="38798"/>
    <cellStyle name="Input 5 4 3 2" xfId="38799"/>
    <cellStyle name="Input 5 4 3 2 10" xfId="38800"/>
    <cellStyle name="Input 5 4 3 2 2" xfId="38801"/>
    <cellStyle name="Input 5 4 3 2 2 2" xfId="38802"/>
    <cellStyle name="Input 5 4 3 2 2 3" xfId="38803"/>
    <cellStyle name="Input 5 4 3 2 2 4" xfId="38804"/>
    <cellStyle name="Input 5 4 3 2 2 5" xfId="38805"/>
    <cellStyle name="Input 5 4 3 2 2 6" xfId="38806"/>
    <cellStyle name="Input 5 4 3 2 2 7" xfId="38807"/>
    <cellStyle name="Input 5 4 3 2 2 8" xfId="38808"/>
    <cellStyle name="Input 5 4 3 2 2 9" xfId="38809"/>
    <cellStyle name="Input 5 4 3 2 3" xfId="38810"/>
    <cellStyle name="Input 5 4 3 2 4" xfId="38811"/>
    <cellStyle name="Input 5 4 3 2 5" xfId="38812"/>
    <cellStyle name="Input 5 4 3 2 6" xfId="38813"/>
    <cellStyle name="Input 5 4 3 2 7" xfId="38814"/>
    <cellStyle name="Input 5 4 3 2 8" xfId="38815"/>
    <cellStyle name="Input 5 4 3 2 9" xfId="38816"/>
    <cellStyle name="Input 5 4 3 3" xfId="38817"/>
    <cellStyle name="Input 5 4 3 3 2" xfId="38818"/>
    <cellStyle name="Input 5 4 3 3 3" xfId="38819"/>
    <cellStyle name="Input 5 4 3 3 4" xfId="38820"/>
    <cellStyle name="Input 5 4 3 3 5" xfId="38821"/>
    <cellStyle name="Input 5 4 3 3 6" xfId="38822"/>
    <cellStyle name="Input 5 4 3 3 7" xfId="38823"/>
    <cellStyle name="Input 5 4 3 3 8" xfId="38824"/>
    <cellStyle name="Input 5 4 3 4" xfId="38825"/>
    <cellStyle name="Input 5 4 3 4 2" xfId="38826"/>
    <cellStyle name="Input 5 4 3 4 3" xfId="38827"/>
    <cellStyle name="Input 5 4 3 4 4" xfId="38828"/>
    <cellStyle name="Input 5 4 3 4 5" xfId="38829"/>
    <cellStyle name="Input 5 4 3 4 6" xfId="38830"/>
    <cellStyle name="Input 5 4 3 4 7" xfId="38831"/>
    <cellStyle name="Input 5 4 3 4 8" xfId="38832"/>
    <cellStyle name="Input 5 4 3 4 9" xfId="38833"/>
    <cellStyle name="Input 5 4 3 5" xfId="38834"/>
    <cellStyle name="Input 5 4 3 6" xfId="38835"/>
    <cellStyle name="Input 5 4 3 7" xfId="38836"/>
    <cellStyle name="Input 5 4 3 8" xfId="38837"/>
    <cellStyle name="Input 5 4 3 9" xfId="38838"/>
    <cellStyle name="Input 5 4 4" xfId="38839"/>
    <cellStyle name="Input 5 4 4 10" xfId="38840"/>
    <cellStyle name="Input 5 4 4 11" xfId="38841"/>
    <cellStyle name="Input 5 4 4 12" xfId="38842"/>
    <cellStyle name="Input 5 4 4 13" xfId="38843"/>
    <cellStyle name="Input 5 4 4 2" xfId="38844"/>
    <cellStyle name="Input 5 4 4 2 10" xfId="38845"/>
    <cellStyle name="Input 5 4 4 2 2" xfId="38846"/>
    <cellStyle name="Input 5 4 4 2 2 2" xfId="38847"/>
    <cellStyle name="Input 5 4 4 2 2 3" xfId="38848"/>
    <cellStyle name="Input 5 4 4 2 2 4" xfId="38849"/>
    <cellStyle name="Input 5 4 4 2 2 5" xfId="38850"/>
    <cellStyle name="Input 5 4 4 2 2 6" xfId="38851"/>
    <cellStyle name="Input 5 4 4 2 2 7" xfId="38852"/>
    <cellStyle name="Input 5 4 4 2 2 8" xfId="38853"/>
    <cellStyle name="Input 5 4 4 2 2 9" xfId="38854"/>
    <cellStyle name="Input 5 4 4 2 3" xfId="38855"/>
    <cellStyle name="Input 5 4 4 2 4" xfId="38856"/>
    <cellStyle name="Input 5 4 4 2 5" xfId="38857"/>
    <cellStyle name="Input 5 4 4 2 6" xfId="38858"/>
    <cellStyle name="Input 5 4 4 2 7" xfId="38859"/>
    <cellStyle name="Input 5 4 4 2 8" xfId="38860"/>
    <cellStyle name="Input 5 4 4 2 9" xfId="38861"/>
    <cellStyle name="Input 5 4 4 3" xfId="38862"/>
    <cellStyle name="Input 5 4 4 3 2" xfId="38863"/>
    <cellStyle name="Input 5 4 4 3 3" xfId="38864"/>
    <cellStyle name="Input 5 4 4 3 4" xfId="38865"/>
    <cellStyle name="Input 5 4 4 3 5" xfId="38866"/>
    <cellStyle name="Input 5 4 4 3 6" xfId="38867"/>
    <cellStyle name="Input 5 4 4 3 7" xfId="38868"/>
    <cellStyle name="Input 5 4 4 3 8" xfId="38869"/>
    <cellStyle name="Input 5 4 4 4" xfId="38870"/>
    <cellStyle name="Input 5 4 4 4 2" xfId="38871"/>
    <cellStyle name="Input 5 4 4 4 3" xfId="38872"/>
    <cellStyle name="Input 5 4 4 4 4" xfId="38873"/>
    <cellStyle name="Input 5 4 4 4 5" xfId="38874"/>
    <cellStyle name="Input 5 4 4 4 6" xfId="38875"/>
    <cellStyle name="Input 5 4 4 4 7" xfId="38876"/>
    <cellStyle name="Input 5 4 4 4 8" xfId="38877"/>
    <cellStyle name="Input 5 4 4 4 9" xfId="38878"/>
    <cellStyle name="Input 5 4 4 5" xfId="38879"/>
    <cellStyle name="Input 5 4 4 6" xfId="38880"/>
    <cellStyle name="Input 5 4 4 7" xfId="38881"/>
    <cellStyle name="Input 5 4 4 8" xfId="38882"/>
    <cellStyle name="Input 5 4 4 9" xfId="38883"/>
    <cellStyle name="Input 5 4 5" xfId="38884"/>
    <cellStyle name="Input 5 4 5 10" xfId="38885"/>
    <cellStyle name="Input 5 4 5 11" xfId="38886"/>
    <cellStyle name="Input 5 4 5 12" xfId="38887"/>
    <cellStyle name="Input 5 4 5 13" xfId="38888"/>
    <cellStyle name="Input 5 4 5 2" xfId="38889"/>
    <cellStyle name="Input 5 4 5 2 10" xfId="38890"/>
    <cellStyle name="Input 5 4 5 2 2" xfId="38891"/>
    <cellStyle name="Input 5 4 5 2 2 2" xfId="38892"/>
    <cellStyle name="Input 5 4 5 2 2 3" xfId="38893"/>
    <cellStyle name="Input 5 4 5 2 2 4" xfId="38894"/>
    <cellStyle name="Input 5 4 5 2 2 5" xfId="38895"/>
    <cellStyle name="Input 5 4 5 2 2 6" xfId="38896"/>
    <cellStyle name="Input 5 4 5 2 2 7" xfId="38897"/>
    <cellStyle name="Input 5 4 5 2 2 8" xfId="38898"/>
    <cellStyle name="Input 5 4 5 2 2 9" xfId="38899"/>
    <cellStyle name="Input 5 4 5 2 3" xfId="38900"/>
    <cellStyle name="Input 5 4 5 2 4" xfId="38901"/>
    <cellStyle name="Input 5 4 5 2 5" xfId="38902"/>
    <cellStyle name="Input 5 4 5 2 6" xfId="38903"/>
    <cellStyle name="Input 5 4 5 2 7" xfId="38904"/>
    <cellStyle name="Input 5 4 5 2 8" xfId="38905"/>
    <cellStyle name="Input 5 4 5 2 9" xfId="38906"/>
    <cellStyle name="Input 5 4 5 3" xfId="38907"/>
    <cellStyle name="Input 5 4 5 3 2" xfId="38908"/>
    <cellStyle name="Input 5 4 5 3 3" xfId="38909"/>
    <cellStyle name="Input 5 4 5 3 4" xfId="38910"/>
    <cellStyle name="Input 5 4 5 3 5" xfId="38911"/>
    <cellStyle name="Input 5 4 5 3 6" xfId="38912"/>
    <cellStyle name="Input 5 4 5 3 7" xfId="38913"/>
    <cellStyle name="Input 5 4 5 3 8" xfId="38914"/>
    <cellStyle name="Input 5 4 5 4" xfId="38915"/>
    <cellStyle name="Input 5 4 5 4 2" xfId="38916"/>
    <cellStyle name="Input 5 4 5 4 3" xfId="38917"/>
    <cellStyle name="Input 5 4 5 4 4" xfId="38918"/>
    <cellStyle name="Input 5 4 5 4 5" xfId="38919"/>
    <cellStyle name="Input 5 4 5 4 6" xfId="38920"/>
    <cellStyle name="Input 5 4 5 4 7" xfId="38921"/>
    <cellStyle name="Input 5 4 5 4 8" xfId="38922"/>
    <cellStyle name="Input 5 4 5 4 9" xfId="38923"/>
    <cellStyle name="Input 5 4 5 5" xfId="38924"/>
    <cellStyle name="Input 5 4 5 6" xfId="38925"/>
    <cellStyle name="Input 5 4 5 7" xfId="38926"/>
    <cellStyle name="Input 5 4 5 8" xfId="38927"/>
    <cellStyle name="Input 5 4 5 9" xfId="38928"/>
    <cellStyle name="Input 5 4 6" xfId="38929"/>
    <cellStyle name="Input 5 4 6 10" xfId="38930"/>
    <cellStyle name="Input 5 4 6 2" xfId="38931"/>
    <cellStyle name="Input 5 4 6 2 2" xfId="38932"/>
    <cellStyle name="Input 5 4 6 2 3" xfId="38933"/>
    <cellStyle name="Input 5 4 6 2 4" xfId="38934"/>
    <cellStyle name="Input 5 4 6 2 5" xfId="38935"/>
    <cellStyle name="Input 5 4 6 2 6" xfId="38936"/>
    <cellStyle name="Input 5 4 6 2 7" xfId="38937"/>
    <cellStyle name="Input 5 4 6 2 8" xfId="38938"/>
    <cellStyle name="Input 5 4 6 2 9" xfId="38939"/>
    <cellStyle name="Input 5 4 6 3" xfId="38940"/>
    <cellStyle name="Input 5 4 6 4" xfId="38941"/>
    <cellStyle name="Input 5 4 6 5" xfId="38942"/>
    <cellStyle name="Input 5 4 6 6" xfId="38943"/>
    <cellStyle name="Input 5 4 6 7" xfId="38944"/>
    <cellStyle name="Input 5 4 6 8" xfId="38945"/>
    <cellStyle name="Input 5 4 6 9" xfId="38946"/>
    <cellStyle name="Input 5 4 7" xfId="38947"/>
    <cellStyle name="Input 5 4 7 2" xfId="38948"/>
    <cellStyle name="Input 5 4 7 3" xfId="38949"/>
    <cellStyle name="Input 5 4 7 4" xfId="38950"/>
    <cellStyle name="Input 5 4 7 5" xfId="38951"/>
    <cellStyle name="Input 5 4 7 6" xfId="38952"/>
    <cellStyle name="Input 5 4 7 7" xfId="38953"/>
    <cellStyle name="Input 5 4 7 8" xfId="38954"/>
    <cellStyle name="Input 5 4 8" xfId="38955"/>
    <cellStyle name="Input 5 4 8 2" xfId="38956"/>
    <cellStyle name="Input 5 4 8 3" xfId="38957"/>
    <cellStyle name="Input 5 4 8 4" xfId="38958"/>
    <cellStyle name="Input 5 4 8 5" xfId="38959"/>
    <cellStyle name="Input 5 4 8 6" xfId="38960"/>
    <cellStyle name="Input 5 4 8 7" xfId="38961"/>
    <cellStyle name="Input 5 4 8 8" xfId="38962"/>
    <cellStyle name="Input 5 4 8 9" xfId="38963"/>
    <cellStyle name="Input 5 4 9" xfId="38964"/>
    <cellStyle name="Input 5 5" xfId="38965"/>
    <cellStyle name="Input 5 5 10" xfId="38966"/>
    <cellStyle name="Input 5 5 11" xfId="38967"/>
    <cellStyle name="Input 5 5 12" xfId="38968"/>
    <cellStyle name="Input 5 5 13" xfId="38969"/>
    <cellStyle name="Input 5 5 2" xfId="38970"/>
    <cellStyle name="Input 5 5 2 10" xfId="38971"/>
    <cellStyle name="Input 5 5 2 2" xfId="38972"/>
    <cellStyle name="Input 5 5 2 2 2" xfId="38973"/>
    <cellStyle name="Input 5 5 2 2 3" xfId="38974"/>
    <cellStyle name="Input 5 5 2 2 4" xfId="38975"/>
    <cellStyle name="Input 5 5 2 2 5" xfId="38976"/>
    <cellStyle name="Input 5 5 2 2 6" xfId="38977"/>
    <cellStyle name="Input 5 5 2 2 7" xfId="38978"/>
    <cellStyle name="Input 5 5 2 2 8" xfId="38979"/>
    <cellStyle name="Input 5 5 2 2 9" xfId="38980"/>
    <cellStyle name="Input 5 5 2 3" xfId="38981"/>
    <cellStyle name="Input 5 5 2 4" xfId="38982"/>
    <cellStyle name="Input 5 5 2 5" xfId="38983"/>
    <cellStyle name="Input 5 5 2 6" xfId="38984"/>
    <cellStyle name="Input 5 5 2 7" xfId="38985"/>
    <cellStyle name="Input 5 5 2 8" xfId="38986"/>
    <cellStyle name="Input 5 5 2 9" xfId="38987"/>
    <cellStyle name="Input 5 5 3" xfId="38988"/>
    <cellStyle name="Input 5 5 3 2" xfId="38989"/>
    <cellStyle name="Input 5 5 3 3" xfId="38990"/>
    <cellStyle name="Input 5 5 3 4" xfId="38991"/>
    <cellStyle name="Input 5 5 3 5" xfId="38992"/>
    <cellStyle name="Input 5 5 3 6" xfId="38993"/>
    <cellStyle name="Input 5 5 3 7" xfId="38994"/>
    <cellStyle name="Input 5 5 3 8" xfId="38995"/>
    <cellStyle name="Input 5 5 4" xfId="38996"/>
    <cellStyle name="Input 5 5 4 2" xfId="38997"/>
    <cellStyle name="Input 5 5 4 3" xfId="38998"/>
    <cellStyle name="Input 5 5 4 4" xfId="38999"/>
    <cellStyle name="Input 5 5 4 5" xfId="39000"/>
    <cellStyle name="Input 5 5 4 6" xfId="39001"/>
    <cellStyle name="Input 5 5 4 7" xfId="39002"/>
    <cellStyle name="Input 5 5 4 8" xfId="39003"/>
    <cellStyle name="Input 5 5 4 9" xfId="39004"/>
    <cellStyle name="Input 5 5 5" xfId="39005"/>
    <cellStyle name="Input 5 5 6" xfId="39006"/>
    <cellStyle name="Input 5 5 7" xfId="39007"/>
    <cellStyle name="Input 5 5 8" xfId="39008"/>
    <cellStyle name="Input 5 5 9" xfId="39009"/>
    <cellStyle name="Input 5 6" xfId="39010"/>
    <cellStyle name="Input 5 6 10" xfId="39011"/>
    <cellStyle name="Input 5 6 11" xfId="39012"/>
    <cellStyle name="Input 5 6 12" xfId="39013"/>
    <cellStyle name="Input 5 6 13" xfId="39014"/>
    <cellStyle name="Input 5 6 2" xfId="39015"/>
    <cellStyle name="Input 5 6 2 10" xfId="39016"/>
    <cellStyle name="Input 5 6 2 2" xfId="39017"/>
    <cellStyle name="Input 5 6 2 2 2" xfId="39018"/>
    <cellStyle name="Input 5 6 2 2 3" xfId="39019"/>
    <cellStyle name="Input 5 6 2 2 4" xfId="39020"/>
    <cellStyle name="Input 5 6 2 2 5" xfId="39021"/>
    <cellStyle name="Input 5 6 2 2 6" xfId="39022"/>
    <cellStyle name="Input 5 6 2 2 7" xfId="39023"/>
    <cellStyle name="Input 5 6 2 2 8" xfId="39024"/>
    <cellStyle name="Input 5 6 2 2 9" xfId="39025"/>
    <cellStyle name="Input 5 6 2 3" xfId="39026"/>
    <cellStyle name="Input 5 6 2 4" xfId="39027"/>
    <cellStyle name="Input 5 6 2 5" xfId="39028"/>
    <cellStyle name="Input 5 6 2 6" xfId="39029"/>
    <cellStyle name="Input 5 6 2 7" xfId="39030"/>
    <cellStyle name="Input 5 6 2 8" xfId="39031"/>
    <cellStyle name="Input 5 6 2 9" xfId="39032"/>
    <cellStyle name="Input 5 6 3" xfId="39033"/>
    <cellStyle name="Input 5 6 3 2" xfId="39034"/>
    <cellStyle name="Input 5 6 3 3" xfId="39035"/>
    <cellStyle name="Input 5 6 3 4" xfId="39036"/>
    <cellStyle name="Input 5 6 3 5" xfId="39037"/>
    <cellStyle name="Input 5 6 3 6" xfId="39038"/>
    <cellStyle name="Input 5 6 3 7" xfId="39039"/>
    <cellStyle name="Input 5 6 3 8" xfId="39040"/>
    <cellStyle name="Input 5 6 4" xfId="39041"/>
    <cellStyle name="Input 5 6 4 2" xfId="39042"/>
    <cellStyle name="Input 5 6 4 3" xfId="39043"/>
    <cellStyle name="Input 5 6 4 4" xfId="39044"/>
    <cellStyle name="Input 5 6 4 5" xfId="39045"/>
    <cellStyle name="Input 5 6 4 6" xfId="39046"/>
    <cellStyle name="Input 5 6 4 7" xfId="39047"/>
    <cellStyle name="Input 5 6 4 8" xfId="39048"/>
    <cellStyle name="Input 5 6 4 9" xfId="39049"/>
    <cellStyle name="Input 5 6 5" xfId="39050"/>
    <cellStyle name="Input 5 6 6" xfId="39051"/>
    <cellStyle name="Input 5 6 7" xfId="39052"/>
    <cellStyle name="Input 5 6 8" xfId="39053"/>
    <cellStyle name="Input 5 6 9" xfId="39054"/>
    <cellStyle name="Input 5 7" xfId="39055"/>
    <cellStyle name="Input 5 7 2" xfId="39056"/>
    <cellStyle name="Input 5 7 3" xfId="39057"/>
    <cellStyle name="Input 5 7 4" xfId="39058"/>
    <cellStyle name="Input 5 7 5" xfId="39059"/>
    <cellStyle name="Input 5 7 6" xfId="39060"/>
    <cellStyle name="Input 5 7 7" xfId="39061"/>
    <cellStyle name="Input 5 7 8" xfId="39062"/>
    <cellStyle name="Input 5 7 9" xfId="39063"/>
    <cellStyle name="Input 5 8" xfId="39064"/>
    <cellStyle name="Input 5 9" xfId="39065"/>
    <cellStyle name="Input 6" xfId="39066"/>
    <cellStyle name="Input 6 10" xfId="39067"/>
    <cellStyle name="Input 6 11" xfId="39068"/>
    <cellStyle name="Input 6 12" xfId="39069"/>
    <cellStyle name="Input 6 13" xfId="39070"/>
    <cellStyle name="Input 6 14" xfId="39071"/>
    <cellStyle name="Input 6 2" xfId="39072"/>
    <cellStyle name="Input 6 2 10" xfId="39073"/>
    <cellStyle name="Input 6 2 11" xfId="39074"/>
    <cellStyle name="Input 6 2 12" xfId="39075"/>
    <cellStyle name="Input 6 2 2" xfId="39076"/>
    <cellStyle name="Input 6 2 2 10" xfId="39077"/>
    <cellStyle name="Input 6 2 2 11" xfId="39078"/>
    <cellStyle name="Input 6 2 2 12" xfId="39079"/>
    <cellStyle name="Input 6 2 2 13" xfId="39080"/>
    <cellStyle name="Input 6 2 2 14" xfId="39081"/>
    <cellStyle name="Input 6 2 2 15" xfId="39082"/>
    <cellStyle name="Input 6 2 2 16" xfId="39083"/>
    <cellStyle name="Input 6 2 2 17" xfId="39084"/>
    <cellStyle name="Input 6 2 2 18" xfId="39085"/>
    <cellStyle name="Input 6 2 2 19" xfId="39086"/>
    <cellStyle name="Input 6 2 2 2" xfId="39087"/>
    <cellStyle name="Input 6 2 2 2 10" xfId="39088"/>
    <cellStyle name="Input 6 2 2 2 11" xfId="39089"/>
    <cellStyle name="Input 6 2 2 2 12" xfId="39090"/>
    <cellStyle name="Input 6 2 2 2 13" xfId="39091"/>
    <cellStyle name="Input 6 2 2 2 2" xfId="39092"/>
    <cellStyle name="Input 6 2 2 2 2 10" xfId="39093"/>
    <cellStyle name="Input 6 2 2 2 2 2" xfId="39094"/>
    <cellStyle name="Input 6 2 2 2 2 2 2" xfId="39095"/>
    <cellStyle name="Input 6 2 2 2 2 2 3" xfId="39096"/>
    <cellStyle name="Input 6 2 2 2 2 2 4" xfId="39097"/>
    <cellStyle name="Input 6 2 2 2 2 2 5" xfId="39098"/>
    <cellStyle name="Input 6 2 2 2 2 2 6" xfId="39099"/>
    <cellStyle name="Input 6 2 2 2 2 2 7" xfId="39100"/>
    <cellStyle name="Input 6 2 2 2 2 2 8" xfId="39101"/>
    <cellStyle name="Input 6 2 2 2 2 2 9" xfId="39102"/>
    <cellStyle name="Input 6 2 2 2 2 3" xfId="39103"/>
    <cellStyle name="Input 6 2 2 2 2 4" xfId="39104"/>
    <cellStyle name="Input 6 2 2 2 2 5" xfId="39105"/>
    <cellStyle name="Input 6 2 2 2 2 6" xfId="39106"/>
    <cellStyle name="Input 6 2 2 2 2 7" xfId="39107"/>
    <cellStyle name="Input 6 2 2 2 2 8" xfId="39108"/>
    <cellStyle name="Input 6 2 2 2 2 9" xfId="39109"/>
    <cellStyle name="Input 6 2 2 2 3" xfId="39110"/>
    <cellStyle name="Input 6 2 2 2 3 2" xfId="39111"/>
    <cellStyle name="Input 6 2 2 2 3 3" xfId="39112"/>
    <cellStyle name="Input 6 2 2 2 3 4" xfId="39113"/>
    <cellStyle name="Input 6 2 2 2 3 5" xfId="39114"/>
    <cellStyle name="Input 6 2 2 2 3 6" xfId="39115"/>
    <cellStyle name="Input 6 2 2 2 3 7" xfId="39116"/>
    <cellStyle name="Input 6 2 2 2 3 8" xfId="39117"/>
    <cellStyle name="Input 6 2 2 2 4" xfId="39118"/>
    <cellStyle name="Input 6 2 2 2 4 2" xfId="39119"/>
    <cellStyle name="Input 6 2 2 2 4 3" xfId="39120"/>
    <cellStyle name="Input 6 2 2 2 4 4" xfId="39121"/>
    <cellStyle name="Input 6 2 2 2 4 5" xfId="39122"/>
    <cellStyle name="Input 6 2 2 2 4 6" xfId="39123"/>
    <cellStyle name="Input 6 2 2 2 4 7" xfId="39124"/>
    <cellStyle name="Input 6 2 2 2 4 8" xfId="39125"/>
    <cellStyle name="Input 6 2 2 2 4 9" xfId="39126"/>
    <cellStyle name="Input 6 2 2 2 5" xfId="39127"/>
    <cellStyle name="Input 6 2 2 2 6" xfId="39128"/>
    <cellStyle name="Input 6 2 2 2 7" xfId="39129"/>
    <cellStyle name="Input 6 2 2 2 8" xfId="39130"/>
    <cellStyle name="Input 6 2 2 2 9" xfId="39131"/>
    <cellStyle name="Input 6 2 2 3" xfId="39132"/>
    <cellStyle name="Input 6 2 2 3 10" xfId="39133"/>
    <cellStyle name="Input 6 2 2 3 11" xfId="39134"/>
    <cellStyle name="Input 6 2 2 3 12" xfId="39135"/>
    <cellStyle name="Input 6 2 2 3 13" xfId="39136"/>
    <cellStyle name="Input 6 2 2 3 2" xfId="39137"/>
    <cellStyle name="Input 6 2 2 3 2 10" xfId="39138"/>
    <cellStyle name="Input 6 2 2 3 2 2" xfId="39139"/>
    <cellStyle name="Input 6 2 2 3 2 2 2" xfId="39140"/>
    <cellStyle name="Input 6 2 2 3 2 2 3" xfId="39141"/>
    <cellStyle name="Input 6 2 2 3 2 2 4" xfId="39142"/>
    <cellStyle name="Input 6 2 2 3 2 2 5" xfId="39143"/>
    <cellStyle name="Input 6 2 2 3 2 2 6" xfId="39144"/>
    <cellStyle name="Input 6 2 2 3 2 2 7" xfId="39145"/>
    <cellStyle name="Input 6 2 2 3 2 2 8" xfId="39146"/>
    <cellStyle name="Input 6 2 2 3 2 2 9" xfId="39147"/>
    <cellStyle name="Input 6 2 2 3 2 3" xfId="39148"/>
    <cellStyle name="Input 6 2 2 3 2 4" xfId="39149"/>
    <cellStyle name="Input 6 2 2 3 2 5" xfId="39150"/>
    <cellStyle name="Input 6 2 2 3 2 6" xfId="39151"/>
    <cellStyle name="Input 6 2 2 3 2 7" xfId="39152"/>
    <cellStyle name="Input 6 2 2 3 2 8" xfId="39153"/>
    <cellStyle name="Input 6 2 2 3 2 9" xfId="39154"/>
    <cellStyle name="Input 6 2 2 3 3" xfId="39155"/>
    <cellStyle name="Input 6 2 2 3 3 2" xfId="39156"/>
    <cellStyle name="Input 6 2 2 3 3 3" xfId="39157"/>
    <cellStyle name="Input 6 2 2 3 3 4" xfId="39158"/>
    <cellStyle name="Input 6 2 2 3 3 5" xfId="39159"/>
    <cellStyle name="Input 6 2 2 3 3 6" xfId="39160"/>
    <cellStyle name="Input 6 2 2 3 3 7" xfId="39161"/>
    <cellStyle name="Input 6 2 2 3 3 8" xfId="39162"/>
    <cellStyle name="Input 6 2 2 3 4" xfId="39163"/>
    <cellStyle name="Input 6 2 2 3 4 2" xfId="39164"/>
    <cellStyle name="Input 6 2 2 3 4 3" xfId="39165"/>
    <cellStyle name="Input 6 2 2 3 4 4" xfId="39166"/>
    <cellStyle name="Input 6 2 2 3 4 5" xfId="39167"/>
    <cellStyle name="Input 6 2 2 3 4 6" xfId="39168"/>
    <cellStyle name="Input 6 2 2 3 4 7" xfId="39169"/>
    <cellStyle name="Input 6 2 2 3 4 8" xfId="39170"/>
    <cellStyle name="Input 6 2 2 3 4 9" xfId="39171"/>
    <cellStyle name="Input 6 2 2 3 5" xfId="39172"/>
    <cellStyle name="Input 6 2 2 3 6" xfId="39173"/>
    <cellStyle name="Input 6 2 2 3 7" xfId="39174"/>
    <cellStyle name="Input 6 2 2 3 8" xfId="39175"/>
    <cellStyle name="Input 6 2 2 3 9" xfId="39176"/>
    <cellStyle name="Input 6 2 2 4" xfId="39177"/>
    <cellStyle name="Input 6 2 2 4 10" xfId="39178"/>
    <cellStyle name="Input 6 2 2 4 11" xfId="39179"/>
    <cellStyle name="Input 6 2 2 4 12" xfId="39180"/>
    <cellStyle name="Input 6 2 2 4 13" xfId="39181"/>
    <cellStyle name="Input 6 2 2 4 2" xfId="39182"/>
    <cellStyle name="Input 6 2 2 4 2 10" xfId="39183"/>
    <cellStyle name="Input 6 2 2 4 2 2" xfId="39184"/>
    <cellStyle name="Input 6 2 2 4 2 2 2" xfId="39185"/>
    <cellStyle name="Input 6 2 2 4 2 2 3" xfId="39186"/>
    <cellStyle name="Input 6 2 2 4 2 2 4" xfId="39187"/>
    <cellStyle name="Input 6 2 2 4 2 2 5" xfId="39188"/>
    <cellStyle name="Input 6 2 2 4 2 2 6" xfId="39189"/>
    <cellStyle name="Input 6 2 2 4 2 2 7" xfId="39190"/>
    <cellStyle name="Input 6 2 2 4 2 2 8" xfId="39191"/>
    <cellStyle name="Input 6 2 2 4 2 2 9" xfId="39192"/>
    <cellStyle name="Input 6 2 2 4 2 3" xfId="39193"/>
    <cellStyle name="Input 6 2 2 4 2 4" xfId="39194"/>
    <cellStyle name="Input 6 2 2 4 2 5" xfId="39195"/>
    <cellStyle name="Input 6 2 2 4 2 6" xfId="39196"/>
    <cellStyle name="Input 6 2 2 4 2 7" xfId="39197"/>
    <cellStyle name="Input 6 2 2 4 2 8" xfId="39198"/>
    <cellStyle name="Input 6 2 2 4 2 9" xfId="39199"/>
    <cellStyle name="Input 6 2 2 4 3" xfId="39200"/>
    <cellStyle name="Input 6 2 2 4 3 2" xfId="39201"/>
    <cellStyle name="Input 6 2 2 4 3 3" xfId="39202"/>
    <cellStyle name="Input 6 2 2 4 3 4" xfId="39203"/>
    <cellStyle name="Input 6 2 2 4 3 5" xfId="39204"/>
    <cellStyle name="Input 6 2 2 4 3 6" xfId="39205"/>
    <cellStyle name="Input 6 2 2 4 3 7" xfId="39206"/>
    <cellStyle name="Input 6 2 2 4 3 8" xfId="39207"/>
    <cellStyle name="Input 6 2 2 4 4" xfId="39208"/>
    <cellStyle name="Input 6 2 2 4 4 2" xfId="39209"/>
    <cellStyle name="Input 6 2 2 4 4 3" xfId="39210"/>
    <cellStyle name="Input 6 2 2 4 4 4" xfId="39211"/>
    <cellStyle name="Input 6 2 2 4 4 5" xfId="39212"/>
    <cellStyle name="Input 6 2 2 4 4 6" xfId="39213"/>
    <cellStyle name="Input 6 2 2 4 4 7" xfId="39214"/>
    <cellStyle name="Input 6 2 2 4 4 8" xfId="39215"/>
    <cellStyle name="Input 6 2 2 4 4 9" xfId="39216"/>
    <cellStyle name="Input 6 2 2 4 5" xfId="39217"/>
    <cellStyle name="Input 6 2 2 4 6" xfId="39218"/>
    <cellStyle name="Input 6 2 2 4 7" xfId="39219"/>
    <cellStyle name="Input 6 2 2 4 8" xfId="39220"/>
    <cellStyle name="Input 6 2 2 4 9" xfId="39221"/>
    <cellStyle name="Input 6 2 2 5" xfId="39222"/>
    <cellStyle name="Input 6 2 2 5 10" xfId="39223"/>
    <cellStyle name="Input 6 2 2 5 11" xfId="39224"/>
    <cellStyle name="Input 6 2 2 5 12" xfId="39225"/>
    <cellStyle name="Input 6 2 2 5 13" xfId="39226"/>
    <cellStyle name="Input 6 2 2 5 2" xfId="39227"/>
    <cellStyle name="Input 6 2 2 5 2 10" xfId="39228"/>
    <cellStyle name="Input 6 2 2 5 2 2" xfId="39229"/>
    <cellStyle name="Input 6 2 2 5 2 2 2" xfId="39230"/>
    <cellStyle name="Input 6 2 2 5 2 2 3" xfId="39231"/>
    <cellStyle name="Input 6 2 2 5 2 2 4" xfId="39232"/>
    <cellStyle name="Input 6 2 2 5 2 2 5" xfId="39233"/>
    <cellStyle name="Input 6 2 2 5 2 2 6" xfId="39234"/>
    <cellStyle name="Input 6 2 2 5 2 2 7" xfId="39235"/>
    <cellStyle name="Input 6 2 2 5 2 2 8" xfId="39236"/>
    <cellStyle name="Input 6 2 2 5 2 2 9" xfId="39237"/>
    <cellStyle name="Input 6 2 2 5 2 3" xfId="39238"/>
    <cellStyle name="Input 6 2 2 5 2 4" xfId="39239"/>
    <cellStyle name="Input 6 2 2 5 2 5" xfId="39240"/>
    <cellStyle name="Input 6 2 2 5 2 6" xfId="39241"/>
    <cellStyle name="Input 6 2 2 5 2 7" xfId="39242"/>
    <cellStyle name="Input 6 2 2 5 2 8" xfId="39243"/>
    <cellStyle name="Input 6 2 2 5 2 9" xfId="39244"/>
    <cellStyle name="Input 6 2 2 5 3" xfId="39245"/>
    <cellStyle name="Input 6 2 2 5 3 2" xfId="39246"/>
    <cellStyle name="Input 6 2 2 5 3 3" xfId="39247"/>
    <cellStyle name="Input 6 2 2 5 3 4" xfId="39248"/>
    <cellStyle name="Input 6 2 2 5 3 5" xfId="39249"/>
    <cellStyle name="Input 6 2 2 5 3 6" xfId="39250"/>
    <cellStyle name="Input 6 2 2 5 3 7" xfId="39251"/>
    <cellStyle name="Input 6 2 2 5 3 8" xfId="39252"/>
    <cellStyle name="Input 6 2 2 5 4" xfId="39253"/>
    <cellStyle name="Input 6 2 2 5 4 2" xfId="39254"/>
    <cellStyle name="Input 6 2 2 5 4 3" xfId="39255"/>
    <cellStyle name="Input 6 2 2 5 4 4" xfId="39256"/>
    <cellStyle name="Input 6 2 2 5 4 5" xfId="39257"/>
    <cellStyle name="Input 6 2 2 5 4 6" xfId="39258"/>
    <cellStyle name="Input 6 2 2 5 4 7" xfId="39259"/>
    <cellStyle name="Input 6 2 2 5 4 8" xfId="39260"/>
    <cellStyle name="Input 6 2 2 5 4 9" xfId="39261"/>
    <cellStyle name="Input 6 2 2 5 5" xfId="39262"/>
    <cellStyle name="Input 6 2 2 5 6" xfId="39263"/>
    <cellStyle name="Input 6 2 2 5 7" xfId="39264"/>
    <cellStyle name="Input 6 2 2 5 8" xfId="39265"/>
    <cellStyle name="Input 6 2 2 5 9" xfId="39266"/>
    <cellStyle name="Input 6 2 2 6" xfId="39267"/>
    <cellStyle name="Input 6 2 2 6 10" xfId="39268"/>
    <cellStyle name="Input 6 2 2 6 2" xfId="39269"/>
    <cellStyle name="Input 6 2 2 6 2 2" xfId="39270"/>
    <cellStyle name="Input 6 2 2 6 2 3" xfId="39271"/>
    <cellStyle name="Input 6 2 2 6 2 4" xfId="39272"/>
    <cellStyle name="Input 6 2 2 6 2 5" xfId="39273"/>
    <cellStyle name="Input 6 2 2 6 2 6" xfId="39274"/>
    <cellStyle name="Input 6 2 2 6 2 7" xfId="39275"/>
    <cellStyle name="Input 6 2 2 6 2 8" xfId="39276"/>
    <cellStyle name="Input 6 2 2 6 2 9" xfId="39277"/>
    <cellStyle name="Input 6 2 2 6 3" xfId="39278"/>
    <cellStyle name="Input 6 2 2 6 4" xfId="39279"/>
    <cellStyle name="Input 6 2 2 6 5" xfId="39280"/>
    <cellStyle name="Input 6 2 2 6 6" xfId="39281"/>
    <cellStyle name="Input 6 2 2 6 7" xfId="39282"/>
    <cellStyle name="Input 6 2 2 6 8" xfId="39283"/>
    <cellStyle name="Input 6 2 2 6 9" xfId="39284"/>
    <cellStyle name="Input 6 2 2 7" xfId="39285"/>
    <cellStyle name="Input 6 2 2 7 2" xfId="39286"/>
    <cellStyle name="Input 6 2 2 7 3" xfId="39287"/>
    <cellStyle name="Input 6 2 2 7 4" xfId="39288"/>
    <cellStyle name="Input 6 2 2 7 5" xfId="39289"/>
    <cellStyle name="Input 6 2 2 7 6" xfId="39290"/>
    <cellStyle name="Input 6 2 2 7 7" xfId="39291"/>
    <cellStyle name="Input 6 2 2 7 8" xfId="39292"/>
    <cellStyle name="Input 6 2 2 8" xfId="39293"/>
    <cellStyle name="Input 6 2 2 8 2" xfId="39294"/>
    <cellStyle name="Input 6 2 2 8 3" xfId="39295"/>
    <cellStyle name="Input 6 2 2 8 4" xfId="39296"/>
    <cellStyle name="Input 6 2 2 8 5" xfId="39297"/>
    <cellStyle name="Input 6 2 2 8 6" xfId="39298"/>
    <cellStyle name="Input 6 2 2 8 7" xfId="39299"/>
    <cellStyle name="Input 6 2 2 8 8" xfId="39300"/>
    <cellStyle name="Input 6 2 2 8 9" xfId="39301"/>
    <cellStyle name="Input 6 2 2 9" xfId="39302"/>
    <cellStyle name="Input 6 2 3" xfId="39303"/>
    <cellStyle name="Input 6 2 3 10" xfId="39304"/>
    <cellStyle name="Input 6 2 3 11" xfId="39305"/>
    <cellStyle name="Input 6 2 3 12" xfId="39306"/>
    <cellStyle name="Input 6 2 3 13" xfId="39307"/>
    <cellStyle name="Input 6 2 3 14" xfId="39308"/>
    <cellStyle name="Input 6 2 3 15" xfId="39309"/>
    <cellStyle name="Input 6 2 3 16" xfId="39310"/>
    <cellStyle name="Input 6 2 3 17" xfId="39311"/>
    <cellStyle name="Input 6 2 3 2" xfId="39312"/>
    <cellStyle name="Input 6 2 3 2 10" xfId="39313"/>
    <cellStyle name="Input 6 2 3 2 11" xfId="39314"/>
    <cellStyle name="Input 6 2 3 2 12" xfId="39315"/>
    <cellStyle name="Input 6 2 3 2 13" xfId="39316"/>
    <cellStyle name="Input 6 2 3 2 2" xfId="39317"/>
    <cellStyle name="Input 6 2 3 2 2 10" xfId="39318"/>
    <cellStyle name="Input 6 2 3 2 2 2" xfId="39319"/>
    <cellStyle name="Input 6 2 3 2 2 2 2" xfId="39320"/>
    <cellStyle name="Input 6 2 3 2 2 2 3" xfId="39321"/>
    <cellStyle name="Input 6 2 3 2 2 2 4" xfId="39322"/>
    <cellStyle name="Input 6 2 3 2 2 2 5" xfId="39323"/>
    <cellStyle name="Input 6 2 3 2 2 2 6" xfId="39324"/>
    <cellStyle name="Input 6 2 3 2 2 2 7" xfId="39325"/>
    <cellStyle name="Input 6 2 3 2 2 2 8" xfId="39326"/>
    <cellStyle name="Input 6 2 3 2 2 2 9" xfId="39327"/>
    <cellStyle name="Input 6 2 3 2 2 3" xfId="39328"/>
    <cellStyle name="Input 6 2 3 2 2 4" xfId="39329"/>
    <cellStyle name="Input 6 2 3 2 2 5" xfId="39330"/>
    <cellStyle name="Input 6 2 3 2 2 6" xfId="39331"/>
    <cellStyle name="Input 6 2 3 2 2 7" xfId="39332"/>
    <cellStyle name="Input 6 2 3 2 2 8" xfId="39333"/>
    <cellStyle name="Input 6 2 3 2 2 9" xfId="39334"/>
    <cellStyle name="Input 6 2 3 2 3" xfId="39335"/>
    <cellStyle name="Input 6 2 3 2 3 2" xfId="39336"/>
    <cellStyle name="Input 6 2 3 2 3 3" xfId="39337"/>
    <cellStyle name="Input 6 2 3 2 3 4" xfId="39338"/>
    <cellStyle name="Input 6 2 3 2 3 5" xfId="39339"/>
    <cellStyle name="Input 6 2 3 2 3 6" xfId="39340"/>
    <cellStyle name="Input 6 2 3 2 3 7" xfId="39341"/>
    <cellStyle name="Input 6 2 3 2 3 8" xfId="39342"/>
    <cellStyle name="Input 6 2 3 2 4" xfId="39343"/>
    <cellStyle name="Input 6 2 3 2 4 2" xfId="39344"/>
    <cellStyle name="Input 6 2 3 2 4 3" xfId="39345"/>
    <cellStyle name="Input 6 2 3 2 4 4" xfId="39346"/>
    <cellStyle name="Input 6 2 3 2 4 5" xfId="39347"/>
    <cellStyle name="Input 6 2 3 2 4 6" xfId="39348"/>
    <cellStyle name="Input 6 2 3 2 4 7" xfId="39349"/>
    <cellStyle name="Input 6 2 3 2 4 8" xfId="39350"/>
    <cellStyle name="Input 6 2 3 2 4 9" xfId="39351"/>
    <cellStyle name="Input 6 2 3 2 5" xfId="39352"/>
    <cellStyle name="Input 6 2 3 2 6" xfId="39353"/>
    <cellStyle name="Input 6 2 3 2 7" xfId="39354"/>
    <cellStyle name="Input 6 2 3 2 8" xfId="39355"/>
    <cellStyle name="Input 6 2 3 2 9" xfId="39356"/>
    <cellStyle name="Input 6 2 3 3" xfId="39357"/>
    <cellStyle name="Input 6 2 3 3 10" xfId="39358"/>
    <cellStyle name="Input 6 2 3 3 11" xfId="39359"/>
    <cellStyle name="Input 6 2 3 3 12" xfId="39360"/>
    <cellStyle name="Input 6 2 3 3 13" xfId="39361"/>
    <cellStyle name="Input 6 2 3 3 2" xfId="39362"/>
    <cellStyle name="Input 6 2 3 3 2 10" xfId="39363"/>
    <cellStyle name="Input 6 2 3 3 2 2" xfId="39364"/>
    <cellStyle name="Input 6 2 3 3 2 2 2" xfId="39365"/>
    <cellStyle name="Input 6 2 3 3 2 2 3" xfId="39366"/>
    <cellStyle name="Input 6 2 3 3 2 2 4" xfId="39367"/>
    <cellStyle name="Input 6 2 3 3 2 2 5" xfId="39368"/>
    <cellStyle name="Input 6 2 3 3 2 2 6" xfId="39369"/>
    <cellStyle name="Input 6 2 3 3 2 2 7" xfId="39370"/>
    <cellStyle name="Input 6 2 3 3 2 2 8" xfId="39371"/>
    <cellStyle name="Input 6 2 3 3 2 2 9" xfId="39372"/>
    <cellStyle name="Input 6 2 3 3 2 3" xfId="39373"/>
    <cellStyle name="Input 6 2 3 3 2 4" xfId="39374"/>
    <cellStyle name="Input 6 2 3 3 2 5" xfId="39375"/>
    <cellStyle name="Input 6 2 3 3 2 6" xfId="39376"/>
    <cellStyle name="Input 6 2 3 3 2 7" xfId="39377"/>
    <cellStyle name="Input 6 2 3 3 2 8" xfId="39378"/>
    <cellStyle name="Input 6 2 3 3 2 9" xfId="39379"/>
    <cellStyle name="Input 6 2 3 3 3" xfId="39380"/>
    <cellStyle name="Input 6 2 3 3 3 2" xfId="39381"/>
    <cellStyle name="Input 6 2 3 3 3 3" xfId="39382"/>
    <cellStyle name="Input 6 2 3 3 3 4" xfId="39383"/>
    <cellStyle name="Input 6 2 3 3 3 5" xfId="39384"/>
    <cellStyle name="Input 6 2 3 3 3 6" xfId="39385"/>
    <cellStyle name="Input 6 2 3 3 3 7" xfId="39386"/>
    <cellStyle name="Input 6 2 3 3 3 8" xfId="39387"/>
    <cellStyle name="Input 6 2 3 3 4" xfId="39388"/>
    <cellStyle name="Input 6 2 3 3 4 2" xfId="39389"/>
    <cellStyle name="Input 6 2 3 3 4 3" xfId="39390"/>
    <cellStyle name="Input 6 2 3 3 4 4" xfId="39391"/>
    <cellStyle name="Input 6 2 3 3 4 5" xfId="39392"/>
    <cellStyle name="Input 6 2 3 3 4 6" xfId="39393"/>
    <cellStyle name="Input 6 2 3 3 4 7" xfId="39394"/>
    <cellStyle name="Input 6 2 3 3 4 8" xfId="39395"/>
    <cellStyle name="Input 6 2 3 3 4 9" xfId="39396"/>
    <cellStyle name="Input 6 2 3 3 5" xfId="39397"/>
    <cellStyle name="Input 6 2 3 3 6" xfId="39398"/>
    <cellStyle name="Input 6 2 3 3 7" xfId="39399"/>
    <cellStyle name="Input 6 2 3 3 8" xfId="39400"/>
    <cellStyle name="Input 6 2 3 3 9" xfId="39401"/>
    <cellStyle name="Input 6 2 3 4" xfId="39402"/>
    <cellStyle name="Input 6 2 3 4 10" xfId="39403"/>
    <cellStyle name="Input 6 2 3 4 11" xfId="39404"/>
    <cellStyle name="Input 6 2 3 4 12" xfId="39405"/>
    <cellStyle name="Input 6 2 3 4 13" xfId="39406"/>
    <cellStyle name="Input 6 2 3 4 2" xfId="39407"/>
    <cellStyle name="Input 6 2 3 4 2 10" xfId="39408"/>
    <cellStyle name="Input 6 2 3 4 2 2" xfId="39409"/>
    <cellStyle name="Input 6 2 3 4 2 2 2" xfId="39410"/>
    <cellStyle name="Input 6 2 3 4 2 2 3" xfId="39411"/>
    <cellStyle name="Input 6 2 3 4 2 2 4" xfId="39412"/>
    <cellStyle name="Input 6 2 3 4 2 2 5" xfId="39413"/>
    <cellStyle name="Input 6 2 3 4 2 2 6" xfId="39414"/>
    <cellStyle name="Input 6 2 3 4 2 2 7" xfId="39415"/>
    <cellStyle name="Input 6 2 3 4 2 2 8" xfId="39416"/>
    <cellStyle name="Input 6 2 3 4 2 2 9" xfId="39417"/>
    <cellStyle name="Input 6 2 3 4 2 3" xfId="39418"/>
    <cellStyle name="Input 6 2 3 4 2 4" xfId="39419"/>
    <cellStyle name="Input 6 2 3 4 2 5" xfId="39420"/>
    <cellStyle name="Input 6 2 3 4 2 6" xfId="39421"/>
    <cellStyle name="Input 6 2 3 4 2 7" xfId="39422"/>
    <cellStyle name="Input 6 2 3 4 2 8" xfId="39423"/>
    <cellStyle name="Input 6 2 3 4 2 9" xfId="39424"/>
    <cellStyle name="Input 6 2 3 4 3" xfId="39425"/>
    <cellStyle name="Input 6 2 3 4 3 2" xfId="39426"/>
    <cellStyle name="Input 6 2 3 4 3 3" xfId="39427"/>
    <cellStyle name="Input 6 2 3 4 3 4" xfId="39428"/>
    <cellStyle name="Input 6 2 3 4 3 5" xfId="39429"/>
    <cellStyle name="Input 6 2 3 4 3 6" xfId="39430"/>
    <cellStyle name="Input 6 2 3 4 3 7" xfId="39431"/>
    <cellStyle name="Input 6 2 3 4 3 8" xfId="39432"/>
    <cellStyle name="Input 6 2 3 4 4" xfId="39433"/>
    <cellStyle name="Input 6 2 3 4 4 2" xfId="39434"/>
    <cellStyle name="Input 6 2 3 4 4 3" xfId="39435"/>
    <cellStyle name="Input 6 2 3 4 4 4" xfId="39436"/>
    <cellStyle name="Input 6 2 3 4 4 5" xfId="39437"/>
    <cellStyle name="Input 6 2 3 4 4 6" xfId="39438"/>
    <cellStyle name="Input 6 2 3 4 4 7" xfId="39439"/>
    <cellStyle name="Input 6 2 3 4 4 8" xfId="39440"/>
    <cellStyle name="Input 6 2 3 4 4 9" xfId="39441"/>
    <cellStyle name="Input 6 2 3 4 5" xfId="39442"/>
    <cellStyle name="Input 6 2 3 4 6" xfId="39443"/>
    <cellStyle name="Input 6 2 3 4 7" xfId="39444"/>
    <cellStyle name="Input 6 2 3 4 8" xfId="39445"/>
    <cellStyle name="Input 6 2 3 4 9" xfId="39446"/>
    <cellStyle name="Input 6 2 3 5" xfId="39447"/>
    <cellStyle name="Input 6 2 3 5 10" xfId="39448"/>
    <cellStyle name="Input 6 2 3 5 2" xfId="39449"/>
    <cellStyle name="Input 6 2 3 5 2 2" xfId="39450"/>
    <cellStyle name="Input 6 2 3 5 2 3" xfId="39451"/>
    <cellStyle name="Input 6 2 3 5 2 4" xfId="39452"/>
    <cellStyle name="Input 6 2 3 5 2 5" xfId="39453"/>
    <cellStyle name="Input 6 2 3 5 2 6" xfId="39454"/>
    <cellStyle name="Input 6 2 3 5 2 7" xfId="39455"/>
    <cellStyle name="Input 6 2 3 5 2 8" xfId="39456"/>
    <cellStyle name="Input 6 2 3 5 2 9" xfId="39457"/>
    <cellStyle name="Input 6 2 3 5 3" xfId="39458"/>
    <cellStyle name="Input 6 2 3 5 4" xfId="39459"/>
    <cellStyle name="Input 6 2 3 5 5" xfId="39460"/>
    <cellStyle name="Input 6 2 3 5 6" xfId="39461"/>
    <cellStyle name="Input 6 2 3 5 7" xfId="39462"/>
    <cellStyle name="Input 6 2 3 5 8" xfId="39463"/>
    <cellStyle name="Input 6 2 3 5 9" xfId="39464"/>
    <cellStyle name="Input 6 2 3 6" xfId="39465"/>
    <cellStyle name="Input 6 2 3 6 2" xfId="39466"/>
    <cellStyle name="Input 6 2 3 6 3" xfId="39467"/>
    <cellStyle name="Input 6 2 3 6 4" xfId="39468"/>
    <cellStyle name="Input 6 2 3 6 5" xfId="39469"/>
    <cellStyle name="Input 6 2 3 6 6" xfId="39470"/>
    <cellStyle name="Input 6 2 3 6 7" xfId="39471"/>
    <cellStyle name="Input 6 2 3 6 8" xfId="39472"/>
    <cellStyle name="Input 6 2 3 7" xfId="39473"/>
    <cellStyle name="Input 6 2 3 7 2" xfId="39474"/>
    <cellStyle name="Input 6 2 3 7 3" xfId="39475"/>
    <cellStyle name="Input 6 2 3 7 4" xfId="39476"/>
    <cellStyle name="Input 6 2 3 7 5" xfId="39477"/>
    <cellStyle name="Input 6 2 3 7 6" xfId="39478"/>
    <cellStyle name="Input 6 2 3 7 7" xfId="39479"/>
    <cellStyle name="Input 6 2 3 7 8" xfId="39480"/>
    <cellStyle name="Input 6 2 3 7 9" xfId="39481"/>
    <cellStyle name="Input 6 2 3 8" xfId="39482"/>
    <cellStyle name="Input 6 2 3 9" xfId="39483"/>
    <cellStyle name="Input 6 2 4" xfId="39484"/>
    <cellStyle name="Input 6 2 4 10" xfId="39485"/>
    <cellStyle name="Input 6 2 4 11" xfId="39486"/>
    <cellStyle name="Input 6 2 4 12" xfId="39487"/>
    <cellStyle name="Input 6 2 4 13" xfId="39488"/>
    <cellStyle name="Input 6 2 4 2" xfId="39489"/>
    <cellStyle name="Input 6 2 4 2 10" xfId="39490"/>
    <cellStyle name="Input 6 2 4 2 2" xfId="39491"/>
    <cellStyle name="Input 6 2 4 2 2 2" xfId="39492"/>
    <cellStyle name="Input 6 2 4 2 2 3" xfId="39493"/>
    <cellStyle name="Input 6 2 4 2 2 4" xfId="39494"/>
    <cellStyle name="Input 6 2 4 2 2 5" xfId="39495"/>
    <cellStyle name="Input 6 2 4 2 2 6" xfId="39496"/>
    <cellStyle name="Input 6 2 4 2 2 7" xfId="39497"/>
    <cellStyle name="Input 6 2 4 2 2 8" xfId="39498"/>
    <cellStyle name="Input 6 2 4 2 2 9" xfId="39499"/>
    <cellStyle name="Input 6 2 4 2 3" xfId="39500"/>
    <cellStyle name="Input 6 2 4 2 4" xfId="39501"/>
    <cellStyle name="Input 6 2 4 2 5" xfId="39502"/>
    <cellStyle name="Input 6 2 4 2 6" xfId="39503"/>
    <cellStyle name="Input 6 2 4 2 7" xfId="39504"/>
    <cellStyle name="Input 6 2 4 2 8" xfId="39505"/>
    <cellStyle name="Input 6 2 4 2 9" xfId="39506"/>
    <cellStyle name="Input 6 2 4 3" xfId="39507"/>
    <cellStyle name="Input 6 2 4 3 2" xfId="39508"/>
    <cellStyle name="Input 6 2 4 3 3" xfId="39509"/>
    <cellStyle name="Input 6 2 4 3 4" xfId="39510"/>
    <cellStyle name="Input 6 2 4 3 5" xfId="39511"/>
    <cellStyle name="Input 6 2 4 3 6" xfId="39512"/>
    <cellStyle name="Input 6 2 4 3 7" xfId="39513"/>
    <cellStyle name="Input 6 2 4 3 8" xfId="39514"/>
    <cellStyle name="Input 6 2 4 4" xfId="39515"/>
    <cellStyle name="Input 6 2 4 4 2" xfId="39516"/>
    <cellStyle name="Input 6 2 4 4 3" xfId="39517"/>
    <cellStyle name="Input 6 2 4 4 4" xfId="39518"/>
    <cellStyle name="Input 6 2 4 4 5" xfId="39519"/>
    <cellStyle name="Input 6 2 4 4 6" xfId="39520"/>
    <cellStyle name="Input 6 2 4 4 7" xfId="39521"/>
    <cellStyle name="Input 6 2 4 4 8" xfId="39522"/>
    <cellStyle name="Input 6 2 4 4 9" xfId="39523"/>
    <cellStyle name="Input 6 2 4 5" xfId="39524"/>
    <cellStyle name="Input 6 2 4 6" xfId="39525"/>
    <cellStyle name="Input 6 2 4 7" xfId="39526"/>
    <cellStyle name="Input 6 2 4 8" xfId="39527"/>
    <cellStyle name="Input 6 2 4 9" xfId="39528"/>
    <cellStyle name="Input 6 2 5" xfId="39529"/>
    <cellStyle name="Input 6 2 5 2" xfId="39530"/>
    <cellStyle name="Input 6 2 5 3" xfId="39531"/>
    <cellStyle name="Input 6 2 5 4" xfId="39532"/>
    <cellStyle name="Input 6 2 5 5" xfId="39533"/>
    <cellStyle name="Input 6 2 5 6" xfId="39534"/>
    <cellStyle name="Input 6 2 5 7" xfId="39535"/>
    <cellStyle name="Input 6 2 5 8" xfId="39536"/>
    <cellStyle name="Input 6 2 5 9" xfId="39537"/>
    <cellStyle name="Input 6 2 6" xfId="39538"/>
    <cellStyle name="Input 6 2 7" xfId="39539"/>
    <cellStyle name="Input 6 2 8" xfId="39540"/>
    <cellStyle name="Input 6 2 9" xfId="39541"/>
    <cellStyle name="Input 6 3" xfId="39542"/>
    <cellStyle name="Input 6 3 10" xfId="39543"/>
    <cellStyle name="Input 6 3 11" xfId="39544"/>
    <cellStyle name="Input 6 3 12" xfId="39545"/>
    <cellStyle name="Input 6 3 13" xfId="39546"/>
    <cellStyle name="Input 6 3 14" xfId="39547"/>
    <cellStyle name="Input 6 3 15" xfId="39548"/>
    <cellStyle name="Input 6 3 16" xfId="39549"/>
    <cellStyle name="Input 6 3 17" xfId="39550"/>
    <cellStyle name="Input 6 3 18" xfId="39551"/>
    <cellStyle name="Input 6 3 19" xfId="39552"/>
    <cellStyle name="Input 6 3 2" xfId="39553"/>
    <cellStyle name="Input 6 3 2 10" xfId="39554"/>
    <cellStyle name="Input 6 3 2 11" xfId="39555"/>
    <cellStyle name="Input 6 3 2 12" xfId="39556"/>
    <cellStyle name="Input 6 3 2 13" xfId="39557"/>
    <cellStyle name="Input 6 3 2 2" xfId="39558"/>
    <cellStyle name="Input 6 3 2 2 10" xfId="39559"/>
    <cellStyle name="Input 6 3 2 2 2" xfId="39560"/>
    <cellStyle name="Input 6 3 2 2 2 2" xfId="39561"/>
    <cellStyle name="Input 6 3 2 2 2 3" xfId="39562"/>
    <cellStyle name="Input 6 3 2 2 2 4" xfId="39563"/>
    <cellStyle name="Input 6 3 2 2 2 5" xfId="39564"/>
    <cellStyle name="Input 6 3 2 2 2 6" xfId="39565"/>
    <cellStyle name="Input 6 3 2 2 2 7" xfId="39566"/>
    <cellStyle name="Input 6 3 2 2 2 8" xfId="39567"/>
    <cellStyle name="Input 6 3 2 2 2 9" xfId="39568"/>
    <cellStyle name="Input 6 3 2 2 3" xfId="39569"/>
    <cellStyle name="Input 6 3 2 2 4" xfId="39570"/>
    <cellStyle name="Input 6 3 2 2 5" xfId="39571"/>
    <cellStyle name="Input 6 3 2 2 6" xfId="39572"/>
    <cellStyle name="Input 6 3 2 2 7" xfId="39573"/>
    <cellStyle name="Input 6 3 2 2 8" xfId="39574"/>
    <cellStyle name="Input 6 3 2 2 9" xfId="39575"/>
    <cellStyle name="Input 6 3 2 3" xfId="39576"/>
    <cellStyle name="Input 6 3 2 3 2" xfId="39577"/>
    <cellStyle name="Input 6 3 2 3 3" xfId="39578"/>
    <cellStyle name="Input 6 3 2 3 4" xfId="39579"/>
    <cellStyle name="Input 6 3 2 3 5" xfId="39580"/>
    <cellStyle name="Input 6 3 2 3 6" xfId="39581"/>
    <cellStyle name="Input 6 3 2 3 7" xfId="39582"/>
    <cellStyle name="Input 6 3 2 3 8" xfId="39583"/>
    <cellStyle name="Input 6 3 2 4" xfId="39584"/>
    <cellStyle name="Input 6 3 2 4 2" xfId="39585"/>
    <cellStyle name="Input 6 3 2 4 3" xfId="39586"/>
    <cellStyle name="Input 6 3 2 4 4" xfId="39587"/>
    <cellStyle name="Input 6 3 2 4 5" xfId="39588"/>
    <cellStyle name="Input 6 3 2 4 6" xfId="39589"/>
    <cellStyle name="Input 6 3 2 4 7" xfId="39590"/>
    <cellStyle name="Input 6 3 2 4 8" xfId="39591"/>
    <cellStyle name="Input 6 3 2 4 9" xfId="39592"/>
    <cellStyle name="Input 6 3 2 5" xfId="39593"/>
    <cellStyle name="Input 6 3 2 6" xfId="39594"/>
    <cellStyle name="Input 6 3 2 7" xfId="39595"/>
    <cellStyle name="Input 6 3 2 8" xfId="39596"/>
    <cellStyle name="Input 6 3 2 9" xfId="39597"/>
    <cellStyle name="Input 6 3 3" xfId="39598"/>
    <cellStyle name="Input 6 3 3 10" xfId="39599"/>
    <cellStyle name="Input 6 3 3 11" xfId="39600"/>
    <cellStyle name="Input 6 3 3 12" xfId="39601"/>
    <cellStyle name="Input 6 3 3 13" xfId="39602"/>
    <cellStyle name="Input 6 3 3 2" xfId="39603"/>
    <cellStyle name="Input 6 3 3 2 10" xfId="39604"/>
    <cellStyle name="Input 6 3 3 2 2" xfId="39605"/>
    <cellStyle name="Input 6 3 3 2 2 2" xfId="39606"/>
    <cellStyle name="Input 6 3 3 2 2 3" xfId="39607"/>
    <cellStyle name="Input 6 3 3 2 2 4" xfId="39608"/>
    <cellStyle name="Input 6 3 3 2 2 5" xfId="39609"/>
    <cellStyle name="Input 6 3 3 2 2 6" xfId="39610"/>
    <cellStyle name="Input 6 3 3 2 2 7" xfId="39611"/>
    <cellStyle name="Input 6 3 3 2 2 8" xfId="39612"/>
    <cellStyle name="Input 6 3 3 2 2 9" xfId="39613"/>
    <cellStyle name="Input 6 3 3 2 3" xfId="39614"/>
    <cellStyle name="Input 6 3 3 2 4" xfId="39615"/>
    <cellStyle name="Input 6 3 3 2 5" xfId="39616"/>
    <cellStyle name="Input 6 3 3 2 6" xfId="39617"/>
    <cellStyle name="Input 6 3 3 2 7" xfId="39618"/>
    <cellStyle name="Input 6 3 3 2 8" xfId="39619"/>
    <cellStyle name="Input 6 3 3 2 9" xfId="39620"/>
    <cellStyle name="Input 6 3 3 3" xfId="39621"/>
    <cellStyle name="Input 6 3 3 3 2" xfId="39622"/>
    <cellStyle name="Input 6 3 3 3 3" xfId="39623"/>
    <cellStyle name="Input 6 3 3 3 4" xfId="39624"/>
    <cellStyle name="Input 6 3 3 3 5" xfId="39625"/>
    <cellStyle name="Input 6 3 3 3 6" xfId="39626"/>
    <cellStyle name="Input 6 3 3 3 7" xfId="39627"/>
    <cellStyle name="Input 6 3 3 3 8" xfId="39628"/>
    <cellStyle name="Input 6 3 3 4" xfId="39629"/>
    <cellStyle name="Input 6 3 3 4 2" xfId="39630"/>
    <cellStyle name="Input 6 3 3 4 3" xfId="39631"/>
    <cellStyle name="Input 6 3 3 4 4" xfId="39632"/>
    <cellStyle name="Input 6 3 3 4 5" xfId="39633"/>
    <cellStyle name="Input 6 3 3 4 6" xfId="39634"/>
    <cellStyle name="Input 6 3 3 4 7" xfId="39635"/>
    <cellStyle name="Input 6 3 3 4 8" xfId="39636"/>
    <cellStyle name="Input 6 3 3 4 9" xfId="39637"/>
    <cellStyle name="Input 6 3 3 5" xfId="39638"/>
    <cellStyle name="Input 6 3 3 6" xfId="39639"/>
    <cellStyle name="Input 6 3 3 7" xfId="39640"/>
    <cellStyle name="Input 6 3 3 8" xfId="39641"/>
    <cellStyle name="Input 6 3 3 9" xfId="39642"/>
    <cellStyle name="Input 6 3 4" xfId="39643"/>
    <cellStyle name="Input 6 3 4 10" xfId="39644"/>
    <cellStyle name="Input 6 3 4 11" xfId="39645"/>
    <cellStyle name="Input 6 3 4 12" xfId="39646"/>
    <cellStyle name="Input 6 3 4 13" xfId="39647"/>
    <cellStyle name="Input 6 3 4 2" xfId="39648"/>
    <cellStyle name="Input 6 3 4 2 10" xfId="39649"/>
    <cellStyle name="Input 6 3 4 2 2" xfId="39650"/>
    <cellStyle name="Input 6 3 4 2 2 2" xfId="39651"/>
    <cellStyle name="Input 6 3 4 2 2 3" xfId="39652"/>
    <cellStyle name="Input 6 3 4 2 2 4" xfId="39653"/>
    <cellStyle name="Input 6 3 4 2 2 5" xfId="39654"/>
    <cellStyle name="Input 6 3 4 2 2 6" xfId="39655"/>
    <cellStyle name="Input 6 3 4 2 2 7" xfId="39656"/>
    <cellStyle name="Input 6 3 4 2 2 8" xfId="39657"/>
    <cellStyle name="Input 6 3 4 2 2 9" xfId="39658"/>
    <cellStyle name="Input 6 3 4 2 3" xfId="39659"/>
    <cellStyle name="Input 6 3 4 2 4" xfId="39660"/>
    <cellStyle name="Input 6 3 4 2 5" xfId="39661"/>
    <cellStyle name="Input 6 3 4 2 6" xfId="39662"/>
    <cellStyle name="Input 6 3 4 2 7" xfId="39663"/>
    <cellStyle name="Input 6 3 4 2 8" xfId="39664"/>
    <cellStyle name="Input 6 3 4 2 9" xfId="39665"/>
    <cellStyle name="Input 6 3 4 3" xfId="39666"/>
    <cellStyle name="Input 6 3 4 3 2" xfId="39667"/>
    <cellStyle name="Input 6 3 4 3 3" xfId="39668"/>
    <cellStyle name="Input 6 3 4 3 4" xfId="39669"/>
    <cellStyle name="Input 6 3 4 3 5" xfId="39670"/>
    <cellStyle name="Input 6 3 4 3 6" xfId="39671"/>
    <cellStyle name="Input 6 3 4 3 7" xfId="39672"/>
    <cellStyle name="Input 6 3 4 3 8" xfId="39673"/>
    <cellStyle name="Input 6 3 4 4" xfId="39674"/>
    <cellStyle name="Input 6 3 4 4 2" xfId="39675"/>
    <cellStyle name="Input 6 3 4 4 3" xfId="39676"/>
    <cellStyle name="Input 6 3 4 4 4" xfId="39677"/>
    <cellStyle name="Input 6 3 4 4 5" xfId="39678"/>
    <cellStyle name="Input 6 3 4 4 6" xfId="39679"/>
    <cellStyle name="Input 6 3 4 4 7" xfId="39680"/>
    <cellStyle name="Input 6 3 4 4 8" xfId="39681"/>
    <cellStyle name="Input 6 3 4 4 9" xfId="39682"/>
    <cellStyle name="Input 6 3 4 5" xfId="39683"/>
    <cellStyle name="Input 6 3 4 6" xfId="39684"/>
    <cellStyle name="Input 6 3 4 7" xfId="39685"/>
    <cellStyle name="Input 6 3 4 8" xfId="39686"/>
    <cellStyle name="Input 6 3 4 9" xfId="39687"/>
    <cellStyle name="Input 6 3 5" xfId="39688"/>
    <cellStyle name="Input 6 3 5 10" xfId="39689"/>
    <cellStyle name="Input 6 3 5 11" xfId="39690"/>
    <cellStyle name="Input 6 3 5 12" xfId="39691"/>
    <cellStyle name="Input 6 3 5 13" xfId="39692"/>
    <cellStyle name="Input 6 3 5 2" xfId="39693"/>
    <cellStyle name="Input 6 3 5 2 10" xfId="39694"/>
    <cellStyle name="Input 6 3 5 2 2" xfId="39695"/>
    <cellStyle name="Input 6 3 5 2 2 2" xfId="39696"/>
    <cellStyle name="Input 6 3 5 2 2 3" xfId="39697"/>
    <cellStyle name="Input 6 3 5 2 2 4" xfId="39698"/>
    <cellStyle name="Input 6 3 5 2 2 5" xfId="39699"/>
    <cellStyle name="Input 6 3 5 2 2 6" xfId="39700"/>
    <cellStyle name="Input 6 3 5 2 2 7" xfId="39701"/>
    <cellStyle name="Input 6 3 5 2 2 8" xfId="39702"/>
    <cellStyle name="Input 6 3 5 2 2 9" xfId="39703"/>
    <cellStyle name="Input 6 3 5 2 3" xfId="39704"/>
    <cellStyle name="Input 6 3 5 2 4" xfId="39705"/>
    <cellStyle name="Input 6 3 5 2 5" xfId="39706"/>
    <cellStyle name="Input 6 3 5 2 6" xfId="39707"/>
    <cellStyle name="Input 6 3 5 2 7" xfId="39708"/>
    <cellStyle name="Input 6 3 5 2 8" xfId="39709"/>
    <cellStyle name="Input 6 3 5 2 9" xfId="39710"/>
    <cellStyle name="Input 6 3 5 3" xfId="39711"/>
    <cellStyle name="Input 6 3 5 3 2" xfId="39712"/>
    <cellStyle name="Input 6 3 5 3 3" xfId="39713"/>
    <cellStyle name="Input 6 3 5 3 4" xfId="39714"/>
    <cellStyle name="Input 6 3 5 3 5" xfId="39715"/>
    <cellStyle name="Input 6 3 5 3 6" xfId="39716"/>
    <cellStyle name="Input 6 3 5 3 7" xfId="39717"/>
    <cellStyle name="Input 6 3 5 3 8" xfId="39718"/>
    <cellStyle name="Input 6 3 5 4" xfId="39719"/>
    <cellStyle name="Input 6 3 5 4 2" xfId="39720"/>
    <cellStyle name="Input 6 3 5 4 3" xfId="39721"/>
    <cellStyle name="Input 6 3 5 4 4" xfId="39722"/>
    <cellStyle name="Input 6 3 5 4 5" xfId="39723"/>
    <cellStyle name="Input 6 3 5 4 6" xfId="39724"/>
    <cellStyle name="Input 6 3 5 4 7" xfId="39725"/>
    <cellStyle name="Input 6 3 5 4 8" xfId="39726"/>
    <cellStyle name="Input 6 3 5 4 9" xfId="39727"/>
    <cellStyle name="Input 6 3 5 5" xfId="39728"/>
    <cellStyle name="Input 6 3 5 6" xfId="39729"/>
    <cellStyle name="Input 6 3 5 7" xfId="39730"/>
    <cellStyle name="Input 6 3 5 8" xfId="39731"/>
    <cellStyle name="Input 6 3 5 9" xfId="39732"/>
    <cellStyle name="Input 6 3 6" xfId="39733"/>
    <cellStyle name="Input 6 3 6 10" xfId="39734"/>
    <cellStyle name="Input 6 3 6 2" xfId="39735"/>
    <cellStyle name="Input 6 3 6 2 2" xfId="39736"/>
    <cellStyle name="Input 6 3 6 2 3" xfId="39737"/>
    <cellStyle name="Input 6 3 6 2 4" xfId="39738"/>
    <cellStyle name="Input 6 3 6 2 5" xfId="39739"/>
    <cellStyle name="Input 6 3 6 2 6" xfId="39740"/>
    <cellStyle name="Input 6 3 6 2 7" xfId="39741"/>
    <cellStyle name="Input 6 3 6 2 8" xfId="39742"/>
    <cellStyle name="Input 6 3 6 2 9" xfId="39743"/>
    <cellStyle name="Input 6 3 6 3" xfId="39744"/>
    <cellStyle name="Input 6 3 6 4" xfId="39745"/>
    <cellStyle name="Input 6 3 6 5" xfId="39746"/>
    <cellStyle name="Input 6 3 6 6" xfId="39747"/>
    <cellStyle name="Input 6 3 6 7" xfId="39748"/>
    <cellStyle name="Input 6 3 6 8" xfId="39749"/>
    <cellStyle name="Input 6 3 6 9" xfId="39750"/>
    <cellStyle name="Input 6 3 7" xfId="39751"/>
    <cellStyle name="Input 6 3 7 2" xfId="39752"/>
    <cellStyle name="Input 6 3 7 3" xfId="39753"/>
    <cellStyle name="Input 6 3 7 4" xfId="39754"/>
    <cellStyle name="Input 6 3 7 5" xfId="39755"/>
    <cellStyle name="Input 6 3 7 6" xfId="39756"/>
    <cellStyle name="Input 6 3 7 7" xfId="39757"/>
    <cellStyle name="Input 6 3 7 8" xfId="39758"/>
    <cellStyle name="Input 6 3 8" xfId="39759"/>
    <cellStyle name="Input 6 3 8 2" xfId="39760"/>
    <cellStyle name="Input 6 3 8 3" xfId="39761"/>
    <cellStyle name="Input 6 3 8 4" xfId="39762"/>
    <cellStyle name="Input 6 3 8 5" xfId="39763"/>
    <cellStyle name="Input 6 3 8 6" xfId="39764"/>
    <cellStyle name="Input 6 3 8 7" xfId="39765"/>
    <cellStyle name="Input 6 3 8 8" xfId="39766"/>
    <cellStyle name="Input 6 3 8 9" xfId="39767"/>
    <cellStyle name="Input 6 3 9" xfId="39768"/>
    <cellStyle name="Input 6 4" xfId="39769"/>
    <cellStyle name="Input 6 4 10" xfId="39770"/>
    <cellStyle name="Input 6 4 11" xfId="39771"/>
    <cellStyle name="Input 6 4 12" xfId="39772"/>
    <cellStyle name="Input 6 4 13" xfId="39773"/>
    <cellStyle name="Input 6 4 14" xfId="39774"/>
    <cellStyle name="Input 6 4 15" xfId="39775"/>
    <cellStyle name="Input 6 4 16" xfId="39776"/>
    <cellStyle name="Input 6 4 17" xfId="39777"/>
    <cellStyle name="Input 6 4 18" xfId="39778"/>
    <cellStyle name="Input 6 4 2" xfId="39779"/>
    <cellStyle name="Input 6 4 2 10" xfId="39780"/>
    <cellStyle name="Input 6 4 2 11" xfId="39781"/>
    <cellStyle name="Input 6 4 2 12" xfId="39782"/>
    <cellStyle name="Input 6 4 2 13" xfId="39783"/>
    <cellStyle name="Input 6 4 2 2" xfId="39784"/>
    <cellStyle name="Input 6 4 2 2 10" xfId="39785"/>
    <cellStyle name="Input 6 4 2 2 2" xfId="39786"/>
    <cellStyle name="Input 6 4 2 2 2 2" xfId="39787"/>
    <cellStyle name="Input 6 4 2 2 2 3" xfId="39788"/>
    <cellStyle name="Input 6 4 2 2 2 4" xfId="39789"/>
    <cellStyle name="Input 6 4 2 2 2 5" xfId="39790"/>
    <cellStyle name="Input 6 4 2 2 2 6" xfId="39791"/>
    <cellStyle name="Input 6 4 2 2 2 7" xfId="39792"/>
    <cellStyle name="Input 6 4 2 2 2 8" xfId="39793"/>
    <cellStyle name="Input 6 4 2 2 2 9" xfId="39794"/>
    <cellStyle name="Input 6 4 2 2 3" xfId="39795"/>
    <cellStyle name="Input 6 4 2 2 4" xfId="39796"/>
    <cellStyle name="Input 6 4 2 2 5" xfId="39797"/>
    <cellStyle name="Input 6 4 2 2 6" xfId="39798"/>
    <cellStyle name="Input 6 4 2 2 7" xfId="39799"/>
    <cellStyle name="Input 6 4 2 2 8" xfId="39800"/>
    <cellStyle name="Input 6 4 2 2 9" xfId="39801"/>
    <cellStyle name="Input 6 4 2 3" xfId="39802"/>
    <cellStyle name="Input 6 4 2 3 2" xfId="39803"/>
    <cellStyle name="Input 6 4 2 3 3" xfId="39804"/>
    <cellStyle name="Input 6 4 2 3 4" xfId="39805"/>
    <cellStyle name="Input 6 4 2 3 5" xfId="39806"/>
    <cellStyle name="Input 6 4 2 3 6" xfId="39807"/>
    <cellStyle name="Input 6 4 2 3 7" xfId="39808"/>
    <cellStyle name="Input 6 4 2 3 8" xfId="39809"/>
    <cellStyle name="Input 6 4 2 4" xfId="39810"/>
    <cellStyle name="Input 6 4 2 4 2" xfId="39811"/>
    <cellStyle name="Input 6 4 2 4 3" xfId="39812"/>
    <cellStyle name="Input 6 4 2 4 4" xfId="39813"/>
    <cellStyle name="Input 6 4 2 4 5" xfId="39814"/>
    <cellStyle name="Input 6 4 2 4 6" xfId="39815"/>
    <cellStyle name="Input 6 4 2 4 7" xfId="39816"/>
    <cellStyle name="Input 6 4 2 4 8" xfId="39817"/>
    <cellStyle name="Input 6 4 2 4 9" xfId="39818"/>
    <cellStyle name="Input 6 4 2 5" xfId="39819"/>
    <cellStyle name="Input 6 4 2 6" xfId="39820"/>
    <cellStyle name="Input 6 4 2 7" xfId="39821"/>
    <cellStyle name="Input 6 4 2 8" xfId="39822"/>
    <cellStyle name="Input 6 4 2 9" xfId="39823"/>
    <cellStyle name="Input 6 4 3" xfId="39824"/>
    <cellStyle name="Input 6 4 3 10" xfId="39825"/>
    <cellStyle name="Input 6 4 3 11" xfId="39826"/>
    <cellStyle name="Input 6 4 3 12" xfId="39827"/>
    <cellStyle name="Input 6 4 3 13" xfId="39828"/>
    <cellStyle name="Input 6 4 3 2" xfId="39829"/>
    <cellStyle name="Input 6 4 3 2 10" xfId="39830"/>
    <cellStyle name="Input 6 4 3 2 2" xfId="39831"/>
    <cellStyle name="Input 6 4 3 2 2 2" xfId="39832"/>
    <cellStyle name="Input 6 4 3 2 2 3" xfId="39833"/>
    <cellStyle name="Input 6 4 3 2 2 4" xfId="39834"/>
    <cellStyle name="Input 6 4 3 2 2 5" xfId="39835"/>
    <cellStyle name="Input 6 4 3 2 2 6" xfId="39836"/>
    <cellStyle name="Input 6 4 3 2 2 7" xfId="39837"/>
    <cellStyle name="Input 6 4 3 2 2 8" xfId="39838"/>
    <cellStyle name="Input 6 4 3 2 2 9" xfId="39839"/>
    <cellStyle name="Input 6 4 3 2 3" xfId="39840"/>
    <cellStyle name="Input 6 4 3 2 4" xfId="39841"/>
    <cellStyle name="Input 6 4 3 2 5" xfId="39842"/>
    <cellStyle name="Input 6 4 3 2 6" xfId="39843"/>
    <cellStyle name="Input 6 4 3 2 7" xfId="39844"/>
    <cellStyle name="Input 6 4 3 2 8" xfId="39845"/>
    <cellStyle name="Input 6 4 3 2 9" xfId="39846"/>
    <cellStyle name="Input 6 4 3 3" xfId="39847"/>
    <cellStyle name="Input 6 4 3 3 2" xfId="39848"/>
    <cellStyle name="Input 6 4 3 3 3" xfId="39849"/>
    <cellStyle name="Input 6 4 3 3 4" xfId="39850"/>
    <cellStyle name="Input 6 4 3 3 5" xfId="39851"/>
    <cellStyle name="Input 6 4 3 3 6" xfId="39852"/>
    <cellStyle name="Input 6 4 3 3 7" xfId="39853"/>
    <cellStyle name="Input 6 4 3 3 8" xfId="39854"/>
    <cellStyle name="Input 6 4 3 4" xfId="39855"/>
    <cellStyle name="Input 6 4 3 4 2" xfId="39856"/>
    <cellStyle name="Input 6 4 3 4 3" xfId="39857"/>
    <cellStyle name="Input 6 4 3 4 4" xfId="39858"/>
    <cellStyle name="Input 6 4 3 4 5" xfId="39859"/>
    <cellStyle name="Input 6 4 3 4 6" xfId="39860"/>
    <cellStyle name="Input 6 4 3 4 7" xfId="39861"/>
    <cellStyle name="Input 6 4 3 4 8" xfId="39862"/>
    <cellStyle name="Input 6 4 3 4 9" xfId="39863"/>
    <cellStyle name="Input 6 4 3 5" xfId="39864"/>
    <cellStyle name="Input 6 4 3 6" xfId="39865"/>
    <cellStyle name="Input 6 4 3 7" xfId="39866"/>
    <cellStyle name="Input 6 4 3 8" xfId="39867"/>
    <cellStyle name="Input 6 4 3 9" xfId="39868"/>
    <cellStyle name="Input 6 4 4" xfId="39869"/>
    <cellStyle name="Input 6 4 4 10" xfId="39870"/>
    <cellStyle name="Input 6 4 4 11" xfId="39871"/>
    <cellStyle name="Input 6 4 4 12" xfId="39872"/>
    <cellStyle name="Input 6 4 4 13" xfId="39873"/>
    <cellStyle name="Input 6 4 4 2" xfId="39874"/>
    <cellStyle name="Input 6 4 4 2 10" xfId="39875"/>
    <cellStyle name="Input 6 4 4 2 2" xfId="39876"/>
    <cellStyle name="Input 6 4 4 2 2 2" xfId="39877"/>
    <cellStyle name="Input 6 4 4 2 2 3" xfId="39878"/>
    <cellStyle name="Input 6 4 4 2 2 4" xfId="39879"/>
    <cellStyle name="Input 6 4 4 2 2 5" xfId="39880"/>
    <cellStyle name="Input 6 4 4 2 2 6" xfId="39881"/>
    <cellStyle name="Input 6 4 4 2 2 7" xfId="39882"/>
    <cellStyle name="Input 6 4 4 2 2 8" xfId="39883"/>
    <cellStyle name="Input 6 4 4 2 2 9" xfId="39884"/>
    <cellStyle name="Input 6 4 4 2 3" xfId="39885"/>
    <cellStyle name="Input 6 4 4 2 4" xfId="39886"/>
    <cellStyle name="Input 6 4 4 2 5" xfId="39887"/>
    <cellStyle name="Input 6 4 4 2 6" xfId="39888"/>
    <cellStyle name="Input 6 4 4 2 7" xfId="39889"/>
    <cellStyle name="Input 6 4 4 2 8" xfId="39890"/>
    <cellStyle name="Input 6 4 4 2 9" xfId="39891"/>
    <cellStyle name="Input 6 4 4 3" xfId="39892"/>
    <cellStyle name="Input 6 4 4 3 2" xfId="39893"/>
    <cellStyle name="Input 6 4 4 3 3" xfId="39894"/>
    <cellStyle name="Input 6 4 4 3 4" xfId="39895"/>
    <cellStyle name="Input 6 4 4 3 5" xfId="39896"/>
    <cellStyle name="Input 6 4 4 3 6" xfId="39897"/>
    <cellStyle name="Input 6 4 4 3 7" xfId="39898"/>
    <cellStyle name="Input 6 4 4 3 8" xfId="39899"/>
    <cellStyle name="Input 6 4 4 4" xfId="39900"/>
    <cellStyle name="Input 6 4 4 4 2" xfId="39901"/>
    <cellStyle name="Input 6 4 4 4 3" xfId="39902"/>
    <cellStyle name="Input 6 4 4 4 4" xfId="39903"/>
    <cellStyle name="Input 6 4 4 4 5" xfId="39904"/>
    <cellStyle name="Input 6 4 4 4 6" xfId="39905"/>
    <cellStyle name="Input 6 4 4 4 7" xfId="39906"/>
    <cellStyle name="Input 6 4 4 4 8" xfId="39907"/>
    <cellStyle name="Input 6 4 4 4 9" xfId="39908"/>
    <cellStyle name="Input 6 4 4 5" xfId="39909"/>
    <cellStyle name="Input 6 4 4 6" xfId="39910"/>
    <cellStyle name="Input 6 4 4 7" xfId="39911"/>
    <cellStyle name="Input 6 4 4 8" xfId="39912"/>
    <cellStyle name="Input 6 4 4 9" xfId="39913"/>
    <cellStyle name="Input 6 4 5" xfId="39914"/>
    <cellStyle name="Input 6 4 5 10" xfId="39915"/>
    <cellStyle name="Input 6 4 5 11" xfId="39916"/>
    <cellStyle name="Input 6 4 5 12" xfId="39917"/>
    <cellStyle name="Input 6 4 5 13" xfId="39918"/>
    <cellStyle name="Input 6 4 5 2" xfId="39919"/>
    <cellStyle name="Input 6 4 5 2 10" xfId="39920"/>
    <cellStyle name="Input 6 4 5 2 2" xfId="39921"/>
    <cellStyle name="Input 6 4 5 2 2 2" xfId="39922"/>
    <cellStyle name="Input 6 4 5 2 2 3" xfId="39923"/>
    <cellStyle name="Input 6 4 5 2 2 4" xfId="39924"/>
    <cellStyle name="Input 6 4 5 2 2 5" xfId="39925"/>
    <cellStyle name="Input 6 4 5 2 2 6" xfId="39926"/>
    <cellStyle name="Input 6 4 5 2 2 7" xfId="39927"/>
    <cellStyle name="Input 6 4 5 2 2 8" xfId="39928"/>
    <cellStyle name="Input 6 4 5 2 2 9" xfId="39929"/>
    <cellStyle name="Input 6 4 5 2 3" xfId="39930"/>
    <cellStyle name="Input 6 4 5 2 4" xfId="39931"/>
    <cellStyle name="Input 6 4 5 2 5" xfId="39932"/>
    <cellStyle name="Input 6 4 5 2 6" xfId="39933"/>
    <cellStyle name="Input 6 4 5 2 7" xfId="39934"/>
    <cellStyle name="Input 6 4 5 2 8" xfId="39935"/>
    <cellStyle name="Input 6 4 5 2 9" xfId="39936"/>
    <cellStyle name="Input 6 4 5 3" xfId="39937"/>
    <cellStyle name="Input 6 4 5 3 2" xfId="39938"/>
    <cellStyle name="Input 6 4 5 3 3" xfId="39939"/>
    <cellStyle name="Input 6 4 5 3 4" xfId="39940"/>
    <cellStyle name="Input 6 4 5 3 5" xfId="39941"/>
    <cellStyle name="Input 6 4 5 3 6" xfId="39942"/>
    <cellStyle name="Input 6 4 5 3 7" xfId="39943"/>
    <cellStyle name="Input 6 4 5 3 8" xfId="39944"/>
    <cellStyle name="Input 6 4 5 4" xfId="39945"/>
    <cellStyle name="Input 6 4 5 4 2" xfId="39946"/>
    <cellStyle name="Input 6 4 5 4 3" xfId="39947"/>
    <cellStyle name="Input 6 4 5 4 4" xfId="39948"/>
    <cellStyle name="Input 6 4 5 4 5" xfId="39949"/>
    <cellStyle name="Input 6 4 5 4 6" xfId="39950"/>
    <cellStyle name="Input 6 4 5 4 7" xfId="39951"/>
    <cellStyle name="Input 6 4 5 4 8" xfId="39952"/>
    <cellStyle name="Input 6 4 5 4 9" xfId="39953"/>
    <cellStyle name="Input 6 4 5 5" xfId="39954"/>
    <cellStyle name="Input 6 4 5 6" xfId="39955"/>
    <cellStyle name="Input 6 4 5 7" xfId="39956"/>
    <cellStyle name="Input 6 4 5 8" xfId="39957"/>
    <cellStyle name="Input 6 4 5 9" xfId="39958"/>
    <cellStyle name="Input 6 4 6" xfId="39959"/>
    <cellStyle name="Input 6 4 6 10" xfId="39960"/>
    <cellStyle name="Input 6 4 6 2" xfId="39961"/>
    <cellStyle name="Input 6 4 6 2 2" xfId="39962"/>
    <cellStyle name="Input 6 4 6 2 3" xfId="39963"/>
    <cellStyle name="Input 6 4 6 2 4" xfId="39964"/>
    <cellStyle name="Input 6 4 6 2 5" xfId="39965"/>
    <cellStyle name="Input 6 4 6 2 6" xfId="39966"/>
    <cellStyle name="Input 6 4 6 2 7" xfId="39967"/>
    <cellStyle name="Input 6 4 6 2 8" xfId="39968"/>
    <cellStyle name="Input 6 4 6 2 9" xfId="39969"/>
    <cellStyle name="Input 6 4 6 3" xfId="39970"/>
    <cellStyle name="Input 6 4 6 4" xfId="39971"/>
    <cellStyle name="Input 6 4 6 5" xfId="39972"/>
    <cellStyle name="Input 6 4 6 6" xfId="39973"/>
    <cellStyle name="Input 6 4 6 7" xfId="39974"/>
    <cellStyle name="Input 6 4 6 8" xfId="39975"/>
    <cellStyle name="Input 6 4 6 9" xfId="39976"/>
    <cellStyle name="Input 6 4 7" xfId="39977"/>
    <cellStyle name="Input 6 4 7 2" xfId="39978"/>
    <cellStyle name="Input 6 4 7 3" xfId="39979"/>
    <cellStyle name="Input 6 4 7 4" xfId="39980"/>
    <cellStyle name="Input 6 4 7 5" xfId="39981"/>
    <cellStyle name="Input 6 4 7 6" xfId="39982"/>
    <cellStyle name="Input 6 4 7 7" xfId="39983"/>
    <cellStyle name="Input 6 4 7 8" xfId="39984"/>
    <cellStyle name="Input 6 4 8" xfId="39985"/>
    <cellStyle name="Input 6 4 8 2" xfId="39986"/>
    <cellStyle name="Input 6 4 8 3" xfId="39987"/>
    <cellStyle name="Input 6 4 8 4" xfId="39988"/>
    <cellStyle name="Input 6 4 8 5" xfId="39989"/>
    <cellStyle name="Input 6 4 8 6" xfId="39990"/>
    <cellStyle name="Input 6 4 8 7" xfId="39991"/>
    <cellStyle name="Input 6 4 8 8" xfId="39992"/>
    <cellStyle name="Input 6 4 8 9" xfId="39993"/>
    <cellStyle name="Input 6 4 9" xfId="39994"/>
    <cellStyle name="Input 6 5" xfId="39995"/>
    <cellStyle name="Input 6 5 10" xfId="39996"/>
    <cellStyle name="Input 6 5 11" xfId="39997"/>
    <cellStyle name="Input 6 5 12" xfId="39998"/>
    <cellStyle name="Input 6 5 13" xfId="39999"/>
    <cellStyle name="Input 6 5 2" xfId="40000"/>
    <cellStyle name="Input 6 5 2 10" xfId="40001"/>
    <cellStyle name="Input 6 5 2 2" xfId="40002"/>
    <cellStyle name="Input 6 5 2 2 2" xfId="40003"/>
    <cellStyle name="Input 6 5 2 2 3" xfId="40004"/>
    <cellStyle name="Input 6 5 2 2 4" xfId="40005"/>
    <cellStyle name="Input 6 5 2 2 5" xfId="40006"/>
    <cellStyle name="Input 6 5 2 2 6" xfId="40007"/>
    <cellStyle name="Input 6 5 2 2 7" xfId="40008"/>
    <cellStyle name="Input 6 5 2 2 8" xfId="40009"/>
    <cellStyle name="Input 6 5 2 2 9" xfId="40010"/>
    <cellStyle name="Input 6 5 2 3" xfId="40011"/>
    <cellStyle name="Input 6 5 2 4" xfId="40012"/>
    <cellStyle name="Input 6 5 2 5" xfId="40013"/>
    <cellStyle name="Input 6 5 2 6" xfId="40014"/>
    <cellStyle name="Input 6 5 2 7" xfId="40015"/>
    <cellStyle name="Input 6 5 2 8" xfId="40016"/>
    <cellStyle name="Input 6 5 2 9" xfId="40017"/>
    <cellStyle name="Input 6 5 3" xfId="40018"/>
    <cellStyle name="Input 6 5 3 2" xfId="40019"/>
    <cellStyle name="Input 6 5 3 3" xfId="40020"/>
    <cellStyle name="Input 6 5 3 4" xfId="40021"/>
    <cellStyle name="Input 6 5 3 5" xfId="40022"/>
    <cellStyle name="Input 6 5 3 6" xfId="40023"/>
    <cellStyle name="Input 6 5 3 7" xfId="40024"/>
    <cellStyle name="Input 6 5 3 8" xfId="40025"/>
    <cellStyle name="Input 6 5 4" xfId="40026"/>
    <cellStyle name="Input 6 5 4 2" xfId="40027"/>
    <cellStyle name="Input 6 5 4 3" xfId="40028"/>
    <cellStyle name="Input 6 5 4 4" xfId="40029"/>
    <cellStyle name="Input 6 5 4 5" xfId="40030"/>
    <cellStyle name="Input 6 5 4 6" xfId="40031"/>
    <cellStyle name="Input 6 5 4 7" xfId="40032"/>
    <cellStyle name="Input 6 5 4 8" xfId="40033"/>
    <cellStyle name="Input 6 5 4 9" xfId="40034"/>
    <cellStyle name="Input 6 5 5" xfId="40035"/>
    <cellStyle name="Input 6 5 6" xfId="40036"/>
    <cellStyle name="Input 6 5 7" xfId="40037"/>
    <cellStyle name="Input 6 5 8" xfId="40038"/>
    <cellStyle name="Input 6 5 9" xfId="40039"/>
    <cellStyle name="Input 6 6" xfId="40040"/>
    <cellStyle name="Input 6 6 10" xfId="40041"/>
    <cellStyle name="Input 6 6 11" xfId="40042"/>
    <cellStyle name="Input 6 6 12" xfId="40043"/>
    <cellStyle name="Input 6 6 13" xfId="40044"/>
    <cellStyle name="Input 6 6 2" xfId="40045"/>
    <cellStyle name="Input 6 6 2 10" xfId="40046"/>
    <cellStyle name="Input 6 6 2 2" xfId="40047"/>
    <cellStyle name="Input 6 6 2 2 2" xfId="40048"/>
    <cellStyle name="Input 6 6 2 2 3" xfId="40049"/>
    <cellStyle name="Input 6 6 2 2 4" xfId="40050"/>
    <cellStyle name="Input 6 6 2 2 5" xfId="40051"/>
    <cellStyle name="Input 6 6 2 2 6" xfId="40052"/>
    <cellStyle name="Input 6 6 2 2 7" xfId="40053"/>
    <cellStyle name="Input 6 6 2 2 8" xfId="40054"/>
    <cellStyle name="Input 6 6 2 2 9" xfId="40055"/>
    <cellStyle name="Input 6 6 2 3" xfId="40056"/>
    <cellStyle name="Input 6 6 2 4" xfId="40057"/>
    <cellStyle name="Input 6 6 2 5" xfId="40058"/>
    <cellStyle name="Input 6 6 2 6" xfId="40059"/>
    <cellStyle name="Input 6 6 2 7" xfId="40060"/>
    <cellStyle name="Input 6 6 2 8" xfId="40061"/>
    <cellStyle name="Input 6 6 2 9" xfId="40062"/>
    <cellStyle name="Input 6 6 3" xfId="40063"/>
    <cellStyle name="Input 6 6 3 2" xfId="40064"/>
    <cellStyle name="Input 6 6 3 3" xfId="40065"/>
    <cellStyle name="Input 6 6 3 4" xfId="40066"/>
    <cellStyle name="Input 6 6 3 5" xfId="40067"/>
    <cellStyle name="Input 6 6 3 6" xfId="40068"/>
    <cellStyle name="Input 6 6 3 7" xfId="40069"/>
    <cellStyle name="Input 6 6 3 8" xfId="40070"/>
    <cellStyle name="Input 6 6 4" xfId="40071"/>
    <cellStyle name="Input 6 6 4 2" xfId="40072"/>
    <cellStyle name="Input 6 6 4 3" xfId="40073"/>
    <cellStyle name="Input 6 6 4 4" xfId="40074"/>
    <cellStyle name="Input 6 6 4 5" xfId="40075"/>
    <cellStyle name="Input 6 6 4 6" xfId="40076"/>
    <cellStyle name="Input 6 6 4 7" xfId="40077"/>
    <cellStyle name="Input 6 6 4 8" xfId="40078"/>
    <cellStyle name="Input 6 6 4 9" xfId="40079"/>
    <cellStyle name="Input 6 6 5" xfId="40080"/>
    <cellStyle name="Input 6 6 6" xfId="40081"/>
    <cellStyle name="Input 6 6 7" xfId="40082"/>
    <cellStyle name="Input 6 6 8" xfId="40083"/>
    <cellStyle name="Input 6 6 9" xfId="40084"/>
    <cellStyle name="Input 6 7" xfId="40085"/>
    <cellStyle name="Input 6 7 2" xfId="40086"/>
    <cellStyle name="Input 6 7 3" xfId="40087"/>
    <cellStyle name="Input 6 7 4" xfId="40088"/>
    <cellStyle name="Input 6 7 5" xfId="40089"/>
    <cellStyle name="Input 6 7 6" xfId="40090"/>
    <cellStyle name="Input 6 7 7" xfId="40091"/>
    <cellStyle name="Input 6 7 8" xfId="40092"/>
    <cellStyle name="Input 6 7 9" xfId="40093"/>
    <cellStyle name="Input 6 8" xfId="40094"/>
    <cellStyle name="Input 6 9" xfId="40095"/>
    <cellStyle name="Input 7" xfId="40096"/>
    <cellStyle name="Input 7 10" xfId="40097"/>
    <cellStyle name="Input 7 11" xfId="40098"/>
    <cellStyle name="Input 7 12" xfId="40099"/>
    <cellStyle name="Input 7 13" xfId="40100"/>
    <cellStyle name="Input 7 14" xfId="40101"/>
    <cellStyle name="Input 7 2" xfId="40102"/>
    <cellStyle name="Input 7 2 10" xfId="40103"/>
    <cellStyle name="Input 7 2 11" xfId="40104"/>
    <cellStyle name="Input 7 2 12" xfId="40105"/>
    <cellStyle name="Input 7 2 2" xfId="40106"/>
    <cellStyle name="Input 7 2 2 10" xfId="40107"/>
    <cellStyle name="Input 7 2 2 11" xfId="40108"/>
    <cellStyle name="Input 7 2 2 12" xfId="40109"/>
    <cellStyle name="Input 7 2 2 13" xfId="40110"/>
    <cellStyle name="Input 7 2 2 14" xfId="40111"/>
    <cellStyle name="Input 7 2 2 15" xfId="40112"/>
    <cellStyle name="Input 7 2 2 16" xfId="40113"/>
    <cellStyle name="Input 7 2 2 17" xfId="40114"/>
    <cellStyle name="Input 7 2 2 18" xfId="40115"/>
    <cellStyle name="Input 7 2 2 19" xfId="40116"/>
    <cellStyle name="Input 7 2 2 2" xfId="40117"/>
    <cellStyle name="Input 7 2 2 2 10" xfId="40118"/>
    <cellStyle name="Input 7 2 2 2 11" xfId="40119"/>
    <cellStyle name="Input 7 2 2 2 12" xfId="40120"/>
    <cellStyle name="Input 7 2 2 2 13" xfId="40121"/>
    <cellStyle name="Input 7 2 2 2 2" xfId="40122"/>
    <cellStyle name="Input 7 2 2 2 2 10" xfId="40123"/>
    <cellStyle name="Input 7 2 2 2 2 2" xfId="40124"/>
    <cellStyle name="Input 7 2 2 2 2 2 2" xfId="40125"/>
    <cellStyle name="Input 7 2 2 2 2 2 3" xfId="40126"/>
    <cellStyle name="Input 7 2 2 2 2 2 4" xfId="40127"/>
    <cellStyle name="Input 7 2 2 2 2 2 5" xfId="40128"/>
    <cellStyle name="Input 7 2 2 2 2 2 6" xfId="40129"/>
    <cellStyle name="Input 7 2 2 2 2 2 7" xfId="40130"/>
    <cellStyle name="Input 7 2 2 2 2 2 8" xfId="40131"/>
    <cellStyle name="Input 7 2 2 2 2 2 9" xfId="40132"/>
    <cellStyle name="Input 7 2 2 2 2 3" xfId="40133"/>
    <cellStyle name="Input 7 2 2 2 2 4" xfId="40134"/>
    <cellStyle name="Input 7 2 2 2 2 5" xfId="40135"/>
    <cellStyle name="Input 7 2 2 2 2 6" xfId="40136"/>
    <cellStyle name="Input 7 2 2 2 2 7" xfId="40137"/>
    <cellStyle name="Input 7 2 2 2 2 8" xfId="40138"/>
    <cellStyle name="Input 7 2 2 2 2 9" xfId="40139"/>
    <cellStyle name="Input 7 2 2 2 3" xfId="40140"/>
    <cellStyle name="Input 7 2 2 2 3 2" xfId="40141"/>
    <cellStyle name="Input 7 2 2 2 3 3" xfId="40142"/>
    <cellStyle name="Input 7 2 2 2 3 4" xfId="40143"/>
    <cellStyle name="Input 7 2 2 2 3 5" xfId="40144"/>
    <cellStyle name="Input 7 2 2 2 3 6" xfId="40145"/>
    <cellStyle name="Input 7 2 2 2 3 7" xfId="40146"/>
    <cellStyle name="Input 7 2 2 2 3 8" xfId="40147"/>
    <cellStyle name="Input 7 2 2 2 4" xfId="40148"/>
    <cellStyle name="Input 7 2 2 2 4 2" xfId="40149"/>
    <cellStyle name="Input 7 2 2 2 4 3" xfId="40150"/>
    <cellStyle name="Input 7 2 2 2 4 4" xfId="40151"/>
    <cellStyle name="Input 7 2 2 2 4 5" xfId="40152"/>
    <cellStyle name="Input 7 2 2 2 4 6" xfId="40153"/>
    <cellStyle name="Input 7 2 2 2 4 7" xfId="40154"/>
    <cellStyle name="Input 7 2 2 2 4 8" xfId="40155"/>
    <cellStyle name="Input 7 2 2 2 4 9" xfId="40156"/>
    <cellStyle name="Input 7 2 2 2 5" xfId="40157"/>
    <cellStyle name="Input 7 2 2 2 6" xfId="40158"/>
    <cellStyle name="Input 7 2 2 2 7" xfId="40159"/>
    <cellStyle name="Input 7 2 2 2 8" xfId="40160"/>
    <cellStyle name="Input 7 2 2 2 9" xfId="40161"/>
    <cellStyle name="Input 7 2 2 3" xfId="40162"/>
    <cellStyle name="Input 7 2 2 3 10" xfId="40163"/>
    <cellStyle name="Input 7 2 2 3 11" xfId="40164"/>
    <cellStyle name="Input 7 2 2 3 12" xfId="40165"/>
    <cellStyle name="Input 7 2 2 3 13" xfId="40166"/>
    <cellStyle name="Input 7 2 2 3 2" xfId="40167"/>
    <cellStyle name="Input 7 2 2 3 2 10" xfId="40168"/>
    <cellStyle name="Input 7 2 2 3 2 2" xfId="40169"/>
    <cellStyle name="Input 7 2 2 3 2 2 2" xfId="40170"/>
    <cellStyle name="Input 7 2 2 3 2 2 3" xfId="40171"/>
    <cellStyle name="Input 7 2 2 3 2 2 4" xfId="40172"/>
    <cellStyle name="Input 7 2 2 3 2 2 5" xfId="40173"/>
    <cellStyle name="Input 7 2 2 3 2 2 6" xfId="40174"/>
    <cellStyle name="Input 7 2 2 3 2 2 7" xfId="40175"/>
    <cellStyle name="Input 7 2 2 3 2 2 8" xfId="40176"/>
    <cellStyle name="Input 7 2 2 3 2 2 9" xfId="40177"/>
    <cellStyle name="Input 7 2 2 3 2 3" xfId="40178"/>
    <cellStyle name="Input 7 2 2 3 2 4" xfId="40179"/>
    <cellStyle name="Input 7 2 2 3 2 5" xfId="40180"/>
    <cellStyle name="Input 7 2 2 3 2 6" xfId="40181"/>
    <cellStyle name="Input 7 2 2 3 2 7" xfId="40182"/>
    <cellStyle name="Input 7 2 2 3 2 8" xfId="40183"/>
    <cellStyle name="Input 7 2 2 3 2 9" xfId="40184"/>
    <cellStyle name="Input 7 2 2 3 3" xfId="40185"/>
    <cellStyle name="Input 7 2 2 3 3 2" xfId="40186"/>
    <cellStyle name="Input 7 2 2 3 3 3" xfId="40187"/>
    <cellStyle name="Input 7 2 2 3 3 4" xfId="40188"/>
    <cellStyle name="Input 7 2 2 3 3 5" xfId="40189"/>
    <cellStyle name="Input 7 2 2 3 3 6" xfId="40190"/>
    <cellStyle name="Input 7 2 2 3 3 7" xfId="40191"/>
    <cellStyle name="Input 7 2 2 3 3 8" xfId="40192"/>
    <cellStyle name="Input 7 2 2 3 4" xfId="40193"/>
    <cellStyle name="Input 7 2 2 3 4 2" xfId="40194"/>
    <cellStyle name="Input 7 2 2 3 4 3" xfId="40195"/>
    <cellStyle name="Input 7 2 2 3 4 4" xfId="40196"/>
    <cellStyle name="Input 7 2 2 3 4 5" xfId="40197"/>
    <cellStyle name="Input 7 2 2 3 4 6" xfId="40198"/>
    <cellStyle name="Input 7 2 2 3 4 7" xfId="40199"/>
    <cellStyle name="Input 7 2 2 3 4 8" xfId="40200"/>
    <cellStyle name="Input 7 2 2 3 4 9" xfId="40201"/>
    <cellStyle name="Input 7 2 2 3 5" xfId="40202"/>
    <cellStyle name="Input 7 2 2 3 6" xfId="40203"/>
    <cellStyle name="Input 7 2 2 3 7" xfId="40204"/>
    <cellStyle name="Input 7 2 2 3 8" xfId="40205"/>
    <cellStyle name="Input 7 2 2 3 9" xfId="40206"/>
    <cellStyle name="Input 7 2 2 4" xfId="40207"/>
    <cellStyle name="Input 7 2 2 4 10" xfId="40208"/>
    <cellStyle name="Input 7 2 2 4 11" xfId="40209"/>
    <cellStyle name="Input 7 2 2 4 12" xfId="40210"/>
    <cellStyle name="Input 7 2 2 4 13" xfId="40211"/>
    <cellStyle name="Input 7 2 2 4 2" xfId="40212"/>
    <cellStyle name="Input 7 2 2 4 2 10" xfId="40213"/>
    <cellStyle name="Input 7 2 2 4 2 2" xfId="40214"/>
    <cellStyle name="Input 7 2 2 4 2 2 2" xfId="40215"/>
    <cellStyle name="Input 7 2 2 4 2 2 3" xfId="40216"/>
    <cellStyle name="Input 7 2 2 4 2 2 4" xfId="40217"/>
    <cellStyle name="Input 7 2 2 4 2 2 5" xfId="40218"/>
    <cellStyle name="Input 7 2 2 4 2 2 6" xfId="40219"/>
    <cellStyle name="Input 7 2 2 4 2 2 7" xfId="40220"/>
    <cellStyle name="Input 7 2 2 4 2 2 8" xfId="40221"/>
    <cellStyle name="Input 7 2 2 4 2 2 9" xfId="40222"/>
    <cellStyle name="Input 7 2 2 4 2 3" xfId="40223"/>
    <cellStyle name="Input 7 2 2 4 2 4" xfId="40224"/>
    <cellStyle name="Input 7 2 2 4 2 5" xfId="40225"/>
    <cellStyle name="Input 7 2 2 4 2 6" xfId="40226"/>
    <cellStyle name="Input 7 2 2 4 2 7" xfId="40227"/>
    <cellStyle name="Input 7 2 2 4 2 8" xfId="40228"/>
    <cellStyle name="Input 7 2 2 4 2 9" xfId="40229"/>
    <cellStyle name="Input 7 2 2 4 3" xfId="40230"/>
    <cellStyle name="Input 7 2 2 4 3 2" xfId="40231"/>
    <cellStyle name="Input 7 2 2 4 3 3" xfId="40232"/>
    <cellStyle name="Input 7 2 2 4 3 4" xfId="40233"/>
    <cellStyle name="Input 7 2 2 4 3 5" xfId="40234"/>
    <cellStyle name="Input 7 2 2 4 3 6" xfId="40235"/>
    <cellStyle name="Input 7 2 2 4 3 7" xfId="40236"/>
    <cellStyle name="Input 7 2 2 4 3 8" xfId="40237"/>
    <cellStyle name="Input 7 2 2 4 4" xfId="40238"/>
    <cellStyle name="Input 7 2 2 4 4 2" xfId="40239"/>
    <cellStyle name="Input 7 2 2 4 4 3" xfId="40240"/>
    <cellStyle name="Input 7 2 2 4 4 4" xfId="40241"/>
    <cellStyle name="Input 7 2 2 4 4 5" xfId="40242"/>
    <cellStyle name="Input 7 2 2 4 4 6" xfId="40243"/>
    <cellStyle name="Input 7 2 2 4 4 7" xfId="40244"/>
    <cellStyle name="Input 7 2 2 4 4 8" xfId="40245"/>
    <cellStyle name="Input 7 2 2 4 4 9" xfId="40246"/>
    <cellStyle name="Input 7 2 2 4 5" xfId="40247"/>
    <cellStyle name="Input 7 2 2 4 6" xfId="40248"/>
    <cellStyle name="Input 7 2 2 4 7" xfId="40249"/>
    <cellStyle name="Input 7 2 2 4 8" xfId="40250"/>
    <cellStyle name="Input 7 2 2 4 9" xfId="40251"/>
    <cellStyle name="Input 7 2 2 5" xfId="40252"/>
    <cellStyle name="Input 7 2 2 5 10" xfId="40253"/>
    <cellStyle name="Input 7 2 2 5 11" xfId="40254"/>
    <cellStyle name="Input 7 2 2 5 12" xfId="40255"/>
    <cellStyle name="Input 7 2 2 5 13" xfId="40256"/>
    <cellStyle name="Input 7 2 2 5 2" xfId="40257"/>
    <cellStyle name="Input 7 2 2 5 2 10" xfId="40258"/>
    <cellStyle name="Input 7 2 2 5 2 2" xfId="40259"/>
    <cellStyle name="Input 7 2 2 5 2 2 2" xfId="40260"/>
    <cellStyle name="Input 7 2 2 5 2 2 3" xfId="40261"/>
    <cellStyle name="Input 7 2 2 5 2 2 4" xfId="40262"/>
    <cellStyle name="Input 7 2 2 5 2 2 5" xfId="40263"/>
    <cellStyle name="Input 7 2 2 5 2 2 6" xfId="40264"/>
    <cellStyle name="Input 7 2 2 5 2 2 7" xfId="40265"/>
    <cellStyle name="Input 7 2 2 5 2 2 8" xfId="40266"/>
    <cellStyle name="Input 7 2 2 5 2 2 9" xfId="40267"/>
    <cellStyle name="Input 7 2 2 5 2 3" xfId="40268"/>
    <cellStyle name="Input 7 2 2 5 2 4" xfId="40269"/>
    <cellStyle name="Input 7 2 2 5 2 5" xfId="40270"/>
    <cellStyle name="Input 7 2 2 5 2 6" xfId="40271"/>
    <cellStyle name="Input 7 2 2 5 2 7" xfId="40272"/>
    <cellStyle name="Input 7 2 2 5 2 8" xfId="40273"/>
    <cellStyle name="Input 7 2 2 5 2 9" xfId="40274"/>
    <cellStyle name="Input 7 2 2 5 3" xfId="40275"/>
    <cellStyle name="Input 7 2 2 5 3 2" xfId="40276"/>
    <cellStyle name="Input 7 2 2 5 3 3" xfId="40277"/>
    <cellStyle name="Input 7 2 2 5 3 4" xfId="40278"/>
    <cellStyle name="Input 7 2 2 5 3 5" xfId="40279"/>
    <cellStyle name="Input 7 2 2 5 3 6" xfId="40280"/>
    <cellStyle name="Input 7 2 2 5 3 7" xfId="40281"/>
    <cellStyle name="Input 7 2 2 5 3 8" xfId="40282"/>
    <cellStyle name="Input 7 2 2 5 4" xfId="40283"/>
    <cellStyle name="Input 7 2 2 5 4 2" xfId="40284"/>
    <cellStyle name="Input 7 2 2 5 4 3" xfId="40285"/>
    <cellStyle name="Input 7 2 2 5 4 4" xfId="40286"/>
    <cellStyle name="Input 7 2 2 5 4 5" xfId="40287"/>
    <cellStyle name="Input 7 2 2 5 4 6" xfId="40288"/>
    <cellStyle name="Input 7 2 2 5 4 7" xfId="40289"/>
    <cellStyle name="Input 7 2 2 5 4 8" xfId="40290"/>
    <cellStyle name="Input 7 2 2 5 4 9" xfId="40291"/>
    <cellStyle name="Input 7 2 2 5 5" xfId="40292"/>
    <cellStyle name="Input 7 2 2 5 6" xfId="40293"/>
    <cellStyle name="Input 7 2 2 5 7" xfId="40294"/>
    <cellStyle name="Input 7 2 2 5 8" xfId="40295"/>
    <cellStyle name="Input 7 2 2 5 9" xfId="40296"/>
    <cellStyle name="Input 7 2 2 6" xfId="40297"/>
    <cellStyle name="Input 7 2 2 6 10" xfId="40298"/>
    <cellStyle name="Input 7 2 2 6 2" xfId="40299"/>
    <cellStyle name="Input 7 2 2 6 2 2" xfId="40300"/>
    <cellStyle name="Input 7 2 2 6 2 3" xfId="40301"/>
    <cellStyle name="Input 7 2 2 6 2 4" xfId="40302"/>
    <cellStyle name="Input 7 2 2 6 2 5" xfId="40303"/>
    <cellStyle name="Input 7 2 2 6 2 6" xfId="40304"/>
    <cellStyle name="Input 7 2 2 6 2 7" xfId="40305"/>
    <cellStyle name="Input 7 2 2 6 2 8" xfId="40306"/>
    <cellStyle name="Input 7 2 2 6 2 9" xfId="40307"/>
    <cellStyle name="Input 7 2 2 6 3" xfId="40308"/>
    <cellStyle name="Input 7 2 2 6 4" xfId="40309"/>
    <cellStyle name="Input 7 2 2 6 5" xfId="40310"/>
    <cellStyle name="Input 7 2 2 6 6" xfId="40311"/>
    <cellStyle name="Input 7 2 2 6 7" xfId="40312"/>
    <cellStyle name="Input 7 2 2 6 8" xfId="40313"/>
    <cellStyle name="Input 7 2 2 6 9" xfId="40314"/>
    <cellStyle name="Input 7 2 2 7" xfId="40315"/>
    <cellStyle name="Input 7 2 2 7 2" xfId="40316"/>
    <cellStyle name="Input 7 2 2 7 3" xfId="40317"/>
    <cellStyle name="Input 7 2 2 7 4" xfId="40318"/>
    <cellStyle name="Input 7 2 2 7 5" xfId="40319"/>
    <cellStyle name="Input 7 2 2 7 6" xfId="40320"/>
    <cellStyle name="Input 7 2 2 7 7" xfId="40321"/>
    <cellStyle name="Input 7 2 2 7 8" xfId="40322"/>
    <cellStyle name="Input 7 2 2 8" xfId="40323"/>
    <cellStyle name="Input 7 2 2 8 2" xfId="40324"/>
    <cellStyle name="Input 7 2 2 8 3" xfId="40325"/>
    <cellStyle name="Input 7 2 2 8 4" xfId="40326"/>
    <cellStyle name="Input 7 2 2 8 5" xfId="40327"/>
    <cellStyle name="Input 7 2 2 8 6" xfId="40328"/>
    <cellStyle name="Input 7 2 2 8 7" xfId="40329"/>
    <cellStyle name="Input 7 2 2 8 8" xfId="40330"/>
    <cellStyle name="Input 7 2 2 8 9" xfId="40331"/>
    <cellStyle name="Input 7 2 2 9" xfId="40332"/>
    <cellStyle name="Input 7 2 3" xfId="40333"/>
    <cellStyle name="Input 7 2 3 10" xfId="40334"/>
    <cellStyle name="Input 7 2 3 11" xfId="40335"/>
    <cellStyle name="Input 7 2 3 12" xfId="40336"/>
    <cellStyle name="Input 7 2 3 13" xfId="40337"/>
    <cellStyle name="Input 7 2 3 14" xfId="40338"/>
    <cellStyle name="Input 7 2 3 15" xfId="40339"/>
    <cellStyle name="Input 7 2 3 16" xfId="40340"/>
    <cellStyle name="Input 7 2 3 17" xfId="40341"/>
    <cellStyle name="Input 7 2 3 2" xfId="40342"/>
    <cellStyle name="Input 7 2 3 2 10" xfId="40343"/>
    <cellStyle name="Input 7 2 3 2 11" xfId="40344"/>
    <cellStyle name="Input 7 2 3 2 12" xfId="40345"/>
    <cellStyle name="Input 7 2 3 2 13" xfId="40346"/>
    <cellStyle name="Input 7 2 3 2 2" xfId="40347"/>
    <cellStyle name="Input 7 2 3 2 2 10" xfId="40348"/>
    <cellStyle name="Input 7 2 3 2 2 2" xfId="40349"/>
    <cellStyle name="Input 7 2 3 2 2 2 2" xfId="40350"/>
    <cellStyle name="Input 7 2 3 2 2 2 3" xfId="40351"/>
    <cellStyle name="Input 7 2 3 2 2 2 4" xfId="40352"/>
    <cellStyle name="Input 7 2 3 2 2 2 5" xfId="40353"/>
    <cellStyle name="Input 7 2 3 2 2 2 6" xfId="40354"/>
    <cellStyle name="Input 7 2 3 2 2 2 7" xfId="40355"/>
    <cellStyle name="Input 7 2 3 2 2 2 8" xfId="40356"/>
    <cellStyle name="Input 7 2 3 2 2 2 9" xfId="40357"/>
    <cellStyle name="Input 7 2 3 2 2 3" xfId="40358"/>
    <cellStyle name="Input 7 2 3 2 2 4" xfId="40359"/>
    <cellStyle name="Input 7 2 3 2 2 5" xfId="40360"/>
    <cellStyle name="Input 7 2 3 2 2 6" xfId="40361"/>
    <cellStyle name="Input 7 2 3 2 2 7" xfId="40362"/>
    <cellStyle name="Input 7 2 3 2 2 8" xfId="40363"/>
    <cellStyle name="Input 7 2 3 2 2 9" xfId="40364"/>
    <cellStyle name="Input 7 2 3 2 3" xfId="40365"/>
    <cellStyle name="Input 7 2 3 2 3 2" xfId="40366"/>
    <cellStyle name="Input 7 2 3 2 3 3" xfId="40367"/>
    <cellStyle name="Input 7 2 3 2 3 4" xfId="40368"/>
    <cellStyle name="Input 7 2 3 2 3 5" xfId="40369"/>
    <cellStyle name="Input 7 2 3 2 3 6" xfId="40370"/>
    <cellStyle name="Input 7 2 3 2 3 7" xfId="40371"/>
    <cellStyle name="Input 7 2 3 2 3 8" xfId="40372"/>
    <cellStyle name="Input 7 2 3 2 4" xfId="40373"/>
    <cellStyle name="Input 7 2 3 2 4 2" xfId="40374"/>
    <cellStyle name="Input 7 2 3 2 4 3" xfId="40375"/>
    <cellStyle name="Input 7 2 3 2 4 4" xfId="40376"/>
    <cellStyle name="Input 7 2 3 2 4 5" xfId="40377"/>
    <cellStyle name="Input 7 2 3 2 4 6" xfId="40378"/>
    <cellStyle name="Input 7 2 3 2 4 7" xfId="40379"/>
    <cellStyle name="Input 7 2 3 2 4 8" xfId="40380"/>
    <cellStyle name="Input 7 2 3 2 4 9" xfId="40381"/>
    <cellStyle name="Input 7 2 3 2 5" xfId="40382"/>
    <cellStyle name="Input 7 2 3 2 6" xfId="40383"/>
    <cellStyle name="Input 7 2 3 2 7" xfId="40384"/>
    <cellStyle name="Input 7 2 3 2 8" xfId="40385"/>
    <cellStyle name="Input 7 2 3 2 9" xfId="40386"/>
    <cellStyle name="Input 7 2 3 3" xfId="40387"/>
    <cellStyle name="Input 7 2 3 3 10" xfId="40388"/>
    <cellStyle name="Input 7 2 3 3 11" xfId="40389"/>
    <cellStyle name="Input 7 2 3 3 12" xfId="40390"/>
    <cellStyle name="Input 7 2 3 3 13" xfId="40391"/>
    <cellStyle name="Input 7 2 3 3 2" xfId="40392"/>
    <cellStyle name="Input 7 2 3 3 2 10" xfId="40393"/>
    <cellStyle name="Input 7 2 3 3 2 2" xfId="40394"/>
    <cellStyle name="Input 7 2 3 3 2 2 2" xfId="40395"/>
    <cellStyle name="Input 7 2 3 3 2 2 3" xfId="40396"/>
    <cellStyle name="Input 7 2 3 3 2 2 4" xfId="40397"/>
    <cellStyle name="Input 7 2 3 3 2 2 5" xfId="40398"/>
    <cellStyle name="Input 7 2 3 3 2 2 6" xfId="40399"/>
    <cellStyle name="Input 7 2 3 3 2 2 7" xfId="40400"/>
    <cellStyle name="Input 7 2 3 3 2 2 8" xfId="40401"/>
    <cellStyle name="Input 7 2 3 3 2 2 9" xfId="40402"/>
    <cellStyle name="Input 7 2 3 3 2 3" xfId="40403"/>
    <cellStyle name="Input 7 2 3 3 2 4" xfId="40404"/>
    <cellStyle name="Input 7 2 3 3 2 5" xfId="40405"/>
    <cellStyle name="Input 7 2 3 3 2 6" xfId="40406"/>
    <cellStyle name="Input 7 2 3 3 2 7" xfId="40407"/>
    <cellStyle name="Input 7 2 3 3 2 8" xfId="40408"/>
    <cellStyle name="Input 7 2 3 3 2 9" xfId="40409"/>
    <cellStyle name="Input 7 2 3 3 3" xfId="40410"/>
    <cellStyle name="Input 7 2 3 3 3 2" xfId="40411"/>
    <cellStyle name="Input 7 2 3 3 3 3" xfId="40412"/>
    <cellStyle name="Input 7 2 3 3 3 4" xfId="40413"/>
    <cellStyle name="Input 7 2 3 3 3 5" xfId="40414"/>
    <cellStyle name="Input 7 2 3 3 3 6" xfId="40415"/>
    <cellStyle name="Input 7 2 3 3 3 7" xfId="40416"/>
    <cellStyle name="Input 7 2 3 3 3 8" xfId="40417"/>
    <cellStyle name="Input 7 2 3 3 4" xfId="40418"/>
    <cellStyle name="Input 7 2 3 3 4 2" xfId="40419"/>
    <cellStyle name="Input 7 2 3 3 4 3" xfId="40420"/>
    <cellStyle name="Input 7 2 3 3 4 4" xfId="40421"/>
    <cellStyle name="Input 7 2 3 3 4 5" xfId="40422"/>
    <cellStyle name="Input 7 2 3 3 4 6" xfId="40423"/>
    <cellStyle name="Input 7 2 3 3 4 7" xfId="40424"/>
    <cellStyle name="Input 7 2 3 3 4 8" xfId="40425"/>
    <cellStyle name="Input 7 2 3 3 4 9" xfId="40426"/>
    <cellStyle name="Input 7 2 3 3 5" xfId="40427"/>
    <cellStyle name="Input 7 2 3 3 6" xfId="40428"/>
    <cellStyle name="Input 7 2 3 3 7" xfId="40429"/>
    <cellStyle name="Input 7 2 3 3 8" xfId="40430"/>
    <cellStyle name="Input 7 2 3 3 9" xfId="40431"/>
    <cellStyle name="Input 7 2 3 4" xfId="40432"/>
    <cellStyle name="Input 7 2 3 4 10" xfId="40433"/>
    <cellStyle name="Input 7 2 3 4 11" xfId="40434"/>
    <cellStyle name="Input 7 2 3 4 12" xfId="40435"/>
    <cellStyle name="Input 7 2 3 4 13" xfId="40436"/>
    <cellStyle name="Input 7 2 3 4 2" xfId="40437"/>
    <cellStyle name="Input 7 2 3 4 2 10" xfId="40438"/>
    <cellStyle name="Input 7 2 3 4 2 2" xfId="40439"/>
    <cellStyle name="Input 7 2 3 4 2 2 2" xfId="40440"/>
    <cellStyle name="Input 7 2 3 4 2 2 3" xfId="40441"/>
    <cellStyle name="Input 7 2 3 4 2 2 4" xfId="40442"/>
    <cellStyle name="Input 7 2 3 4 2 2 5" xfId="40443"/>
    <cellStyle name="Input 7 2 3 4 2 2 6" xfId="40444"/>
    <cellStyle name="Input 7 2 3 4 2 2 7" xfId="40445"/>
    <cellStyle name="Input 7 2 3 4 2 2 8" xfId="40446"/>
    <cellStyle name="Input 7 2 3 4 2 2 9" xfId="40447"/>
    <cellStyle name="Input 7 2 3 4 2 3" xfId="40448"/>
    <cellStyle name="Input 7 2 3 4 2 4" xfId="40449"/>
    <cellStyle name="Input 7 2 3 4 2 5" xfId="40450"/>
    <cellStyle name="Input 7 2 3 4 2 6" xfId="40451"/>
    <cellStyle name="Input 7 2 3 4 2 7" xfId="40452"/>
    <cellStyle name="Input 7 2 3 4 2 8" xfId="40453"/>
    <cellStyle name="Input 7 2 3 4 2 9" xfId="40454"/>
    <cellStyle name="Input 7 2 3 4 3" xfId="40455"/>
    <cellStyle name="Input 7 2 3 4 3 2" xfId="40456"/>
    <cellStyle name="Input 7 2 3 4 3 3" xfId="40457"/>
    <cellStyle name="Input 7 2 3 4 3 4" xfId="40458"/>
    <cellStyle name="Input 7 2 3 4 3 5" xfId="40459"/>
    <cellStyle name="Input 7 2 3 4 3 6" xfId="40460"/>
    <cellStyle name="Input 7 2 3 4 3 7" xfId="40461"/>
    <cellStyle name="Input 7 2 3 4 3 8" xfId="40462"/>
    <cellStyle name="Input 7 2 3 4 4" xfId="40463"/>
    <cellStyle name="Input 7 2 3 4 4 2" xfId="40464"/>
    <cellStyle name="Input 7 2 3 4 4 3" xfId="40465"/>
    <cellStyle name="Input 7 2 3 4 4 4" xfId="40466"/>
    <cellStyle name="Input 7 2 3 4 4 5" xfId="40467"/>
    <cellStyle name="Input 7 2 3 4 4 6" xfId="40468"/>
    <cellStyle name="Input 7 2 3 4 4 7" xfId="40469"/>
    <cellStyle name="Input 7 2 3 4 4 8" xfId="40470"/>
    <cellStyle name="Input 7 2 3 4 4 9" xfId="40471"/>
    <cellStyle name="Input 7 2 3 4 5" xfId="40472"/>
    <cellStyle name="Input 7 2 3 4 6" xfId="40473"/>
    <cellStyle name="Input 7 2 3 4 7" xfId="40474"/>
    <cellStyle name="Input 7 2 3 4 8" xfId="40475"/>
    <cellStyle name="Input 7 2 3 4 9" xfId="40476"/>
    <cellStyle name="Input 7 2 3 5" xfId="40477"/>
    <cellStyle name="Input 7 2 3 5 10" xfId="40478"/>
    <cellStyle name="Input 7 2 3 5 2" xfId="40479"/>
    <cellStyle name="Input 7 2 3 5 2 2" xfId="40480"/>
    <cellStyle name="Input 7 2 3 5 2 3" xfId="40481"/>
    <cellStyle name="Input 7 2 3 5 2 4" xfId="40482"/>
    <cellStyle name="Input 7 2 3 5 2 5" xfId="40483"/>
    <cellStyle name="Input 7 2 3 5 2 6" xfId="40484"/>
    <cellStyle name="Input 7 2 3 5 2 7" xfId="40485"/>
    <cellStyle name="Input 7 2 3 5 2 8" xfId="40486"/>
    <cellStyle name="Input 7 2 3 5 2 9" xfId="40487"/>
    <cellStyle name="Input 7 2 3 5 3" xfId="40488"/>
    <cellStyle name="Input 7 2 3 5 4" xfId="40489"/>
    <cellStyle name="Input 7 2 3 5 5" xfId="40490"/>
    <cellStyle name="Input 7 2 3 5 6" xfId="40491"/>
    <cellStyle name="Input 7 2 3 5 7" xfId="40492"/>
    <cellStyle name="Input 7 2 3 5 8" xfId="40493"/>
    <cellStyle name="Input 7 2 3 5 9" xfId="40494"/>
    <cellStyle name="Input 7 2 3 6" xfId="40495"/>
    <cellStyle name="Input 7 2 3 6 2" xfId="40496"/>
    <cellStyle name="Input 7 2 3 6 3" xfId="40497"/>
    <cellStyle name="Input 7 2 3 6 4" xfId="40498"/>
    <cellStyle name="Input 7 2 3 6 5" xfId="40499"/>
    <cellStyle name="Input 7 2 3 6 6" xfId="40500"/>
    <cellStyle name="Input 7 2 3 6 7" xfId="40501"/>
    <cellStyle name="Input 7 2 3 6 8" xfId="40502"/>
    <cellStyle name="Input 7 2 3 7" xfId="40503"/>
    <cellStyle name="Input 7 2 3 7 2" xfId="40504"/>
    <cellStyle name="Input 7 2 3 7 3" xfId="40505"/>
    <cellStyle name="Input 7 2 3 7 4" xfId="40506"/>
    <cellStyle name="Input 7 2 3 7 5" xfId="40507"/>
    <cellStyle name="Input 7 2 3 7 6" xfId="40508"/>
    <cellStyle name="Input 7 2 3 7 7" xfId="40509"/>
    <cellStyle name="Input 7 2 3 7 8" xfId="40510"/>
    <cellStyle name="Input 7 2 3 7 9" xfId="40511"/>
    <cellStyle name="Input 7 2 3 8" xfId="40512"/>
    <cellStyle name="Input 7 2 3 9" xfId="40513"/>
    <cellStyle name="Input 7 2 4" xfId="40514"/>
    <cellStyle name="Input 7 2 4 10" xfId="40515"/>
    <cellStyle name="Input 7 2 4 11" xfId="40516"/>
    <cellStyle name="Input 7 2 4 12" xfId="40517"/>
    <cellStyle name="Input 7 2 4 13" xfId="40518"/>
    <cellStyle name="Input 7 2 4 2" xfId="40519"/>
    <cellStyle name="Input 7 2 4 2 10" xfId="40520"/>
    <cellStyle name="Input 7 2 4 2 2" xfId="40521"/>
    <cellStyle name="Input 7 2 4 2 2 2" xfId="40522"/>
    <cellStyle name="Input 7 2 4 2 2 3" xfId="40523"/>
    <cellStyle name="Input 7 2 4 2 2 4" xfId="40524"/>
    <cellStyle name="Input 7 2 4 2 2 5" xfId="40525"/>
    <cellStyle name="Input 7 2 4 2 2 6" xfId="40526"/>
    <cellStyle name="Input 7 2 4 2 2 7" xfId="40527"/>
    <cellStyle name="Input 7 2 4 2 2 8" xfId="40528"/>
    <cellStyle name="Input 7 2 4 2 2 9" xfId="40529"/>
    <cellStyle name="Input 7 2 4 2 3" xfId="40530"/>
    <cellStyle name="Input 7 2 4 2 4" xfId="40531"/>
    <cellStyle name="Input 7 2 4 2 5" xfId="40532"/>
    <cellStyle name="Input 7 2 4 2 6" xfId="40533"/>
    <cellStyle name="Input 7 2 4 2 7" xfId="40534"/>
    <cellStyle name="Input 7 2 4 2 8" xfId="40535"/>
    <cellStyle name="Input 7 2 4 2 9" xfId="40536"/>
    <cellStyle name="Input 7 2 4 3" xfId="40537"/>
    <cellStyle name="Input 7 2 4 3 2" xfId="40538"/>
    <cellStyle name="Input 7 2 4 3 3" xfId="40539"/>
    <cellStyle name="Input 7 2 4 3 4" xfId="40540"/>
    <cellStyle name="Input 7 2 4 3 5" xfId="40541"/>
    <cellStyle name="Input 7 2 4 3 6" xfId="40542"/>
    <cellStyle name="Input 7 2 4 3 7" xfId="40543"/>
    <cellStyle name="Input 7 2 4 3 8" xfId="40544"/>
    <cellStyle name="Input 7 2 4 4" xfId="40545"/>
    <cellStyle name="Input 7 2 4 4 2" xfId="40546"/>
    <cellStyle name="Input 7 2 4 4 3" xfId="40547"/>
    <cellStyle name="Input 7 2 4 4 4" xfId="40548"/>
    <cellStyle name="Input 7 2 4 4 5" xfId="40549"/>
    <cellStyle name="Input 7 2 4 4 6" xfId="40550"/>
    <cellStyle name="Input 7 2 4 4 7" xfId="40551"/>
    <cellStyle name="Input 7 2 4 4 8" xfId="40552"/>
    <cellStyle name="Input 7 2 4 4 9" xfId="40553"/>
    <cellStyle name="Input 7 2 4 5" xfId="40554"/>
    <cellStyle name="Input 7 2 4 6" xfId="40555"/>
    <cellStyle name="Input 7 2 4 7" xfId="40556"/>
    <cellStyle name="Input 7 2 4 8" xfId="40557"/>
    <cellStyle name="Input 7 2 4 9" xfId="40558"/>
    <cellStyle name="Input 7 2 5" xfId="40559"/>
    <cellStyle name="Input 7 2 5 2" xfId="40560"/>
    <cellStyle name="Input 7 2 5 3" xfId="40561"/>
    <cellStyle name="Input 7 2 5 4" xfId="40562"/>
    <cellStyle name="Input 7 2 5 5" xfId="40563"/>
    <cellStyle name="Input 7 2 5 6" xfId="40564"/>
    <cellStyle name="Input 7 2 5 7" xfId="40565"/>
    <cellStyle name="Input 7 2 5 8" xfId="40566"/>
    <cellStyle name="Input 7 2 5 9" xfId="40567"/>
    <cellStyle name="Input 7 2 6" xfId="40568"/>
    <cellStyle name="Input 7 2 7" xfId="40569"/>
    <cellStyle name="Input 7 2 8" xfId="40570"/>
    <cellStyle name="Input 7 2 9" xfId="40571"/>
    <cellStyle name="Input 7 3" xfId="40572"/>
    <cellStyle name="Input 7 3 10" xfId="40573"/>
    <cellStyle name="Input 7 3 11" xfId="40574"/>
    <cellStyle name="Input 7 3 12" xfId="40575"/>
    <cellStyle name="Input 7 3 13" xfId="40576"/>
    <cellStyle name="Input 7 3 14" xfId="40577"/>
    <cellStyle name="Input 7 3 15" xfId="40578"/>
    <cellStyle name="Input 7 3 16" xfId="40579"/>
    <cellStyle name="Input 7 3 17" xfId="40580"/>
    <cellStyle name="Input 7 3 18" xfId="40581"/>
    <cellStyle name="Input 7 3 19" xfId="40582"/>
    <cellStyle name="Input 7 3 2" xfId="40583"/>
    <cellStyle name="Input 7 3 2 10" xfId="40584"/>
    <cellStyle name="Input 7 3 2 11" xfId="40585"/>
    <cellStyle name="Input 7 3 2 12" xfId="40586"/>
    <cellStyle name="Input 7 3 2 13" xfId="40587"/>
    <cellStyle name="Input 7 3 2 2" xfId="40588"/>
    <cellStyle name="Input 7 3 2 2 10" xfId="40589"/>
    <cellStyle name="Input 7 3 2 2 2" xfId="40590"/>
    <cellStyle name="Input 7 3 2 2 2 2" xfId="40591"/>
    <cellStyle name="Input 7 3 2 2 2 3" xfId="40592"/>
    <cellStyle name="Input 7 3 2 2 2 4" xfId="40593"/>
    <cellStyle name="Input 7 3 2 2 2 5" xfId="40594"/>
    <cellStyle name="Input 7 3 2 2 2 6" xfId="40595"/>
    <cellStyle name="Input 7 3 2 2 2 7" xfId="40596"/>
    <cellStyle name="Input 7 3 2 2 2 8" xfId="40597"/>
    <cellStyle name="Input 7 3 2 2 2 9" xfId="40598"/>
    <cellStyle name="Input 7 3 2 2 3" xfId="40599"/>
    <cellStyle name="Input 7 3 2 2 4" xfId="40600"/>
    <cellStyle name="Input 7 3 2 2 5" xfId="40601"/>
    <cellStyle name="Input 7 3 2 2 6" xfId="40602"/>
    <cellStyle name="Input 7 3 2 2 7" xfId="40603"/>
    <cellStyle name="Input 7 3 2 2 8" xfId="40604"/>
    <cellStyle name="Input 7 3 2 2 9" xfId="40605"/>
    <cellStyle name="Input 7 3 2 3" xfId="40606"/>
    <cellStyle name="Input 7 3 2 3 2" xfId="40607"/>
    <cellStyle name="Input 7 3 2 3 3" xfId="40608"/>
    <cellStyle name="Input 7 3 2 3 4" xfId="40609"/>
    <cellStyle name="Input 7 3 2 3 5" xfId="40610"/>
    <cellStyle name="Input 7 3 2 3 6" xfId="40611"/>
    <cellStyle name="Input 7 3 2 3 7" xfId="40612"/>
    <cellStyle name="Input 7 3 2 3 8" xfId="40613"/>
    <cellStyle name="Input 7 3 2 4" xfId="40614"/>
    <cellStyle name="Input 7 3 2 4 2" xfId="40615"/>
    <cellStyle name="Input 7 3 2 4 3" xfId="40616"/>
    <cellStyle name="Input 7 3 2 4 4" xfId="40617"/>
    <cellStyle name="Input 7 3 2 4 5" xfId="40618"/>
    <cellStyle name="Input 7 3 2 4 6" xfId="40619"/>
    <cellStyle name="Input 7 3 2 4 7" xfId="40620"/>
    <cellStyle name="Input 7 3 2 4 8" xfId="40621"/>
    <cellStyle name="Input 7 3 2 4 9" xfId="40622"/>
    <cellStyle name="Input 7 3 2 5" xfId="40623"/>
    <cellStyle name="Input 7 3 2 6" xfId="40624"/>
    <cellStyle name="Input 7 3 2 7" xfId="40625"/>
    <cellStyle name="Input 7 3 2 8" xfId="40626"/>
    <cellStyle name="Input 7 3 2 9" xfId="40627"/>
    <cellStyle name="Input 7 3 3" xfId="40628"/>
    <cellStyle name="Input 7 3 3 10" xfId="40629"/>
    <cellStyle name="Input 7 3 3 11" xfId="40630"/>
    <cellStyle name="Input 7 3 3 12" xfId="40631"/>
    <cellStyle name="Input 7 3 3 13" xfId="40632"/>
    <cellStyle name="Input 7 3 3 2" xfId="40633"/>
    <cellStyle name="Input 7 3 3 2 10" xfId="40634"/>
    <cellStyle name="Input 7 3 3 2 2" xfId="40635"/>
    <cellStyle name="Input 7 3 3 2 2 2" xfId="40636"/>
    <cellStyle name="Input 7 3 3 2 2 3" xfId="40637"/>
    <cellStyle name="Input 7 3 3 2 2 4" xfId="40638"/>
    <cellStyle name="Input 7 3 3 2 2 5" xfId="40639"/>
    <cellStyle name="Input 7 3 3 2 2 6" xfId="40640"/>
    <cellStyle name="Input 7 3 3 2 2 7" xfId="40641"/>
    <cellStyle name="Input 7 3 3 2 2 8" xfId="40642"/>
    <cellStyle name="Input 7 3 3 2 2 9" xfId="40643"/>
    <cellStyle name="Input 7 3 3 2 3" xfId="40644"/>
    <cellStyle name="Input 7 3 3 2 4" xfId="40645"/>
    <cellStyle name="Input 7 3 3 2 5" xfId="40646"/>
    <cellStyle name="Input 7 3 3 2 6" xfId="40647"/>
    <cellStyle name="Input 7 3 3 2 7" xfId="40648"/>
    <cellStyle name="Input 7 3 3 2 8" xfId="40649"/>
    <cellStyle name="Input 7 3 3 2 9" xfId="40650"/>
    <cellStyle name="Input 7 3 3 3" xfId="40651"/>
    <cellStyle name="Input 7 3 3 3 2" xfId="40652"/>
    <cellStyle name="Input 7 3 3 3 3" xfId="40653"/>
    <cellStyle name="Input 7 3 3 3 4" xfId="40654"/>
    <cellStyle name="Input 7 3 3 3 5" xfId="40655"/>
    <cellStyle name="Input 7 3 3 3 6" xfId="40656"/>
    <cellStyle name="Input 7 3 3 3 7" xfId="40657"/>
    <cellStyle name="Input 7 3 3 3 8" xfId="40658"/>
    <cellStyle name="Input 7 3 3 4" xfId="40659"/>
    <cellStyle name="Input 7 3 3 4 2" xfId="40660"/>
    <cellStyle name="Input 7 3 3 4 3" xfId="40661"/>
    <cellStyle name="Input 7 3 3 4 4" xfId="40662"/>
    <cellStyle name="Input 7 3 3 4 5" xfId="40663"/>
    <cellStyle name="Input 7 3 3 4 6" xfId="40664"/>
    <cellStyle name="Input 7 3 3 4 7" xfId="40665"/>
    <cellStyle name="Input 7 3 3 4 8" xfId="40666"/>
    <cellStyle name="Input 7 3 3 4 9" xfId="40667"/>
    <cellStyle name="Input 7 3 3 5" xfId="40668"/>
    <cellStyle name="Input 7 3 3 6" xfId="40669"/>
    <cellStyle name="Input 7 3 3 7" xfId="40670"/>
    <cellStyle name="Input 7 3 3 8" xfId="40671"/>
    <cellStyle name="Input 7 3 3 9" xfId="40672"/>
    <cellStyle name="Input 7 3 4" xfId="40673"/>
    <cellStyle name="Input 7 3 4 10" xfId="40674"/>
    <cellStyle name="Input 7 3 4 11" xfId="40675"/>
    <cellStyle name="Input 7 3 4 12" xfId="40676"/>
    <cellStyle name="Input 7 3 4 13" xfId="40677"/>
    <cellStyle name="Input 7 3 4 2" xfId="40678"/>
    <cellStyle name="Input 7 3 4 2 10" xfId="40679"/>
    <cellStyle name="Input 7 3 4 2 2" xfId="40680"/>
    <cellStyle name="Input 7 3 4 2 2 2" xfId="40681"/>
    <cellStyle name="Input 7 3 4 2 2 3" xfId="40682"/>
    <cellStyle name="Input 7 3 4 2 2 4" xfId="40683"/>
    <cellStyle name="Input 7 3 4 2 2 5" xfId="40684"/>
    <cellStyle name="Input 7 3 4 2 2 6" xfId="40685"/>
    <cellStyle name="Input 7 3 4 2 2 7" xfId="40686"/>
    <cellStyle name="Input 7 3 4 2 2 8" xfId="40687"/>
    <cellStyle name="Input 7 3 4 2 2 9" xfId="40688"/>
    <cellStyle name="Input 7 3 4 2 3" xfId="40689"/>
    <cellStyle name="Input 7 3 4 2 4" xfId="40690"/>
    <cellStyle name="Input 7 3 4 2 5" xfId="40691"/>
    <cellStyle name="Input 7 3 4 2 6" xfId="40692"/>
    <cellStyle name="Input 7 3 4 2 7" xfId="40693"/>
    <cellStyle name="Input 7 3 4 2 8" xfId="40694"/>
    <cellStyle name="Input 7 3 4 2 9" xfId="40695"/>
    <cellStyle name="Input 7 3 4 3" xfId="40696"/>
    <cellStyle name="Input 7 3 4 3 2" xfId="40697"/>
    <cellStyle name="Input 7 3 4 3 3" xfId="40698"/>
    <cellStyle name="Input 7 3 4 3 4" xfId="40699"/>
    <cellStyle name="Input 7 3 4 3 5" xfId="40700"/>
    <cellStyle name="Input 7 3 4 3 6" xfId="40701"/>
    <cellStyle name="Input 7 3 4 3 7" xfId="40702"/>
    <cellStyle name="Input 7 3 4 3 8" xfId="40703"/>
    <cellStyle name="Input 7 3 4 4" xfId="40704"/>
    <cellStyle name="Input 7 3 4 4 2" xfId="40705"/>
    <cellStyle name="Input 7 3 4 4 3" xfId="40706"/>
    <cellStyle name="Input 7 3 4 4 4" xfId="40707"/>
    <cellStyle name="Input 7 3 4 4 5" xfId="40708"/>
    <cellStyle name="Input 7 3 4 4 6" xfId="40709"/>
    <cellStyle name="Input 7 3 4 4 7" xfId="40710"/>
    <cellStyle name="Input 7 3 4 4 8" xfId="40711"/>
    <cellStyle name="Input 7 3 4 4 9" xfId="40712"/>
    <cellStyle name="Input 7 3 4 5" xfId="40713"/>
    <cellStyle name="Input 7 3 4 6" xfId="40714"/>
    <cellStyle name="Input 7 3 4 7" xfId="40715"/>
    <cellStyle name="Input 7 3 4 8" xfId="40716"/>
    <cellStyle name="Input 7 3 4 9" xfId="40717"/>
    <cellStyle name="Input 7 3 5" xfId="40718"/>
    <cellStyle name="Input 7 3 5 10" xfId="40719"/>
    <cellStyle name="Input 7 3 5 11" xfId="40720"/>
    <cellStyle name="Input 7 3 5 12" xfId="40721"/>
    <cellStyle name="Input 7 3 5 13" xfId="40722"/>
    <cellStyle name="Input 7 3 5 2" xfId="40723"/>
    <cellStyle name="Input 7 3 5 2 10" xfId="40724"/>
    <cellStyle name="Input 7 3 5 2 2" xfId="40725"/>
    <cellStyle name="Input 7 3 5 2 2 2" xfId="40726"/>
    <cellStyle name="Input 7 3 5 2 2 3" xfId="40727"/>
    <cellStyle name="Input 7 3 5 2 2 4" xfId="40728"/>
    <cellStyle name="Input 7 3 5 2 2 5" xfId="40729"/>
    <cellStyle name="Input 7 3 5 2 2 6" xfId="40730"/>
    <cellStyle name="Input 7 3 5 2 2 7" xfId="40731"/>
    <cellStyle name="Input 7 3 5 2 2 8" xfId="40732"/>
    <cellStyle name="Input 7 3 5 2 2 9" xfId="40733"/>
    <cellStyle name="Input 7 3 5 2 3" xfId="40734"/>
    <cellStyle name="Input 7 3 5 2 4" xfId="40735"/>
    <cellStyle name="Input 7 3 5 2 5" xfId="40736"/>
    <cellStyle name="Input 7 3 5 2 6" xfId="40737"/>
    <cellStyle name="Input 7 3 5 2 7" xfId="40738"/>
    <cellStyle name="Input 7 3 5 2 8" xfId="40739"/>
    <cellStyle name="Input 7 3 5 2 9" xfId="40740"/>
    <cellStyle name="Input 7 3 5 3" xfId="40741"/>
    <cellStyle name="Input 7 3 5 3 2" xfId="40742"/>
    <cellStyle name="Input 7 3 5 3 3" xfId="40743"/>
    <cellStyle name="Input 7 3 5 3 4" xfId="40744"/>
    <cellStyle name="Input 7 3 5 3 5" xfId="40745"/>
    <cellStyle name="Input 7 3 5 3 6" xfId="40746"/>
    <cellStyle name="Input 7 3 5 3 7" xfId="40747"/>
    <cellStyle name="Input 7 3 5 3 8" xfId="40748"/>
    <cellStyle name="Input 7 3 5 4" xfId="40749"/>
    <cellStyle name="Input 7 3 5 4 2" xfId="40750"/>
    <cellStyle name="Input 7 3 5 4 3" xfId="40751"/>
    <cellStyle name="Input 7 3 5 4 4" xfId="40752"/>
    <cellStyle name="Input 7 3 5 4 5" xfId="40753"/>
    <cellStyle name="Input 7 3 5 4 6" xfId="40754"/>
    <cellStyle name="Input 7 3 5 4 7" xfId="40755"/>
    <cellStyle name="Input 7 3 5 4 8" xfId="40756"/>
    <cellStyle name="Input 7 3 5 4 9" xfId="40757"/>
    <cellStyle name="Input 7 3 5 5" xfId="40758"/>
    <cellStyle name="Input 7 3 5 6" xfId="40759"/>
    <cellStyle name="Input 7 3 5 7" xfId="40760"/>
    <cellStyle name="Input 7 3 5 8" xfId="40761"/>
    <cellStyle name="Input 7 3 5 9" xfId="40762"/>
    <cellStyle name="Input 7 3 6" xfId="40763"/>
    <cellStyle name="Input 7 3 6 10" xfId="40764"/>
    <cellStyle name="Input 7 3 6 2" xfId="40765"/>
    <cellStyle name="Input 7 3 6 2 2" xfId="40766"/>
    <cellStyle name="Input 7 3 6 2 3" xfId="40767"/>
    <cellStyle name="Input 7 3 6 2 4" xfId="40768"/>
    <cellStyle name="Input 7 3 6 2 5" xfId="40769"/>
    <cellStyle name="Input 7 3 6 2 6" xfId="40770"/>
    <cellStyle name="Input 7 3 6 2 7" xfId="40771"/>
    <cellStyle name="Input 7 3 6 2 8" xfId="40772"/>
    <cellStyle name="Input 7 3 6 2 9" xfId="40773"/>
    <cellStyle name="Input 7 3 6 3" xfId="40774"/>
    <cellStyle name="Input 7 3 6 4" xfId="40775"/>
    <cellStyle name="Input 7 3 6 5" xfId="40776"/>
    <cellStyle name="Input 7 3 6 6" xfId="40777"/>
    <cellStyle name="Input 7 3 6 7" xfId="40778"/>
    <cellStyle name="Input 7 3 6 8" xfId="40779"/>
    <cellStyle name="Input 7 3 6 9" xfId="40780"/>
    <cellStyle name="Input 7 3 7" xfId="40781"/>
    <cellStyle name="Input 7 3 7 2" xfId="40782"/>
    <cellStyle name="Input 7 3 7 3" xfId="40783"/>
    <cellStyle name="Input 7 3 7 4" xfId="40784"/>
    <cellStyle name="Input 7 3 7 5" xfId="40785"/>
    <cellStyle name="Input 7 3 7 6" xfId="40786"/>
    <cellStyle name="Input 7 3 7 7" xfId="40787"/>
    <cellStyle name="Input 7 3 7 8" xfId="40788"/>
    <cellStyle name="Input 7 3 8" xfId="40789"/>
    <cellStyle name="Input 7 3 8 2" xfId="40790"/>
    <cellStyle name="Input 7 3 8 3" xfId="40791"/>
    <cellStyle name="Input 7 3 8 4" xfId="40792"/>
    <cellStyle name="Input 7 3 8 5" xfId="40793"/>
    <cellStyle name="Input 7 3 8 6" xfId="40794"/>
    <cellStyle name="Input 7 3 8 7" xfId="40795"/>
    <cellStyle name="Input 7 3 8 8" xfId="40796"/>
    <cellStyle name="Input 7 3 8 9" xfId="40797"/>
    <cellStyle name="Input 7 3 9" xfId="40798"/>
    <cellStyle name="Input 7 4" xfId="40799"/>
    <cellStyle name="Input 7 4 10" xfId="40800"/>
    <cellStyle name="Input 7 4 11" xfId="40801"/>
    <cellStyle name="Input 7 4 12" xfId="40802"/>
    <cellStyle name="Input 7 4 13" xfId="40803"/>
    <cellStyle name="Input 7 4 14" xfId="40804"/>
    <cellStyle name="Input 7 4 15" xfId="40805"/>
    <cellStyle name="Input 7 4 16" xfId="40806"/>
    <cellStyle name="Input 7 4 17" xfId="40807"/>
    <cellStyle name="Input 7 4 18" xfId="40808"/>
    <cellStyle name="Input 7 4 2" xfId="40809"/>
    <cellStyle name="Input 7 4 2 10" xfId="40810"/>
    <cellStyle name="Input 7 4 2 11" xfId="40811"/>
    <cellStyle name="Input 7 4 2 12" xfId="40812"/>
    <cellStyle name="Input 7 4 2 13" xfId="40813"/>
    <cellStyle name="Input 7 4 2 2" xfId="40814"/>
    <cellStyle name="Input 7 4 2 2 10" xfId="40815"/>
    <cellStyle name="Input 7 4 2 2 2" xfId="40816"/>
    <cellStyle name="Input 7 4 2 2 2 2" xfId="40817"/>
    <cellStyle name="Input 7 4 2 2 2 3" xfId="40818"/>
    <cellStyle name="Input 7 4 2 2 2 4" xfId="40819"/>
    <cellStyle name="Input 7 4 2 2 2 5" xfId="40820"/>
    <cellStyle name="Input 7 4 2 2 2 6" xfId="40821"/>
    <cellStyle name="Input 7 4 2 2 2 7" xfId="40822"/>
    <cellStyle name="Input 7 4 2 2 2 8" xfId="40823"/>
    <cellStyle name="Input 7 4 2 2 2 9" xfId="40824"/>
    <cellStyle name="Input 7 4 2 2 3" xfId="40825"/>
    <cellStyle name="Input 7 4 2 2 4" xfId="40826"/>
    <cellStyle name="Input 7 4 2 2 5" xfId="40827"/>
    <cellStyle name="Input 7 4 2 2 6" xfId="40828"/>
    <cellStyle name="Input 7 4 2 2 7" xfId="40829"/>
    <cellStyle name="Input 7 4 2 2 8" xfId="40830"/>
    <cellStyle name="Input 7 4 2 2 9" xfId="40831"/>
    <cellStyle name="Input 7 4 2 3" xfId="40832"/>
    <cellStyle name="Input 7 4 2 3 2" xfId="40833"/>
    <cellStyle name="Input 7 4 2 3 3" xfId="40834"/>
    <cellStyle name="Input 7 4 2 3 4" xfId="40835"/>
    <cellStyle name="Input 7 4 2 3 5" xfId="40836"/>
    <cellStyle name="Input 7 4 2 3 6" xfId="40837"/>
    <cellStyle name="Input 7 4 2 3 7" xfId="40838"/>
    <cellStyle name="Input 7 4 2 3 8" xfId="40839"/>
    <cellStyle name="Input 7 4 2 4" xfId="40840"/>
    <cellStyle name="Input 7 4 2 4 2" xfId="40841"/>
    <cellStyle name="Input 7 4 2 4 3" xfId="40842"/>
    <cellStyle name="Input 7 4 2 4 4" xfId="40843"/>
    <cellStyle name="Input 7 4 2 4 5" xfId="40844"/>
    <cellStyle name="Input 7 4 2 4 6" xfId="40845"/>
    <cellStyle name="Input 7 4 2 4 7" xfId="40846"/>
    <cellStyle name="Input 7 4 2 4 8" xfId="40847"/>
    <cellStyle name="Input 7 4 2 4 9" xfId="40848"/>
    <cellStyle name="Input 7 4 2 5" xfId="40849"/>
    <cellStyle name="Input 7 4 2 6" xfId="40850"/>
    <cellStyle name="Input 7 4 2 7" xfId="40851"/>
    <cellStyle name="Input 7 4 2 8" xfId="40852"/>
    <cellStyle name="Input 7 4 2 9" xfId="40853"/>
    <cellStyle name="Input 7 4 3" xfId="40854"/>
    <cellStyle name="Input 7 4 3 10" xfId="40855"/>
    <cellStyle name="Input 7 4 3 11" xfId="40856"/>
    <cellStyle name="Input 7 4 3 12" xfId="40857"/>
    <cellStyle name="Input 7 4 3 13" xfId="40858"/>
    <cellStyle name="Input 7 4 3 2" xfId="40859"/>
    <cellStyle name="Input 7 4 3 2 10" xfId="40860"/>
    <cellStyle name="Input 7 4 3 2 2" xfId="40861"/>
    <cellStyle name="Input 7 4 3 2 2 2" xfId="40862"/>
    <cellStyle name="Input 7 4 3 2 2 3" xfId="40863"/>
    <cellStyle name="Input 7 4 3 2 2 4" xfId="40864"/>
    <cellStyle name="Input 7 4 3 2 2 5" xfId="40865"/>
    <cellStyle name="Input 7 4 3 2 2 6" xfId="40866"/>
    <cellStyle name="Input 7 4 3 2 2 7" xfId="40867"/>
    <cellStyle name="Input 7 4 3 2 2 8" xfId="40868"/>
    <cellStyle name="Input 7 4 3 2 2 9" xfId="40869"/>
    <cellStyle name="Input 7 4 3 2 3" xfId="40870"/>
    <cellStyle name="Input 7 4 3 2 4" xfId="40871"/>
    <cellStyle name="Input 7 4 3 2 5" xfId="40872"/>
    <cellStyle name="Input 7 4 3 2 6" xfId="40873"/>
    <cellStyle name="Input 7 4 3 2 7" xfId="40874"/>
    <cellStyle name="Input 7 4 3 2 8" xfId="40875"/>
    <cellStyle name="Input 7 4 3 2 9" xfId="40876"/>
    <cellStyle name="Input 7 4 3 3" xfId="40877"/>
    <cellStyle name="Input 7 4 3 3 2" xfId="40878"/>
    <cellStyle name="Input 7 4 3 3 3" xfId="40879"/>
    <cellStyle name="Input 7 4 3 3 4" xfId="40880"/>
    <cellStyle name="Input 7 4 3 3 5" xfId="40881"/>
    <cellStyle name="Input 7 4 3 3 6" xfId="40882"/>
    <cellStyle name="Input 7 4 3 3 7" xfId="40883"/>
    <cellStyle name="Input 7 4 3 3 8" xfId="40884"/>
    <cellStyle name="Input 7 4 3 4" xfId="40885"/>
    <cellStyle name="Input 7 4 3 4 2" xfId="40886"/>
    <cellStyle name="Input 7 4 3 4 3" xfId="40887"/>
    <cellStyle name="Input 7 4 3 4 4" xfId="40888"/>
    <cellStyle name="Input 7 4 3 4 5" xfId="40889"/>
    <cellStyle name="Input 7 4 3 4 6" xfId="40890"/>
    <cellStyle name="Input 7 4 3 4 7" xfId="40891"/>
    <cellStyle name="Input 7 4 3 4 8" xfId="40892"/>
    <cellStyle name="Input 7 4 3 4 9" xfId="40893"/>
    <cellStyle name="Input 7 4 3 5" xfId="40894"/>
    <cellStyle name="Input 7 4 3 6" xfId="40895"/>
    <cellStyle name="Input 7 4 3 7" xfId="40896"/>
    <cellStyle name="Input 7 4 3 8" xfId="40897"/>
    <cellStyle name="Input 7 4 3 9" xfId="40898"/>
    <cellStyle name="Input 7 4 4" xfId="40899"/>
    <cellStyle name="Input 7 4 4 10" xfId="40900"/>
    <cellStyle name="Input 7 4 4 11" xfId="40901"/>
    <cellStyle name="Input 7 4 4 12" xfId="40902"/>
    <cellStyle name="Input 7 4 4 13" xfId="40903"/>
    <cellStyle name="Input 7 4 4 2" xfId="40904"/>
    <cellStyle name="Input 7 4 4 2 10" xfId="40905"/>
    <cellStyle name="Input 7 4 4 2 2" xfId="40906"/>
    <cellStyle name="Input 7 4 4 2 2 2" xfId="40907"/>
    <cellStyle name="Input 7 4 4 2 2 3" xfId="40908"/>
    <cellStyle name="Input 7 4 4 2 2 4" xfId="40909"/>
    <cellStyle name="Input 7 4 4 2 2 5" xfId="40910"/>
    <cellStyle name="Input 7 4 4 2 2 6" xfId="40911"/>
    <cellStyle name="Input 7 4 4 2 2 7" xfId="40912"/>
    <cellStyle name="Input 7 4 4 2 2 8" xfId="40913"/>
    <cellStyle name="Input 7 4 4 2 2 9" xfId="40914"/>
    <cellStyle name="Input 7 4 4 2 3" xfId="40915"/>
    <cellStyle name="Input 7 4 4 2 4" xfId="40916"/>
    <cellStyle name="Input 7 4 4 2 5" xfId="40917"/>
    <cellStyle name="Input 7 4 4 2 6" xfId="40918"/>
    <cellStyle name="Input 7 4 4 2 7" xfId="40919"/>
    <cellStyle name="Input 7 4 4 2 8" xfId="40920"/>
    <cellStyle name="Input 7 4 4 2 9" xfId="40921"/>
    <cellStyle name="Input 7 4 4 3" xfId="40922"/>
    <cellStyle name="Input 7 4 4 3 2" xfId="40923"/>
    <cellStyle name="Input 7 4 4 3 3" xfId="40924"/>
    <cellStyle name="Input 7 4 4 3 4" xfId="40925"/>
    <cellStyle name="Input 7 4 4 3 5" xfId="40926"/>
    <cellStyle name="Input 7 4 4 3 6" xfId="40927"/>
    <cellStyle name="Input 7 4 4 3 7" xfId="40928"/>
    <cellStyle name="Input 7 4 4 3 8" xfId="40929"/>
    <cellStyle name="Input 7 4 4 4" xfId="40930"/>
    <cellStyle name="Input 7 4 4 4 2" xfId="40931"/>
    <cellStyle name="Input 7 4 4 4 3" xfId="40932"/>
    <cellStyle name="Input 7 4 4 4 4" xfId="40933"/>
    <cellStyle name="Input 7 4 4 4 5" xfId="40934"/>
    <cellStyle name="Input 7 4 4 4 6" xfId="40935"/>
    <cellStyle name="Input 7 4 4 4 7" xfId="40936"/>
    <cellStyle name="Input 7 4 4 4 8" xfId="40937"/>
    <cellStyle name="Input 7 4 4 4 9" xfId="40938"/>
    <cellStyle name="Input 7 4 4 5" xfId="40939"/>
    <cellStyle name="Input 7 4 4 6" xfId="40940"/>
    <cellStyle name="Input 7 4 4 7" xfId="40941"/>
    <cellStyle name="Input 7 4 4 8" xfId="40942"/>
    <cellStyle name="Input 7 4 4 9" xfId="40943"/>
    <cellStyle name="Input 7 4 5" xfId="40944"/>
    <cellStyle name="Input 7 4 5 10" xfId="40945"/>
    <cellStyle name="Input 7 4 5 11" xfId="40946"/>
    <cellStyle name="Input 7 4 5 12" xfId="40947"/>
    <cellStyle name="Input 7 4 5 13" xfId="40948"/>
    <cellStyle name="Input 7 4 5 2" xfId="40949"/>
    <cellStyle name="Input 7 4 5 2 10" xfId="40950"/>
    <cellStyle name="Input 7 4 5 2 2" xfId="40951"/>
    <cellStyle name="Input 7 4 5 2 2 2" xfId="40952"/>
    <cellStyle name="Input 7 4 5 2 2 3" xfId="40953"/>
    <cellStyle name="Input 7 4 5 2 2 4" xfId="40954"/>
    <cellStyle name="Input 7 4 5 2 2 5" xfId="40955"/>
    <cellStyle name="Input 7 4 5 2 2 6" xfId="40956"/>
    <cellStyle name="Input 7 4 5 2 2 7" xfId="40957"/>
    <cellStyle name="Input 7 4 5 2 2 8" xfId="40958"/>
    <cellStyle name="Input 7 4 5 2 2 9" xfId="40959"/>
    <cellStyle name="Input 7 4 5 2 3" xfId="40960"/>
    <cellStyle name="Input 7 4 5 2 4" xfId="40961"/>
    <cellStyle name="Input 7 4 5 2 5" xfId="40962"/>
    <cellStyle name="Input 7 4 5 2 6" xfId="40963"/>
    <cellStyle name="Input 7 4 5 2 7" xfId="40964"/>
    <cellStyle name="Input 7 4 5 2 8" xfId="40965"/>
    <cellStyle name="Input 7 4 5 2 9" xfId="40966"/>
    <cellStyle name="Input 7 4 5 3" xfId="40967"/>
    <cellStyle name="Input 7 4 5 3 2" xfId="40968"/>
    <cellStyle name="Input 7 4 5 3 3" xfId="40969"/>
    <cellStyle name="Input 7 4 5 3 4" xfId="40970"/>
    <cellStyle name="Input 7 4 5 3 5" xfId="40971"/>
    <cellStyle name="Input 7 4 5 3 6" xfId="40972"/>
    <cellStyle name="Input 7 4 5 3 7" xfId="40973"/>
    <cellStyle name="Input 7 4 5 3 8" xfId="40974"/>
    <cellStyle name="Input 7 4 5 4" xfId="40975"/>
    <cellStyle name="Input 7 4 5 4 2" xfId="40976"/>
    <cellStyle name="Input 7 4 5 4 3" xfId="40977"/>
    <cellStyle name="Input 7 4 5 4 4" xfId="40978"/>
    <cellStyle name="Input 7 4 5 4 5" xfId="40979"/>
    <cellStyle name="Input 7 4 5 4 6" xfId="40980"/>
    <cellStyle name="Input 7 4 5 4 7" xfId="40981"/>
    <cellStyle name="Input 7 4 5 4 8" xfId="40982"/>
    <cellStyle name="Input 7 4 5 4 9" xfId="40983"/>
    <cellStyle name="Input 7 4 5 5" xfId="40984"/>
    <cellStyle name="Input 7 4 5 6" xfId="40985"/>
    <cellStyle name="Input 7 4 5 7" xfId="40986"/>
    <cellStyle name="Input 7 4 5 8" xfId="40987"/>
    <cellStyle name="Input 7 4 5 9" xfId="40988"/>
    <cellStyle name="Input 7 4 6" xfId="40989"/>
    <cellStyle name="Input 7 4 6 10" xfId="40990"/>
    <cellStyle name="Input 7 4 6 2" xfId="40991"/>
    <cellStyle name="Input 7 4 6 2 2" xfId="40992"/>
    <cellStyle name="Input 7 4 6 2 3" xfId="40993"/>
    <cellStyle name="Input 7 4 6 2 4" xfId="40994"/>
    <cellStyle name="Input 7 4 6 2 5" xfId="40995"/>
    <cellStyle name="Input 7 4 6 2 6" xfId="40996"/>
    <cellStyle name="Input 7 4 6 2 7" xfId="40997"/>
    <cellStyle name="Input 7 4 6 2 8" xfId="40998"/>
    <cellStyle name="Input 7 4 6 2 9" xfId="40999"/>
    <cellStyle name="Input 7 4 6 3" xfId="41000"/>
    <cellStyle name="Input 7 4 6 4" xfId="41001"/>
    <cellStyle name="Input 7 4 6 5" xfId="41002"/>
    <cellStyle name="Input 7 4 6 6" xfId="41003"/>
    <cellStyle name="Input 7 4 6 7" xfId="41004"/>
    <cellStyle name="Input 7 4 6 8" xfId="41005"/>
    <cellStyle name="Input 7 4 6 9" xfId="41006"/>
    <cellStyle name="Input 7 4 7" xfId="41007"/>
    <cellStyle name="Input 7 4 7 2" xfId="41008"/>
    <cellStyle name="Input 7 4 7 3" xfId="41009"/>
    <cellStyle name="Input 7 4 7 4" xfId="41010"/>
    <cellStyle name="Input 7 4 7 5" xfId="41011"/>
    <cellStyle name="Input 7 4 7 6" xfId="41012"/>
    <cellStyle name="Input 7 4 7 7" xfId="41013"/>
    <cellStyle name="Input 7 4 7 8" xfId="41014"/>
    <cellStyle name="Input 7 4 8" xfId="41015"/>
    <cellStyle name="Input 7 4 8 2" xfId="41016"/>
    <cellStyle name="Input 7 4 8 3" xfId="41017"/>
    <cellStyle name="Input 7 4 8 4" xfId="41018"/>
    <cellStyle name="Input 7 4 8 5" xfId="41019"/>
    <cellStyle name="Input 7 4 8 6" xfId="41020"/>
    <cellStyle name="Input 7 4 8 7" xfId="41021"/>
    <cellStyle name="Input 7 4 8 8" xfId="41022"/>
    <cellStyle name="Input 7 4 8 9" xfId="41023"/>
    <cellStyle name="Input 7 4 9" xfId="41024"/>
    <cellStyle name="Input 7 5" xfId="41025"/>
    <cellStyle name="Input 7 5 10" xfId="41026"/>
    <cellStyle name="Input 7 5 11" xfId="41027"/>
    <cellStyle name="Input 7 5 12" xfId="41028"/>
    <cellStyle name="Input 7 5 13" xfId="41029"/>
    <cellStyle name="Input 7 5 2" xfId="41030"/>
    <cellStyle name="Input 7 5 2 10" xfId="41031"/>
    <cellStyle name="Input 7 5 2 2" xfId="41032"/>
    <cellStyle name="Input 7 5 2 2 2" xfId="41033"/>
    <cellStyle name="Input 7 5 2 2 3" xfId="41034"/>
    <cellStyle name="Input 7 5 2 2 4" xfId="41035"/>
    <cellStyle name="Input 7 5 2 2 5" xfId="41036"/>
    <cellStyle name="Input 7 5 2 2 6" xfId="41037"/>
    <cellStyle name="Input 7 5 2 2 7" xfId="41038"/>
    <cellStyle name="Input 7 5 2 2 8" xfId="41039"/>
    <cellStyle name="Input 7 5 2 2 9" xfId="41040"/>
    <cellStyle name="Input 7 5 2 3" xfId="41041"/>
    <cellStyle name="Input 7 5 2 4" xfId="41042"/>
    <cellStyle name="Input 7 5 2 5" xfId="41043"/>
    <cellStyle name="Input 7 5 2 6" xfId="41044"/>
    <cellStyle name="Input 7 5 2 7" xfId="41045"/>
    <cellStyle name="Input 7 5 2 8" xfId="41046"/>
    <cellStyle name="Input 7 5 2 9" xfId="41047"/>
    <cellStyle name="Input 7 5 3" xfId="41048"/>
    <cellStyle name="Input 7 5 3 2" xfId="41049"/>
    <cellStyle name="Input 7 5 3 3" xfId="41050"/>
    <cellStyle name="Input 7 5 3 4" xfId="41051"/>
    <cellStyle name="Input 7 5 3 5" xfId="41052"/>
    <cellStyle name="Input 7 5 3 6" xfId="41053"/>
    <cellStyle name="Input 7 5 3 7" xfId="41054"/>
    <cellStyle name="Input 7 5 3 8" xfId="41055"/>
    <cellStyle name="Input 7 5 4" xfId="41056"/>
    <cellStyle name="Input 7 5 4 2" xfId="41057"/>
    <cellStyle name="Input 7 5 4 3" xfId="41058"/>
    <cellStyle name="Input 7 5 4 4" xfId="41059"/>
    <cellStyle name="Input 7 5 4 5" xfId="41060"/>
    <cellStyle name="Input 7 5 4 6" xfId="41061"/>
    <cellStyle name="Input 7 5 4 7" xfId="41062"/>
    <cellStyle name="Input 7 5 4 8" xfId="41063"/>
    <cellStyle name="Input 7 5 4 9" xfId="41064"/>
    <cellStyle name="Input 7 5 5" xfId="41065"/>
    <cellStyle name="Input 7 5 6" xfId="41066"/>
    <cellStyle name="Input 7 5 7" xfId="41067"/>
    <cellStyle name="Input 7 5 8" xfId="41068"/>
    <cellStyle name="Input 7 5 9" xfId="41069"/>
    <cellStyle name="Input 7 6" xfId="41070"/>
    <cellStyle name="Input 7 6 10" xfId="41071"/>
    <cellStyle name="Input 7 6 11" xfId="41072"/>
    <cellStyle name="Input 7 6 12" xfId="41073"/>
    <cellStyle name="Input 7 6 13" xfId="41074"/>
    <cellStyle name="Input 7 6 2" xfId="41075"/>
    <cellStyle name="Input 7 6 2 10" xfId="41076"/>
    <cellStyle name="Input 7 6 2 2" xfId="41077"/>
    <cellStyle name="Input 7 6 2 2 2" xfId="41078"/>
    <cellStyle name="Input 7 6 2 2 3" xfId="41079"/>
    <cellStyle name="Input 7 6 2 2 4" xfId="41080"/>
    <cellStyle name="Input 7 6 2 2 5" xfId="41081"/>
    <cellStyle name="Input 7 6 2 2 6" xfId="41082"/>
    <cellStyle name="Input 7 6 2 2 7" xfId="41083"/>
    <cellStyle name="Input 7 6 2 2 8" xfId="41084"/>
    <cellStyle name="Input 7 6 2 2 9" xfId="41085"/>
    <cellStyle name="Input 7 6 2 3" xfId="41086"/>
    <cellStyle name="Input 7 6 2 4" xfId="41087"/>
    <cellStyle name="Input 7 6 2 5" xfId="41088"/>
    <cellStyle name="Input 7 6 2 6" xfId="41089"/>
    <cellStyle name="Input 7 6 2 7" xfId="41090"/>
    <cellStyle name="Input 7 6 2 8" xfId="41091"/>
    <cellStyle name="Input 7 6 2 9" xfId="41092"/>
    <cellStyle name="Input 7 6 3" xfId="41093"/>
    <cellStyle name="Input 7 6 3 2" xfId="41094"/>
    <cellStyle name="Input 7 6 3 3" xfId="41095"/>
    <cellStyle name="Input 7 6 3 4" xfId="41096"/>
    <cellStyle name="Input 7 6 3 5" xfId="41097"/>
    <cellStyle name="Input 7 6 3 6" xfId="41098"/>
    <cellStyle name="Input 7 6 3 7" xfId="41099"/>
    <cellStyle name="Input 7 6 3 8" xfId="41100"/>
    <cellStyle name="Input 7 6 4" xfId="41101"/>
    <cellStyle name="Input 7 6 4 2" xfId="41102"/>
    <cellStyle name="Input 7 6 4 3" xfId="41103"/>
    <cellStyle name="Input 7 6 4 4" xfId="41104"/>
    <cellStyle name="Input 7 6 4 5" xfId="41105"/>
    <cellStyle name="Input 7 6 4 6" xfId="41106"/>
    <cellStyle name="Input 7 6 4 7" xfId="41107"/>
    <cellStyle name="Input 7 6 4 8" xfId="41108"/>
    <cellStyle name="Input 7 6 4 9" xfId="41109"/>
    <cellStyle name="Input 7 6 5" xfId="41110"/>
    <cellStyle name="Input 7 6 6" xfId="41111"/>
    <cellStyle name="Input 7 6 7" xfId="41112"/>
    <cellStyle name="Input 7 6 8" xfId="41113"/>
    <cellStyle name="Input 7 6 9" xfId="41114"/>
    <cellStyle name="Input 7 7" xfId="41115"/>
    <cellStyle name="Input 7 7 2" xfId="41116"/>
    <cellStyle name="Input 7 7 3" xfId="41117"/>
    <cellStyle name="Input 7 7 4" xfId="41118"/>
    <cellStyle name="Input 7 7 5" xfId="41119"/>
    <cellStyle name="Input 7 7 6" xfId="41120"/>
    <cellStyle name="Input 7 7 7" xfId="41121"/>
    <cellStyle name="Input 7 7 8" xfId="41122"/>
    <cellStyle name="Input 7 7 9" xfId="41123"/>
    <cellStyle name="Input 7 8" xfId="41124"/>
    <cellStyle name="Input 7 9" xfId="41125"/>
    <cellStyle name="Input 8" xfId="41126"/>
    <cellStyle name="Input 9" xfId="41127"/>
    <cellStyle name="InputBlueFont" xfId="2318"/>
    <cellStyle name="InputGen" xfId="2319"/>
    <cellStyle name="InputKeepColour" xfId="2320"/>
    <cellStyle name="InputKeepPale" xfId="2321"/>
    <cellStyle name="InputKeepPale 2" xfId="9851"/>
    <cellStyle name="InputVariColour" xfId="2322"/>
    <cellStyle name="Integer" xfId="2323"/>
    <cellStyle name="Invisible" xfId="2324"/>
    <cellStyle name="Item" xfId="2325"/>
    <cellStyle name="Items_Obligatory" xfId="2326"/>
    <cellStyle name="ItemTypeClass" xfId="2327"/>
    <cellStyle name="ItemTypeClass 10" xfId="41128"/>
    <cellStyle name="ItemTypeClass 2" xfId="6861"/>
    <cellStyle name="ItemTypeClass 2 2" xfId="41129"/>
    <cellStyle name="ItemTypeClass 3" xfId="9852"/>
    <cellStyle name="ItemTypeClass 4" xfId="9862"/>
    <cellStyle name="ItemTypeClass 5" xfId="41130"/>
    <cellStyle name="ItemTypeClass 6" xfId="41131"/>
    <cellStyle name="ItemTypeClass 7" xfId="41132"/>
    <cellStyle name="ItemTypeClass 8" xfId="41133"/>
    <cellStyle name="ItemTypeClass 9" xfId="41134"/>
    <cellStyle name="KP_Normal" xfId="2328"/>
    <cellStyle name="Lien hypertexte visité_index" xfId="2329"/>
    <cellStyle name="Lien hypertexte_index" xfId="2330"/>
    <cellStyle name="ligne_detail" xfId="2331"/>
    <cellStyle name="Line" xfId="2332"/>
    <cellStyle name="Line 10" xfId="41135"/>
    <cellStyle name="Line 11" xfId="41136"/>
    <cellStyle name="Line 12" xfId="41137"/>
    <cellStyle name="Line 2" xfId="5699"/>
    <cellStyle name="Line 3" xfId="41138"/>
    <cellStyle name="Line 4" xfId="41139"/>
    <cellStyle name="Line 5" xfId="41140"/>
    <cellStyle name="Line 6" xfId="41141"/>
    <cellStyle name="Line 7" xfId="41142"/>
    <cellStyle name="Line 8" xfId="41143"/>
    <cellStyle name="Line 9" xfId="41144"/>
    <cellStyle name="Link Currency (0)" xfId="2333"/>
    <cellStyle name="Link Currency (2)" xfId="2334"/>
    <cellStyle name="Link Units (0)" xfId="2335"/>
    <cellStyle name="Link Units (1)" xfId="2336"/>
    <cellStyle name="Link Units (2)" xfId="2337"/>
    <cellStyle name="Linked Cell 2" xfId="48"/>
    <cellStyle name="Linked Cell 2 10" xfId="41145"/>
    <cellStyle name="Linked Cell 2 11" xfId="41146"/>
    <cellStyle name="Linked Cell 2 2" xfId="2338"/>
    <cellStyle name="Linked Cell 2 2 2" xfId="41147"/>
    <cellStyle name="Linked Cell 2 3" xfId="2339"/>
    <cellStyle name="Linked Cell 2 3 2" xfId="41148"/>
    <cellStyle name="Linked Cell 2 4" xfId="2340"/>
    <cellStyle name="Linked Cell 2 5" xfId="2341"/>
    <cellStyle name="Linked Cell 2 6" xfId="2342"/>
    <cellStyle name="Linked Cell 2 7" xfId="2343"/>
    <cellStyle name="Linked Cell 2 8" xfId="2344"/>
    <cellStyle name="Linked Cell 2 9" xfId="2345"/>
    <cellStyle name="Linked Cell 3" xfId="2346"/>
    <cellStyle name="Linked Cell 4" xfId="41149"/>
    <cellStyle name="Linked Cell 5" xfId="41150"/>
    <cellStyle name="Linked Cell 6" xfId="41151"/>
    <cellStyle name="M" xfId="41152"/>
    <cellStyle name="M 2" xfId="41153"/>
    <cellStyle name="M 2 2" xfId="41154"/>
    <cellStyle name="M 2 2 2" xfId="41155"/>
    <cellStyle name="M 2 2 2 2" xfId="41156"/>
    <cellStyle name="M 2 2 3" xfId="41157"/>
    <cellStyle name="M 2 3" xfId="41158"/>
    <cellStyle name="M 2 3 2" xfId="41159"/>
    <cellStyle name="M 2 4" xfId="41160"/>
    <cellStyle name="M 3" xfId="41161"/>
    <cellStyle name="M 3 2" xfId="41162"/>
    <cellStyle name="M 4" xfId="41163"/>
    <cellStyle name="M.00" xfId="41164"/>
    <cellStyle name="M.00 2" xfId="41165"/>
    <cellStyle name="M.00 2 2" xfId="41166"/>
    <cellStyle name="M.00 2 2 2" xfId="41167"/>
    <cellStyle name="M.00 2 2 2 2" xfId="41168"/>
    <cellStyle name="M.00 2 2 3" xfId="41169"/>
    <cellStyle name="M.00 2 3" xfId="41170"/>
    <cellStyle name="M.00 2 3 2" xfId="41171"/>
    <cellStyle name="M.00 2 4" xfId="41172"/>
    <cellStyle name="M.00 3" xfId="41173"/>
    <cellStyle name="M.00 3 2" xfId="41174"/>
    <cellStyle name="M.00 4" xfId="41175"/>
    <cellStyle name="m/d/yy" xfId="2347"/>
    <cellStyle name="m/d/yy 10" xfId="41176"/>
    <cellStyle name="m/d/yy 11" xfId="41177"/>
    <cellStyle name="m/d/yy 12" xfId="41178"/>
    <cellStyle name="m/d/yy 2" xfId="5700"/>
    <cellStyle name="m/d/yy 3" xfId="41179"/>
    <cellStyle name="m/d/yy 4" xfId="41180"/>
    <cellStyle name="m/d/yy 5" xfId="41181"/>
    <cellStyle name="m/d/yy 6" xfId="41182"/>
    <cellStyle name="m/d/yy 7" xfId="41183"/>
    <cellStyle name="m/d/yy 8" xfId="41184"/>
    <cellStyle name="m/d/yy 9" xfId="41185"/>
    <cellStyle name="M_2. 2011-2014  Rev_ FCast_IRM 2012_COS2013_Ongoing Operations_with CDM" xfId="41186"/>
    <cellStyle name="M_2. 2011-2014  Rev_ FCast_IRM 2012_COS2013_Ongoing Operations_with CDM 2" xfId="41187"/>
    <cellStyle name="M_2. 2011-2014  Rev_ FCast_IRM 2012_COS2013_Ongoing Operations_with CDM 2 2" xfId="41188"/>
    <cellStyle name="M_2. 2011-2014  Rev_ FCast_IRM 2012_COS2013_Ongoing Operations_with CDM 3" xfId="41189"/>
    <cellStyle name="M_2. 2011-2014  Rev_ FCast_IRM 2012_COS2013_Ongoing Operations_with CDM_1. Creation and Assumptions Budget_Revised with CDM" xfId="41190"/>
    <cellStyle name="M_2. 2011-2014  Rev_ FCast_IRM 2012_COS2013_Ongoing Operations_with CDM_1. Creation and Assumptions Budget_Revised with CDM 2" xfId="41191"/>
    <cellStyle name="M_2. 2011-2014  Rev_ FCast_IRM 2012_COS2013_Ongoing Operations_with CDM_1. Creation and Assumptions Budget_Revised with CDM 2 2" xfId="41192"/>
    <cellStyle name="M_2. 2011-2014  Rev_ FCast_IRM 2012_COS2013_Ongoing Operations_with CDM_1. Creation and Assumptions Budget_Revised with CDM 3" xfId="41193"/>
    <cellStyle name="M_Oct 2010 SM PILs Recognition" xfId="41194"/>
    <cellStyle name="M_Oct 2010 SM PILs Recognition 2" xfId="41195"/>
    <cellStyle name="M_Oct 2010 SM PILs Recognition 2 2" xfId="41196"/>
    <cellStyle name="M_Oct 2010 SM PILs Recognition 3" xfId="41197"/>
    <cellStyle name="M_Regulatory Assets and Liabilities IFRS Opening Adj" xfId="41198"/>
    <cellStyle name="M_Regulatory Assets and Liabilities IFRS Opening Adj 2" xfId="41199"/>
    <cellStyle name="M_Regulatory Assets and Liabilities IFRS Opening Adj 2 2" xfId="41200"/>
    <cellStyle name="M_Regulatory Assets and Liabilities IFRS Opening Adj 3" xfId="41201"/>
    <cellStyle name="M_Xl0000180" xfId="41202"/>
    <cellStyle name="M_Xl0000180 2" xfId="41203"/>
    <cellStyle name="M_Xl0000180 2 2" xfId="41204"/>
    <cellStyle name="M_Xl0000180 3" xfId="41205"/>
    <cellStyle name="m1" xfId="2348"/>
    <cellStyle name="Major item" xfId="2349"/>
    <cellStyle name="Margin" xfId="2350"/>
    <cellStyle name="Migliaia (0)_Sheet1" xfId="2351"/>
    <cellStyle name="Migliaia_piv_polio" xfId="2352"/>
    <cellStyle name="Millares [0]_Asset Mgmt " xfId="2353"/>
    <cellStyle name="Millares_2AV_M_M " xfId="2354"/>
    <cellStyle name="Milliers [0]_CANADA1" xfId="2355"/>
    <cellStyle name="Milliers 2" xfId="2356"/>
    <cellStyle name="Milliers_CANADA1" xfId="2357"/>
    <cellStyle name="mm/dd/yy" xfId="2358"/>
    <cellStyle name="mod1" xfId="2359"/>
    <cellStyle name="modelo1" xfId="2360"/>
    <cellStyle name="Moneda [0]_2AV_M_M " xfId="2361"/>
    <cellStyle name="Moneda_2AV_M_M " xfId="2362"/>
    <cellStyle name="Monétaire [0]_CANADA1" xfId="2363"/>
    <cellStyle name="Monétaire 2" xfId="2364"/>
    <cellStyle name="Monétaire_CANADA1" xfId="2365"/>
    <cellStyle name="Monetario" xfId="2366"/>
    <cellStyle name="MonthYears" xfId="2367"/>
    <cellStyle name="Multiple" xfId="2368"/>
    <cellStyle name="Multiple (no x)" xfId="2369"/>
    <cellStyle name="Multiple (x)" xfId="2370"/>
    <cellStyle name="Multiple [0]" xfId="2371"/>
    <cellStyle name="Multiple [1]" xfId="2372"/>
    <cellStyle name="Multiple [2]" xfId="2373"/>
    <cellStyle name="Multiple [3]" xfId="2374"/>
    <cellStyle name="Multiple_1030171N" xfId="2375"/>
    <cellStyle name="neg0.0_CapitalCost " xfId="2376"/>
    <cellStyle name="Neutral 2" xfId="49"/>
    <cellStyle name="Neutral 2 10" xfId="41206"/>
    <cellStyle name="Neutral 2 11" xfId="41207"/>
    <cellStyle name="Neutral 2 2" xfId="2377"/>
    <cellStyle name="Neutral 2 2 2" xfId="41208"/>
    <cellStyle name="Neutral 2 3" xfId="2378"/>
    <cellStyle name="Neutral 2 3 2" xfId="41209"/>
    <cellStyle name="Neutral 2 4" xfId="2379"/>
    <cellStyle name="Neutral 2 5" xfId="2380"/>
    <cellStyle name="Neutral 2 6" xfId="2381"/>
    <cellStyle name="Neutral 2 7" xfId="2382"/>
    <cellStyle name="Neutral 2 8" xfId="2383"/>
    <cellStyle name="Neutral 2 9" xfId="2384"/>
    <cellStyle name="Neutral 3" xfId="2385"/>
    <cellStyle name="Neutral 4" xfId="41210"/>
    <cellStyle name="Neutral 5" xfId="41211"/>
    <cellStyle name="Neutral 6" xfId="41212"/>
    <cellStyle name="New" xfId="2386"/>
    <cellStyle name="Nil" xfId="2387"/>
    <cellStyle name="no dec" xfId="2388"/>
    <cellStyle name="No-definido" xfId="2389"/>
    <cellStyle name="Non_Input_Cell_Figures" xfId="2390"/>
    <cellStyle name="NonPrintingArea" xfId="2391"/>
    <cellStyle name="NORAYAS" xfId="2392"/>
    <cellStyle name="Normal" xfId="0" builtinId="0"/>
    <cellStyle name="Normal--" xfId="4541"/>
    <cellStyle name="Normal - Style1" xfId="2393"/>
    <cellStyle name="Normal - Style1 2" xfId="41213"/>
    <cellStyle name="Normal - Style1 2 2" xfId="41214"/>
    <cellStyle name="Normal - Style1 2 2 2" xfId="41215"/>
    <cellStyle name="Normal - Style1 2 2 2 2" xfId="41216"/>
    <cellStyle name="Normal - Style1 2 2 3" xfId="41217"/>
    <cellStyle name="Normal - Style1 2 3" xfId="41218"/>
    <cellStyle name="Normal - Style1 2 3 2" xfId="41219"/>
    <cellStyle name="Normal - Style1 2 4" xfId="41220"/>
    <cellStyle name="Normal - Style1 3" xfId="41221"/>
    <cellStyle name="Normal - Style1 3 2" xfId="41222"/>
    <cellStyle name="Normal - Style1 3 2 2" xfId="41223"/>
    <cellStyle name="Normal - Style1 3 3" xfId="41224"/>
    <cellStyle name="Normal - Style1 4" xfId="41225"/>
    <cellStyle name="Normal - Style1 4 2" xfId="41226"/>
    <cellStyle name="Normal - Style1 4 2 2" xfId="41227"/>
    <cellStyle name="Normal - Style1 4 2 2 2" xfId="41228"/>
    <cellStyle name="Normal - Style1 4 2 3" xfId="41229"/>
    <cellStyle name="Normal - Style1 4 3" xfId="41230"/>
    <cellStyle name="Normal - Style1 4 3 2" xfId="41231"/>
    <cellStyle name="Normal - Style1 4 4" xfId="41232"/>
    <cellStyle name="Normal - Style1 5" xfId="41233"/>
    <cellStyle name="Normal - Style1 5 2" xfId="41234"/>
    <cellStyle name="Normal - Style1 5 3" xfId="41235"/>
    <cellStyle name="Normal - Style1 6" xfId="41236"/>
    <cellStyle name="Normal - Style1_1595 FIT Support" xfId="41237"/>
    <cellStyle name="Normal [0]" xfId="2394"/>
    <cellStyle name="Normal [1]" xfId="2395"/>
    <cellStyle name="Normal [3]" xfId="2396"/>
    <cellStyle name="Normal [3] 2" xfId="2397"/>
    <cellStyle name="Normal [3] 3" xfId="2398"/>
    <cellStyle name="Normal 10" xfId="2399"/>
    <cellStyle name="Normal 10 10" xfId="41238"/>
    <cellStyle name="Normal 10 11" xfId="41239"/>
    <cellStyle name="Normal 10 2" xfId="2400"/>
    <cellStyle name="Normal 10 2 10" xfId="41240"/>
    <cellStyle name="Normal 10 2 11" xfId="41241"/>
    <cellStyle name="Normal 10 2 12" xfId="41242"/>
    <cellStyle name="Normal 10 2 13" xfId="41243"/>
    <cellStyle name="Normal 10 2 14" xfId="41244"/>
    <cellStyle name="Normal 10 2 15" xfId="41245"/>
    <cellStyle name="Normal 10 2 16" xfId="41246"/>
    <cellStyle name="Normal 10 2 17" xfId="41247"/>
    <cellStyle name="Normal 10 2 18" xfId="41248"/>
    <cellStyle name="Normal 10 2 19" xfId="41249"/>
    <cellStyle name="Normal 10 2 2" xfId="41250"/>
    <cellStyle name="Normal 10 2 2 10" xfId="41251"/>
    <cellStyle name="Normal 10 2 2 11" xfId="41252"/>
    <cellStyle name="Normal 10 2 2 2" xfId="41253"/>
    <cellStyle name="Normal 10 2 2 2 10" xfId="41254"/>
    <cellStyle name="Normal 10 2 2 2 11" xfId="41255"/>
    <cellStyle name="Normal 10 2 2 2 12" xfId="41256"/>
    <cellStyle name="Normal 10 2 2 2 13" xfId="41257"/>
    <cellStyle name="Normal 10 2 2 2 2" xfId="41258"/>
    <cellStyle name="Normal 10 2 2 2 2 2" xfId="41259"/>
    <cellStyle name="Normal 10 2 2 2 2 2 2" xfId="41260"/>
    <cellStyle name="Normal 10 2 2 2 2 3" xfId="41261"/>
    <cellStyle name="Normal 10 2 2 2 2 4" xfId="41262"/>
    <cellStyle name="Normal 10 2 2 2 3" xfId="41263"/>
    <cellStyle name="Normal 10 2 2 2 3 2" xfId="41264"/>
    <cellStyle name="Normal 10 2 2 2 3 3" xfId="41265"/>
    <cellStyle name="Normal 10 2 2 2 4" xfId="41266"/>
    <cellStyle name="Normal 10 2 2 2 4 2" xfId="41267"/>
    <cellStyle name="Normal 10 2 2 2 5" xfId="41268"/>
    <cellStyle name="Normal 10 2 2 2 5 2" xfId="41269"/>
    <cellStyle name="Normal 10 2 2 2 6" xfId="41270"/>
    <cellStyle name="Normal 10 2 2 2 7" xfId="41271"/>
    <cellStyle name="Normal 10 2 2 2 8" xfId="41272"/>
    <cellStyle name="Normal 10 2 2 2 9" xfId="41273"/>
    <cellStyle name="Normal 10 2 2 3" xfId="41274"/>
    <cellStyle name="Normal 10 2 2 3 10" xfId="41275"/>
    <cellStyle name="Normal 10 2 2 3 11" xfId="41276"/>
    <cellStyle name="Normal 10 2 2 3 2" xfId="41277"/>
    <cellStyle name="Normal 10 2 2 3 2 2" xfId="41278"/>
    <cellStyle name="Normal 10 2 2 3 3" xfId="41279"/>
    <cellStyle name="Normal 10 2 2 3 3 2" xfId="41280"/>
    <cellStyle name="Normal 10 2 2 3 4" xfId="41281"/>
    <cellStyle name="Normal 10 2 2 3 5" xfId="41282"/>
    <cellStyle name="Normal 10 2 2 3 6" xfId="41283"/>
    <cellStyle name="Normal 10 2 2 3 7" xfId="41284"/>
    <cellStyle name="Normal 10 2 2 3 8" xfId="41285"/>
    <cellStyle name="Normal 10 2 2 3 9" xfId="41286"/>
    <cellStyle name="Normal 10 2 2 4" xfId="41287"/>
    <cellStyle name="Normal 10 2 2 4 10" xfId="41288"/>
    <cellStyle name="Normal 10 2 2 4 11" xfId="41289"/>
    <cellStyle name="Normal 10 2 2 4 2" xfId="41290"/>
    <cellStyle name="Normal 10 2 2 4 2 2" xfId="41291"/>
    <cellStyle name="Normal 10 2 2 4 3" xfId="41292"/>
    <cellStyle name="Normal 10 2 2 4 4" xfId="41293"/>
    <cellStyle name="Normal 10 2 2 4 5" xfId="41294"/>
    <cellStyle name="Normal 10 2 2 4 6" xfId="41295"/>
    <cellStyle name="Normal 10 2 2 4 7" xfId="41296"/>
    <cellStyle name="Normal 10 2 2 4 8" xfId="41297"/>
    <cellStyle name="Normal 10 2 2 4 9" xfId="41298"/>
    <cellStyle name="Normal 10 2 2 5" xfId="41299"/>
    <cellStyle name="Normal 10 2 2 5 2" xfId="41300"/>
    <cellStyle name="Normal 10 2 2 5 3" xfId="41301"/>
    <cellStyle name="Normal 10 2 2 6" xfId="41302"/>
    <cellStyle name="Normal 10 2 2 6 2" xfId="41303"/>
    <cellStyle name="Normal 10 2 2 7" xfId="41304"/>
    <cellStyle name="Normal 10 2 2 8" xfId="41305"/>
    <cellStyle name="Normal 10 2 2 9" xfId="41306"/>
    <cellStyle name="Normal 10 2 20" xfId="41307"/>
    <cellStyle name="Normal 10 2 21" xfId="41308"/>
    <cellStyle name="Normal 10 2 22" xfId="41309"/>
    <cellStyle name="Normal 10 2 23" xfId="41310"/>
    <cellStyle name="Normal 10 2 24" xfId="41311"/>
    <cellStyle name="Normal 10 2 25" xfId="41312"/>
    <cellStyle name="Normal 10 2 3" xfId="41313"/>
    <cellStyle name="Normal 10 2 3 10" xfId="41314"/>
    <cellStyle name="Normal 10 2 3 11" xfId="41315"/>
    <cellStyle name="Normal 10 2 3 2" xfId="41316"/>
    <cellStyle name="Normal 10 2 3 2 10" xfId="41317"/>
    <cellStyle name="Normal 10 2 3 2 11" xfId="41318"/>
    <cellStyle name="Normal 10 2 3 2 12" xfId="41319"/>
    <cellStyle name="Normal 10 2 3 2 13" xfId="41320"/>
    <cellStyle name="Normal 10 2 3 2 2" xfId="41321"/>
    <cellStyle name="Normal 10 2 3 2 2 2" xfId="41322"/>
    <cellStyle name="Normal 10 2 3 2 2 2 2" xfId="41323"/>
    <cellStyle name="Normal 10 2 3 2 2 3" xfId="41324"/>
    <cellStyle name="Normal 10 2 3 2 2 4" xfId="41325"/>
    <cellStyle name="Normal 10 2 3 2 3" xfId="41326"/>
    <cellStyle name="Normal 10 2 3 2 3 2" xfId="41327"/>
    <cellStyle name="Normal 10 2 3 2 3 3" xfId="41328"/>
    <cellStyle name="Normal 10 2 3 2 4" xfId="41329"/>
    <cellStyle name="Normal 10 2 3 2 4 2" xfId="41330"/>
    <cellStyle name="Normal 10 2 3 2 5" xfId="41331"/>
    <cellStyle name="Normal 10 2 3 2 5 2" xfId="41332"/>
    <cellStyle name="Normal 10 2 3 2 6" xfId="41333"/>
    <cellStyle name="Normal 10 2 3 2 7" xfId="41334"/>
    <cellStyle name="Normal 10 2 3 2 8" xfId="41335"/>
    <cellStyle name="Normal 10 2 3 2 9" xfId="41336"/>
    <cellStyle name="Normal 10 2 3 3" xfId="41337"/>
    <cellStyle name="Normal 10 2 3 3 10" xfId="41338"/>
    <cellStyle name="Normal 10 2 3 3 11" xfId="41339"/>
    <cellStyle name="Normal 10 2 3 3 2" xfId="41340"/>
    <cellStyle name="Normal 10 2 3 3 2 2" xfId="41341"/>
    <cellStyle name="Normal 10 2 3 3 3" xfId="41342"/>
    <cellStyle name="Normal 10 2 3 3 3 2" xfId="41343"/>
    <cellStyle name="Normal 10 2 3 3 4" xfId="41344"/>
    <cellStyle name="Normal 10 2 3 3 5" xfId="41345"/>
    <cellStyle name="Normal 10 2 3 3 6" xfId="41346"/>
    <cellStyle name="Normal 10 2 3 3 7" xfId="41347"/>
    <cellStyle name="Normal 10 2 3 3 8" xfId="41348"/>
    <cellStyle name="Normal 10 2 3 3 9" xfId="41349"/>
    <cellStyle name="Normal 10 2 3 4" xfId="41350"/>
    <cellStyle name="Normal 10 2 3 4 10" xfId="41351"/>
    <cellStyle name="Normal 10 2 3 4 11" xfId="41352"/>
    <cellStyle name="Normal 10 2 3 4 2" xfId="41353"/>
    <cellStyle name="Normal 10 2 3 4 2 2" xfId="41354"/>
    <cellStyle name="Normal 10 2 3 4 3" xfId="41355"/>
    <cellStyle name="Normal 10 2 3 4 4" xfId="41356"/>
    <cellStyle name="Normal 10 2 3 4 5" xfId="41357"/>
    <cellStyle name="Normal 10 2 3 4 6" xfId="41358"/>
    <cellStyle name="Normal 10 2 3 4 7" xfId="41359"/>
    <cellStyle name="Normal 10 2 3 4 8" xfId="41360"/>
    <cellStyle name="Normal 10 2 3 4 9" xfId="41361"/>
    <cellStyle name="Normal 10 2 3 5" xfId="41362"/>
    <cellStyle name="Normal 10 2 3 5 2" xfId="41363"/>
    <cellStyle name="Normal 10 2 3 5 3" xfId="41364"/>
    <cellStyle name="Normal 10 2 3 6" xfId="41365"/>
    <cellStyle name="Normal 10 2 3 6 2" xfId="41366"/>
    <cellStyle name="Normal 10 2 3 7" xfId="41367"/>
    <cellStyle name="Normal 10 2 3 8" xfId="41368"/>
    <cellStyle name="Normal 10 2 3 9" xfId="41369"/>
    <cellStyle name="Normal 10 2 4" xfId="41370"/>
    <cellStyle name="Normal 10 2 4 10" xfId="41371"/>
    <cellStyle name="Normal 10 2 4 11" xfId="41372"/>
    <cellStyle name="Normal 10 2 4 12" xfId="41373"/>
    <cellStyle name="Normal 10 2 4 13" xfId="41374"/>
    <cellStyle name="Normal 10 2 4 14" xfId="41375"/>
    <cellStyle name="Normal 10 2 4 2" xfId="41376"/>
    <cellStyle name="Normal 10 2 4 2 2" xfId="41377"/>
    <cellStyle name="Normal 10 2 4 2 2 2" xfId="41378"/>
    <cellStyle name="Normal 10 2 4 2 3" xfId="41379"/>
    <cellStyle name="Normal 10 2 4 2 4" xfId="41380"/>
    <cellStyle name="Normal 10 2 4 3" xfId="41381"/>
    <cellStyle name="Normal 10 2 4 3 2" xfId="41382"/>
    <cellStyle name="Normal 10 2 4 3 3" xfId="41383"/>
    <cellStyle name="Normal 10 2 4 4" xfId="41384"/>
    <cellStyle name="Normal 10 2 4 4 2" xfId="41385"/>
    <cellStyle name="Normal 10 2 4 5" xfId="41386"/>
    <cellStyle name="Normal 10 2 4 5 2" xfId="41387"/>
    <cellStyle name="Normal 10 2 4 6" xfId="41388"/>
    <cellStyle name="Normal 10 2 4 7" xfId="41389"/>
    <cellStyle name="Normal 10 2 4 8" xfId="41390"/>
    <cellStyle name="Normal 10 2 4 9" xfId="41391"/>
    <cellStyle name="Normal 10 2 5" xfId="41392"/>
    <cellStyle name="Normal 10 2 5 10" xfId="41393"/>
    <cellStyle name="Normal 10 2 5 11" xfId="41394"/>
    <cellStyle name="Normal 10 2 5 12" xfId="41395"/>
    <cellStyle name="Normal 10 2 5 2" xfId="41396"/>
    <cellStyle name="Normal 10 2 5 2 2" xfId="41397"/>
    <cellStyle name="Normal 10 2 5 3" xfId="41398"/>
    <cellStyle name="Normal 10 2 5 4" xfId="41399"/>
    <cellStyle name="Normal 10 2 5 5" xfId="41400"/>
    <cellStyle name="Normal 10 2 5 6" xfId="41401"/>
    <cellStyle name="Normal 10 2 5 7" xfId="41402"/>
    <cellStyle name="Normal 10 2 5 8" xfId="41403"/>
    <cellStyle name="Normal 10 2 5 9" xfId="41404"/>
    <cellStyle name="Normal 10 2 6" xfId="41405"/>
    <cellStyle name="Normal 10 2 6 10" xfId="41406"/>
    <cellStyle name="Normal 10 2 6 11" xfId="41407"/>
    <cellStyle name="Normal 10 2 6 12" xfId="41408"/>
    <cellStyle name="Normal 10 2 6 13" xfId="41409"/>
    <cellStyle name="Normal 10 2 6 14" xfId="41410"/>
    <cellStyle name="Normal 10 2 6 15" xfId="41411"/>
    <cellStyle name="Normal 10 2 6 16" xfId="41412"/>
    <cellStyle name="Normal 10 2 6 17" xfId="41413"/>
    <cellStyle name="Normal 10 2 6 18" xfId="41414"/>
    <cellStyle name="Normal 10 2 6 2" xfId="41415"/>
    <cellStyle name="Normal 10 2 6 3" xfId="41416"/>
    <cellStyle name="Normal 10 2 6 4" xfId="41417"/>
    <cellStyle name="Normal 10 2 6 5" xfId="41418"/>
    <cellStyle name="Normal 10 2 6 6" xfId="41419"/>
    <cellStyle name="Normal 10 2 6 7" xfId="41420"/>
    <cellStyle name="Normal 10 2 6 8" xfId="41421"/>
    <cellStyle name="Normal 10 2 6 9" xfId="41422"/>
    <cellStyle name="Normal 10 2 7" xfId="41423"/>
    <cellStyle name="Normal 10 2 7 10" xfId="41424"/>
    <cellStyle name="Normal 10 2 7 11" xfId="41425"/>
    <cellStyle name="Normal 10 2 7 2" xfId="41426"/>
    <cellStyle name="Normal 10 2 7 3" xfId="41427"/>
    <cellStyle name="Normal 10 2 7 4" xfId="41428"/>
    <cellStyle name="Normal 10 2 7 5" xfId="41429"/>
    <cellStyle name="Normal 10 2 7 6" xfId="41430"/>
    <cellStyle name="Normal 10 2 7 7" xfId="41431"/>
    <cellStyle name="Normal 10 2 7 8" xfId="41432"/>
    <cellStyle name="Normal 10 2 7 9" xfId="41433"/>
    <cellStyle name="Normal 10 2 8" xfId="41434"/>
    <cellStyle name="Normal 10 2 8 10" xfId="41435"/>
    <cellStyle name="Normal 10 2 8 11" xfId="41436"/>
    <cellStyle name="Normal 10 2 8 2" xfId="41437"/>
    <cellStyle name="Normal 10 2 8 3" xfId="41438"/>
    <cellStyle name="Normal 10 2 8 4" xfId="41439"/>
    <cellStyle name="Normal 10 2 8 5" xfId="41440"/>
    <cellStyle name="Normal 10 2 8 6" xfId="41441"/>
    <cellStyle name="Normal 10 2 8 7" xfId="41442"/>
    <cellStyle name="Normal 10 2 8 8" xfId="41443"/>
    <cellStyle name="Normal 10 2 8 9" xfId="41444"/>
    <cellStyle name="Normal 10 2 9" xfId="41445"/>
    <cellStyle name="Normal 10 2_17,18,19 2013 CDM Savings to Sep 2013 accrual" xfId="41446"/>
    <cellStyle name="Normal 10 3" xfId="2401"/>
    <cellStyle name="Normal 10 3 10" xfId="41447"/>
    <cellStyle name="Normal 10 3 11" xfId="41448"/>
    <cellStyle name="Normal 10 3 2" xfId="41449"/>
    <cellStyle name="Normal 10 3 2 10" xfId="41450"/>
    <cellStyle name="Normal 10 3 2 11" xfId="41451"/>
    <cellStyle name="Normal 10 3 2 12" xfId="41452"/>
    <cellStyle name="Normal 10 3 2 13" xfId="41453"/>
    <cellStyle name="Normal 10 3 2 2" xfId="41454"/>
    <cellStyle name="Normal 10 3 2 2 2" xfId="41455"/>
    <cellStyle name="Normal 10 3 2 2 2 2" xfId="41456"/>
    <cellStyle name="Normal 10 3 2 2 3" xfId="41457"/>
    <cellStyle name="Normal 10 3 2 2 4" xfId="41458"/>
    <cellStyle name="Normal 10 3 2 3" xfId="41459"/>
    <cellStyle name="Normal 10 3 2 3 2" xfId="41460"/>
    <cellStyle name="Normal 10 3 2 3 3" xfId="41461"/>
    <cellStyle name="Normal 10 3 2 4" xfId="41462"/>
    <cellStyle name="Normal 10 3 2 4 2" xfId="41463"/>
    <cellStyle name="Normal 10 3 2 5" xfId="41464"/>
    <cellStyle name="Normal 10 3 2 5 2" xfId="41465"/>
    <cellStyle name="Normal 10 3 2 6" xfId="41466"/>
    <cellStyle name="Normal 10 3 2 7" xfId="41467"/>
    <cellStyle name="Normal 10 3 2 8" xfId="41468"/>
    <cellStyle name="Normal 10 3 2 9" xfId="41469"/>
    <cellStyle name="Normal 10 3 3" xfId="41470"/>
    <cellStyle name="Normal 10 3 3 10" xfId="41471"/>
    <cellStyle name="Normal 10 3 3 11" xfId="41472"/>
    <cellStyle name="Normal 10 3 3 2" xfId="41473"/>
    <cellStyle name="Normal 10 3 3 2 2" xfId="41474"/>
    <cellStyle name="Normal 10 3 3 3" xfId="41475"/>
    <cellStyle name="Normal 10 3 3 3 2" xfId="41476"/>
    <cellStyle name="Normal 10 3 3 4" xfId="41477"/>
    <cellStyle name="Normal 10 3 3 5" xfId="41478"/>
    <cellStyle name="Normal 10 3 3 6" xfId="41479"/>
    <cellStyle name="Normal 10 3 3 7" xfId="41480"/>
    <cellStyle name="Normal 10 3 3 8" xfId="41481"/>
    <cellStyle name="Normal 10 3 3 9" xfId="41482"/>
    <cellStyle name="Normal 10 3 4" xfId="41483"/>
    <cellStyle name="Normal 10 3 4 10" xfId="41484"/>
    <cellStyle name="Normal 10 3 4 11" xfId="41485"/>
    <cellStyle name="Normal 10 3 4 2" xfId="41486"/>
    <cellStyle name="Normal 10 3 4 2 2" xfId="41487"/>
    <cellStyle name="Normal 10 3 4 3" xfId="41488"/>
    <cellStyle name="Normal 10 3 4 4" xfId="41489"/>
    <cellStyle name="Normal 10 3 4 5" xfId="41490"/>
    <cellStyle name="Normal 10 3 4 6" xfId="41491"/>
    <cellStyle name="Normal 10 3 4 7" xfId="41492"/>
    <cellStyle name="Normal 10 3 4 8" xfId="41493"/>
    <cellStyle name="Normal 10 3 4 9" xfId="41494"/>
    <cellStyle name="Normal 10 3 5" xfId="41495"/>
    <cellStyle name="Normal 10 3 5 2" xfId="41496"/>
    <cellStyle name="Normal 10 3 5 3" xfId="41497"/>
    <cellStyle name="Normal 10 3 6" xfId="41498"/>
    <cellStyle name="Normal 10 3 6 2" xfId="41499"/>
    <cellStyle name="Normal 10 3 7" xfId="41500"/>
    <cellStyle name="Normal 10 3 8" xfId="41501"/>
    <cellStyle name="Normal 10 3 9" xfId="41502"/>
    <cellStyle name="Normal 10 4" xfId="2402"/>
    <cellStyle name="Normal 10 4 10" xfId="41503"/>
    <cellStyle name="Normal 10 4 2" xfId="41504"/>
    <cellStyle name="Normal 10 4 2 10" xfId="41505"/>
    <cellStyle name="Normal 10 4 2 11" xfId="41506"/>
    <cellStyle name="Normal 10 4 2 12" xfId="41507"/>
    <cellStyle name="Normal 10 4 2 13" xfId="41508"/>
    <cellStyle name="Normal 10 4 2 2" xfId="41509"/>
    <cellStyle name="Normal 10 4 2 2 2" xfId="41510"/>
    <cellStyle name="Normal 10 4 2 2 2 2" xfId="41511"/>
    <cellStyle name="Normal 10 4 2 2 3" xfId="41512"/>
    <cellStyle name="Normal 10 4 2 2 4" xfId="41513"/>
    <cellStyle name="Normal 10 4 2 3" xfId="41514"/>
    <cellStyle name="Normal 10 4 2 3 2" xfId="41515"/>
    <cellStyle name="Normal 10 4 2 3 3" xfId="41516"/>
    <cellStyle name="Normal 10 4 2 4" xfId="41517"/>
    <cellStyle name="Normal 10 4 2 4 2" xfId="41518"/>
    <cellStyle name="Normal 10 4 2 5" xfId="41519"/>
    <cellStyle name="Normal 10 4 2 5 2" xfId="41520"/>
    <cellStyle name="Normal 10 4 2 6" xfId="41521"/>
    <cellStyle name="Normal 10 4 2 7" xfId="41522"/>
    <cellStyle name="Normal 10 4 2 8" xfId="41523"/>
    <cellStyle name="Normal 10 4 2 9" xfId="41524"/>
    <cellStyle name="Normal 10 4 3" xfId="41525"/>
    <cellStyle name="Normal 10 4 3 10" xfId="41526"/>
    <cellStyle name="Normal 10 4 3 11" xfId="41527"/>
    <cellStyle name="Normal 10 4 3 12" xfId="41528"/>
    <cellStyle name="Normal 10 4 3 2" xfId="41529"/>
    <cellStyle name="Normal 10 4 3 2 2" xfId="41530"/>
    <cellStyle name="Normal 10 4 3 3" xfId="41531"/>
    <cellStyle name="Normal 10 4 3 3 2" xfId="41532"/>
    <cellStyle name="Normal 10 4 3 4" xfId="41533"/>
    <cellStyle name="Normal 10 4 3 5" xfId="41534"/>
    <cellStyle name="Normal 10 4 3 6" xfId="41535"/>
    <cellStyle name="Normal 10 4 3 7" xfId="41536"/>
    <cellStyle name="Normal 10 4 3 8" xfId="41537"/>
    <cellStyle name="Normal 10 4 3 9" xfId="41538"/>
    <cellStyle name="Normal 10 4 4" xfId="41539"/>
    <cellStyle name="Normal 10 4 4 10" xfId="41540"/>
    <cellStyle name="Normal 10 4 4 11" xfId="41541"/>
    <cellStyle name="Normal 10 4 4 2" xfId="41542"/>
    <cellStyle name="Normal 10 4 4 2 2" xfId="41543"/>
    <cellStyle name="Normal 10 4 4 3" xfId="41544"/>
    <cellStyle name="Normal 10 4 4 4" xfId="41545"/>
    <cellStyle name="Normal 10 4 4 5" xfId="41546"/>
    <cellStyle name="Normal 10 4 4 6" xfId="41547"/>
    <cellStyle name="Normal 10 4 4 7" xfId="41548"/>
    <cellStyle name="Normal 10 4 4 8" xfId="41549"/>
    <cellStyle name="Normal 10 4 4 9" xfId="41550"/>
    <cellStyle name="Normal 10 4 5" xfId="41551"/>
    <cellStyle name="Normal 10 4 5 2" xfId="41552"/>
    <cellStyle name="Normal 10 4 5 3" xfId="41553"/>
    <cellStyle name="Normal 10 4 6" xfId="41554"/>
    <cellStyle name="Normal 10 4 6 2" xfId="41555"/>
    <cellStyle name="Normal 10 4 7" xfId="41556"/>
    <cellStyle name="Normal 10 4 8" xfId="41557"/>
    <cellStyle name="Normal 10 4 9" xfId="41558"/>
    <cellStyle name="Normal 10 5" xfId="2403"/>
    <cellStyle name="Normal 10 5 2" xfId="41559"/>
    <cellStyle name="Normal 10 5 2 2" xfId="41560"/>
    <cellStyle name="Normal 10 5 2 2 2" xfId="41561"/>
    <cellStyle name="Normal 10 5 2 3" xfId="41562"/>
    <cellStyle name="Normal 10 5 2 4" xfId="41563"/>
    <cellStyle name="Normal 10 5 3" xfId="41564"/>
    <cellStyle name="Normal 10 5 3 2" xfId="41565"/>
    <cellStyle name="Normal 10 5 3 3" xfId="41566"/>
    <cellStyle name="Normal 10 5 4" xfId="41567"/>
    <cellStyle name="Normal 10 5 5" xfId="41568"/>
    <cellStyle name="Normal 10 5 6" xfId="41569"/>
    <cellStyle name="Normal 10 6" xfId="2404"/>
    <cellStyle name="Normal 10 6 2" xfId="41570"/>
    <cellStyle name="Normal 10 6 2 2" xfId="41571"/>
    <cellStyle name="Normal 10 6 2 3" xfId="41572"/>
    <cellStyle name="Normal 10 6 3" xfId="41573"/>
    <cellStyle name="Normal 10 7" xfId="669"/>
    <cellStyle name="Normal 10 7 2" xfId="41574"/>
    <cellStyle name="Normal 10 7 3" xfId="41575"/>
    <cellStyle name="Normal 10 7 4" xfId="41576"/>
    <cellStyle name="Normal 10 7 5" xfId="41577"/>
    <cellStyle name="Normal 10 7 6" xfId="41578"/>
    <cellStyle name="Normal 10 7 7" xfId="41579"/>
    <cellStyle name="Normal 10 7 8" xfId="41580"/>
    <cellStyle name="Normal 10 8" xfId="41581"/>
    <cellStyle name="Normal 10 8 2" xfId="41582"/>
    <cellStyle name="Normal 10 9" xfId="41583"/>
    <cellStyle name="Normal 10_17,18,19 2013 CDM Savings to Sep 2013 accrual" xfId="41584"/>
    <cellStyle name="Normal 11" xfId="2405"/>
    <cellStyle name="Normal 11 2" xfId="2406"/>
    <cellStyle name="Normal 11 2 2" xfId="2407"/>
    <cellStyle name="Normal 11 2 2 2" xfId="41585"/>
    <cellStyle name="Normal 11 2 3" xfId="41586"/>
    <cellStyle name="Normal 11 2 3 2" xfId="41587"/>
    <cellStyle name="Normal 11 2 4" xfId="41588"/>
    <cellStyle name="Normal 11 2 5" xfId="41589"/>
    <cellStyle name="Normal 11 3" xfId="2408"/>
    <cellStyle name="Normal 11 3 2" xfId="41590"/>
    <cellStyle name="Normal 11 3 2 2" xfId="41591"/>
    <cellStyle name="Normal 11 3 3" xfId="41592"/>
    <cellStyle name="Normal 11 3 4" xfId="41593"/>
    <cellStyle name="Normal 11 4" xfId="2409"/>
    <cellStyle name="Normal 11 4 2" xfId="41594"/>
    <cellStyle name="Normal 11 4 3" xfId="41595"/>
    <cellStyle name="Normal 11 5" xfId="2410"/>
    <cellStyle name="Normal 11 5 2" xfId="41596"/>
    <cellStyle name="Normal 11 6" xfId="2411"/>
    <cellStyle name="Normal 11 7" xfId="2412"/>
    <cellStyle name="Normal 11 8" xfId="41597"/>
    <cellStyle name="Normal 11 9" xfId="41598"/>
    <cellStyle name="Normal 12" xfId="2413"/>
    <cellStyle name="Normal 12 2" xfId="2414"/>
    <cellStyle name="Normal 12 2 2" xfId="41599"/>
    <cellStyle name="Normal 12 2 2 2" xfId="41600"/>
    <cellStyle name="Normal 12 2 3" xfId="41601"/>
    <cellStyle name="Normal 12 2 3 2" xfId="41602"/>
    <cellStyle name="Normal 12 2 4" xfId="41603"/>
    <cellStyle name="Normal 12 2 5" xfId="41604"/>
    <cellStyle name="Normal 12 3" xfId="2415"/>
    <cellStyle name="Normal 12 3 2" xfId="41605"/>
    <cellStyle name="Normal 12 3 2 2" xfId="41606"/>
    <cellStyle name="Normal 12 3 3" xfId="41607"/>
    <cellStyle name="Normal 12 3 3 2" xfId="41608"/>
    <cellStyle name="Normal 12 3 4" xfId="41609"/>
    <cellStyle name="Normal 12 3 4 2" xfId="41610"/>
    <cellStyle name="Normal 12 4" xfId="2416"/>
    <cellStyle name="Normal 12 4 2" xfId="41611"/>
    <cellStyle name="Normal 12 4 2 2" xfId="41612"/>
    <cellStyle name="Normal 12 5" xfId="2417"/>
    <cellStyle name="Normal 12 6" xfId="41613"/>
    <cellStyle name="Normal 12 7" xfId="41614"/>
    <cellStyle name="Normal 12 8" xfId="41615"/>
    <cellStyle name="Normal 12_17,18,19 2013 CDM Savings to Sep 2013 accrual" xfId="41616"/>
    <cellStyle name="Normal 13" xfId="2418"/>
    <cellStyle name="Normal 13 10" xfId="41617"/>
    <cellStyle name="Normal 13 11" xfId="41618"/>
    <cellStyle name="Normal 13 2" xfId="2419"/>
    <cellStyle name="Normal 13 2 10" xfId="41619"/>
    <cellStyle name="Normal 13 2 11" xfId="41620"/>
    <cellStyle name="Normal 13 2 12" xfId="41621"/>
    <cellStyle name="Normal 13 2 13" xfId="41622"/>
    <cellStyle name="Normal 13 2 14" xfId="41623"/>
    <cellStyle name="Normal 13 2 15" xfId="41624"/>
    <cellStyle name="Normal 13 2 16" xfId="41625"/>
    <cellStyle name="Normal 13 2 17" xfId="41626"/>
    <cellStyle name="Normal 13 2 18" xfId="41627"/>
    <cellStyle name="Normal 13 2 19" xfId="41628"/>
    <cellStyle name="Normal 13 2 2" xfId="41629"/>
    <cellStyle name="Normal 13 2 2 10" xfId="41630"/>
    <cellStyle name="Normal 13 2 2 11" xfId="41631"/>
    <cellStyle name="Normal 13 2 2 2" xfId="41632"/>
    <cellStyle name="Normal 13 2 2 2 10" xfId="41633"/>
    <cellStyle name="Normal 13 2 2 2 11" xfId="41634"/>
    <cellStyle name="Normal 13 2 2 2 12" xfId="41635"/>
    <cellStyle name="Normal 13 2 2 2 13" xfId="41636"/>
    <cellStyle name="Normal 13 2 2 2 2" xfId="41637"/>
    <cellStyle name="Normal 13 2 2 2 2 2" xfId="41638"/>
    <cellStyle name="Normal 13 2 2 2 2 2 2" xfId="41639"/>
    <cellStyle name="Normal 13 2 2 2 2 3" xfId="41640"/>
    <cellStyle name="Normal 13 2 2 2 2 4" xfId="41641"/>
    <cellStyle name="Normal 13 2 2 2 3" xfId="41642"/>
    <cellStyle name="Normal 13 2 2 2 3 2" xfId="41643"/>
    <cellStyle name="Normal 13 2 2 2 3 3" xfId="41644"/>
    <cellStyle name="Normal 13 2 2 2 4" xfId="41645"/>
    <cellStyle name="Normal 13 2 2 2 4 2" xfId="41646"/>
    <cellStyle name="Normal 13 2 2 2 5" xfId="41647"/>
    <cellStyle name="Normal 13 2 2 2 5 2" xfId="41648"/>
    <cellStyle name="Normal 13 2 2 2 6" xfId="41649"/>
    <cellStyle name="Normal 13 2 2 2 7" xfId="41650"/>
    <cellStyle name="Normal 13 2 2 2 8" xfId="41651"/>
    <cellStyle name="Normal 13 2 2 2 9" xfId="41652"/>
    <cellStyle name="Normal 13 2 2 3" xfId="41653"/>
    <cellStyle name="Normal 13 2 2 3 10" xfId="41654"/>
    <cellStyle name="Normal 13 2 2 3 11" xfId="41655"/>
    <cellStyle name="Normal 13 2 2 3 2" xfId="41656"/>
    <cellStyle name="Normal 13 2 2 3 2 2" xfId="41657"/>
    <cellStyle name="Normal 13 2 2 3 3" xfId="41658"/>
    <cellStyle name="Normal 13 2 2 3 3 2" xfId="41659"/>
    <cellStyle name="Normal 13 2 2 3 4" xfId="41660"/>
    <cellStyle name="Normal 13 2 2 3 5" xfId="41661"/>
    <cellStyle name="Normal 13 2 2 3 6" xfId="41662"/>
    <cellStyle name="Normal 13 2 2 3 7" xfId="41663"/>
    <cellStyle name="Normal 13 2 2 3 8" xfId="41664"/>
    <cellStyle name="Normal 13 2 2 3 9" xfId="41665"/>
    <cellStyle name="Normal 13 2 2 4" xfId="41666"/>
    <cellStyle name="Normal 13 2 2 4 10" xfId="41667"/>
    <cellStyle name="Normal 13 2 2 4 11" xfId="41668"/>
    <cellStyle name="Normal 13 2 2 4 2" xfId="41669"/>
    <cellStyle name="Normal 13 2 2 4 2 2" xfId="41670"/>
    <cellStyle name="Normal 13 2 2 4 3" xfId="41671"/>
    <cellStyle name="Normal 13 2 2 4 4" xfId="41672"/>
    <cellStyle name="Normal 13 2 2 4 5" xfId="41673"/>
    <cellStyle name="Normal 13 2 2 4 6" xfId="41674"/>
    <cellStyle name="Normal 13 2 2 4 7" xfId="41675"/>
    <cellStyle name="Normal 13 2 2 4 8" xfId="41676"/>
    <cellStyle name="Normal 13 2 2 4 9" xfId="41677"/>
    <cellStyle name="Normal 13 2 2 5" xfId="41678"/>
    <cellStyle name="Normal 13 2 2 5 2" xfId="41679"/>
    <cellStyle name="Normal 13 2 2 5 3" xfId="41680"/>
    <cellStyle name="Normal 13 2 2 6" xfId="41681"/>
    <cellStyle name="Normal 13 2 2 6 2" xfId="41682"/>
    <cellStyle name="Normal 13 2 2 7" xfId="41683"/>
    <cellStyle name="Normal 13 2 2 8" xfId="41684"/>
    <cellStyle name="Normal 13 2 2 9" xfId="41685"/>
    <cellStyle name="Normal 13 2 20" xfId="41686"/>
    <cellStyle name="Normal 13 2 21" xfId="41687"/>
    <cellStyle name="Normal 13 2 22" xfId="41688"/>
    <cellStyle name="Normal 13 2 23" xfId="41689"/>
    <cellStyle name="Normal 13 2 24" xfId="41690"/>
    <cellStyle name="Normal 13 2 25" xfId="41691"/>
    <cellStyle name="Normal 13 2 3" xfId="41692"/>
    <cellStyle name="Normal 13 2 3 10" xfId="41693"/>
    <cellStyle name="Normal 13 2 3 11" xfId="41694"/>
    <cellStyle name="Normal 13 2 3 2" xfId="41695"/>
    <cellStyle name="Normal 13 2 3 2 10" xfId="41696"/>
    <cellStyle name="Normal 13 2 3 2 11" xfId="41697"/>
    <cellStyle name="Normal 13 2 3 2 12" xfId="41698"/>
    <cellStyle name="Normal 13 2 3 2 13" xfId="41699"/>
    <cellStyle name="Normal 13 2 3 2 2" xfId="41700"/>
    <cellStyle name="Normal 13 2 3 2 2 2" xfId="41701"/>
    <cellStyle name="Normal 13 2 3 2 2 2 2" xfId="41702"/>
    <cellStyle name="Normal 13 2 3 2 2 3" xfId="41703"/>
    <cellStyle name="Normal 13 2 3 2 2 4" xfId="41704"/>
    <cellStyle name="Normal 13 2 3 2 3" xfId="41705"/>
    <cellStyle name="Normal 13 2 3 2 3 2" xfId="41706"/>
    <cellStyle name="Normal 13 2 3 2 3 3" xfId="41707"/>
    <cellStyle name="Normal 13 2 3 2 4" xfId="41708"/>
    <cellStyle name="Normal 13 2 3 2 4 2" xfId="41709"/>
    <cellStyle name="Normal 13 2 3 2 5" xfId="41710"/>
    <cellStyle name="Normal 13 2 3 2 5 2" xfId="41711"/>
    <cellStyle name="Normal 13 2 3 2 6" xfId="41712"/>
    <cellStyle name="Normal 13 2 3 2 7" xfId="41713"/>
    <cellStyle name="Normal 13 2 3 2 8" xfId="41714"/>
    <cellStyle name="Normal 13 2 3 2 9" xfId="41715"/>
    <cellStyle name="Normal 13 2 3 3" xfId="41716"/>
    <cellStyle name="Normal 13 2 3 3 10" xfId="41717"/>
    <cellStyle name="Normal 13 2 3 3 11" xfId="41718"/>
    <cellStyle name="Normal 13 2 3 3 2" xfId="41719"/>
    <cellStyle name="Normal 13 2 3 3 2 2" xfId="41720"/>
    <cellStyle name="Normal 13 2 3 3 3" xfId="41721"/>
    <cellStyle name="Normal 13 2 3 3 3 2" xfId="41722"/>
    <cellStyle name="Normal 13 2 3 3 4" xfId="41723"/>
    <cellStyle name="Normal 13 2 3 3 5" xfId="41724"/>
    <cellStyle name="Normal 13 2 3 3 6" xfId="41725"/>
    <cellStyle name="Normal 13 2 3 3 7" xfId="41726"/>
    <cellStyle name="Normal 13 2 3 3 8" xfId="41727"/>
    <cellStyle name="Normal 13 2 3 3 9" xfId="41728"/>
    <cellStyle name="Normal 13 2 3 4" xfId="41729"/>
    <cellStyle name="Normal 13 2 3 4 10" xfId="41730"/>
    <cellStyle name="Normal 13 2 3 4 11" xfId="41731"/>
    <cellStyle name="Normal 13 2 3 4 2" xfId="41732"/>
    <cellStyle name="Normal 13 2 3 4 2 2" xfId="41733"/>
    <cellStyle name="Normal 13 2 3 4 3" xfId="41734"/>
    <cellStyle name="Normal 13 2 3 4 4" xfId="41735"/>
    <cellStyle name="Normal 13 2 3 4 5" xfId="41736"/>
    <cellStyle name="Normal 13 2 3 4 6" xfId="41737"/>
    <cellStyle name="Normal 13 2 3 4 7" xfId="41738"/>
    <cellStyle name="Normal 13 2 3 4 8" xfId="41739"/>
    <cellStyle name="Normal 13 2 3 4 9" xfId="41740"/>
    <cellStyle name="Normal 13 2 3 5" xfId="41741"/>
    <cellStyle name="Normal 13 2 3 5 2" xfId="41742"/>
    <cellStyle name="Normal 13 2 3 5 3" xfId="41743"/>
    <cellStyle name="Normal 13 2 3 6" xfId="41744"/>
    <cellStyle name="Normal 13 2 3 6 2" xfId="41745"/>
    <cellStyle name="Normal 13 2 3 7" xfId="41746"/>
    <cellStyle name="Normal 13 2 3 8" xfId="41747"/>
    <cellStyle name="Normal 13 2 3 9" xfId="41748"/>
    <cellStyle name="Normal 13 2 4" xfId="41749"/>
    <cellStyle name="Normal 13 2 4 10" xfId="41750"/>
    <cellStyle name="Normal 13 2 4 11" xfId="41751"/>
    <cellStyle name="Normal 13 2 4 12" xfId="41752"/>
    <cellStyle name="Normal 13 2 4 13" xfId="41753"/>
    <cellStyle name="Normal 13 2 4 14" xfId="41754"/>
    <cellStyle name="Normal 13 2 4 2" xfId="41755"/>
    <cellStyle name="Normal 13 2 4 2 2" xfId="41756"/>
    <cellStyle name="Normal 13 2 4 2 2 2" xfId="41757"/>
    <cellStyle name="Normal 13 2 4 2 3" xfId="41758"/>
    <cellStyle name="Normal 13 2 4 2 4" xfId="41759"/>
    <cellStyle name="Normal 13 2 4 3" xfId="41760"/>
    <cellStyle name="Normal 13 2 4 3 2" xfId="41761"/>
    <cellStyle name="Normal 13 2 4 3 3" xfId="41762"/>
    <cellStyle name="Normal 13 2 4 4" xfId="41763"/>
    <cellStyle name="Normal 13 2 4 4 2" xfId="41764"/>
    <cellStyle name="Normal 13 2 4 5" xfId="41765"/>
    <cellStyle name="Normal 13 2 4 5 2" xfId="41766"/>
    <cellStyle name="Normal 13 2 4 6" xfId="41767"/>
    <cellStyle name="Normal 13 2 4 7" xfId="41768"/>
    <cellStyle name="Normal 13 2 4 8" xfId="41769"/>
    <cellStyle name="Normal 13 2 4 9" xfId="41770"/>
    <cellStyle name="Normal 13 2 5" xfId="41771"/>
    <cellStyle name="Normal 13 2 5 10" xfId="41772"/>
    <cellStyle name="Normal 13 2 5 11" xfId="41773"/>
    <cellStyle name="Normal 13 2 5 12" xfId="41774"/>
    <cellStyle name="Normal 13 2 5 2" xfId="41775"/>
    <cellStyle name="Normal 13 2 5 2 2" xfId="41776"/>
    <cellStyle name="Normal 13 2 5 3" xfId="41777"/>
    <cellStyle name="Normal 13 2 5 4" xfId="41778"/>
    <cellStyle name="Normal 13 2 5 5" xfId="41779"/>
    <cellStyle name="Normal 13 2 5 6" xfId="41780"/>
    <cellStyle name="Normal 13 2 5 7" xfId="41781"/>
    <cellStyle name="Normal 13 2 5 8" xfId="41782"/>
    <cellStyle name="Normal 13 2 5 9" xfId="41783"/>
    <cellStyle name="Normal 13 2 6" xfId="41784"/>
    <cellStyle name="Normal 13 2 6 10" xfId="41785"/>
    <cellStyle name="Normal 13 2 6 11" xfId="41786"/>
    <cellStyle name="Normal 13 2 6 12" xfId="41787"/>
    <cellStyle name="Normal 13 2 6 13" xfId="41788"/>
    <cellStyle name="Normal 13 2 6 14" xfId="41789"/>
    <cellStyle name="Normal 13 2 6 15" xfId="41790"/>
    <cellStyle name="Normal 13 2 6 16" xfId="41791"/>
    <cellStyle name="Normal 13 2 6 17" xfId="41792"/>
    <cellStyle name="Normal 13 2 6 18" xfId="41793"/>
    <cellStyle name="Normal 13 2 6 2" xfId="41794"/>
    <cellStyle name="Normal 13 2 6 3" xfId="41795"/>
    <cellStyle name="Normal 13 2 6 4" xfId="41796"/>
    <cellStyle name="Normal 13 2 6 5" xfId="41797"/>
    <cellStyle name="Normal 13 2 6 6" xfId="41798"/>
    <cellStyle name="Normal 13 2 6 7" xfId="41799"/>
    <cellStyle name="Normal 13 2 6 8" xfId="41800"/>
    <cellStyle name="Normal 13 2 6 9" xfId="41801"/>
    <cellStyle name="Normal 13 2 7" xfId="41802"/>
    <cellStyle name="Normal 13 2 7 10" xfId="41803"/>
    <cellStyle name="Normal 13 2 7 11" xfId="41804"/>
    <cellStyle name="Normal 13 2 7 2" xfId="41805"/>
    <cellStyle name="Normal 13 2 7 3" xfId="41806"/>
    <cellStyle name="Normal 13 2 7 4" xfId="41807"/>
    <cellStyle name="Normal 13 2 7 5" xfId="41808"/>
    <cellStyle name="Normal 13 2 7 6" xfId="41809"/>
    <cellStyle name="Normal 13 2 7 7" xfId="41810"/>
    <cellStyle name="Normal 13 2 7 8" xfId="41811"/>
    <cellStyle name="Normal 13 2 7 9" xfId="41812"/>
    <cellStyle name="Normal 13 2 8" xfId="41813"/>
    <cellStyle name="Normal 13 2 8 10" xfId="41814"/>
    <cellStyle name="Normal 13 2 8 11" xfId="41815"/>
    <cellStyle name="Normal 13 2 8 2" xfId="41816"/>
    <cellStyle name="Normal 13 2 8 3" xfId="41817"/>
    <cellStyle name="Normal 13 2 8 4" xfId="41818"/>
    <cellStyle name="Normal 13 2 8 5" xfId="41819"/>
    <cellStyle name="Normal 13 2 8 6" xfId="41820"/>
    <cellStyle name="Normal 13 2 8 7" xfId="41821"/>
    <cellStyle name="Normal 13 2 8 8" xfId="41822"/>
    <cellStyle name="Normal 13 2 8 9" xfId="41823"/>
    <cellStyle name="Normal 13 2 9" xfId="41824"/>
    <cellStyle name="Normal 13 3" xfId="2420"/>
    <cellStyle name="Normal 13 3 10" xfId="41825"/>
    <cellStyle name="Normal 13 3 11" xfId="41826"/>
    <cellStyle name="Normal 13 3 2" xfId="41827"/>
    <cellStyle name="Normal 13 3 2 10" xfId="41828"/>
    <cellStyle name="Normal 13 3 2 11" xfId="41829"/>
    <cellStyle name="Normal 13 3 2 12" xfId="41830"/>
    <cellStyle name="Normal 13 3 2 13" xfId="41831"/>
    <cellStyle name="Normal 13 3 2 2" xfId="41832"/>
    <cellStyle name="Normal 13 3 2 2 2" xfId="41833"/>
    <cellStyle name="Normal 13 3 2 2 2 2" xfId="41834"/>
    <cellStyle name="Normal 13 3 2 2 3" xfId="41835"/>
    <cellStyle name="Normal 13 3 2 2 4" xfId="41836"/>
    <cellStyle name="Normal 13 3 2 3" xfId="41837"/>
    <cellStyle name="Normal 13 3 2 3 2" xfId="41838"/>
    <cellStyle name="Normal 13 3 2 3 3" xfId="41839"/>
    <cellStyle name="Normal 13 3 2 4" xfId="41840"/>
    <cellStyle name="Normal 13 3 2 4 2" xfId="41841"/>
    <cellStyle name="Normal 13 3 2 5" xfId="41842"/>
    <cellStyle name="Normal 13 3 2 5 2" xfId="41843"/>
    <cellStyle name="Normal 13 3 2 6" xfId="41844"/>
    <cellStyle name="Normal 13 3 2 7" xfId="41845"/>
    <cellStyle name="Normal 13 3 2 8" xfId="41846"/>
    <cellStyle name="Normal 13 3 2 9" xfId="41847"/>
    <cellStyle name="Normal 13 3 3" xfId="41848"/>
    <cellStyle name="Normal 13 3 3 10" xfId="41849"/>
    <cellStyle name="Normal 13 3 3 11" xfId="41850"/>
    <cellStyle name="Normal 13 3 3 2" xfId="41851"/>
    <cellStyle name="Normal 13 3 3 2 2" xfId="41852"/>
    <cellStyle name="Normal 13 3 3 3" xfId="41853"/>
    <cellStyle name="Normal 13 3 3 3 2" xfId="41854"/>
    <cellStyle name="Normal 13 3 3 4" xfId="41855"/>
    <cellStyle name="Normal 13 3 3 5" xfId="41856"/>
    <cellStyle name="Normal 13 3 3 6" xfId="41857"/>
    <cellStyle name="Normal 13 3 3 7" xfId="41858"/>
    <cellStyle name="Normal 13 3 3 8" xfId="41859"/>
    <cellStyle name="Normal 13 3 3 9" xfId="41860"/>
    <cellStyle name="Normal 13 3 4" xfId="41861"/>
    <cellStyle name="Normal 13 3 4 10" xfId="41862"/>
    <cellStyle name="Normal 13 3 4 11" xfId="41863"/>
    <cellStyle name="Normal 13 3 4 2" xfId="41864"/>
    <cellStyle name="Normal 13 3 4 2 2" xfId="41865"/>
    <cellStyle name="Normal 13 3 4 3" xfId="41866"/>
    <cellStyle name="Normal 13 3 4 4" xfId="41867"/>
    <cellStyle name="Normal 13 3 4 5" xfId="41868"/>
    <cellStyle name="Normal 13 3 4 6" xfId="41869"/>
    <cellStyle name="Normal 13 3 4 7" xfId="41870"/>
    <cellStyle name="Normal 13 3 4 8" xfId="41871"/>
    <cellStyle name="Normal 13 3 4 9" xfId="41872"/>
    <cellStyle name="Normal 13 3 5" xfId="41873"/>
    <cellStyle name="Normal 13 3 5 2" xfId="41874"/>
    <cellStyle name="Normal 13 3 5 3" xfId="41875"/>
    <cellStyle name="Normal 13 3 6" xfId="41876"/>
    <cellStyle name="Normal 13 3 6 2" xfId="41877"/>
    <cellStyle name="Normal 13 3 7" xfId="41878"/>
    <cellStyle name="Normal 13 3 8" xfId="41879"/>
    <cellStyle name="Normal 13 3 9" xfId="41880"/>
    <cellStyle name="Normal 13 4" xfId="9853"/>
    <cellStyle name="Normal 13 4 10" xfId="41881"/>
    <cellStyle name="Normal 13 4 2" xfId="41882"/>
    <cellStyle name="Normal 13 4 2 10" xfId="41883"/>
    <cellStyle name="Normal 13 4 2 11" xfId="41884"/>
    <cellStyle name="Normal 13 4 2 12" xfId="41885"/>
    <cellStyle name="Normal 13 4 2 13" xfId="41886"/>
    <cellStyle name="Normal 13 4 2 2" xfId="41887"/>
    <cellStyle name="Normal 13 4 2 2 2" xfId="41888"/>
    <cellStyle name="Normal 13 4 2 2 2 2" xfId="41889"/>
    <cellStyle name="Normal 13 4 2 2 3" xfId="41890"/>
    <cellStyle name="Normal 13 4 2 2 4" xfId="41891"/>
    <cellStyle name="Normal 13 4 2 3" xfId="41892"/>
    <cellStyle name="Normal 13 4 2 3 2" xfId="41893"/>
    <cellStyle name="Normal 13 4 2 3 3" xfId="41894"/>
    <cellStyle name="Normal 13 4 2 4" xfId="41895"/>
    <cellStyle name="Normal 13 4 2 4 2" xfId="41896"/>
    <cellStyle name="Normal 13 4 2 5" xfId="41897"/>
    <cellStyle name="Normal 13 4 2 5 2" xfId="41898"/>
    <cellStyle name="Normal 13 4 2 6" xfId="41899"/>
    <cellStyle name="Normal 13 4 2 7" xfId="41900"/>
    <cellStyle name="Normal 13 4 2 8" xfId="41901"/>
    <cellStyle name="Normal 13 4 2 9" xfId="41902"/>
    <cellStyle name="Normal 13 4 3" xfId="41903"/>
    <cellStyle name="Normal 13 4 3 10" xfId="41904"/>
    <cellStyle name="Normal 13 4 3 11" xfId="41905"/>
    <cellStyle name="Normal 13 4 3 12" xfId="41906"/>
    <cellStyle name="Normal 13 4 3 2" xfId="41907"/>
    <cellStyle name="Normal 13 4 3 2 2" xfId="41908"/>
    <cellStyle name="Normal 13 4 3 3" xfId="41909"/>
    <cellStyle name="Normal 13 4 3 3 2" xfId="41910"/>
    <cellStyle name="Normal 13 4 3 4" xfId="41911"/>
    <cellStyle name="Normal 13 4 3 5" xfId="41912"/>
    <cellStyle name="Normal 13 4 3 6" xfId="41913"/>
    <cellStyle name="Normal 13 4 3 7" xfId="41914"/>
    <cellStyle name="Normal 13 4 3 8" xfId="41915"/>
    <cellStyle name="Normal 13 4 3 9" xfId="41916"/>
    <cellStyle name="Normal 13 4 4" xfId="41917"/>
    <cellStyle name="Normal 13 4 4 10" xfId="41918"/>
    <cellStyle name="Normal 13 4 4 11" xfId="41919"/>
    <cellStyle name="Normal 13 4 4 2" xfId="41920"/>
    <cellStyle name="Normal 13 4 4 2 2" xfId="41921"/>
    <cellStyle name="Normal 13 4 4 3" xfId="41922"/>
    <cellStyle name="Normal 13 4 4 4" xfId="41923"/>
    <cellStyle name="Normal 13 4 4 5" xfId="41924"/>
    <cellStyle name="Normal 13 4 4 6" xfId="41925"/>
    <cellStyle name="Normal 13 4 4 7" xfId="41926"/>
    <cellStyle name="Normal 13 4 4 8" xfId="41927"/>
    <cellStyle name="Normal 13 4 4 9" xfId="41928"/>
    <cellStyle name="Normal 13 4 5" xfId="41929"/>
    <cellStyle name="Normal 13 4 5 2" xfId="41930"/>
    <cellStyle name="Normal 13 4 5 3" xfId="41931"/>
    <cellStyle name="Normal 13 4 6" xfId="41932"/>
    <cellStyle name="Normal 13 4 6 2" xfId="41933"/>
    <cellStyle name="Normal 13 4 7" xfId="41934"/>
    <cellStyle name="Normal 13 4 8" xfId="41935"/>
    <cellStyle name="Normal 13 4 9" xfId="41936"/>
    <cellStyle name="Normal 13 5" xfId="9861"/>
    <cellStyle name="Normal 13 5 2" xfId="41937"/>
    <cellStyle name="Normal 13 5 2 2" xfId="41938"/>
    <cellStyle name="Normal 13 5 2 2 2" xfId="41939"/>
    <cellStyle name="Normal 13 5 2 3" xfId="41940"/>
    <cellStyle name="Normal 13 5 2 4" xfId="41941"/>
    <cellStyle name="Normal 13 5 3" xfId="41942"/>
    <cellStyle name="Normal 13 5 3 2" xfId="41943"/>
    <cellStyle name="Normal 13 5 3 3" xfId="41944"/>
    <cellStyle name="Normal 13 5 4" xfId="41945"/>
    <cellStyle name="Normal 13 5 5" xfId="41946"/>
    <cellStyle name="Normal 13 5 6" xfId="41947"/>
    <cellStyle name="Normal 13 6" xfId="41948"/>
    <cellStyle name="Normal 13 6 2" xfId="41949"/>
    <cellStyle name="Normal 13 7" xfId="41950"/>
    <cellStyle name="Normal 13 7 2" xfId="41951"/>
    <cellStyle name="Normal 13 7 3" xfId="41952"/>
    <cellStyle name="Normal 13 7 4" xfId="41953"/>
    <cellStyle name="Normal 13 7 5" xfId="41954"/>
    <cellStyle name="Normal 13 7 6" xfId="41955"/>
    <cellStyle name="Normal 13 7 7" xfId="41956"/>
    <cellStyle name="Normal 13 7 8" xfId="41957"/>
    <cellStyle name="Normal 13 8" xfId="41958"/>
    <cellStyle name="Normal 13 8 2" xfId="41959"/>
    <cellStyle name="Normal 13 9" xfId="41960"/>
    <cellStyle name="Normal 13_17,18,19 2013 CDM Savings to Sep 2013 accrual" xfId="41961"/>
    <cellStyle name="Normal 14" xfId="2421"/>
    <cellStyle name="Normal 14 2" xfId="2422"/>
    <cellStyle name="Normal 14 2 2" xfId="41962"/>
    <cellStyle name="Normal 14 2 2 2" xfId="41963"/>
    <cellStyle name="Normal 14 2 2 2 2" xfId="41964"/>
    <cellStyle name="Normal 14 2 2 2 2 2" xfId="41965"/>
    <cellStyle name="Normal 14 2 2 2 2 2 2" xfId="41966"/>
    <cellStyle name="Normal 14 2 2 2 2 3" xfId="41967"/>
    <cellStyle name="Normal 14 2 2 2 2 4" xfId="41968"/>
    <cellStyle name="Normal 14 2 2 2 3" xfId="41969"/>
    <cellStyle name="Normal 14 2 2 2 3 2" xfId="41970"/>
    <cellStyle name="Normal 14 2 2 2 4" xfId="41971"/>
    <cellStyle name="Normal 14 2 2 2 5" xfId="41972"/>
    <cellStyle name="Normal 14 2 2 2 6" xfId="41973"/>
    <cellStyle name="Normal 14 2 2 3" xfId="41974"/>
    <cellStyle name="Normal 14 2 2 3 2" xfId="41975"/>
    <cellStyle name="Normal 14 2 2 3 2 2" xfId="41976"/>
    <cellStyle name="Normal 14 2 2 3 3" xfId="41977"/>
    <cellStyle name="Normal 14 2 2 3 4" xfId="41978"/>
    <cellStyle name="Normal 14 2 2 4" xfId="41979"/>
    <cellStyle name="Normal 14 2 2 4 2" xfId="41980"/>
    <cellStyle name="Normal 14 2 2 5" xfId="41981"/>
    <cellStyle name="Normal 14 2 2 6" xfId="41982"/>
    <cellStyle name="Normal 14 2 2 7" xfId="41983"/>
    <cellStyle name="Normal 14 2 3" xfId="41984"/>
    <cellStyle name="Normal 14 2 3 2" xfId="41985"/>
    <cellStyle name="Normal 14 2 3 2 2" xfId="41986"/>
    <cellStyle name="Normal 14 2 3 2 2 2" xfId="41987"/>
    <cellStyle name="Normal 14 2 3 2 3" xfId="41988"/>
    <cellStyle name="Normal 14 2 3 2 4" xfId="41989"/>
    <cellStyle name="Normal 14 2 3 3" xfId="41990"/>
    <cellStyle name="Normal 14 2 3 3 2" xfId="41991"/>
    <cellStyle name="Normal 14 2 3 4" xfId="41992"/>
    <cellStyle name="Normal 14 2 3 5" xfId="41993"/>
    <cellStyle name="Normal 14 2 3 6" xfId="41994"/>
    <cellStyle name="Normal 14 2 4" xfId="41995"/>
    <cellStyle name="Normal 14 2 4 2" xfId="41996"/>
    <cellStyle name="Normal 14 2 4 2 2" xfId="41997"/>
    <cellStyle name="Normal 14 2 4 2 2 2" xfId="41998"/>
    <cellStyle name="Normal 14 2 4 2 3" xfId="41999"/>
    <cellStyle name="Normal 14 2 4 2 4" xfId="42000"/>
    <cellStyle name="Normal 14 2 4 3" xfId="42001"/>
    <cellStyle name="Normal 14 2 4 3 2" xfId="42002"/>
    <cellStyle name="Normal 14 2 4 4" xfId="42003"/>
    <cellStyle name="Normal 14 2 4 5" xfId="42004"/>
    <cellStyle name="Normal 14 2 4 6" xfId="42005"/>
    <cellStyle name="Normal 14 2 5" xfId="42006"/>
    <cellStyle name="Normal 14 2 5 2" xfId="42007"/>
    <cellStyle name="Normal 14 2 5 2 2" xfId="42008"/>
    <cellStyle name="Normal 14 2 5 3" xfId="42009"/>
    <cellStyle name="Normal 14 2 5 4" xfId="42010"/>
    <cellStyle name="Normal 14 2 6" xfId="42011"/>
    <cellStyle name="Normal 14 2 6 2" xfId="42012"/>
    <cellStyle name="Normal 14 2 7" xfId="42013"/>
    <cellStyle name="Normal 14 2 8" xfId="42014"/>
    <cellStyle name="Normal 14 2 9" xfId="42015"/>
    <cellStyle name="Normal 14 3" xfId="2423"/>
    <cellStyle name="Normal 14 3 2" xfId="42016"/>
    <cellStyle name="Normal 14 4" xfId="42017"/>
    <cellStyle name="Normal 14 4 2" xfId="42018"/>
    <cellStyle name="Normal 14 5" xfId="42019"/>
    <cellStyle name="Normal 14_17,18,19 2013 CDM Savings to Sep 2013 accrual" xfId="42020"/>
    <cellStyle name="Normal 15" xfId="2424"/>
    <cellStyle name="Normal 15 10" xfId="42021"/>
    <cellStyle name="Normal 15 2" xfId="2425"/>
    <cellStyle name="Normal 15 2 2" xfId="2426"/>
    <cellStyle name="Normal 15 2 2 2" xfId="42022"/>
    <cellStyle name="Normal 15 2 2 2 2" xfId="42023"/>
    <cellStyle name="Normal 15 2 2 2 2 2" xfId="42024"/>
    <cellStyle name="Normal 15 2 2 2 3" xfId="42025"/>
    <cellStyle name="Normal 15 2 2 2 4" xfId="42026"/>
    <cellStyle name="Normal 15 2 2 3" xfId="42027"/>
    <cellStyle name="Normal 15 2 2 3 2" xfId="42028"/>
    <cellStyle name="Normal 15 2 2 4" xfId="42029"/>
    <cellStyle name="Normal 15 2 2 5" xfId="42030"/>
    <cellStyle name="Normal 15 2 2 6" xfId="42031"/>
    <cellStyle name="Normal 15 2 3" xfId="42032"/>
    <cellStyle name="Normal 15 2 3 2" xfId="42033"/>
    <cellStyle name="Normal 15 2 3 2 2" xfId="42034"/>
    <cellStyle name="Normal 15 2 3 3" xfId="42035"/>
    <cellStyle name="Normal 15 2 3 4" xfId="42036"/>
    <cellStyle name="Normal 15 2 4" xfId="42037"/>
    <cellStyle name="Normal 15 2 4 2" xfId="42038"/>
    <cellStyle name="Normal 15 2 5" xfId="42039"/>
    <cellStyle name="Normal 15 2 6" xfId="42040"/>
    <cellStyle name="Normal 15 2 7" xfId="42041"/>
    <cellStyle name="Normal 15 3" xfId="2427"/>
    <cellStyle name="Normal 15 3 2" xfId="42042"/>
    <cellStyle name="Normal 15 3 2 2" xfId="42043"/>
    <cellStyle name="Normal 15 3 2 2 2" xfId="42044"/>
    <cellStyle name="Normal 15 3 2 3" xfId="42045"/>
    <cellStyle name="Normal 15 3 2 4" xfId="42046"/>
    <cellStyle name="Normal 15 3 3" xfId="42047"/>
    <cellStyle name="Normal 15 3 3 2" xfId="42048"/>
    <cellStyle name="Normal 15 3 4" xfId="42049"/>
    <cellStyle name="Normal 15 3 5" xfId="42050"/>
    <cellStyle name="Normal 15 3 6" xfId="42051"/>
    <cellStyle name="Normal 15 4" xfId="2428"/>
    <cellStyle name="Normal 15 4 2" xfId="42052"/>
    <cellStyle name="Normal 15 4 2 2" xfId="42053"/>
    <cellStyle name="Normal 15 4 2 2 2" xfId="42054"/>
    <cellStyle name="Normal 15 4 2 3" xfId="42055"/>
    <cellStyle name="Normal 15 4 2 4" xfId="42056"/>
    <cellStyle name="Normal 15 4 3" xfId="42057"/>
    <cellStyle name="Normal 15 4 3 2" xfId="42058"/>
    <cellStyle name="Normal 15 4 4" xfId="42059"/>
    <cellStyle name="Normal 15 4 5" xfId="42060"/>
    <cellStyle name="Normal 15 4 6" xfId="42061"/>
    <cellStyle name="Normal 15 5" xfId="42062"/>
    <cellStyle name="Normal 15 5 2" xfId="42063"/>
    <cellStyle name="Normal 15 5 2 2" xfId="42064"/>
    <cellStyle name="Normal 15 5 3" xfId="42065"/>
    <cellStyle name="Normal 15 5 4" xfId="42066"/>
    <cellStyle name="Normal 15 6" xfId="42067"/>
    <cellStyle name="Normal 15 6 2" xfId="42068"/>
    <cellStyle name="Normal 15 7" xfId="42069"/>
    <cellStyle name="Normal 15 8" xfId="42070"/>
    <cellStyle name="Normal 15 9" xfId="42071"/>
    <cellStyle name="Normal 15_17,18,19 2013 CDM Savings to Sep 2013 accrual" xfId="42072"/>
    <cellStyle name="Normal 16" xfId="2429"/>
    <cellStyle name="Normal 16 2" xfId="2430"/>
    <cellStyle name="Normal 16 2 2" xfId="42073"/>
    <cellStyle name="Normal 16 2 2 2" xfId="42074"/>
    <cellStyle name="Normal 16 2 2 2 2" xfId="42075"/>
    <cellStyle name="Normal 16 2 2 2 2 2" xfId="42076"/>
    <cellStyle name="Normal 16 2 2 2 3" xfId="42077"/>
    <cellStyle name="Normal 16 2 2 2 4" xfId="42078"/>
    <cellStyle name="Normal 16 2 2 3" xfId="42079"/>
    <cellStyle name="Normal 16 2 2 3 2" xfId="42080"/>
    <cellStyle name="Normal 16 2 2 4" xfId="42081"/>
    <cellStyle name="Normal 16 2 2 5" xfId="42082"/>
    <cellStyle name="Normal 16 2 2 6" xfId="42083"/>
    <cellStyle name="Normal 16 2 3" xfId="42084"/>
    <cellStyle name="Normal 16 2 3 2" xfId="42085"/>
    <cellStyle name="Normal 16 2 3 2 2" xfId="42086"/>
    <cellStyle name="Normal 16 2 3 3" xfId="42087"/>
    <cellStyle name="Normal 16 2 3 4" xfId="42088"/>
    <cellStyle name="Normal 16 2 4" xfId="42089"/>
    <cellStyle name="Normal 16 2 4 2" xfId="42090"/>
    <cellStyle name="Normal 16 2 5" xfId="42091"/>
    <cellStyle name="Normal 16 2 6" xfId="42092"/>
    <cellStyle name="Normal 16 2 7" xfId="42093"/>
    <cellStyle name="Normal 16 3" xfId="2431"/>
    <cellStyle name="Normal 16 3 2" xfId="42094"/>
    <cellStyle name="Normal 16 3 2 2" xfId="42095"/>
    <cellStyle name="Normal 16 3 2 2 2" xfId="42096"/>
    <cellStyle name="Normal 16 3 2 3" xfId="42097"/>
    <cellStyle name="Normal 16 3 2 4" xfId="42098"/>
    <cellStyle name="Normal 16 3 3" xfId="42099"/>
    <cellStyle name="Normal 16 3 3 2" xfId="42100"/>
    <cellStyle name="Normal 16 3 4" xfId="42101"/>
    <cellStyle name="Normal 16 3 5" xfId="42102"/>
    <cellStyle name="Normal 16 3 6" xfId="42103"/>
    <cellStyle name="Normal 16 4" xfId="42104"/>
    <cellStyle name="Normal 16 4 2" xfId="42105"/>
    <cellStyle name="Normal 16 4 2 2" xfId="42106"/>
    <cellStyle name="Normal 16 4 2 2 2" xfId="42107"/>
    <cellStyle name="Normal 16 4 2 3" xfId="42108"/>
    <cellStyle name="Normal 16 4 2 4" xfId="42109"/>
    <cellStyle name="Normal 16 4 3" xfId="42110"/>
    <cellStyle name="Normal 16 4 3 2" xfId="42111"/>
    <cellStyle name="Normal 16 4 4" xfId="42112"/>
    <cellStyle name="Normal 16 4 5" xfId="42113"/>
    <cellStyle name="Normal 16 4 6" xfId="42114"/>
    <cellStyle name="Normal 16 5" xfId="42115"/>
    <cellStyle name="Normal 16 5 2" xfId="42116"/>
    <cellStyle name="Normal 16 5 2 2" xfId="42117"/>
    <cellStyle name="Normal 16 5 3" xfId="42118"/>
    <cellStyle name="Normal 16 5 4" xfId="42119"/>
    <cellStyle name="Normal 16 6" xfId="42120"/>
    <cellStyle name="Normal 16 6 2" xfId="42121"/>
    <cellStyle name="Normal 16 7" xfId="42122"/>
    <cellStyle name="Normal 16 8" xfId="42123"/>
    <cellStyle name="Normal 16 9" xfId="42124"/>
    <cellStyle name="Normal 17" xfId="2432"/>
    <cellStyle name="Normal 17 10" xfId="42125"/>
    <cellStyle name="Normal 17 2" xfId="42126"/>
    <cellStyle name="Normal 17 2 2" xfId="42127"/>
    <cellStyle name="Normal 17 2 2 2" xfId="42128"/>
    <cellStyle name="Normal 17 2 2 2 2" xfId="42129"/>
    <cellStyle name="Normal 17 2 2 2 2 2" xfId="42130"/>
    <cellStyle name="Normal 17 2 2 2 2 2 2" xfId="42131"/>
    <cellStyle name="Normal 17 2 2 2 2 3" xfId="42132"/>
    <cellStyle name="Normal 17 2 2 2 2 4" xfId="42133"/>
    <cellStyle name="Normal 17 2 2 2 3" xfId="42134"/>
    <cellStyle name="Normal 17 2 2 2 3 2" xfId="42135"/>
    <cellStyle name="Normal 17 2 2 2 4" xfId="42136"/>
    <cellStyle name="Normal 17 2 2 2 5" xfId="42137"/>
    <cellStyle name="Normal 17 2 2 2 6" xfId="42138"/>
    <cellStyle name="Normal 17 2 2 3" xfId="42139"/>
    <cellStyle name="Normal 17 2 2 3 2" xfId="42140"/>
    <cellStyle name="Normal 17 2 2 3 2 2" xfId="42141"/>
    <cellStyle name="Normal 17 2 2 3 3" xfId="42142"/>
    <cellStyle name="Normal 17 2 2 3 4" xfId="42143"/>
    <cellStyle name="Normal 17 2 2 4" xfId="42144"/>
    <cellStyle name="Normal 17 2 2 4 2" xfId="42145"/>
    <cellStyle name="Normal 17 2 2 5" xfId="42146"/>
    <cellStyle name="Normal 17 2 2 6" xfId="42147"/>
    <cellStyle name="Normal 17 2 2 7" xfId="42148"/>
    <cellStyle name="Normal 17 2 3" xfId="42149"/>
    <cellStyle name="Normal 17 2 3 2" xfId="42150"/>
    <cellStyle name="Normal 17 2 3 2 2" xfId="42151"/>
    <cellStyle name="Normal 17 2 3 2 2 2" xfId="42152"/>
    <cellStyle name="Normal 17 2 3 2 3" xfId="42153"/>
    <cellStyle name="Normal 17 2 3 2 4" xfId="42154"/>
    <cellStyle name="Normal 17 2 3 3" xfId="42155"/>
    <cellStyle name="Normal 17 2 3 3 2" xfId="42156"/>
    <cellStyle name="Normal 17 2 3 4" xfId="42157"/>
    <cellStyle name="Normal 17 2 3 5" xfId="42158"/>
    <cellStyle name="Normal 17 2 3 6" xfId="42159"/>
    <cellStyle name="Normal 17 2 4" xfId="42160"/>
    <cellStyle name="Normal 17 2 4 2" xfId="42161"/>
    <cellStyle name="Normal 17 2 4 2 2" xfId="42162"/>
    <cellStyle name="Normal 17 2 4 2 2 2" xfId="42163"/>
    <cellStyle name="Normal 17 2 4 2 3" xfId="42164"/>
    <cellStyle name="Normal 17 2 4 2 4" xfId="42165"/>
    <cellStyle name="Normal 17 2 4 3" xfId="42166"/>
    <cellStyle name="Normal 17 2 4 3 2" xfId="42167"/>
    <cellStyle name="Normal 17 2 4 4" xfId="42168"/>
    <cellStyle name="Normal 17 2 4 5" xfId="42169"/>
    <cellStyle name="Normal 17 2 4 6" xfId="42170"/>
    <cellStyle name="Normal 17 2 5" xfId="42171"/>
    <cellStyle name="Normal 17 2 5 2" xfId="42172"/>
    <cellStyle name="Normal 17 2 5 2 2" xfId="42173"/>
    <cellStyle name="Normal 17 2 5 3" xfId="42174"/>
    <cellStyle name="Normal 17 2 5 4" xfId="42175"/>
    <cellStyle name="Normal 17 2 6" xfId="42176"/>
    <cellStyle name="Normal 17 2 6 2" xfId="42177"/>
    <cellStyle name="Normal 17 2 7" xfId="42178"/>
    <cellStyle name="Normal 17 2 8" xfId="42179"/>
    <cellStyle name="Normal 17 2 9" xfId="42180"/>
    <cellStyle name="Normal 17 3" xfId="42181"/>
    <cellStyle name="Normal 17 3 2" xfId="42182"/>
    <cellStyle name="Normal 17 3 2 2" xfId="42183"/>
    <cellStyle name="Normal 17 3 2 2 2" xfId="42184"/>
    <cellStyle name="Normal 17 3 2 2 2 2" xfId="42185"/>
    <cellStyle name="Normal 17 3 2 2 3" xfId="42186"/>
    <cellStyle name="Normal 17 3 2 2 4" xfId="42187"/>
    <cellStyle name="Normal 17 3 2 3" xfId="42188"/>
    <cellStyle name="Normal 17 3 2 3 2" xfId="42189"/>
    <cellStyle name="Normal 17 3 2 4" xfId="42190"/>
    <cellStyle name="Normal 17 3 2 5" xfId="42191"/>
    <cellStyle name="Normal 17 3 2 6" xfId="42192"/>
    <cellStyle name="Normal 17 3 3" xfId="42193"/>
    <cellStyle name="Normal 17 3 3 2" xfId="42194"/>
    <cellStyle name="Normal 17 3 3 2 2" xfId="42195"/>
    <cellStyle name="Normal 17 3 3 3" xfId="42196"/>
    <cellStyle name="Normal 17 3 3 4" xfId="42197"/>
    <cellStyle name="Normal 17 3 4" xfId="42198"/>
    <cellStyle name="Normal 17 3 4 2" xfId="42199"/>
    <cellStyle name="Normal 17 3 5" xfId="42200"/>
    <cellStyle name="Normal 17 3 6" xfId="42201"/>
    <cellStyle name="Normal 17 3 7" xfId="42202"/>
    <cellStyle name="Normal 17 4" xfId="42203"/>
    <cellStyle name="Normal 17 4 2" xfId="42204"/>
    <cellStyle name="Normal 17 4 2 2" xfId="42205"/>
    <cellStyle name="Normal 17 4 2 2 2" xfId="42206"/>
    <cellStyle name="Normal 17 4 2 3" xfId="42207"/>
    <cellStyle name="Normal 17 4 2 4" xfId="42208"/>
    <cellStyle name="Normal 17 4 3" xfId="42209"/>
    <cellStyle name="Normal 17 4 3 2" xfId="42210"/>
    <cellStyle name="Normal 17 4 4" xfId="42211"/>
    <cellStyle name="Normal 17 4 5" xfId="42212"/>
    <cellStyle name="Normal 17 4 6" xfId="42213"/>
    <cellStyle name="Normal 17 5" xfId="42214"/>
    <cellStyle name="Normal 17 5 2" xfId="42215"/>
    <cellStyle name="Normal 17 5 2 2" xfId="42216"/>
    <cellStyle name="Normal 17 5 2 2 2" xfId="42217"/>
    <cellStyle name="Normal 17 5 2 3" xfId="42218"/>
    <cellStyle name="Normal 17 5 2 4" xfId="42219"/>
    <cellStyle name="Normal 17 5 3" xfId="42220"/>
    <cellStyle name="Normal 17 5 3 2" xfId="42221"/>
    <cellStyle name="Normal 17 5 4" xfId="42222"/>
    <cellStyle name="Normal 17 5 5" xfId="42223"/>
    <cellStyle name="Normal 17 5 6" xfId="42224"/>
    <cellStyle name="Normal 17 6" xfId="42225"/>
    <cellStyle name="Normal 17 6 2" xfId="42226"/>
    <cellStyle name="Normal 17 6 2 2" xfId="42227"/>
    <cellStyle name="Normal 17 6 3" xfId="42228"/>
    <cellStyle name="Normal 17 6 4" xfId="42229"/>
    <cellStyle name="Normal 17 7" xfId="42230"/>
    <cellStyle name="Normal 17 7 2" xfId="42231"/>
    <cellStyle name="Normal 17 8" xfId="42232"/>
    <cellStyle name="Normal 17 9" xfId="42233"/>
    <cellStyle name="Normal 18" xfId="2433"/>
    <cellStyle name="Normal 18 2" xfId="2434"/>
    <cellStyle name="Normal 18 2 2" xfId="42234"/>
    <cellStyle name="Normal 18 2 2 2" xfId="42235"/>
    <cellStyle name="Normal 18 2 2 2 2" xfId="42236"/>
    <cellStyle name="Normal 18 2 2 2 2 2" xfId="42237"/>
    <cellStyle name="Normal 18 2 2 2 3" xfId="42238"/>
    <cellStyle name="Normal 18 2 2 2 4" xfId="42239"/>
    <cellStyle name="Normal 18 2 2 3" xfId="42240"/>
    <cellStyle name="Normal 18 2 2 3 2" xfId="42241"/>
    <cellStyle name="Normal 18 2 2 4" xfId="42242"/>
    <cellStyle name="Normal 18 2 2 5" xfId="42243"/>
    <cellStyle name="Normal 18 2 2 6" xfId="42244"/>
    <cellStyle name="Normal 18 2 3" xfId="42245"/>
    <cellStyle name="Normal 18 2 3 2" xfId="42246"/>
    <cellStyle name="Normal 18 2 3 2 2" xfId="42247"/>
    <cellStyle name="Normal 18 2 3 3" xfId="42248"/>
    <cellStyle name="Normal 18 2 3 4" xfId="42249"/>
    <cellStyle name="Normal 18 2 4" xfId="42250"/>
    <cellStyle name="Normal 18 2 4 2" xfId="42251"/>
    <cellStyle name="Normal 18 2 5" xfId="42252"/>
    <cellStyle name="Normal 18 2 6" xfId="42253"/>
    <cellStyle name="Normal 18 2 7" xfId="42254"/>
    <cellStyle name="Normal 18 3" xfId="42255"/>
    <cellStyle name="Normal 18 3 2" xfId="42256"/>
    <cellStyle name="Normal 18 3 2 2" xfId="42257"/>
    <cellStyle name="Normal 18 3 2 2 2" xfId="42258"/>
    <cellStyle name="Normal 18 3 2 3" xfId="42259"/>
    <cellStyle name="Normal 18 3 2 4" xfId="42260"/>
    <cellStyle name="Normal 18 3 3" xfId="42261"/>
    <cellStyle name="Normal 18 3 3 2" xfId="42262"/>
    <cellStyle name="Normal 18 3 4" xfId="42263"/>
    <cellStyle name="Normal 18 3 5" xfId="42264"/>
    <cellStyle name="Normal 18 3 6" xfId="42265"/>
    <cellStyle name="Normal 18 4" xfId="42266"/>
    <cellStyle name="Normal 18 4 2" xfId="42267"/>
    <cellStyle name="Normal 18 4 2 2" xfId="42268"/>
    <cellStyle name="Normal 18 4 2 2 2" xfId="42269"/>
    <cellStyle name="Normal 18 4 2 3" xfId="42270"/>
    <cellStyle name="Normal 18 4 2 4" xfId="42271"/>
    <cellStyle name="Normal 18 4 3" xfId="42272"/>
    <cellStyle name="Normal 18 4 3 2" xfId="42273"/>
    <cellStyle name="Normal 18 4 4" xfId="42274"/>
    <cellStyle name="Normal 18 4 5" xfId="42275"/>
    <cellStyle name="Normal 18 4 6" xfId="42276"/>
    <cellStyle name="Normal 18 5" xfId="42277"/>
    <cellStyle name="Normal 18 5 2" xfId="42278"/>
    <cellStyle name="Normal 18 5 2 2" xfId="42279"/>
    <cellStyle name="Normal 18 5 3" xfId="42280"/>
    <cellStyle name="Normal 18 5 4" xfId="42281"/>
    <cellStyle name="Normal 18 6" xfId="42282"/>
    <cellStyle name="Normal 18 6 2" xfId="42283"/>
    <cellStyle name="Normal 18 7" xfId="42284"/>
    <cellStyle name="Normal 18 8" xfId="42285"/>
    <cellStyle name="Normal 18 9" xfId="42286"/>
    <cellStyle name="Normal 19" xfId="2435"/>
    <cellStyle name="Normal 19 2" xfId="42287"/>
    <cellStyle name="Normal 19 2 2" xfId="42288"/>
    <cellStyle name="Normal 19 2 3" xfId="42289"/>
    <cellStyle name="Normal 19 3" xfId="42290"/>
    <cellStyle name="Normal 2" xfId="5"/>
    <cellStyle name="Normal-- 2" xfId="4542"/>
    <cellStyle name="Normal 2 10" xfId="2436"/>
    <cellStyle name="Normal 2 10 2" xfId="2437"/>
    <cellStyle name="Normal 2 11" xfId="2438"/>
    <cellStyle name="Normal 2 11 2" xfId="2439"/>
    <cellStyle name="Normal 2 12" xfId="2440"/>
    <cellStyle name="Normal 2 12 2" xfId="2441"/>
    <cellStyle name="Normal 2 13" xfId="2442"/>
    <cellStyle name="Normal 2 13 2" xfId="2443"/>
    <cellStyle name="Normal 2 14" xfId="2444"/>
    <cellStyle name="Normal 2 14 2" xfId="2445"/>
    <cellStyle name="Normal 2 15" xfId="2446"/>
    <cellStyle name="Normal 2 15 2" xfId="2447"/>
    <cellStyle name="Normal 2 16" xfId="2448"/>
    <cellStyle name="Normal 2 16 2" xfId="2449"/>
    <cellStyle name="Normal 2 17" xfId="2450"/>
    <cellStyle name="Normal 2 17 2" xfId="2451"/>
    <cellStyle name="Normal 2 18" xfId="2452"/>
    <cellStyle name="Normal 2 18 2" xfId="2453"/>
    <cellStyle name="Normal 2 19" xfId="2454"/>
    <cellStyle name="Normal 2 19 2" xfId="2455"/>
    <cellStyle name="Normal 2 2" xfId="6"/>
    <cellStyle name="Normal 2 2 10" xfId="42291"/>
    <cellStyle name="Normal 2 2 11" xfId="42292"/>
    <cellStyle name="Normal 2 2 2" xfId="51"/>
    <cellStyle name="Normal 2 2 2 2" xfId="2456"/>
    <cellStyle name="Normal 2 2 2 2 2" xfId="2457"/>
    <cellStyle name="Normal 2 2 2 2 2 2" xfId="42293"/>
    <cellStyle name="Normal 2 2 2 2 3" xfId="42294"/>
    <cellStyle name="Normal 2 2 2 2 3 2" xfId="42295"/>
    <cellStyle name="Normal 2 2 2 3" xfId="2458"/>
    <cellStyle name="Normal 2 2 2 3 2" xfId="42296"/>
    <cellStyle name="Normal 2 2 2 4" xfId="2459"/>
    <cellStyle name="Normal 2 2 2 4 2" xfId="42297"/>
    <cellStyle name="Normal 2 2 2 5" xfId="2460"/>
    <cellStyle name="Normal 2 2 2 6" xfId="2461"/>
    <cellStyle name="Normal 2 2 2 7" xfId="42298"/>
    <cellStyle name="Normal 2 2 2 8" xfId="42299"/>
    <cellStyle name="Normal 2 2 2_17,18,19 2013 CDM Savings to Sep 2013 accrual" xfId="42300"/>
    <cellStyle name="Normal 2 2 3" xfId="2462"/>
    <cellStyle name="Normal 2 2 3 2" xfId="42301"/>
    <cellStyle name="Normal 2 2 3 2 2" xfId="42302"/>
    <cellStyle name="Normal 2 2 3 3" xfId="42303"/>
    <cellStyle name="Normal 2 2 4" xfId="2463"/>
    <cellStyle name="Normal 2 2 4 2" xfId="2464"/>
    <cellStyle name="Normal 2 2 4 2 2" xfId="42304"/>
    <cellStyle name="Normal 2 2 4 2 3" xfId="42305"/>
    <cellStyle name="Normal 2 2 4 3" xfId="2465"/>
    <cellStyle name="Normal 2 2 4 4" xfId="42306"/>
    <cellStyle name="Normal 2 2 4 5" xfId="42307"/>
    <cellStyle name="Normal 2 2 5" xfId="2466"/>
    <cellStyle name="Normal 2 2 5 2" xfId="42308"/>
    <cellStyle name="Normal 2 2 5 2 2" xfId="42309"/>
    <cellStyle name="Normal 2 2 6" xfId="2467"/>
    <cellStyle name="Normal 2 2 6 2" xfId="42310"/>
    <cellStyle name="Normal 2 2 6 2 2" xfId="42311"/>
    <cellStyle name="Normal 2 2 7" xfId="9855"/>
    <cellStyle name="Normal 2 2 7 2" xfId="42312"/>
    <cellStyle name="Normal 2 2 7 3" xfId="42313"/>
    <cellStyle name="Normal 2 2 8" xfId="42314"/>
    <cellStyle name="Normal 2 2 9" xfId="42315"/>
    <cellStyle name="Normal 2 2_17,18,19 2013 CDM Savings to Sep 2013 accrual" xfId="42316"/>
    <cellStyle name="Normal 2 20" xfId="2468"/>
    <cellStyle name="Normal 2 20 2" xfId="2469"/>
    <cellStyle name="Normal 2 21" xfId="2470"/>
    <cellStyle name="Normal 2 21 2" xfId="2471"/>
    <cellStyle name="Normal 2 22" xfId="2472"/>
    <cellStyle name="Normal 2 22 2" xfId="2473"/>
    <cellStyle name="Normal 2 23" xfId="2474"/>
    <cellStyle name="Normal 2 23 2" xfId="2475"/>
    <cellStyle name="Normal 2 24" xfId="2476"/>
    <cellStyle name="Normal 2 24 2" xfId="2477"/>
    <cellStyle name="Normal 2 24 2 2" xfId="2478"/>
    <cellStyle name="Normal 2 24 3" xfId="2479"/>
    <cellStyle name="Normal 2 24 4" xfId="2480"/>
    <cellStyle name="Normal 2 25" xfId="2481"/>
    <cellStyle name="Normal 2 25 2" xfId="2482"/>
    <cellStyle name="Normal 2 26" xfId="2483"/>
    <cellStyle name="Normal 2 26 2" xfId="2484"/>
    <cellStyle name="Normal 2 27" xfId="2485"/>
    <cellStyle name="Normal 2 27 2" xfId="2486"/>
    <cellStyle name="Normal 2 28" xfId="2487"/>
    <cellStyle name="Normal 2 28 2" xfId="2488"/>
    <cellStyle name="Normal 2 29" xfId="2489"/>
    <cellStyle name="Normal 2 29 2" xfId="2490"/>
    <cellStyle name="Normal 2 3" xfId="50"/>
    <cellStyle name="Normal 2 3 2" xfId="2491"/>
    <cellStyle name="Normal 2 3 2 2" xfId="42317"/>
    <cellStyle name="Normal 2 3 2 2 2" xfId="42318"/>
    <cellStyle name="Normal 2 3 2 3" xfId="42319"/>
    <cellStyle name="Normal 2 3 2 3 2" xfId="42320"/>
    <cellStyle name="Normal 2 3 2 4" xfId="42321"/>
    <cellStyle name="Normal 2 3 2 4 2" xfId="42322"/>
    <cellStyle name="Normal 2 3 2 5" xfId="42323"/>
    <cellStyle name="Normal 2 3 3" xfId="2492"/>
    <cellStyle name="Normal 2 3 3 2" xfId="42324"/>
    <cellStyle name="Normal 2 3 3 2 2" xfId="42325"/>
    <cellStyle name="Normal 2 3 3 3" xfId="42326"/>
    <cellStyle name="Normal 2 3 3 4" xfId="42327"/>
    <cellStyle name="Normal 2 3 3 4 2" xfId="42328"/>
    <cellStyle name="Normal 2 3 3 5" xfId="42329"/>
    <cellStyle name="Normal 2 3 4" xfId="9856"/>
    <cellStyle name="Normal 2 3 4 2" xfId="42330"/>
    <cellStyle name="Normal 2 3 5" xfId="42331"/>
    <cellStyle name="Normal 2 3 5 2" xfId="42332"/>
    <cellStyle name="Normal 2 3 6" xfId="42333"/>
    <cellStyle name="Normal 2 3 6 2" xfId="42334"/>
    <cellStyle name="Normal 2 3_17,18,19 2013 CDM Savings to Sep 2013 accrual" xfId="42335"/>
    <cellStyle name="Normal 2 30" xfId="2493"/>
    <cellStyle name="Normal 2 30 2" xfId="2494"/>
    <cellStyle name="Normal 2 31" xfId="2495"/>
    <cellStyle name="Normal 2 31 2" xfId="2496"/>
    <cellStyle name="Normal 2 32" xfId="2497"/>
    <cellStyle name="Normal 2 33" xfId="2498"/>
    <cellStyle name="Normal 2 34" xfId="2499"/>
    <cellStyle name="Normal 2 35" xfId="2500"/>
    <cellStyle name="Normal 2 36" xfId="2501"/>
    <cellStyle name="Normal 2 37" xfId="2502"/>
    <cellStyle name="Normal 2 37 2" xfId="42336"/>
    <cellStyle name="Normal 2 38" xfId="2503"/>
    <cellStyle name="Normal 2 38 2" xfId="2504"/>
    <cellStyle name="Normal 2 38 3" xfId="42337"/>
    <cellStyle name="Normal 2 39" xfId="2505"/>
    <cellStyle name="Normal 2 39 2" xfId="42338"/>
    <cellStyle name="Normal 2 4" xfId="614"/>
    <cellStyle name="Normal 2 4 2" xfId="2506"/>
    <cellStyle name="Normal 2 4 2 2" xfId="42339"/>
    <cellStyle name="Normal 2 4 2 2 2" xfId="42340"/>
    <cellStyle name="Normal 2 4 2 3" xfId="42341"/>
    <cellStyle name="Normal 2 4 2 3 2" xfId="42342"/>
    <cellStyle name="Normal 2 4 3" xfId="2507"/>
    <cellStyle name="Normal 2 4 3 2" xfId="42343"/>
    <cellStyle name="Normal 2 4 3 2 2" xfId="42344"/>
    <cellStyle name="Normal 2 4 3 3" xfId="42345"/>
    <cellStyle name="Normal 2 4 4" xfId="2508"/>
    <cellStyle name="Normal 2 4 4 2" xfId="42346"/>
    <cellStyle name="Normal 2 4 4 2 2" xfId="42347"/>
    <cellStyle name="Normal 2 4 5" xfId="42348"/>
    <cellStyle name="Normal 2 4 5 2" xfId="42349"/>
    <cellStyle name="Normal 2 4 6" xfId="42350"/>
    <cellStyle name="Normal 2 4 7" xfId="42351"/>
    <cellStyle name="Normal 2 4_17,18,19 2013 CDM Savings to Sep 2013 accrual" xfId="42352"/>
    <cellStyle name="Normal 2 40" xfId="2509"/>
    <cellStyle name="Normal 2 41" xfId="2510"/>
    <cellStyle name="Normal 2 42" xfId="2511"/>
    <cellStyle name="Normal 2 43" xfId="2512"/>
    <cellStyle name="Normal 2 44" xfId="2513"/>
    <cellStyle name="Normal 2 45" xfId="2514"/>
    <cellStyle name="Normal 2 46" xfId="2515"/>
    <cellStyle name="Normal 2 47" xfId="2516"/>
    <cellStyle name="Normal 2 48" xfId="5151"/>
    <cellStyle name="Normal 2 48 2" xfId="42353"/>
    <cellStyle name="Normal 2 48 3" xfId="42354"/>
    <cellStyle name="Normal 2 49" xfId="9854"/>
    <cellStyle name="Normal 2 49 2" xfId="42355"/>
    <cellStyle name="Normal 2 5" xfId="623"/>
    <cellStyle name="Normal 2 5 2" xfId="2517"/>
    <cellStyle name="Normal 2 5 2 2" xfId="42356"/>
    <cellStyle name="Normal 2 5 2 2 2" xfId="42357"/>
    <cellStyle name="Normal 2 5 3" xfId="2518"/>
    <cellStyle name="Normal 2 5 3 2" xfId="42358"/>
    <cellStyle name="Normal 2 5 4" xfId="42359"/>
    <cellStyle name="Normal 2 50" xfId="9860"/>
    <cellStyle name="Normal 2 50 2" xfId="42360"/>
    <cellStyle name="Normal 2 51" xfId="42361"/>
    <cellStyle name="Normal 2 51 2" xfId="42362"/>
    <cellStyle name="Normal 2 52" xfId="42363"/>
    <cellStyle name="Normal 2 52 2" xfId="42364"/>
    <cellStyle name="Normal 2 53" xfId="42365"/>
    <cellStyle name="Normal 2 53 2" xfId="42366"/>
    <cellStyle name="Normal 2 54" xfId="42367"/>
    <cellStyle name="Normal 2 54 2" xfId="42368"/>
    <cellStyle name="Normal 2 55" xfId="42369"/>
    <cellStyle name="Normal 2 55 2" xfId="42370"/>
    <cellStyle name="Normal 2 56" xfId="42371"/>
    <cellStyle name="Normal 2 56 2" xfId="42372"/>
    <cellStyle name="Normal 2 57" xfId="42373"/>
    <cellStyle name="Normal 2 57 2" xfId="42374"/>
    <cellStyle name="Normal 2 58" xfId="42375"/>
    <cellStyle name="Normal 2 58 2" xfId="42376"/>
    <cellStyle name="Normal 2 59" xfId="42377"/>
    <cellStyle name="Normal 2 59 2" xfId="42378"/>
    <cellStyle name="Normal 2 6" xfId="2519"/>
    <cellStyle name="Normal 2 6 2" xfId="2520"/>
    <cellStyle name="Normal 2 6 2 2" xfId="42379"/>
    <cellStyle name="Normal 2 6 3" xfId="42380"/>
    <cellStyle name="Normal 2 60" xfId="42381"/>
    <cellStyle name="Normal 2 60 2" xfId="42382"/>
    <cellStyle name="Normal 2 61" xfId="42383"/>
    <cellStyle name="Normal 2 62" xfId="42384"/>
    <cellStyle name="Normal 2 63" xfId="42385"/>
    <cellStyle name="Normal 2 64" xfId="42386"/>
    <cellStyle name="Normal 2 65" xfId="42387"/>
    <cellStyle name="Normal 2 66" xfId="42388"/>
    <cellStyle name="Normal 2 67" xfId="42389"/>
    <cellStyle name="Normal 2 68" xfId="42390"/>
    <cellStyle name="Normal 2 69" xfId="42391"/>
    <cellStyle name="Normal 2 7" xfId="2521"/>
    <cellStyle name="Normal 2 7 2" xfId="2522"/>
    <cellStyle name="Normal 2 7 2 2" xfId="42392"/>
    <cellStyle name="Normal 2 7 3" xfId="42393"/>
    <cellStyle name="Normal 2 7 4" xfId="42394"/>
    <cellStyle name="Normal 2 70" xfId="42395"/>
    <cellStyle name="Normal 2 71" xfId="42396"/>
    <cellStyle name="Normal 2 72" xfId="42397"/>
    <cellStyle name="Normal 2 73" xfId="42398"/>
    <cellStyle name="Normal 2 74" xfId="42399"/>
    <cellStyle name="Normal 2 75" xfId="42400"/>
    <cellStyle name="Normal 2 76" xfId="42401"/>
    <cellStyle name="Normal 2 77" xfId="42402"/>
    <cellStyle name="Normal 2 78" xfId="42403"/>
    <cellStyle name="Normal 2 79" xfId="42404"/>
    <cellStyle name="Normal 2 8" xfId="2523"/>
    <cellStyle name="Normal 2 8 2" xfId="2524"/>
    <cellStyle name="Normal 2 8 3" xfId="42405"/>
    <cellStyle name="Normal 2 80" xfId="42406"/>
    <cellStyle name="Normal 2 9" xfId="2525"/>
    <cellStyle name="Normal 2 9 2" xfId="2526"/>
    <cellStyle name="Normal 20" xfId="2527"/>
    <cellStyle name="Normal 20 2" xfId="42407"/>
    <cellStyle name="Normal 20 2 2" xfId="42408"/>
    <cellStyle name="Normal 20 2 2 2" xfId="42409"/>
    <cellStyle name="Normal 20 2 2 2 2" xfId="42410"/>
    <cellStyle name="Normal 20 2 2 3" xfId="42411"/>
    <cellStyle name="Normal 20 2 2 4" xfId="42412"/>
    <cellStyle name="Normal 20 2 3" xfId="42413"/>
    <cellStyle name="Normal 20 2 3 2" xfId="42414"/>
    <cellStyle name="Normal 20 2 4" xfId="42415"/>
    <cellStyle name="Normal 20 2 5" xfId="42416"/>
    <cellStyle name="Normal 20 2 6" xfId="42417"/>
    <cellStyle name="Normal 20 3" xfId="42418"/>
    <cellStyle name="Normal 20 3 2" xfId="42419"/>
    <cellStyle name="Normal 20 3 2 2" xfId="42420"/>
    <cellStyle name="Normal 20 3 3" xfId="42421"/>
    <cellStyle name="Normal 20 3 4" xfId="42422"/>
    <cellStyle name="Normal 20 4" xfId="42423"/>
    <cellStyle name="Normal 20 4 2" xfId="42424"/>
    <cellStyle name="Normal 20 5" xfId="42425"/>
    <cellStyle name="Normal 20 6" xfId="42426"/>
    <cellStyle name="Normal 20 7" xfId="42427"/>
    <cellStyle name="Normal 21" xfId="2528"/>
    <cellStyle name="Normal 21 2" xfId="42428"/>
    <cellStyle name="Normal 21 2 2" xfId="42429"/>
    <cellStyle name="Normal 21 2 3" xfId="42430"/>
    <cellStyle name="Normal 21 3" xfId="42431"/>
    <cellStyle name="Normal 22" xfId="2529"/>
    <cellStyle name="Normal 22 2" xfId="42432"/>
    <cellStyle name="Normal 22 2 2" xfId="42433"/>
    <cellStyle name="Normal 22 2 2 2" xfId="42434"/>
    <cellStyle name="Normal 22 2 3" xfId="42435"/>
    <cellStyle name="Normal 22 2 4" xfId="42436"/>
    <cellStyle name="Normal 22 3" xfId="42437"/>
    <cellStyle name="Normal 22 3 2" xfId="42438"/>
    <cellStyle name="Normal 22 4" xfId="42439"/>
    <cellStyle name="Normal 22 5" xfId="42440"/>
    <cellStyle name="Normal 22 6" xfId="42441"/>
    <cellStyle name="Normal 23" xfId="2530"/>
    <cellStyle name="Normal 23 2" xfId="42442"/>
    <cellStyle name="Normal 23 2 2" xfId="42443"/>
    <cellStyle name="Normal 23 2 2 2" xfId="42444"/>
    <cellStyle name="Normal 23 2 3" xfId="42445"/>
    <cellStyle name="Normal 23 2 4" xfId="42446"/>
    <cellStyle name="Normal 23 3" xfId="42447"/>
    <cellStyle name="Normal 23 3 2" xfId="42448"/>
    <cellStyle name="Normal 23 4" xfId="42449"/>
    <cellStyle name="Normal 23 5" xfId="42450"/>
    <cellStyle name="Normal 23 6" xfId="42451"/>
    <cellStyle name="Normal 24" xfId="2531"/>
    <cellStyle name="Normal 24 2" xfId="42452"/>
    <cellStyle name="Normal 24 2 2" xfId="42453"/>
    <cellStyle name="Normal 24 2 2 2" xfId="42454"/>
    <cellStyle name="Normal 24 2 3" xfId="42455"/>
    <cellStyle name="Normal 24 2 4" xfId="42456"/>
    <cellStyle name="Normal 24 3" xfId="42457"/>
    <cellStyle name="Normal 24 3 2" xfId="42458"/>
    <cellStyle name="Normal 24 4" xfId="42459"/>
    <cellStyle name="Normal 24 5" xfId="42460"/>
    <cellStyle name="Normal 24 6" xfId="42461"/>
    <cellStyle name="Normal 25" xfId="2532"/>
    <cellStyle name="Normal 25 10" xfId="2533"/>
    <cellStyle name="Normal 25 100" xfId="2534"/>
    <cellStyle name="Normal 25 101" xfId="2535"/>
    <cellStyle name="Normal 25 102" xfId="2536"/>
    <cellStyle name="Normal 25 103" xfId="2537"/>
    <cellStyle name="Normal 25 104" xfId="2538"/>
    <cellStyle name="Normal 25 105" xfId="2539"/>
    <cellStyle name="Normal 25 106" xfId="2540"/>
    <cellStyle name="Normal 25 107" xfId="2541"/>
    <cellStyle name="Normal 25 108" xfId="2542"/>
    <cellStyle name="Normal 25 109" xfId="2543"/>
    <cellStyle name="Normal 25 11" xfId="2544"/>
    <cellStyle name="Normal 25 110" xfId="42462"/>
    <cellStyle name="Normal 25 12" xfId="2545"/>
    <cellStyle name="Normal 25 13" xfId="2546"/>
    <cellStyle name="Normal 25 14" xfId="2547"/>
    <cellStyle name="Normal 25 15" xfId="2548"/>
    <cellStyle name="Normal 25 16" xfId="2549"/>
    <cellStyle name="Normal 25 17" xfId="2550"/>
    <cellStyle name="Normal 25 18" xfId="2551"/>
    <cellStyle name="Normal 25 19" xfId="2552"/>
    <cellStyle name="Normal 25 2" xfId="2553"/>
    <cellStyle name="Normal 25 2 2" xfId="42463"/>
    <cellStyle name="Normal 25 20" xfId="2554"/>
    <cellStyle name="Normal 25 21" xfId="2555"/>
    <cellStyle name="Normal 25 22" xfId="2556"/>
    <cellStyle name="Normal 25 23" xfId="2557"/>
    <cellStyle name="Normal 25 24" xfId="2558"/>
    <cellStyle name="Normal 25 25" xfId="2559"/>
    <cellStyle name="Normal 25 26" xfId="2560"/>
    <cellStyle name="Normal 25 27" xfId="2561"/>
    <cellStyle name="Normal 25 28" xfId="2562"/>
    <cellStyle name="Normal 25 29" xfId="2563"/>
    <cellStyle name="Normal 25 3" xfId="2564"/>
    <cellStyle name="Normal 25 30" xfId="2565"/>
    <cellStyle name="Normal 25 31" xfId="2566"/>
    <cellStyle name="Normal 25 32" xfId="2567"/>
    <cellStyle name="Normal 25 33" xfId="2568"/>
    <cellStyle name="Normal 25 34" xfId="2569"/>
    <cellStyle name="Normal 25 35" xfId="2570"/>
    <cellStyle name="Normal 25 36" xfId="2571"/>
    <cellStyle name="Normal 25 37" xfId="2572"/>
    <cellStyle name="Normal 25 38" xfId="2573"/>
    <cellStyle name="Normal 25 39" xfId="2574"/>
    <cellStyle name="Normal 25 4" xfId="2575"/>
    <cellStyle name="Normal 25 40" xfId="2576"/>
    <cellStyle name="Normal 25 41" xfId="2577"/>
    <cellStyle name="Normal 25 42" xfId="2578"/>
    <cellStyle name="Normal 25 43" xfId="2579"/>
    <cellStyle name="Normal 25 44" xfId="2580"/>
    <cellStyle name="Normal 25 45" xfId="2581"/>
    <cellStyle name="Normal 25 46" xfId="2582"/>
    <cellStyle name="Normal 25 47" xfId="2583"/>
    <cellStyle name="Normal 25 48" xfId="2584"/>
    <cellStyle name="Normal 25 49" xfId="2585"/>
    <cellStyle name="Normal 25 5" xfId="2586"/>
    <cellStyle name="Normal 25 50" xfId="2587"/>
    <cellStyle name="Normal 25 51" xfId="2588"/>
    <cellStyle name="Normal 25 52" xfId="2589"/>
    <cellStyle name="Normal 25 53" xfId="2590"/>
    <cellStyle name="Normal 25 54" xfId="2591"/>
    <cellStyle name="Normal 25 55" xfId="2592"/>
    <cellStyle name="Normal 25 56" xfId="2593"/>
    <cellStyle name="Normal 25 57" xfId="2594"/>
    <cellStyle name="Normal 25 58" xfId="2595"/>
    <cellStyle name="Normal 25 59" xfId="2596"/>
    <cellStyle name="Normal 25 6" xfId="2597"/>
    <cellStyle name="Normal 25 60" xfId="2598"/>
    <cellStyle name="Normal 25 61" xfId="2599"/>
    <cellStyle name="Normal 25 62" xfId="2600"/>
    <cellStyle name="Normal 25 63" xfId="2601"/>
    <cellStyle name="Normal 25 64" xfId="2602"/>
    <cellStyle name="Normal 25 65" xfId="2603"/>
    <cellStyle name="Normal 25 66" xfId="2604"/>
    <cellStyle name="Normal 25 67" xfId="2605"/>
    <cellStyle name="Normal 25 68" xfId="2606"/>
    <cellStyle name="Normal 25 69" xfId="2607"/>
    <cellStyle name="Normal 25 7" xfId="2608"/>
    <cellStyle name="Normal 25 70" xfId="2609"/>
    <cellStyle name="Normal 25 71" xfId="2610"/>
    <cellStyle name="Normal 25 72" xfId="2611"/>
    <cellStyle name="Normal 25 73" xfId="2612"/>
    <cellStyle name="Normal 25 74" xfId="2613"/>
    <cellStyle name="Normal 25 75" xfId="2614"/>
    <cellStyle name="Normal 25 76" xfId="2615"/>
    <cellStyle name="Normal 25 77" xfId="2616"/>
    <cellStyle name="Normal 25 78" xfId="2617"/>
    <cellStyle name="Normal 25 79" xfId="2618"/>
    <cellStyle name="Normal 25 8" xfId="2619"/>
    <cellStyle name="Normal 25 80" xfId="2620"/>
    <cellStyle name="Normal 25 81" xfId="2621"/>
    <cellStyle name="Normal 25 82" xfId="2622"/>
    <cellStyle name="Normal 25 83" xfId="2623"/>
    <cellStyle name="Normal 25 84" xfId="2624"/>
    <cellStyle name="Normal 25 85" xfId="2625"/>
    <cellStyle name="Normal 25 86" xfId="2626"/>
    <cellStyle name="Normal 25 87" xfId="2627"/>
    <cellStyle name="Normal 25 88" xfId="2628"/>
    <cellStyle name="Normal 25 89" xfId="2629"/>
    <cellStyle name="Normal 25 9" xfId="2630"/>
    <cellStyle name="Normal 25 90" xfId="2631"/>
    <cellStyle name="Normal 25 91" xfId="2632"/>
    <cellStyle name="Normal 25 92" xfId="2633"/>
    <cellStyle name="Normal 25 93" xfId="2634"/>
    <cellStyle name="Normal 25 94" xfId="2635"/>
    <cellStyle name="Normal 25 95" xfId="2636"/>
    <cellStyle name="Normal 25 96" xfId="2637"/>
    <cellStyle name="Normal 25 97" xfId="2638"/>
    <cellStyle name="Normal 25 98" xfId="2639"/>
    <cellStyle name="Normal 25 99" xfId="2640"/>
    <cellStyle name="Normal 26" xfId="2641"/>
    <cellStyle name="Normal 26 10" xfId="2642"/>
    <cellStyle name="Normal 26 100" xfId="2643"/>
    <cellStyle name="Normal 26 101" xfId="2644"/>
    <cellStyle name="Normal 26 102" xfId="2645"/>
    <cellStyle name="Normal 26 103" xfId="2646"/>
    <cellStyle name="Normal 26 104" xfId="2647"/>
    <cellStyle name="Normal 26 105" xfId="2648"/>
    <cellStyle name="Normal 26 106" xfId="2649"/>
    <cellStyle name="Normal 26 107" xfId="2650"/>
    <cellStyle name="Normal 26 108" xfId="2651"/>
    <cellStyle name="Normal 26 109" xfId="2652"/>
    <cellStyle name="Normal 26 11" xfId="2653"/>
    <cellStyle name="Normal 26 110" xfId="42464"/>
    <cellStyle name="Normal 26 111" xfId="42465"/>
    <cellStyle name="Normal 26 12" xfId="2654"/>
    <cellStyle name="Normal 26 13" xfId="2655"/>
    <cellStyle name="Normal 26 14" xfId="2656"/>
    <cellStyle name="Normal 26 15" xfId="2657"/>
    <cellStyle name="Normal 26 16" xfId="2658"/>
    <cellStyle name="Normal 26 17" xfId="2659"/>
    <cellStyle name="Normal 26 18" xfId="2660"/>
    <cellStyle name="Normal 26 19" xfId="2661"/>
    <cellStyle name="Normal 26 2" xfId="2662"/>
    <cellStyle name="Normal 26 2 2" xfId="42466"/>
    <cellStyle name="Normal 26 2 3" xfId="42467"/>
    <cellStyle name="Normal 26 20" xfId="2663"/>
    <cellStyle name="Normal 26 21" xfId="2664"/>
    <cellStyle name="Normal 26 22" xfId="2665"/>
    <cellStyle name="Normal 26 23" xfId="2666"/>
    <cellStyle name="Normal 26 24" xfId="2667"/>
    <cellStyle name="Normal 26 25" xfId="2668"/>
    <cellStyle name="Normal 26 26" xfId="2669"/>
    <cellStyle name="Normal 26 27" xfId="2670"/>
    <cellStyle name="Normal 26 28" xfId="2671"/>
    <cellStyle name="Normal 26 29" xfId="2672"/>
    <cellStyle name="Normal 26 3" xfId="2673"/>
    <cellStyle name="Normal 26 30" xfId="2674"/>
    <cellStyle name="Normal 26 31" xfId="2675"/>
    <cellStyle name="Normal 26 32" xfId="2676"/>
    <cellStyle name="Normal 26 33" xfId="2677"/>
    <cellStyle name="Normal 26 34" xfId="2678"/>
    <cellStyle name="Normal 26 35" xfId="2679"/>
    <cellStyle name="Normal 26 36" xfId="2680"/>
    <cellStyle name="Normal 26 37" xfId="2681"/>
    <cellStyle name="Normal 26 38" xfId="2682"/>
    <cellStyle name="Normal 26 39" xfId="2683"/>
    <cellStyle name="Normal 26 4" xfId="2684"/>
    <cellStyle name="Normal 26 40" xfId="2685"/>
    <cellStyle name="Normal 26 41" xfId="2686"/>
    <cellStyle name="Normal 26 42" xfId="2687"/>
    <cellStyle name="Normal 26 43" xfId="2688"/>
    <cellStyle name="Normal 26 44" xfId="2689"/>
    <cellStyle name="Normal 26 45" xfId="2690"/>
    <cellStyle name="Normal 26 46" xfId="2691"/>
    <cellStyle name="Normal 26 47" xfId="2692"/>
    <cellStyle name="Normal 26 48" xfId="2693"/>
    <cellStyle name="Normal 26 49" xfId="2694"/>
    <cellStyle name="Normal 26 5" xfId="2695"/>
    <cellStyle name="Normal 26 50" xfId="2696"/>
    <cellStyle name="Normal 26 51" xfId="2697"/>
    <cellStyle name="Normal 26 52" xfId="2698"/>
    <cellStyle name="Normal 26 53" xfId="2699"/>
    <cellStyle name="Normal 26 54" xfId="2700"/>
    <cellStyle name="Normal 26 55" xfId="2701"/>
    <cellStyle name="Normal 26 56" xfId="2702"/>
    <cellStyle name="Normal 26 57" xfId="2703"/>
    <cellStyle name="Normal 26 58" xfId="2704"/>
    <cellStyle name="Normal 26 59" xfId="2705"/>
    <cellStyle name="Normal 26 6" xfId="2706"/>
    <cellStyle name="Normal 26 60" xfId="2707"/>
    <cellStyle name="Normal 26 61" xfId="2708"/>
    <cellStyle name="Normal 26 62" xfId="2709"/>
    <cellStyle name="Normal 26 63" xfId="2710"/>
    <cellStyle name="Normal 26 64" xfId="2711"/>
    <cellStyle name="Normal 26 65" xfId="2712"/>
    <cellStyle name="Normal 26 66" xfId="2713"/>
    <cellStyle name="Normal 26 67" xfId="2714"/>
    <cellStyle name="Normal 26 68" xfId="2715"/>
    <cellStyle name="Normal 26 69" xfId="2716"/>
    <cellStyle name="Normal 26 7" xfId="2717"/>
    <cellStyle name="Normal 26 70" xfId="2718"/>
    <cellStyle name="Normal 26 71" xfId="2719"/>
    <cellStyle name="Normal 26 72" xfId="2720"/>
    <cellStyle name="Normal 26 73" xfId="2721"/>
    <cellStyle name="Normal 26 74" xfId="2722"/>
    <cellStyle name="Normal 26 75" xfId="2723"/>
    <cellStyle name="Normal 26 76" xfId="2724"/>
    <cellStyle name="Normal 26 77" xfId="2725"/>
    <cellStyle name="Normal 26 78" xfId="2726"/>
    <cellStyle name="Normal 26 79" xfId="2727"/>
    <cellStyle name="Normal 26 8" xfId="2728"/>
    <cellStyle name="Normal 26 80" xfId="2729"/>
    <cellStyle name="Normal 26 81" xfId="2730"/>
    <cellStyle name="Normal 26 82" xfId="2731"/>
    <cellStyle name="Normal 26 83" xfId="2732"/>
    <cellStyle name="Normal 26 84" xfId="2733"/>
    <cellStyle name="Normal 26 85" xfId="2734"/>
    <cellStyle name="Normal 26 86" xfId="2735"/>
    <cellStyle name="Normal 26 87" xfId="2736"/>
    <cellStyle name="Normal 26 88" xfId="2737"/>
    <cellStyle name="Normal 26 89" xfId="2738"/>
    <cellStyle name="Normal 26 9" xfId="2739"/>
    <cellStyle name="Normal 26 90" xfId="2740"/>
    <cellStyle name="Normal 26 91" xfId="2741"/>
    <cellStyle name="Normal 26 92" xfId="2742"/>
    <cellStyle name="Normal 26 93" xfId="2743"/>
    <cellStyle name="Normal 26 94" xfId="2744"/>
    <cellStyle name="Normal 26 95" xfId="2745"/>
    <cellStyle name="Normal 26 96" xfId="2746"/>
    <cellStyle name="Normal 26 97" xfId="2747"/>
    <cellStyle name="Normal 26 98" xfId="2748"/>
    <cellStyle name="Normal 26 99" xfId="2749"/>
    <cellStyle name="Normal 27" xfId="2750"/>
    <cellStyle name="Normal 27 10" xfId="2751"/>
    <cellStyle name="Normal 27 100" xfId="2752"/>
    <cellStyle name="Normal 27 101" xfId="2753"/>
    <cellStyle name="Normal 27 102" xfId="2754"/>
    <cellStyle name="Normal 27 103" xfId="2755"/>
    <cellStyle name="Normal 27 104" xfId="2756"/>
    <cellStyle name="Normal 27 105" xfId="2757"/>
    <cellStyle name="Normal 27 106" xfId="2758"/>
    <cellStyle name="Normal 27 107" xfId="2759"/>
    <cellStyle name="Normal 27 108" xfId="2760"/>
    <cellStyle name="Normal 27 109" xfId="2761"/>
    <cellStyle name="Normal 27 11" xfId="2762"/>
    <cellStyle name="Normal 27 110" xfId="42468"/>
    <cellStyle name="Normal 27 12" xfId="2763"/>
    <cellStyle name="Normal 27 13" xfId="2764"/>
    <cellStyle name="Normal 27 14" xfId="2765"/>
    <cellStyle name="Normal 27 15" xfId="2766"/>
    <cellStyle name="Normal 27 16" xfId="2767"/>
    <cellStyle name="Normal 27 17" xfId="2768"/>
    <cellStyle name="Normal 27 18" xfId="2769"/>
    <cellStyle name="Normal 27 19" xfId="2770"/>
    <cellStyle name="Normal 27 2" xfId="2771"/>
    <cellStyle name="Normal 27 2 2" xfId="42469"/>
    <cellStyle name="Normal 27 20" xfId="2772"/>
    <cellStyle name="Normal 27 21" xfId="2773"/>
    <cellStyle name="Normal 27 22" xfId="2774"/>
    <cellStyle name="Normal 27 23" xfId="2775"/>
    <cellStyle name="Normal 27 24" xfId="2776"/>
    <cellStyle name="Normal 27 25" xfId="2777"/>
    <cellStyle name="Normal 27 26" xfId="2778"/>
    <cellStyle name="Normal 27 27" xfId="2779"/>
    <cellStyle name="Normal 27 28" xfId="2780"/>
    <cellStyle name="Normal 27 29" xfId="2781"/>
    <cellStyle name="Normal 27 3" xfId="2782"/>
    <cellStyle name="Normal 27 30" xfId="2783"/>
    <cellStyle name="Normal 27 31" xfId="2784"/>
    <cellStyle name="Normal 27 32" xfId="2785"/>
    <cellStyle name="Normal 27 33" xfId="2786"/>
    <cellStyle name="Normal 27 34" xfId="2787"/>
    <cellStyle name="Normal 27 35" xfId="2788"/>
    <cellStyle name="Normal 27 36" xfId="2789"/>
    <cellStyle name="Normal 27 37" xfId="2790"/>
    <cellStyle name="Normal 27 38" xfId="2791"/>
    <cellStyle name="Normal 27 39" xfId="2792"/>
    <cellStyle name="Normal 27 4" xfId="2793"/>
    <cellStyle name="Normal 27 40" xfId="2794"/>
    <cellStyle name="Normal 27 41" xfId="2795"/>
    <cellStyle name="Normal 27 42" xfId="2796"/>
    <cellStyle name="Normal 27 43" xfId="2797"/>
    <cellStyle name="Normal 27 44" xfId="2798"/>
    <cellStyle name="Normal 27 45" xfId="2799"/>
    <cellStyle name="Normal 27 46" xfId="2800"/>
    <cellStyle name="Normal 27 47" xfId="2801"/>
    <cellStyle name="Normal 27 48" xfId="2802"/>
    <cellStyle name="Normal 27 49" xfId="2803"/>
    <cellStyle name="Normal 27 5" xfId="2804"/>
    <cellStyle name="Normal 27 50" xfId="2805"/>
    <cellStyle name="Normal 27 51" xfId="2806"/>
    <cellStyle name="Normal 27 52" xfId="2807"/>
    <cellStyle name="Normal 27 53" xfId="2808"/>
    <cellStyle name="Normal 27 54" xfId="2809"/>
    <cellStyle name="Normal 27 55" xfId="2810"/>
    <cellStyle name="Normal 27 56" xfId="2811"/>
    <cellStyle name="Normal 27 57" xfId="2812"/>
    <cellStyle name="Normal 27 58" xfId="2813"/>
    <cellStyle name="Normal 27 59" xfId="2814"/>
    <cellStyle name="Normal 27 6" xfId="2815"/>
    <cellStyle name="Normal 27 60" xfId="2816"/>
    <cellStyle name="Normal 27 61" xfId="2817"/>
    <cellStyle name="Normal 27 62" xfId="2818"/>
    <cellStyle name="Normal 27 63" xfId="2819"/>
    <cellStyle name="Normal 27 64" xfId="2820"/>
    <cellStyle name="Normal 27 65" xfId="2821"/>
    <cellStyle name="Normal 27 66" xfId="2822"/>
    <cellStyle name="Normal 27 67" xfId="2823"/>
    <cellStyle name="Normal 27 68" xfId="2824"/>
    <cellStyle name="Normal 27 69" xfId="2825"/>
    <cellStyle name="Normal 27 7" xfId="2826"/>
    <cellStyle name="Normal 27 70" xfId="2827"/>
    <cellStyle name="Normal 27 71" xfId="2828"/>
    <cellStyle name="Normal 27 72" xfId="2829"/>
    <cellStyle name="Normal 27 73" xfId="2830"/>
    <cellStyle name="Normal 27 74" xfId="2831"/>
    <cellStyle name="Normal 27 75" xfId="2832"/>
    <cellStyle name="Normal 27 76" xfId="2833"/>
    <cellStyle name="Normal 27 77" xfId="2834"/>
    <cellStyle name="Normal 27 78" xfId="2835"/>
    <cellStyle name="Normal 27 79" xfId="2836"/>
    <cellStyle name="Normal 27 8" xfId="2837"/>
    <cellStyle name="Normal 27 80" xfId="2838"/>
    <cellStyle name="Normal 27 81" xfId="2839"/>
    <cellStyle name="Normal 27 82" xfId="2840"/>
    <cellStyle name="Normal 27 83" xfId="2841"/>
    <cellStyle name="Normal 27 84" xfId="2842"/>
    <cellStyle name="Normal 27 85" xfId="2843"/>
    <cellStyle name="Normal 27 86" xfId="2844"/>
    <cellStyle name="Normal 27 87" xfId="2845"/>
    <cellStyle name="Normal 27 88" xfId="2846"/>
    <cellStyle name="Normal 27 89" xfId="2847"/>
    <cellStyle name="Normal 27 9" xfId="2848"/>
    <cellStyle name="Normal 27 90" xfId="2849"/>
    <cellStyle name="Normal 27 91" xfId="2850"/>
    <cellStyle name="Normal 27 92" xfId="2851"/>
    <cellStyle name="Normal 27 93" xfId="2852"/>
    <cellStyle name="Normal 27 94" xfId="2853"/>
    <cellStyle name="Normal 27 95" xfId="2854"/>
    <cellStyle name="Normal 27 96" xfId="2855"/>
    <cellStyle name="Normal 27 97" xfId="2856"/>
    <cellStyle name="Normal 27 98" xfId="2857"/>
    <cellStyle name="Normal 27 99" xfId="2858"/>
    <cellStyle name="Normal 28" xfId="2859"/>
    <cellStyle name="Normal 28 10" xfId="2860"/>
    <cellStyle name="Normal 28 100" xfId="2861"/>
    <cellStyle name="Normal 28 101" xfId="2862"/>
    <cellStyle name="Normal 28 102" xfId="2863"/>
    <cellStyle name="Normal 28 103" xfId="2864"/>
    <cellStyle name="Normal 28 104" xfId="2865"/>
    <cellStyle name="Normal 28 105" xfId="2866"/>
    <cellStyle name="Normal 28 106" xfId="2867"/>
    <cellStyle name="Normal 28 107" xfId="2868"/>
    <cellStyle name="Normal 28 108" xfId="2869"/>
    <cellStyle name="Normal 28 109" xfId="2870"/>
    <cellStyle name="Normal 28 11" xfId="2871"/>
    <cellStyle name="Normal 28 110" xfId="42470"/>
    <cellStyle name="Normal 28 12" xfId="2872"/>
    <cellStyle name="Normal 28 13" xfId="2873"/>
    <cellStyle name="Normal 28 14" xfId="2874"/>
    <cellStyle name="Normal 28 15" xfId="2875"/>
    <cellStyle name="Normal 28 16" xfId="2876"/>
    <cellStyle name="Normal 28 17" xfId="2877"/>
    <cellStyle name="Normal 28 18" xfId="2878"/>
    <cellStyle name="Normal 28 19" xfId="2879"/>
    <cellStyle name="Normal 28 2" xfId="2880"/>
    <cellStyle name="Normal 28 2 2" xfId="42471"/>
    <cellStyle name="Normal 28 20" xfId="2881"/>
    <cellStyle name="Normal 28 21" xfId="2882"/>
    <cellStyle name="Normal 28 22" xfId="2883"/>
    <cellStyle name="Normal 28 23" xfId="2884"/>
    <cellStyle name="Normal 28 24" xfId="2885"/>
    <cellStyle name="Normal 28 25" xfId="2886"/>
    <cellStyle name="Normal 28 26" xfId="2887"/>
    <cellStyle name="Normal 28 27" xfId="2888"/>
    <cellStyle name="Normal 28 28" xfId="2889"/>
    <cellStyle name="Normal 28 29" xfId="2890"/>
    <cellStyle name="Normal 28 3" xfId="2891"/>
    <cellStyle name="Normal 28 30" xfId="2892"/>
    <cellStyle name="Normal 28 31" xfId="2893"/>
    <cellStyle name="Normal 28 32" xfId="2894"/>
    <cellStyle name="Normal 28 33" xfId="2895"/>
    <cellStyle name="Normal 28 34" xfId="2896"/>
    <cellStyle name="Normal 28 35" xfId="2897"/>
    <cellStyle name="Normal 28 36" xfId="2898"/>
    <cellStyle name="Normal 28 37" xfId="2899"/>
    <cellStyle name="Normal 28 38" xfId="2900"/>
    <cellStyle name="Normal 28 39" xfId="2901"/>
    <cellStyle name="Normal 28 4" xfId="2902"/>
    <cellStyle name="Normal 28 40" xfId="2903"/>
    <cellStyle name="Normal 28 41" xfId="2904"/>
    <cellStyle name="Normal 28 42" xfId="2905"/>
    <cellStyle name="Normal 28 43" xfId="2906"/>
    <cellStyle name="Normal 28 44" xfId="2907"/>
    <cellStyle name="Normal 28 45" xfId="2908"/>
    <cellStyle name="Normal 28 46" xfId="2909"/>
    <cellStyle name="Normal 28 47" xfId="2910"/>
    <cellStyle name="Normal 28 48" xfId="2911"/>
    <cellStyle name="Normal 28 49" xfId="2912"/>
    <cellStyle name="Normal 28 5" xfId="2913"/>
    <cellStyle name="Normal 28 50" xfId="2914"/>
    <cellStyle name="Normal 28 51" xfId="2915"/>
    <cellStyle name="Normal 28 52" xfId="2916"/>
    <cellStyle name="Normal 28 53" xfId="2917"/>
    <cellStyle name="Normal 28 54" xfId="2918"/>
    <cellStyle name="Normal 28 55" xfId="2919"/>
    <cellStyle name="Normal 28 56" xfId="2920"/>
    <cellStyle name="Normal 28 57" xfId="2921"/>
    <cellStyle name="Normal 28 58" xfId="2922"/>
    <cellStyle name="Normal 28 59" xfId="2923"/>
    <cellStyle name="Normal 28 6" xfId="2924"/>
    <cellStyle name="Normal 28 60" xfId="2925"/>
    <cellStyle name="Normal 28 61" xfId="2926"/>
    <cellStyle name="Normal 28 62" xfId="2927"/>
    <cellStyle name="Normal 28 63" xfId="2928"/>
    <cellStyle name="Normal 28 64" xfId="2929"/>
    <cellStyle name="Normal 28 65" xfId="2930"/>
    <cellStyle name="Normal 28 66" xfId="2931"/>
    <cellStyle name="Normal 28 67" xfId="2932"/>
    <cellStyle name="Normal 28 68" xfId="2933"/>
    <cellStyle name="Normal 28 69" xfId="2934"/>
    <cellStyle name="Normal 28 7" xfId="2935"/>
    <cellStyle name="Normal 28 70" xfId="2936"/>
    <cellStyle name="Normal 28 71" xfId="2937"/>
    <cellStyle name="Normal 28 72" xfId="2938"/>
    <cellStyle name="Normal 28 73" xfId="2939"/>
    <cellStyle name="Normal 28 74" xfId="2940"/>
    <cellStyle name="Normal 28 75" xfId="2941"/>
    <cellStyle name="Normal 28 76" xfId="2942"/>
    <cellStyle name="Normal 28 77" xfId="2943"/>
    <cellStyle name="Normal 28 78" xfId="2944"/>
    <cellStyle name="Normal 28 79" xfId="2945"/>
    <cellStyle name="Normal 28 8" xfId="2946"/>
    <cellStyle name="Normal 28 80" xfId="2947"/>
    <cellStyle name="Normal 28 81" xfId="2948"/>
    <cellStyle name="Normal 28 82" xfId="2949"/>
    <cellStyle name="Normal 28 83" xfId="2950"/>
    <cellStyle name="Normal 28 84" xfId="2951"/>
    <cellStyle name="Normal 28 85" xfId="2952"/>
    <cellStyle name="Normal 28 86" xfId="2953"/>
    <cellStyle name="Normal 28 87" xfId="2954"/>
    <cellStyle name="Normal 28 88" xfId="2955"/>
    <cellStyle name="Normal 28 89" xfId="2956"/>
    <cellStyle name="Normal 28 9" xfId="2957"/>
    <cellStyle name="Normal 28 90" xfId="2958"/>
    <cellStyle name="Normal 28 91" xfId="2959"/>
    <cellStyle name="Normal 28 92" xfId="2960"/>
    <cellStyle name="Normal 28 93" xfId="2961"/>
    <cellStyle name="Normal 28 94" xfId="2962"/>
    <cellStyle name="Normal 28 95" xfId="2963"/>
    <cellStyle name="Normal 28 96" xfId="2964"/>
    <cellStyle name="Normal 28 97" xfId="2965"/>
    <cellStyle name="Normal 28 98" xfId="2966"/>
    <cellStyle name="Normal 28 99" xfId="2967"/>
    <cellStyle name="Normal 29" xfId="2968"/>
    <cellStyle name="Normal 29 10" xfId="2969"/>
    <cellStyle name="Normal 29 100" xfId="2970"/>
    <cellStyle name="Normal 29 101" xfId="2971"/>
    <cellStyle name="Normal 29 102" xfId="2972"/>
    <cellStyle name="Normal 29 103" xfId="2973"/>
    <cellStyle name="Normal 29 104" xfId="2974"/>
    <cellStyle name="Normal 29 105" xfId="2975"/>
    <cellStyle name="Normal 29 106" xfId="2976"/>
    <cellStyle name="Normal 29 107" xfId="2977"/>
    <cellStyle name="Normal 29 108" xfId="2978"/>
    <cellStyle name="Normal 29 109" xfId="2979"/>
    <cellStyle name="Normal 29 11" xfId="2980"/>
    <cellStyle name="Normal 29 110" xfId="42472"/>
    <cellStyle name="Normal 29 12" xfId="2981"/>
    <cellStyle name="Normal 29 13" xfId="2982"/>
    <cellStyle name="Normal 29 14" xfId="2983"/>
    <cellStyle name="Normal 29 15" xfId="2984"/>
    <cellStyle name="Normal 29 16" xfId="2985"/>
    <cellStyle name="Normal 29 17" xfId="2986"/>
    <cellStyle name="Normal 29 18" xfId="2987"/>
    <cellStyle name="Normal 29 19" xfId="2988"/>
    <cellStyle name="Normal 29 2" xfId="2989"/>
    <cellStyle name="Normal 29 2 2" xfId="42473"/>
    <cellStyle name="Normal 29 20" xfId="2990"/>
    <cellStyle name="Normal 29 21" xfId="2991"/>
    <cellStyle name="Normal 29 22" xfId="2992"/>
    <cellStyle name="Normal 29 23" xfId="2993"/>
    <cellStyle name="Normal 29 24" xfId="2994"/>
    <cellStyle name="Normal 29 25" xfId="2995"/>
    <cellStyle name="Normal 29 26" xfId="2996"/>
    <cellStyle name="Normal 29 27" xfId="2997"/>
    <cellStyle name="Normal 29 28" xfId="2998"/>
    <cellStyle name="Normal 29 29" xfId="2999"/>
    <cellStyle name="Normal 29 3" xfId="3000"/>
    <cellStyle name="Normal 29 30" xfId="3001"/>
    <cellStyle name="Normal 29 31" xfId="3002"/>
    <cellStyle name="Normal 29 32" xfId="3003"/>
    <cellStyle name="Normal 29 33" xfId="3004"/>
    <cellStyle name="Normal 29 34" xfId="3005"/>
    <cellStyle name="Normal 29 35" xfId="3006"/>
    <cellStyle name="Normal 29 36" xfId="3007"/>
    <cellStyle name="Normal 29 37" xfId="3008"/>
    <cellStyle name="Normal 29 38" xfId="3009"/>
    <cellStyle name="Normal 29 39" xfId="3010"/>
    <cellStyle name="Normal 29 4" xfId="3011"/>
    <cellStyle name="Normal 29 40" xfId="3012"/>
    <cellStyle name="Normal 29 41" xfId="3013"/>
    <cellStyle name="Normal 29 42" xfId="3014"/>
    <cellStyle name="Normal 29 43" xfId="3015"/>
    <cellStyle name="Normal 29 44" xfId="3016"/>
    <cellStyle name="Normal 29 45" xfId="3017"/>
    <cellStyle name="Normal 29 46" xfId="3018"/>
    <cellStyle name="Normal 29 47" xfId="3019"/>
    <cellStyle name="Normal 29 48" xfId="3020"/>
    <cellStyle name="Normal 29 49" xfId="3021"/>
    <cellStyle name="Normal 29 5" xfId="3022"/>
    <cellStyle name="Normal 29 50" xfId="3023"/>
    <cellStyle name="Normal 29 51" xfId="3024"/>
    <cellStyle name="Normal 29 52" xfId="3025"/>
    <cellStyle name="Normal 29 53" xfId="3026"/>
    <cellStyle name="Normal 29 54" xfId="3027"/>
    <cellStyle name="Normal 29 55" xfId="3028"/>
    <cellStyle name="Normal 29 56" xfId="3029"/>
    <cellStyle name="Normal 29 57" xfId="3030"/>
    <cellStyle name="Normal 29 58" xfId="3031"/>
    <cellStyle name="Normal 29 59" xfId="3032"/>
    <cellStyle name="Normal 29 6" xfId="3033"/>
    <cellStyle name="Normal 29 60" xfId="3034"/>
    <cellStyle name="Normal 29 61" xfId="3035"/>
    <cellStyle name="Normal 29 62" xfId="3036"/>
    <cellStyle name="Normal 29 63" xfId="3037"/>
    <cellStyle name="Normal 29 64" xfId="3038"/>
    <cellStyle name="Normal 29 65" xfId="3039"/>
    <cellStyle name="Normal 29 66" xfId="3040"/>
    <cellStyle name="Normal 29 67" xfId="3041"/>
    <cellStyle name="Normal 29 68" xfId="3042"/>
    <cellStyle name="Normal 29 69" xfId="3043"/>
    <cellStyle name="Normal 29 7" xfId="3044"/>
    <cellStyle name="Normal 29 70" xfId="3045"/>
    <cellStyle name="Normal 29 71" xfId="3046"/>
    <cellStyle name="Normal 29 72" xfId="3047"/>
    <cellStyle name="Normal 29 73" xfId="3048"/>
    <cellStyle name="Normal 29 74" xfId="3049"/>
    <cellStyle name="Normal 29 75" xfId="3050"/>
    <cellStyle name="Normal 29 76" xfId="3051"/>
    <cellStyle name="Normal 29 77" xfId="3052"/>
    <cellStyle name="Normal 29 78" xfId="3053"/>
    <cellStyle name="Normal 29 79" xfId="3054"/>
    <cellStyle name="Normal 29 8" xfId="3055"/>
    <cellStyle name="Normal 29 80" xfId="3056"/>
    <cellStyle name="Normal 29 81" xfId="3057"/>
    <cellStyle name="Normal 29 82" xfId="3058"/>
    <cellStyle name="Normal 29 83" xfId="3059"/>
    <cellStyle name="Normal 29 84" xfId="3060"/>
    <cellStyle name="Normal 29 85" xfId="3061"/>
    <cellStyle name="Normal 29 86" xfId="3062"/>
    <cellStyle name="Normal 29 87" xfId="3063"/>
    <cellStyle name="Normal 29 88" xfId="3064"/>
    <cellStyle name="Normal 29 89" xfId="3065"/>
    <cellStyle name="Normal 29 9" xfId="3066"/>
    <cellStyle name="Normal 29 90" xfId="3067"/>
    <cellStyle name="Normal 29 91" xfId="3068"/>
    <cellStyle name="Normal 29 92" xfId="3069"/>
    <cellStyle name="Normal 29 93" xfId="3070"/>
    <cellStyle name="Normal 29 94" xfId="3071"/>
    <cellStyle name="Normal 29 95" xfId="3072"/>
    <cellStyle name="Normal 29 96" xfId="3073"/>
    <cellStyle name="Normal 29 97" xfId="3074"/>
    <cellStyle name="Normal 29 98" xfId="3075"/>
    <cellStyle name="Normal 29 99" xfId="3076"/>
    <cellStyle name="Normal 3" xfId="7"/>
    <cellStyle name="Normal-- 3" xfId="4543"/>
    <cellStyle name="Normal 3 10" xfId="3077"/>
    <cellStyle name="Normal 3 10 2" xfId="42474"/>
    <cellStyle name="Normal 3 10 2 2" xfId="42475"/>
    <cellStyle name="Normal 3 11" xfId="3078"/>
    <cellStyle name="Normal 3 11 2" xfId="42476"/>
    <cellStyle name="Normal 3 12" xfId="3079"/>
    <cellStyle name="Normal 3 12 2" xfId="42477"/>
    <cellStyle name="Normal 3 13" xfId="3080"/>
    <cellStyle name="Normal 3 14" xfId="3081"/>
    <cellStyle name="Normal 3 15" xfId="3082"/>
    <cellStyle name="Normal 3 16" xfId="3083"/>
    <cellStyle name="Normal 3 17" xfId="3084"/>
    <cellStyle name="Normal 3 18" xfId="3085"/>
    <cellStyle name="Normal 3 19" xfId="3086"/>
    <cellStyle name="Normal 3 2" xfId="52"/>
    <cellStyle name="Normal 3 2 10" xfId="42478"/>
    <cellStyle name="Normal 3 2 10 2" xfId="42479"/>
    <cellStyle name="Normal 3 2 11" xfId="42480"/>
    <cellStyle name="Normal 3 2 11 2" xfId="42481"/>
    <cellStyle name="Normal 3 2 12" xfId="42482"/>
    <cellStyle name="Normal 3 2 2" xfId="3087"/>
    <cellStyle name="Normal 3 2 2 2" xfId="3088"/>
    <cellStyle name="Normal 3 2 2 2 2" xfId="42483"/>
    <cellStyle name="Normal 3 2 2 2 2 2" xfId="42484"/>
    <cellStyle name="Normal 3 2 2 2 3" xfId="42485"/>
    <cellStyle name="Normal 3 2 2 3" xfId="42486"/>
    <cellStyle name="Normal 3 2 2 3 2" xfId="42487"/>
    <cellStyle name="Normal 3 2 2 4" xfId="42488"/>
    <cellStyle name="Normal 3 2 2_17,18,19 2013 CDM Savings to Sep 2013 accrual" xfId="42489"/>
    <cellStyle name="Normal 3 2 3" xfId="3089"/>
    <cellStyle name="Normal 3 2 3 2" xfId="42490"/>
    <cellStyle name="Normal 3 2 3 2 2" xfId="42491"/>
    <cellStyle name="Normal 3 2 3 3" xfId="42492"/>
    <cellStyle name="Normal 3 2 3 3 2" xfId="42493"/>
    <cellStyle name="Normal 3 2 3 4" xfId="42494"/>
    <cellStyle name="Normal 3 2 3 4 2" xfId="42495"/>
    <cellStyle name="Normal 3 2 3 4 3" xfId="42496"/>
    <cellStyle name="Normal 3 2 3 5" xfId="42497"/>
    <cellStyle name="Normal 3 2 4" xfId="3090"/>
    <cellStyle name="Normal 3 2 4 2" xfId="42498"/>
    <cellStyle name="Normal 3 2 4 2 2" xfId="42499"/>
    <cellStyle name="Normal 3 2 4 3" xfId="42500"/>
    <cellStyle name="Normal 3 2 4 4" xfId="42501"/>
    <cellStyle name="Normal 3 2 5" xfId="9859"/>
    <cellStyle name="Normal 3 2 5 2" xfId="42502"/>
    <cellStyle name="Normal 3 2 6" xfId="42503"/>
    <cellStyle name="Normal 3 2 6 2" xfId="42504"/>
    <cellStyle name="Normal 3 2 7" xfId="42505"/>
    <cellStyle name="Normal 3 2 7 2" xfId="42506"/>
    <cellStyle name="Normal 3 2 8" xfId="42507"/>
    <cellStyle name="Normal 3 2 8 2" xfId="42508"/>
    <cellStyle name="Normal 3 2 9" xfId="42509"/>
    <cellStyle name="Normal 3 2 9 2" xfId="42510"/>
    <cellStyle name="Normal 3 2_17,18,19 2013 CDM Savings to Sep 2013 accrual" xfId="42511"/>
    <cellStyle name="Normal 3 20" xfId="3091"/>
    <cellStyle name="Normal 3 21" xfId="3092"/>
    <cellStyle name="Normal 3 22" xfId="3093"/>
    <cellStyle name="Normal 3 22 2" xfId="3094"/>
    <cellStyle name="Normal 3 22 2 2" xfId="3095"/>
    <cellStyle name="Normal 3 22 2 2 2" xfId="3096"/>
    <cellStyle name="Normal 3 22 2 3" xfId="3097"/>
    <cellStyle name="Normal 3 22 3" xfId="3098"/>
    <cellStyle name="Normal 3 22 3 2" xfId="3099"/>
    <cellStyle name="Normal 3 22 4" xfId="3100"/>
    <cellStyle name="Normal 3 23" xfId="3101"/>
    <cellStyle name="Normal 3 24" xfId="3102"/>
    <cellStyle name="Normal 3 24 2" xfId="3103"/>
    <cellStyle name="Normal 3 24 2 2" xfId="3104"/>
    <cellStyle name="Normal 3 24 3" xfId="3105"/>
    <cellStyle name="Normal 3 25" xfId="3106"/>
    <cellStyle name="Normal 3 26" xfId="3107"/>
    <cellStyle name="Normal 3 27" xfId="3108"/>
    <cellStyle name="Normal 3 28" xfId="3109"/>
    <cellStyle name="Normal 3 29" xfId="3110"/>
    <cellStyle name="Normal 3 3" xfId="3111"/>
    <cellStyle name="Normal 3 3 2" xfId="3112"/>
    <cellStyle name="Normal 3 3 2 2" xfId="42512"/>
    <cellStyle name="Normal 3 3 2 2 2" xfId="42513"/>
    <cellStyle name="Normal 3 3 2 2 3" xfId="42514"/>
    <cellStyle name="Normal 3 3 2 3" xfId="42515"/>
    <cellStyle name="Normal 3 3 3" xfId="3113"/>
    <cellStyle name="Normal 3 3 3 2" xfId="42516"/>
    <cellStyle name="Normal 3 3 3 2 2" xfId="42517"/>
    <cellStyle name="Normal 3 3 3 2 3" xfId="42518"/>
    <cellStyle name="Normal 3 3 3 3" xfId="42519"/>
    <cellStyle name="Normal 3 3 3 3 2" xfId="42520"/>
    <cellStyle name="Normal 3 3 4" xfId="3114"/>
    <cellStyle name="Normal 3 3 4 2" xfId="42521"/>
    <cellStyle name="Normal 3 3 4 3" xfId="42522"/>
    <cellStyle name="Normal 3 3 5" xfId="42523"/>
    <cellStyle name="Normal 3 3 5 2" xfId="42524"/>
    <cellStyle name="Normal 3 3 5 3" xfId="42525"/>
    <cellStyle name="Normal 3 3 6" xfId="42526"/>
    <cellStyle name="Normal 3 3_17,18,19 2013 CDM Savings to Sep 2013 accrual" xfId="42527"/>
    <cellStyle name="Normal 3 30" xfId="3115"/>
    <cellStyle name="Normal 3 31" xfId="3116"/>
    <cellStyle name="Normal 3 32" xfId="3117"/>
    <cellStyle name="Normal 3 33" xfId="3118"/>
    <cellStyle name="Normal 3 34" xfId="3119"/>
    <cellStyle name="Normal 3 35" xfId="3120"/>
    <cellStyle name="Normal 3 36" xfId="3121"/>
    <cellStyle name="Normal 3 37" xfId="3122"/>
    <cellStyle name="Normal 3 38" xfId="3123"/>
    <cellStyle name="Normal 3 39" xfId="3124"/>
    <cellStyle name="Normal 3 39 2" xfId="3125"/>
    <cellStyle name="Normal 3 4" xfId="3126"/>
    <cellStyle name="Normal 3 4 2" xfId="3127"/>
    <cellStyle name="Normal 3 4 2 2" xfId="42528"/>
    <cellStyle name="Normal 3 4 2 2 2" xfId="42529"/>
    <cellStyle name="Normal 3 4 2 2 3" xfId="42530"/>
    <cellStyle name="Normal 3 4 2 3" xfId="42531"/>
    <cellStyle name="Normal 3 4 3" xfId="3128"/>
    <cellStyle name="Normal 3 4 3 2" xfId="42532"/>
    <cellStyle name="Normal 3 4 3 2 2" xfId="42533"/>
    <cellStyle name="Normal 3 4 3 2 3" xfId="42534"/>
    <cellStyle name="Normal 3 4 3 3" xfId="42535"/>
    <cellStyle name="Normal 3 4 4" xfId="42536"/>
    <cellStyle name="Normal 3 4 4 2" xfId="42537"/>
    <cellStyle name="Normal 3 4 5" xfId="42538"/>
    <cellStyle name="Normal 3 4 5 2" xfId="42539"/>
    <cellStyle name="Normal 3 4 6" xfId="42540"/>
    <cellStyle name="Normal 3 4_17,18,19 2013 CDM Savings to Sep 2013 accrual" xfId="42541"/>
    <cellStyle name="Normal 3 40" xfId="3129"/>
    <cellStyle name="Normal 3 41" xfId="3130"/>
    <cellStyle name="Normal 3 42" xfId="3131"/>
    <cellStyle name="Normal 3 43" xfId="3132"/>
    <cellStyle name="Normal 3 44" xfId="3133"/>
    <cellStyle name="Normal 3 45" xfId="3134"/>
    <cellStyle name="Normal 3 46" xfId="3135"/>
    <cellStyle name="Normal 3 47" xfId="3136"/>
    <cellStyle name="Normal 3 48" xfId="3137"/>
    <cellStyle name="Normal 3 49" xfId="3138"/>
    <cellStyle name="Normal 3 5" xfId="3139"/>
    <cellStyle name="Normal 3 5 2" xfId="3140"/>
    <cellStyle name="Normal 3 5 2 2" xfId="42542"/>
    <cellStyle name="Normal 3 5 2 2 2" xfId="42543"/>
    <cellStyle name="Normal 3 5 3" xfId="42544"/>
    <cellStyle name="Normal 3 5 3 2" xfId="42545"/>
    <cellStyle name="Normal 3 5 4" xfId="42546"/>
    <cellStyle name="Normal 3 5 4 2" xfId="42547"/>
    <cellStyle name="Normal 3 5 5" xfId="42548"/>
    <cellStyle name="Normal 3 50" xfId="3141"/>
    <cellStyle name="Normal 3 51" xfId="3142"/>
    <cellStyle name="Normal 3 52" xfId="3143"/>
    <cellStyle name="Normal 3 53" xfId="3144"/>
    <cellStyle name="Normal 3 54" xfId="9858"/>
    <cellStyle name="Normal 3 55" xfId="9857"/>
    <cellStyle name="Normal 3 56" xfId="42549"/>
    <cellStyle name="Normal 3 57" xfId="42550"/>
    <cellStyle name="Normal 3 58" xfId="42551"/>
    <cellStyle name="Normal 3 59" xfId="42552"/>
    <cellStyle name="Normal 3 6" xfId="3145"/>
    <cellStyle name="Normal 3 6 2" xfId="42553"/>
    <cellStyle name="Normal 3 6 2 2" xfId="42554"/>
    <cellStyle name="Normal 3 6 3" xfId="42555"/>
    <cellStyle name="Normal 3 60" xfId="42556"/>
    <cellStyle name="Normal 3 61" xfId="42557"/>
    <cellStyle name="Normal 3 62" xfId="42558"/>
    <cellStyle name="Normal 3 63" xfId="42559"/>
    <cellStyle name="Normal 3 64" xfId="42560"/>
    <cellStyle name="Normal 3 64 2" xfId="42561"/>
    <cellStyle name="Normal 3 65" xfId="42562"/>
    <cellStyle name="Normal 3 65 2" xfId="42563"/>
    <cellStyle name="Normal 3 66" xfId="42564"/>
    <cellStyle name="Normal 3 67" xfId="42565"/>
    <cellStyle name="Normal 3 68" xfId="42566"/>
    <cellStyle name="Normal 3 69" xfId="42567"/>
    <cellStyle name="Normal 3 7" xfId="3146"/>
    <cellStyle name="Normal 3 7 2" xfId="42568"/>
    <cellStyle name="Normal 3 7 2 2" xfId="42569"/>
    <cellStyle name="Normal 3 70" xfId="42570"/>
    <cellStyle name="Normal 3 71" xfId="42571"/>
    <cellStyle name="Normal 3 72" xfId="42572"/>
    <cellStyle name="Normal 3 73" xfId="42573"/>
    <cellStyle name="Normal 3 74" xfId="42574"/>
    <cellStyle name="Normal 3 75" xfId="42575"/>
    <cellStyle name="Normal 3 76" xfId="42576"/>
    <cellStyle name="Normal 3 77" xfId="42577"/>
    <cellStyle name="Normal 3 78" xfId="42578"/>
    <cellStyle name="Normal 3 79" xfId="42579"/>
    <cellStyle name="Normal 3 8" xfId="3147"/>
    <cellStyle name="Normal 3 8 2" xfId="42580"/>
    <cellStyle name="Normal 3 8 2 2" xfId="42581"/>
    <cellStyle name="Normal 3 80" xfId="42582"/>
    <cellStyle name="Normal 3 81" xfId="42583"/>
    <cellStyle name="Normal 3 82" xfId="42584"/>
    <cellStyle name="Normal 3 83" xfId="42585"/>
    <cellStyle name="Normal 3 84" xfId="42586"/>
    <cellStyle name="Normal 3 85" xfId="42587"/>
    <cellStyle name="Normal 3 86" xfId="42588"/>
    <cellStyle name="Normal 3 9" xfId="3148"/>
    <cellStyle name="Normal 3 9 2" xfId="42589"/>
    <cellStyle name="Normal 3 9 2 2" xfId="42590"/>
    <cellStyle name="Normal 3_Book5 (2)" xfId="42591"/>
    <cellStyle name="Normal 30" xfId="3149"/>
    <cellStyle name="Normal 30 10" xfId="3150"/>
    <cellStyle name="Normal 30 100" xfId="3151"/>
    <cellStyle name="Normal 30 101" xfId="3152"/>
    <cellStyle name="Normal 30 102" xfId="3153"/>
    <cellStyle name="Normal 30 103" xfId="3154"/>
    <cellStyle name="Normal 30 104" xfId="3155"/>
    <cellStyle name="Normal 30 105" xfId="3156"/>
    <cellStyle name="Normal 30 106" xfId="3157"/>
    <cellStyle name="Normal 30 107" xfId="3158"/>
    <cellStyle name="Normal 30 108" xfId="3159"/>
    <cellStyle name="Normal 30 109" xfId="3160"/>
    <cellStyle name="Normal 30 11" xfId="3161"/>
    <cellStyle name="Normal 30 110" xfId="42592"/>
    <cellStyle name="Normal 30 12" xfId="3162"/>
    <cellStyle name="Normal 30 13" xfId="3163"/>
    <cellStyle name="Normal 30 14" xfId="3164"/>
    <cellStyle name="Normal 30 15" xfId="3165"/>
    <cellStyle name="Normal 30 16" xfId="3166"/>
    <cellStyle name="Normal 30 17" xfId="3167"/>
    <cellStyle name="Normal 30 18" xfId="3168"/>
    <cellStyle name="Normal 30 19" xfId="3169"/>
    <cellStyle name="Normal 30 2" xfId="3170"/>
    <cellStyle name="Normal 30 20" xfId="3171"/>
    <cellStyle name="Normal 30 21" xfId="3172"/>
    <cellStyle name="Normal 30 22" xfId="3173"/>
    <cellStyle name="Normal 30 23" xfId="3174"/>
    <cellStyle name="Normal 30 24" xfId="3175"/>
    <cellStyle name="Normal 30 25" xfId="3176"/>
    <cellStyle name="Normal 30 26" xfId="3177"/>
    <cellStyle name="Normal 30 27" xfId="3178"/>
    <cellStyle name="Normal 30 28" xfId="3179"/>
    <cellStyle name="Normal 30 29" xfId="3180"/>
    <cellStyle name="Normal 30 3" xfId="3181"/>
    <cellStyle name="Normal 30 30" xfId="3182"/>
    <cellStyle name="Normal 30 31" xfId="3183"/>
    <cellStyle name="Normal 30 32" xfId="3184"/>
    <cellStyle name="Normal 30 33" xfId="3185"/>
    <cellStyle name="Normal 30 34" xfId="3186"/>
    <cellStyle name="Normal 30 35" xfId="3187"/>
    <cellStyle name="Normal 30 36" xfId="3188"/>
    <cellStyle name="Normal 30 37" xfId="3189"/>
    <cellStyle name="Normal 30 38" xfId="3190"/>
    <cellStyle name="Normal 30 39" xfId="3191"/>
    <cellStyle name="Normal 30 4" xfId="3192"/>
    <cellStyle name="Normal 30 40" xfId="3193"/>
    <cellStyle name="Normal 30 41" xfId="3194"/>
    <cellStyle name="Normal 30 42" xfId="3195"/>
    <cellStyle name="Normal 30 43" xfId="3196"/>
    <cellStyle name="Normal 30 44" xfId="3197"/>
    <cellStyle name="Normal 30 45" xfId="3198"/>
    <cellStyle name="Normal 30 46" xfId="3199"/>
    <cellStyle name="Normal 30 47" xfId="3200"/>
    <cellStyle name="Normal 30 48" xfId="3201"/>
    <cellStyle name="Normal 30 49" xfId="3202"/>
    <cellStyle name="Normal 30 5" xfId="3203"/>
    <cellStyle name="Normal 30 50" xfId="3204"/>
    <cellStyle name="Normal 30 51" xfId="3205"/>
    <cellStyle name="Normal 30 52" xfId="3206"/>
    <cellStyle name="Normal 30 53" xfId="3207"/>
    <cellStyle name="Normal 30 54" xfId="3208"/>
    <cellStyle name="Normal 30 55" xfId="3209"/>
    <cellStyle name="Normal 30 56" xfId="3210"/>
    <cellStyle name="Normal 30 57" xfId="3211"/>
    <cellStyle name="Normal 30 58" xfId="3212"/>
    <cellStyle name="Normal 30 59" xfId="3213"/>
    <cellStyle name="Normal 30 6" xfId="3214"/>
    <cellStyle name="Normal 30 60" xfId="3215"/>
    <cellStyle name="Normal 30 61" xfId="3216"/>
    <cellStyle name="Normal 30 62" xfId="3217"/>
    <cellStyle name="Normal 30 63" xfId="3218"/>
    <cellStyle name="Normal 30 64" xfId="3219"/>
    <cellStyle name="Normal 30 65" xfId="3220"/>
    <cellStyle name="Normal 30 66" xfId="3221"/>
    <cellStyle name="Normal 30 67" xfId="3222"/>
    <cellStyle name="Normal 30 68" xfId="3223"/>
    <cellStyle name="Normal 30 69" xfId="3224"/>
    <cellStyle name="Normal 30 7" xfId="3225"/>
    <cellStyle name="Normal 30 70" xfId="3226"/>
    <cellStyle name="Normal 30 71" xfId="3227"/>
    <cellStyle name="Normal 30 72" xfId="3228"/>
    <cellStyle name="Normal 30 73" xfId="3229"/>
    <cellStyle name="Normal 30 74" xfId="3230"/>
    <cellStyle name="Normal 30 75" xfId="3231"/>
    <cellStyle name="Normal 30 76" xfId="3232"/>
    <cellStyle name="Normal 30 77" xfId="3233"/>
    <cellStyle name="Normal 30 78" xfId="3234"/>
    <cellStyle name="Normal 30 79" xfId="3235"/>
    <cellStyle name="Normal 30 8" xfId="3236"/>
    <cellStyle name="Normal 30 80" xfId="3237"/>
    <cellStyle name="Normal 30 81" xfId="3238"/>
    <cellStyle name="Normal 30 82" xfId="3239"/>
    <cellStyle name="Normal 30 83" xfId="3240"/>
    <cellStyle name="Normal 30 84" xfId="3241"/>
    <cellStyle name="Normal 30 85" xfId="3242"/>
    <cellStyle name="Normal 30 86" xfId="3243"/>
    <cellStyle name="Normal 30 87" xfId="3244"/>
    <cellStyle name="Normal 30 88" xfId="3245"/>
    <cellStyle name="Normal 30 89" xfId="3246"/>
    <cellStyle name="Normal 30 9" xfId="3247"/>
    <cellStyle name="Normal 30 90" xfId="3248"/>
    <cellStyle name="Normal 30 91" xfId="3249"/>
    <cellStyle name="Normal 30 92" xfId="3250"/>
    <cellStyle name="Normal 30 93" xfId="3251"/>
    <cellStyle name="Normal 30 94" xfId="3252"/>
    <cellStyle name="Normal 30 95" xfId="3253"/>
    <cellStyle name="Normal 30 96" xfId="3254"/>
    <cellStyle name="Normal 30 97" xfId="3255"/>
    <cellStyle name="Normal 30 98" xfId="3256"/>
    <cellStyle name="Normal 30 99" xfId="3257"/>
    <cellStyle name="Normal 31" xfId="3258"/>
    <cellStyle name="Normal 31 10" xfId="3259"/>
    <cellStyle name="Normal 31 100" xfId="3260"/>
    <cellStyle name="Normal 31 101" xfId="3261"/>
    <cellStyle name="Normal 31 102" xfId="3262"/>
    <cellStyle name="Normal 31 103" xfId="3263"/>
    <cellStyle name="Normal 31 104" xfId="3264"/>
    <cellStyle name="Normal 31 105" xfId="3265"/>
    <cellStyle name="Normal 31 106" xfId="3266"/>
    <cellStyle name="Normal 31 107" xfId="3267"/>
    <cellStyle name="Normal 31 108" xfId="3268"/>
    <cellStyle name="Normal 31 109" xfId="3269"/>
    <cellStyle name="Normal 31 11" xfId="3270"/>
    <cellStyle name="Normal 31 110" xfId="42593"/>
    <cellStyle name="Normal 31 12" xfId="3271"/>
    <cellStyle name="Normal 31 13" xfId="3272"/>
    <cellStyle name="Normal 31 14" xfId="3273"/>
    <cellStyle name="Normal 31 15" xfId="3274"/>
    <cellStyle name="Normal 31 16" xfId="3275"/>
    <cellStyle name="Normal 31 17" xfId="3276"/>
    <cellStyle name="Normal 31 18" xfId="3277"/>
    <cellStyle name="Normal 31 19" xfId="3278"/>
    <cellStyle name="Normal 31 2" xfId="3279"/>
    <cellStyle name="Normal 31 20" xfId="3280"/>
    <cellStyle name="Normal 31 21" xfId="3281"/>
    <cellStyle name="Normal 31 22" xfId="3282"/>
    <cellStyle name="Normal 31 23" xfId="3283"/>
    <cellStyle name="Normal 31 24" xfId="3284"/>
    <cellStyle name="Normal 31 25" xfId="3285"/>
    <cellStyle name="Normal 31 26" xfId="3286"/>
    <cellStyle name="Normal 31 27" xfId="3287"/>
    <cellStyle name="Normal 31 28" xfId="3288"/>
    <cellStyle name="Normal 31 29" xfId="3289"/>
    <cellStyle name="Normal 31 3" xfId="3290"/>
    <cellStyle name="Normal 31 30" xfId="3291"/>
    <cellStyle name="Normal 31 31" xfId="3292"/>
    <cellStyle name="Normal 31 32" xfId="3293"/>
    <cellStyle name="Normal 31 33" xfId="3294"/>
    <cellStyle name="Normal 31 34" xfId="3295"/>
    <cellStyle name="Normal 31 35" xfId="3296"/>
    <cellStyle name="Normal 31 36" xfId="3297"/>
    <cellStyle name="Normal 31 37" xfId="3298"/>
    <cellStyle name="Normal 31 38" xfId="3299"/>
    <cellStyle name="Normal 31 39" xfId="3300"/>
    <cellStyle name="Normal 31 4" xfId="3301"/>
    <cellStyle name="Normal 31 40" xfId="3302"/>
    <cellStyle name="Normal 31 41" xfId="3303"/>
    <cellStyle name="Normal 31 42" xfId="3304"/>
    <cellStyle name="Normal 31 43" xfId="3305"/>
    <cellStyle name="Normal 31 44" xfId="3306"/>
    <cellStyle name="Normal 31 45" xfId="3307"/>
    <cellStyle name="Normal 31 46" xfId="3308"/>
    <cellStyle name="Normal 31 47" xfId="3309"/>
    <cellStyle name="Normal 31 48" xfId="3310"/>
    <cellStyle name="Normal 31 49" xfId="3311"/>
    <cellStyle name="Normal 31 5" xfId="3312"/>
    <cellStyle name="Normal 31 50" xfId="3313"/>
    <cellStyle name="Normal 31 51" xfId="3314"/>
    <cellStyle name="Normal 31 52" xfId="3315"/>
    <cellStyle name="Normal 31 53" xfId="3316"/>
    <cellStyle name="Normal 31 54" xfId="3317"/>
    <cellStyle name="Normal 31 55" xfId="3318"/>
    <cellStyle name="Normal 31 56" xfId="3319"/>
    <cellStyle name="Normal 31 57" xfId="3320"/>
    <cellStyle name="Normal 31 58" xfId="3321"/>
    <cellStyle name="Normal 31 59" xfId="3322"/>
    <cellStyle name="Normal 31 6" xfId="3323"/>
    <cellStyle name="Normal 31 60" xfId="3324"/>
    <cellStyle name="Normal 31 61" xfId="3325"/>
    <cellStyle name="Normal 31 62" xfId="3326"/>
    <cellStyle name="Normal 31 63" xfId="3327"/>
    <cellStyle name="Normal 31 64" xfId="3328"/>
    <cellStyle name="Normal 31 65" xfId="3329"/>
    <cellStyle name="Normal 31 66" xfId="3330"/>
    <cellStyle name="Normal 31 67" xfId="3331"/>
    <cellStyle name="Normal 31 68" xfId="3332"/>
    <cellStyle name="Normal 31 69" xfId="3333"/>
    <cellStyle name="Normal 31 7" xfId="3334"/>
    <cellStyle name="Normal 31 70" xfId="3335"/>
    <cellStyle name="Normal 31 71" xfId="3336"/>
    <cellStyle name="Normal 31 72" xfId="3337"/>
    <cellStyle name="Normal 31 73" xfId="3338"/>
    <cellStyle name="Normal 31 74" xfId="3339"/>
    <cellStyle name="Normal 31 75" xfId="3340"/>
    <cellStyle name="Normal 31 76" xfId="3341"/>
    <cellStyle name="Normal 31 77" xfId="3342"/>
    <cellStyle name="Normal 31 78" xfId="3343"/>
    <cellStyle name="Normal 31 79" xfId="3344"/>
    <cellStyle name="Normal 31 8" xfId="3345"/>
    <cellStyle name="Normal 31 80" xfId="3346"/>
    <cellStyle name="Normal 31 81" xfId="3347"/>
    <cellStyle name="Normal 31 82" xfId="3348"/>
    <cellStyle name="Normal 31 83" xfId="3349"/>
    <cellStyle name="Normal 31 84" xfId="3350"/>
    <cellStyle name="Normal 31 85" xfId="3351"/>
    <cellStyle name="Normal 31 86" xfId="3352"/>
    <cellStyle name="Normal 31 87" xfId="3353"/>
    <cellStyle name="Normal 31 88" xfId="3354"/>
    <cellStyle name="Normal 31 89" xfId="3355"/>
    <cellStyle name="Normal 31 9" xfId="3356"/>
    <cellStyle name="Normal 31 90" xfId="3357"/>
    <cellStyle name="Normal 31 91" xfId="3358"/>
    <cellStyle name="Normal 31 92" xfId="3359"/>
    <cellStyle name="Normal 31 93" xfId="3360"/>
    <cellStyle name="Normal 31 94" xfId="3361"/>
    <cellStyle name="Normal 31 95" xfId="3362"/>
    <cellStyle name="Normal 31 96" xfId="3363"/>
    <cellStyle name="Normal 31 97" xfId="3364"/>
    <cellStyle name="Normal 31 98" xfId="3365"/>
    <cellStyle name="Normal 31 99" xfId="3366"/>
    <cellStyle name="Normal 32" xfId="3367"/>
    <cellStyle name="Normal 32 2" xfId="3368"/>
    <cellStyle name="Normal 32 3" xfId="42594"/>
    <cellStyle name="Normal 33" xfId="3369"/>
    <cellStyle name="Normal 33 2" xfId="3370"/>
    <cellStyle name="Normal 33 3" xfId="42595"/>
    <cellStyle name="Normal 34" xfId="3371"/>
    <cellStyle name="Normal 34 2" xfId="42596"/>
    <cellStyle name="Normal 34 2 2" xfId="42597"/>
    <cellStyle name="Normal 34 2 2 2" xfId="42598"/>
    <cellStyle name="Normal 34 2 3" xfId="42599"/>
    <cellStyle name="Normal 34 2 4" xfId="42600"/>
    <cellStyle name="Normal 34 3" xfId="42601"/>
    <cellStyle name="Normal 34 3 2" xfId="42602"/>
    <cellStyle name="Normal 34 4" xfId="42603"/>
    <cellStyle name="Normal 34 5" xfId="42604"/>
    <cellStyle name="Normal 34 6" xfId="42605"/>
    <cellStyle name="Normal 35" xfId="3372"/>
    <cellStyle name="Normal 35 10" xfId="3373"/>
    <cellStyle name="Normal 35 100" xfId="3374"/>
    <cellStyle name="Normal 35 101" xfId="3375"/>
    <cellStyle name="Normal 35 102" xfId="3376"/>
    <cellStyle name="Normal 35 103" xfId="3377"/>
    <cellStyle name="Normal 35 104" xfId="3378"/>
    <cellStyle name="Normal 35 105" xfId="3379"/>
    <cellStyle name="Normal 35 106" xfId="3380"/>
    <cellStyle name="Normal 35 107" xfId="3381"/>
    <cellStyle name="Normal 35 108" xfId="3382"/>
    <cellStyle name="Normal 35 109" xfId="3383"/>
    <cellStyle name="Normal 35 11" xfId="3384"/>
    <cellStyle name="Normal 35 110" xfId="42606"/>
    <cellStyle name="Normal 35 12" xfId="3385"/>
    <cellStyle name="Normal 35 13" xfId="3386"/>
    <cellStyle name="Normal 35 14" xfId="3387"/>
    <cellStyle name="Normal 35 15" xfId="3388"/>
    <cellStyle name="Normal 35 16" xfId="3389"/>
    <cellStyle name="Normal 35 17" xfId="3390"/>
    <cellStyle name="Normal 35 18" xfId="3391"/>
    <cellStyle name="Normal 35 19" xfId="3392"/>
    <cellStyle name="Normal 35 2" xfId="3393"/>
    <cellStyle name="Normal 35 20" xfId="3394"/>
    <cellStyle name="Normal 35 21" xfId="3395"/>
    <cellStyle name="Normal 35 22" xfId="3396"/>
    <cellStyle name="Normal 35 23" xfId="3397"/>
    <cellStyle name="Normal 35 24" xfId="3398"/>
    <cellStyle name="Normal 35 25" xfId="3399"/>
    <cellStyle name="Normal 35 26" xfId="3400"/>
    <cellStyle name="Normal 35 27" xfId="3401"/>
    <cellStyle name="Normal 35 28" xfId="3402"/>
    <cellStyle name="Normal 35 29" xfId="3403"/>
    <cellStyle name="Normal 35 3" xfId="3404"/>
    <cellStyle name="Normal 35 30" xfId="3405"/>
    <cellStyle name="Normal 35 31" xfId="3406"/>
    <cellStyle name="Normal 35 32" xfId="3407"/>
    <cellStyle name="Normal 35 33" xfId="3408"/>
    <cellStyle name="Normal 35 34" xfId="3409"/>
    <cellStyle name="Normal 35 35" xfId="3410"/>
    <cellStyle name="Normal 35 36" xfId="3411"/>
    <cellStyle name="Normal 35 37" xfId="3412"/>
    <cellStyle name="Normal 35 38" xfId="3413"/>
    <cellStyle name="Normal 35 39" xfId="3414"/>
    <cellStyle name="Normal 35 4" xfId="3415"/>
    <cellStyle name="Normal 35 40" xfId="3416"/>
    <cellStyle name="Normal 35 41" xfId="3417"/>
    <cellStyle name="Normal 35 42" xfId="3418"/>
    <cellStyle name="Normal 35 43" xfId="3419"/>
    <cellStyle name="Normal 35 44" xfId="3420"/>
    <cellStyle name="Normal 35 45" xfId="3421"/>
    <cellStyle name="Normal 35 46" xfId="3422"/>
    <cellStyle name="Normal 35 47" xfId="3423"/>
    <cellStyle name="Normal 35 48" xfId="3424"/>
    <cellStyle name="Normal 35 49" xfId="3425"/>
    <cellStyle name="Normal 35 5" xfId="3426"/>
    <cellStyle name="Normal 35 50" xfId="3427"/>
    <cellStyle name="Normal 35 51" xfId="3428"/>
    <cellStyle name="Normal 35 52" xfId="3429"/>
    <cellStyle name="Normal 35 53" xfId="3430"/>
    <cellStyle name="Normal 35 54" xfId="3431"/>
    <cellStyle name="Normal 35 55" xfId="3432"/>
    <cellStyle name="Normal 35 56" xfId="3433"/>
    <cellStyle name="Normal 35 57" xfId="3434"/>
    <cellStyle name="Normal 35 58" xfId="3435"/>
    <cellStyle name="Normal 35 59" xfId="3436"/>
    <cellStyle name="Normal 35 6" xfId="3437"/>
    <cellStyle name="Normal 35 60" xfId="3438"/>
    <cellStyle name="Normal 35 61" xfId="3439"/>
    <cellStyle name="Normal 35 62" xfId="3440"/>
    <cellStyle name="Normal 35 63" xfId="3441"/>
    <cellStyle name="Normal 35 64" xfId="3442"/>
    <cellStyle name="Normal 35 65" xfId="3443"/>
    <cellStyle name="Normal 35 66" xfId="3444"/>
    <cellStyle name="Normal 35 67" xfId="3445"/>
    <cellStyle name="Normal 35 68" xfId="3446"/>
    <cellStyle name="Normal 35 69" xfId="3447"/>
    <cellStyle name="Normal 35 7" xfId="3448"/>
    <cellStyle name="Normal 35 70" xfId="3449"/>
    <cellStyle name="Normal 35 71" xfId="3450"/>
    <cellStyle name="Normal 35 72" xfId="3451"/>
    <cellStyle name="Normal 35 73" xfId="3452"/>
    <cellStyle name="Normal 35 74" xfId="3453"/>
    <cellStyle name="Normal 35 75" xfId="3454"/>
    <cellStyle name="Normal 35 76" xfId="3455"/>
    <cellStyle name="Normal 35 77" xfId="3456"/>
    <cellStyle name="Normal 35 78" xfId="3457"/>
    <cellStyle name="Normal 35 79" xfId="3458"/>
    <cellStyle name="Normal 35 8" xfId="3459"/>
    <cellStyle name="Normal 35 80" xfId="3460"/>
    <cellStyle name="Normal 35 81" xfId="3461"/>
    <cellStyle name="Normal 35 82" xfId="3462"/>
    <cellStyle name="Normal 35 83" xfId="3463"/>
    <cellStyle name="Normal 35 84" xfId="3464"/>
    <cellStyle name="Normal 35 85" xfId="3465"/>
    <cellStyle name="Normal 35 86" xfId="3466"/>
    <cellStyle name="Normal 35 87" xfId="3467"/>
    <cellStyle name="Normal 35 88" xfId="3468"/>
    <cellStyle name="Normal 35 89" xfId="3469"/>
    <cellStyle name="Normal 35 9" xfId="3470"/>
    <cellStyle name="Normal 35 90" xfId="3471"/>
    <cellStyle name="Normal 35 91" xfId="3472"/>
    <cellStyle name="Normal 35 92" xfId="3473"/>
    <cellStyle name="Normal 35 93" xfId="3474"/>
    <cellStyle name="Normal 35 94" xfId="3475"/>
    <cellStyle name="Normal 35 95" xfId="3476"/>
    <cellStyle name="Normal 35 96" xfId="3477"/>
    <cellStyle name="Normal 35 97" xfId="3478"/>
    <cellStyle name="Normal 35 98" xfId="3479"/>
    <cellStyle name="Normal 35 99" xfId="3480"/>
    <cellStyle name="Normal 36" xfId="3481"/>
    <cellStyle name="Normal 36 10" xfId="3482"/>
    <cellStyle name="Normal 36 100" xfId="3483"/>
    <cellStyle name="Normal 36 101" xfId="3484"/>
    <cellStyle name="Normal 36 102" xfId="3485"/>
    <cellStyle name="Normal 36 103" xfId="3486"/>
    <cellStyle name="Normal 36 104" xfId="3487"/>
    <cellStyle name="Normal 36 105" xfId="3488"/>
    <cellStyle name="Normal 36 106" xfId="3489"/>
    <cellStyle name="Normal 36 107" xfId="3490"/>
    <cellStyle name="Normal 36 108" xfId="3491"/>
    <cellStyle name="Normal 36 109" xfId="3492"/>
    <cellStyle name="Normal 36 11" xfId="3493"/>
    <cellStyle name="Normal 36 110" xfId="42607"/>
    <cellStyle name="Normal 36 12" xfId="3494"/>
    <cellStyle name="Normal 36 13" xfId="3495"/>
    <cellStyle name="Normal 36 14" xfId="3496"/>
    <cellStyle name="Normal 36 15" xfId="3497"/>
    <cellStyle name="Normal 36 16" xfId="3498"/>
    <cellStyle name="Normal 36 17" xfId="3499"/>
    <cellStyle name="Normal 36 18" xfId="3500"/>
    <cellStyle name="Normal 36 19" xfId="3501"/>
    <cellStyle name="Normal 36 2" xfId="3502"/>
    <cellStyle name="Normal 36 20" xfId="3503"/>
    <cellStyle name="Normal 36 21" xfId="3504"/>
    <cellStyle name="Normal 36 22" xfId="3505"/>
    <cellStyle name="Normal 36 23" xfId="3506"/>
    <cellStyle name="Normal 36 24" xfId="3507"/>
    <cellStyle name="Normal 36 25" xfId="3508"/>
    <cellStyle name="Normal 36 26" xfId="3509"/>
    <cellStyle name="Normal 36 27" xfId="3510"/>
    <cellStyle name="Normal 36 28" xfId="3511"/>
    <cellStyle name="Normal 36 29" xfId="3512"/>
    <cellStyle name="Normal 36 3" xfId="3513"/>
    <cellStyle name="Normal 36 30" xfId="3514"/>
    <cellStyle name="Normal 36 31" xfId="3515"/>
    <cellStyle name="Normal 36 32" xfId="3516"/>
    <cellStyle name="Normal 36 33" xfId="3517"/>
    <cellStyle name="Normal 36 34" xfId="3518"/>
    <cellStyle name="Normal 36 35" xfId="3519"/>
    <cellStyle name="Normal 36 36" xfId="3520"/>
    <cellStyle name="Normal 36 37" xfId="3521"/>
    <cellStyle name="Normal 36 38" xfId="3522"/>
    <cellStyle name="Normal 36 39" xfId="3523"/>
    <cellStyle name="Normal 36 4" xfId="3524"/>
    <cellStyle name="Normal 36 40" xfId="3525"/>
    <cellStyle name="Normal 36 41" xfId="3526"/>
    <cellStyle name="Normal 36 42" xfId="3527"/>
    <cellStyle name="Normal 36 43" xfId="3528"/>
    <cellStyle name="Normal 36 44" xfId="3529"/>
    <cellStyle name="Normal 36 45" xfId="3530"/>
    <cellStyle name="Normal 36 46" xfId="3531"/>
    <cellStyle name="Normal 36 47" xfId="3532"/>
    <cellStyle name="Normal 36 48" xfId="3533"/>
    <cellStyle name="Normal 36 49" xfId="3534"/>
    <cellStyle name="Normal 36 5" xfId="3535"/>
    <cellStyle name="Normal 36 50" xfId="3536"/>
    <cellStyle name="Normal 36 51" xfId="3537"/>
    <cellStyle name="Normal 36 52" xfId="3538"/>
    <cellStyle name="Normal 36 53" xfId="3539"/>
    <cellStyle name="Normal 36 54" xfId="3540"/>
    <cellStyle name="Normal 36 55" xfId="3541"/>
    <cellStyle name="Normal 36 56" xfId="3542"/>
    <cellStyle name="Normal 36 57" xfId="3543"/>
    <cellStyle name="Normal 36 58" xfId="3544"/>
    <cellStyle name="Normal 36 59" xfId="3545"/>
    <cellStyle name="Normal 36 6" xfId="3546"/>
    <cellStyle name="Normal 36 60" xfId="3547"/>
    <cellStyle name="Normal 36 61" xfId="3548"/>
    <cellStyle name="Normal 36 62" xfId="3549"/>
    <cellStyle name="Normal 36 63" xfId="3550"/>
    <cellStyle name="Normal 36 64" xfId="3551"/>
    <cellStyle name="Normal 36 65" xfId="3552"/>
    <cellStyle name="Normal 36 66" xfId="3553"/>
    <cellStyle name="Normal 36 67" xfId="3554"/>
    <cellStyle name="Normal 36 68" xfId="3555"/>
    <cellStyle name="Normal 36 69" xfId="3556"/>
    <cellStyle name="Normal 36 7" xfId="3557"/>
    <cellStyle name="Normal 36 70" xfId="3558"/>
    <cellStyle name="Normal 36 71" xfId="3559"/>
    <cellStyle name="Normal 36 72" xfId="3560"/>
    <cellStyle name="Normal 36 73" xfId="3561"/>
    <cellStyle name="Normal 36 74" xfId="3562"/>
    <cellStyle name="Normal 36 75" xfId="3563"/>
    <cellStyle name="Normal 36 76" xfId="3564"/>
    <cellStyle name="Normal 36 77" xfId="3565"/>
    <cellStyle name="Normal 36 78" xfId="3566"/>
    <cellStyle name="Normal 36 79" xfId="3567"/>
    <cellStyle name="Normal 36 8" xfId="3568"/>
    <cellStyle name="Normal 36 80" xfId="3569"/>
    <cellStyle name="Normal 36 81" xfId="3570"/>
    <cellStyle name="Normal 36 82" xfId="3571"/>
    <cellStyle name="Normal 36 83" xfId="3572"/>
    <cellStyle name="Normal 36 84" xfId="3573"/>
    <cellStyle name="Normal 36 85" xfId="3574"/>
    <cellStyle name="Normal 36 86" xfId="3575"/>
    <cellStyle name="Normal 36 87" xfId="3576"/>
    <cellStyle name="Normal 36 88" xfId="3577"/>
    <cellStyle name="Normal 36 89" xfId="3578"/>
    <cellStyle name="Normal 36 9" xfId="3579"/>
    <cellStyle name="Normal 36 90" xfId="3580"/>
    <cellStyle name="Normal 36 91" xfId="3581"/>
    <cellStyle name="Normal 36 92" xfId="3582"/>
    <cellStyle name="Normal 36 93" xfId="3583"/>
    <cellStyle name="Normal 36 94" xfId="3584"/>
    <cellStyle name="Normal 36 95" xfId="3585"/>
    <cellStyle name="Normal 36 96" xfId="3586"/>
    <cellStyle name="Normal 36 97" xfId="3587"/>
    <cellStyle name="Normal 36 98" xfId="3588"/>
    <cellStyle name="Normal 36 99" xfId="3589"/>
    <cellStyle name="Normal 37" xfId="3590"/>
    <cellStyle name="Normal 37 2" xfId="42608"/>
    <cellStyle name="Normal 37 2 2" xfId="42609"/>
    <cellStyle name="Normal 37 2 2 2" xfId="42610"/>
    <cellStyle name="Normal 37 2 3" xfId="42611"/>
    <cellStyle name="Normal 37 2 4" xfId="42612"/>
    <cellStyle name="Normal 37 3" xfId="42613"/>
    <cellStyle name="Normal 37 3 2" xfId="42614"/>
    <cellStyle name="Normal 37 4" xfId="42615"/>
    <cellStyle name="Normal 37 5" xfId="42616"/>
    <cellStyle name="Normal 38" xfId="3591"/>
    <cellStyle name="Normal 38 2" xfId="42617"/>
    <cellStyle name="Normal 38 2 2" xfId="42618"/>
    <cellStyle name="Normal 38 3" xfId="42619"/>
    <cellStyle name="Normal 38 4" xfId="42620"/>
    <cellStyle name="Normal 39" xfId="3592"/>
    <cellStyle name="Normal 39 2" xfId="42621"/>
    <cellStyle name="Normal 39 3" xfId="42622"/>
    <cellStyle name="Normal 4" xfId="53"/>
    <cellStyle name="Normal-- 4" xfId="4544"/>
    <cellStyle name="Normal 4 10" xfId="3593"/>
    <cellStyle name="Normal 4 10 2" xfId="3594"/>
    <cellStyle name="Normal 4 10 3" xfId="42623"/>
    <cellStyle name="Normal 4 100" xfId="3595"/>
    <cellStyle name="Normal 4 101" xfId="3596"/>
    <cellStyle name="Normal 4 102" xfId="3597"/>
    <cellStyle name="Normal 4 103" xfId="3598"/>
    <cellStyle name="Normal 4 104" xfId="3599"/>
    <cellStyle name="Normal 4 105" xfId="3600"/>
    <cellStyle name="Normal 4 106" xfId="3601"/>
    <cellStyle name="Normal 4 107" xfId="3602"/>
    <cellStyle name="Normal 4 108" xfId="3603"/>
    <cellStyle name="Normal 4 109" xfId="3604"/>
    <cellStyle name="Normal 4 109 2" xfId="42624"/>
    <cellStyle name="Normal 4 109 2 2" xfId="42625"/>
    <cellStyle name="Normal 4 109 2 2 2" xfId="42626"/>
    <cellStyle name="Normal 4 109 2 2 2 2" xfId="42627"/>
    <cellStyle name="Normal 4 109 2 2 2 2 2" xfId="42628"/>
    <cellStyle name="Normal 4 109 2 2 2 3" xfId="42629"/>
    <cellStyle name="Normal 4 109 2 2 2 4" xfId="42630"/>
    <cellStyle name="Normal 4 109 2 2 3" xfId="42631"/>
    <cellStyle name="Normal 4 109 2 2 3 2" xfId="42632"/>
    <cellStyle name="Normal 4 109 2 2 4" xfId="42633"/>
    <cellStyle name="Normal 4 109 2 2 5" xfId="42634"/>
    <cellStyle name="Normal 4 109 2 2 6" xfId="42635"/>
    <cellStyle name="Normal 4 109 2 3" xfId="42636"/>
    <cellStyle name="Normal 4 109 2 3 2" xfId="42637"/>
    <cellStyle name="Normal 4 109 2 3 2 2" xfId="42638"/>
    <cellStyle name="Normal 4 109 2 3 3" xfId="42639"/>
    <cellStyle name="Normal 4 109 2 3 4" xfId="42640"/>
    <cellStyle name="Normal 4 109 2 4" xfId="42641"/>
    <cellStyle name="Normal 4 109 2 4 2" xfId="42642"/>
    <cellStyle name="Normal 4 109 2 5" xfId="42643"/>
    <cellStyle name="Normal 4 109 2 6" xfId="42644"/>
    <cellStyle name="Normal 4 109 2 7" xfId="42645"/>
    <cellStyle name="Normal 4 109 2 8" xfId="42646"/>
    <cellStyle name="Normal 4 109 3" xfId="42647"/>
    <cellStyle name="Normal 4 109 3 2" xfId="42648"/>
    <cellStyle name="Normal 4 109 3 2 2" xfId="42649"/>
    <cellStyle name="Normal 4 109 3 2 2 2" xfId="42650"/>
    <cellStyle name="Normal 4 109 3 2 3" xfId="42651"/>
    <cellStyle name="Normal 4 109 3 2 4" xfId="42652"/>
    <cellStyle name="Normal 4 109 3 3" xfId="42653"/>
    <cellStyle name="Normal 4 109 3 3 2" xfId="42654"/>
    <cellStyle name="Normal 4 109 3 4" xfId="42655"/>
    <cellStyle name="Normal 4 109 3 5" xfId="42656"/>
    <cellStyle name="Normal 4 109 3 6" xfId="42657"/>
    <cellStyle name="Normal 4 109 4" xfId="42658"/>
    <cellStyle name="Normal 4 109 4 2" xfId="42659"/>
    <cellStyle name="Normal 4 109 4 2 2" xfId="42660"/>
    <cellStyle name="Normal 4 109 4 2 2 2" xfId="42661"/>
    <cellStyle name="Normal 4 109 4 2 3" xfId="42662"/>
    <cellStyle name="Normal 4 109 4 2 4" xfId="42663"/>
    <cellStyle name="Normal 4 109 4 3" xfId="42664"/>
    <cellStyle name="Normal 4 109 4 3 2" xfId="42665"/>
    <cellStyle name="Normal 4 109 4 4" xfId="42666"/>
    <cellStyle name="Normal 4 109 4 5" xfId="42667"/>
    <cellStyle name="Normal 4 109 4 6" xfId="42668"/>
    <cellStyle name="Normal 4 109 5" xfId="42669"/>
    <cellStyle name="Normal 4 109 5 2" xfId="42670"/>
    <cellStyle name="Normal 4 109 5 2 2" xfId="42671"/>
    <cellStyle name="Normal 4 109 5 3" xfId="42672"/>
    <cellStyle name="Normal 4 109 5 4" xfId="42673"/>
    <cellStyle name="Normal 4 109 6" xfId="42674"/>
    <cellStyle name="Normal 4 109 6 2" xfId="42675"/>
    <cellStyle name="Normal 4 109 7" xfId="42676"/>
    <cellStyle name="Normal 4 109 8" xfId="42677"/>
    <cellStyle name="Normal 4 109 9" xfId="42678"/>
    <cellStyle name="Normal 4 11" xfId="3605"/>
    <cellStyle name="Normal 4 11 2" xfId="3606"/>
    <cellStyle name="Normal 4 110" xfId="3607"/>
    <cellStyle name="Normal 4 110 2" xfId="42679"/>
    <cellStyle name="Normal 4 111" xfId="3608"/>
    <cellStyle name="Normal 4 111 2" xfId="42680"/>
    <cellStyle name="Normal 4 112" xfId="3609"/>
    <cellStyle name="Normal 4 113" xfId="3610"/>
    <cellStyle name="Normal 4 114" xfId="3611"/>
    <cellStyle name="Normal 4 115" xfId="3612"/>
    <cellStyle name="Normal 4 116" xfId="3613"/>
    <cellStyle name="Normal 4 117" xfId="3614"/>
    <cellStyle name="Normal 4 118" xfId="3615"/>
    <cellStyle name="Normal 4 119" xfId="3616"/>
    <cellStyle name="Normal 4 12" xfId="3617"/>
    <cellStyle name="Normal 4 12 2" xfId="3618"/>
    <cellStyle name="Normal 4 120" xfId="3619"/>
    <cellStyle name="Normal 4 121" xfId="9871"/>
    <cellStyle name="Normal 4 121 2" xfId="42681"/>
    <cellStyle name="Normal 4 121 3" xfId="42682"/>
    <cellStyle name="Normal 4 122" xfId="9840"/>
    <cellStyle name="Normal 4 122 2" xfId="42683"/>
    <cellStyle name="Normal 4 123" xfId="42684"/>
    <cellStyle name="Normal 4 123 2" xfId="42685"/>
    <cellStyle name="Normal 4 124" xfId="42686"/>
    <cellStyle name="Normal 4 124 2" xfId="42687"/>
    <cellStyle name="Normal 4 125" xfId="42688"/>
    <cellStyle name="Normal 4 125 2" xfId="42689"/>
    <cellStyle name="Normal 4 126" xfId="42690"/>
    <cellStyle name="Normal 4 126 2" xfId="42691"/>
    <cellStyle name="Normal 4 127" xfId="42692"/>
    <cellStyle name="Normal 4 127 2" xfId="42693"/>
    <cellStyle name="Normal 4 128" xfId="42694"/>
    <cellStyle name="Normal 4 128 2" xfId="42695"/>
    <cellStyle name="Normal 4 129" xfId="42696"/>
    <cellStyle name="Normal 4 129 2" xfId="42697"/>
    <cellStyle name="Normal 4 13" xfId="3620"/>
    <cellStyle name="Normal 4 13 2" xfId="3621"/>
    <cellStyle name="Normal 4 130" xfId="42698"/>
    <cellStyle name="Normal 4 130 2" xfId="42699"/>
    <cellStyle name="Normal 4 131" xfId="42700"/>
    <cellStyle name="Normal 4 131 2" xfId="42701"/>
    <cellStyle name="Normal 4 132" xfId="42702"/>
    <cellStyle name="Normal 4 132 2" xfId="42703"/>
    <cellStyle name="Normal 4 133" xfId="42704"/>
    <cellStyle name="Normal 4 133 2" xfId="42705"/>
    <cellStyle name="Normal 4 134" xfId="42706"/>
    <cellStyle name="Normal 4 135" xfId="42707"/>
    <cellStyle name="Normal 4 136" xfId="42708"/>
    <cellStyle name="Normal 4 137" xfId="42709"/>
    <cellStyle name="Normal 4 138" xfId="42710"/>
    <cellStyle name="Normal 4 139" xfId="42711"/>
    <cellStyle name="Normal 4 14" xfId="3622"/>
    <cellStyle name="Normal 4 14 2" xfId="3623"/>
    <cellStyle name="Normal 4 140" xfId="42712"/>
    <cellStyle name="Normal 4 141" xfId="42713"/>
    <cellStyle name="Normal 4 142" xfId="42714"/>
    <cellStyle name="Normal 4 143" xfId="42715"/>
    <cellStyle name="Normal 4 144" xfId="42716"/>
    <cellStyle name="Normal 4 145" xfId="42717"/>
    <cellStyle name="Normal 4 146" xfId="42718"/>
    <cellStyle name="Normal 4 147" xfId="42719"/>
    <cellStyle name="Normal 4 148" xfId="42720"/>
    <cellStyle name="Normal 4 149" xfId="42721"/>
    <cellStyle name="Normal 4 15" xfId="3624"/>
    <cellStyle name="Normal 4 15 2" xfId="3625"/>
    <cellStyle name="Normal 4 150" xfId="42722"/>
    <cellStyle name="Normal 4 151" xfId="42723"/>
    <cellStyle name="Normal 4 152" xfId="42724"/>
    <cellStyle name="Normal 4 153" xfId="42725"/>
    <cellStyle name="Normal 4 154" xfId="42726"/>
    <cellStyle name="Normal 4 16" xfId="3626"/>
    <cellStyle name="Normal 4 16 2" xfId="3627"/>
    <cellStyle name="Normal 4 17" xfId="3628"/>
    <cellStyle name="Normal 4 17 2" xfId="3629"/>
    <cellStyle name="Normal 4 18" xfId="3630"/>
    <cellStyle name="Normal 4 18 2" xfId="3631"/>
    <cellStyle name="Normal 4 19" xfId="3632"/>
    <cellStyle name="Normal 4 19 2" xfId="3633"/>
    <cellStyle name="Normal 4 2" xfId="3634"/>
    <cellStyle name="Normal 4 2 10" xfId="42727"/>
    <cellStyle name="Normal 4 2 11" xfId="42728"/>
    <cellStyle name="Normal 4 2 2" xfId="3635"/>
    <cellStyle name="Normal 4 2 2 10" xfId="42729"/>
    <cellStyle name="Normal 4 2 2 2" xfId="42730"/>
    <cellStyle name="Normal 4 2 2 2 2" xfId="42731"/>
    <cellStyle name="Normal 4 2 2 2 2 2" xfId="42732"/>
    <cellStyle name="Normal 4 2 2 2 2 2 2" xfId="42733"/>
    <cellStyle name="Normal 4 2 2 2 2 2 2 2" xfId="42734"/>
    <cellStyle name="Normal 4 2 2 2 2 2 3" xfId="42735"/>
    <cellStyle name="Normal 4 2 2 2 2 2 4" xfId="42736"/>
    <cellStyle name="Normal 4 2 2 2 2 3" xfId="42737"/>
    <cellStyle name="Normal 4 2 2 2 2 3 2" xfId="42738"/>
    <cellStyle name="Normal 4 2 2 2 2 4" xfId="42739"/>
    <cellStyle name="Normal 4 2 2 2 2 5" xfId="42740"/>
    <cellStyle name="Normal 4 2 2 2 2 6" xfId="42741"/>
    <cellStyle name="Normal 4 2 2 2 3" xfId="42742"/>
    <cellStyle name="Normal 4 2 2 2 3 2" xfId="42743"/>
    <cellStyle name="Normal 4 2 2 2 3 2 2" xfId="42744"/>
    <cellStyle name="Normal 4 2 2 2 3 3" xfId="42745"/>
    <cellStyle name="Normal 4 2 2 2 3 4" xfId="42746"/>
    <cellStyle name="Normal 4 2 2 2 4" xfId="42747"/>
    <cellStyle name="Normal 4 2 2 2 4 2" xfId="42748"/>
    <cellStyle name="Normal 4 2 2 2 5" xfId="42749"/>
    <cellStyle name="Normal 4 2 2 2 6" xfId="42750"/>
    <cellStyle name="Normal 4 2 2 2 7" xfId="42751"/>
    <cellStyle name="Normal 4 2 2 2 8" xfId="42752"/>
    <cellStyle name="Normal 4 2 2 3" xfId="42753"/>
    <cellStyle name="Normal 4 2 2 3 2" xfId="42754"/>
    <cellStyle name="Normal 4 2 2 3 2 2" xfId="42755"/>
    <cellStyle name="Normal 4 2 2 3 2 2 2" xfId="42756"/>
    <cellStyle name="Normal 4 2 2 3 2 3" xfId="42757"/>
    <cellStyle name="Normal 4 2 2 3 2 4" xfId="42758"/>
    <cellStyle name="Normal 4 2 2 3 3" xfId="42759"/>
    <cellStyle name="Normal 4 2 2 3 3 2" xfId="42760"/>
    <cellStyle name="Normal 4 2 2 3 4" xfId="42761"/>
    <cellStyle name="Normal 4 2 2 3 5" xfId="42762"/>
    <cellStyle name="Normal 4 2 2 3 6" xfId="42763"/>
    <cellStyle name="Normal 4 2 2 4" xfId="42764"/>
    <cellStyle name="Normal 4 2 2 4 2" xfId="42765"/>
    <cellStyle name="Normal 4 2 2 4 2 2" xfId="42766"/>
    <cellStyle name="Normal 4 2 2 4 2 2 2" xfId="42767"/>
    <cellStyle name="Normal 4 2 2 4 2 3" xfId="42768"/>
    <cellStyle name="Normal 4 2 2 4 2 4" xfId="42769"/>
    <cellStyle name="Normal 4 2 2 4 3" xfId="42770"/>
    <cellStyle name="Normal 4 2 2 4 3 2" xfId="42771"/>
    <cellStyle name="Normal 4 2 2 4 4" xfId="42772"/>
    <cellStyle name="Normal 4 2 2 4 5" xfId="42773"/>
    <cellStyle name="Normal 4 2 2 4 6" xfId="42774"/>
    <cellStyle name="Normal 4 2 2 5" xfId="42775"/>
    <cellStyle name="Normal 4 2 2 5 2" xfId="42776"/>
    <cellStyle name="Normal 4 2 2 5 2 2" xfId="42777"/>
    <cellStyle name="Normal 4 2 2 5 3" xfId="42778"/>
    <cellStyle name="Normal 4 2 2 5 4" xfId="42779"/>
    <cellStyle name="Normal 4 2 2 6" xfId="42780"/>
    <cellStyle name="Normal 4 2 2 6 2" xfId="42781"/>
    <cellStyle name="Normal 4 2 2 7" xfId="42782"/>
    <cellStyle name="Normal 4 2 2 8" xfId="42783"/>
    <cellStyle name="Normal 4 2 2 9" xfId="42784"/>
    <cellStyle name="Normal 4 2 3" xfId="3636"/>
    <cellStyle name="Normal 4 2 3 2" xfId="42785"/>
    <cellStyle name="Normal 4 2 3 2 2" xfId="42786"/>
    <cellStyle name="Normal 4 2 3 3" xfId="42787"/>
    <cellStyle name="Normal 4 2 4" xfId="3637"/>
    <cellStyle name="Normal 4 2 4 2" xfId="42788"/>
    <cellStyle name="Normal 4 2 5" xfId="3638"/>
    <cellStyle name="Normal 4 2 6" xfId="3639"/>
    <cellStyle name="Normal 4 2 7" xfId="3640"/>
    <cellStyle name="Normal 4 2 8" xfId="3641"/>
    <cellStyle name="Normal 4 2 9" xfId="3642"/>
    <cellStyle name="Normal 4 2_17,18,19 2013 CDM Savings to Sep 2013 accrual" xfId="42789"/>
    <cellStyle name="Normal 4 20" xfId="3643"/>
    <cellStyle name="Normal 4 20 2" xfId="3644"/>
    <cellStyle name="Normal 4 21" xfId="3645"/>
    <cellStyle name="Normal 4 21 2" xfId="3646"/>
    <cellStyle name="Normal 4 21 2 2" xfId="3647"/>
    <cellStyle name="Normal 4 21 2 2 2" xfId="3648"/>
    <cellStyle name="Normal 4 21 2 2 2 2" xfId="3649"/>
    <cellStyle name="Normal 4 21 2 2 3" xfId="3650"/>
    <cellStyle name="Normal 4 21 2 3" xfId="3651"/>
    <cellStyle name="Normal 4 21 2 3 2" xfId="3652"/>
    <cellStyle name="Normal 4 21 2 4" xfId="3653"/>
    <cellStyle name="Normal 4 21 3" xfId="3654"/>
    <cellStyle name="Normal 4 21 3 2" xfId="3655"/>
    <cellStyle name="Normal 4 21 3 2 2" xfId="3656"/>
    <cellStyle name="Normal 4 21 3 2 2 2" xfId="3657"/>
    <cellStyle name="Normal 4 21 3 2 3" xfId="3658"/>
    <cellStyle name="Normal 4 21 3 3" xfId="3659"/>
    <cellStyle name="Normal 4 21 3 3 2" xfId="3660"/>
    <cellStyle name="Normal 4 21 3 4" xfId="3661"/>
    <cellStyle name="Normal 4 21 4" xfId="3662"/>
    <cellStyle name="Normal 4 21 4 2" xfId="3663"/>
    <cellStyle name="Normal 4 21 4 2 2" xfId="3664"/>
    <cellStyle name="Normal 4 21 4 2 2 2" xfId="3665"/>
    <cellStyle name="Normal 4 21 4 2 3" xfId="3666"/>
    <cellStyle name="Normal 4 21 4 3" xfId="3667"/>
    <cellStyle name="Normal 4 21 4 3 2" xfId="3668"/>
    <cellStyle name="Normal 4 21 4 4" xfId="3669"/>
    <cellStyle name="Normal 4 21 5" xfId="3670"/>
    <cellStyle name="Normal 4 21 5 2" xfId="3671"/>
    <cellStyle name="Normal 4 21 5 2 2" xfId="3672"/>
    <cellStyle name="Normal 4 21 5 3" xfId="3673"/>
    <cellStyle name="Normal 4 21 6" xfId="3674"/>
    <cellStyle name="Normal 4 21 6 2" xfId="3675"/>
    <cellStyle name="Normal 4 21 7" xfId="3676"/>
    <cellStyle name="Normal 4 21 8" xfId="3677"/>
    <cellStyle name="Normal 4 22" xfId="3678"/>
    <cellStyle name="Normal 4 22 2" xfId="3679"/>
    <cellStyle name="Normal 4 22 2 2" xfId="3680"/>
    <cellStyle name="Normal 4 22 2 2 2" xfId="3681"/>
    <cellStyle name="Normal 4 22 2 3" xfId="3682"/>
    <cellStyle name="Normal 4 22 3" xfId="3683"/>
    <cellStyle name="Normal 4 22 3 2" xfId="3684"/>
    <cellStyle name="Normal 4 22 4" xfId="3685"/>
    <cellStyle name="Normal 4 22 5" xfId="3686"/>
    <cellStyle name="Normal 4 23" xfId="3687"/>
    <cellStyle name="Normal 4 23 2" xfId="3688"/>
    <cellStyle name="Normal 4 23 2 2" xfId="3689"/>
    <cellStyle name="Normal 4 23 2 2 2" xfId="3690"/>
    <cellStyle name="Normal 4 23 2 3" xfId="3691"/>
    <cellStyle name="Normal 4 23 3" xfId="3692"/>
    <cellStyle name="Normal 4 23 3 2" xfId="3693"/>
    <cellStyle name="Normal 4 23 4" xfId="3694"/>
    <cellStyle name="Normal 4 23 5" xfId="3695"/>
    <cellStyle name="Normal 4 24" xfId="3696"/>
    <cellStyle name="Normal 4 24 2" xfId="3697"/>
    <cellStyle name="Normal 4 24 2 2" xfId="3698"/>
    <cellStyle name="Normal 4 24 2 2 2" xfId="3699"/>
    <cellStyle name="Normal 4 24 2 3" xfId="3700"/>
    <cellStyle name="Normal 4 24 3" xfId="3701"/>
    <cellStyle name="Normal 4 24 3 2" xfId="3702"/>
    <cellStyle name="Normal 4 24 4" xfId="3703"/>
    <cellStyle name="Normal 4 24 5" xfId="3704"/>
    <cellStyle name="Normal 4 25" xfId="3705"/>
    <cellStyle name="Normal 4 25 2" xfId="3706"/>
    <cellStyle name="Normal 4 25 2 2" xfId="3707"/>
    <cellStyle name="Normal 4 25 3" xfId="3708"/>
    <cellStyle name="Normal 4 25 4" xfId="3709"/>
    <cellStyle name="Normal 4 26" xfId="3710"/>
    <cellStyle name="Normal 4 26 2" xfId="3711"/>
    <cellStyle name="Normal 4 27" xfId="3712"/>
    <cellStyle name="Normal 4 27 2" xfId="3713"/>
    <cellStyle name="Normal 4 27 2 2" xfId="3714"/>
    <cellStyle name="Normal 4 27 3" xfId="3715"/>
    <cellStyle name="Normal 4 27 4" xfId="3716"/>
    <cellStyle name="Normal 4 28" xfId="3717"/>
    <cellStyle name="Normal 4 28 2" xfId="3718"/>
    <cellStyle name="Normal 4 28 3" xfId="3719"/>
    <cellStyle name="Normal 4 29" xfId="3720"/>
    <cellStyle name="Normal 4 29 2" xfId="3721"/>
    <cellStyle name="Normal 4 3" xfId="3722"/>
    <cellStyle name="Normal 4 3 2" xfId="3723"/>
    <cellStyle name="Normal 4 3 2 2" xfId="3724"/>
    <cellStyle name="Normal 4 3 2 2 2" xfId="3725"/>
    <cellStyle name="Normal 4 3 2 3" xfId="3726"/>
    <cellStyle name="Normal 4 3 2 4" xfId="3727"/>
    <cellStyle name="Normal 4 3 2 5" xfId="42790"/>
    <cellStyle name="Normal 4 3 3" xfId="3728"/>
    <cellStyle name="Normal 4 3 4" xfId="3729"/>
    <cellStyle name="Normal 4 3 5" xfId="42791"/>
    <cellStyle name="Normal 4 3 6" xfId="42792"/>
    <cellStyle name="Normal 4 30" xfId="3730"/>
    <cellStyle name="Normal 4 30 2" xfId="3731"/>
    <cellStyle name="Normal 4 31" xfId="3732"/>
    <cellStyle name="Normal 4 31 2" xfId="3733"/>
    <cellStyle name="Normal 4 32" xfId="3734"/>
    <cellStyle name="Normal 4 32 2" xfId="3735"/>
    <cellStyle name="Normal 4 33" xfId="3736"/>
    <cellStyle name="Normal 4 33 2" xfId="3737"/>
    <cellStyle name="Normal 4 34" xfId="3738"/>
    <cellStyle name="Normal 4 35" xfId="3739"/>
    <cellStyle name="Normal 4 36" xfId="3740"/>
    <cellStyle name="Normal 4 37" xfId="3741"/>
    <cellStyle name="Normal 4 38" xfId="3742"/>
    <cellStyle name="Normal 4 39" xfId="3743"/>
    <cellStyle name="Normal 4 4" xfId="3744"/>
    <cellStyle name="Normal 4 4 2" xfId="3745"/>
    <cellStyle name="Normal 4 4 2 2" xfId="42793"/>
    <cellStyle name="Normal 4 4 2 2 2" xfId="42794"/>
    <cellStyle name="Normal 4 4 3" xfId="3746"/>
    <cellStyle name="Normal 4 4 4" xfId="3747"/>
    <cellStyle name="Normal 4 4 5" xfId="42795"/>
    <cellStyle name="Normal 4 40" xfId="3748"/>
    <cellStyle name="Normal 4 41" xfId="3749"/>
    <cellStyle name="Normal 4 42" xfId="3750"/>
    <cellStyle name="Normal 4 43" xfId="3751"/>
    <cellStyle name="Normal 4 44" xfId="3752"/>
    <cellStyle name="Normal 4 45" xfId="3753"/>
    <cellStyle name="Normal 4 46" xfId="3754"/>
    <cellStyle name="Normal 4 47" xfId="3755"/>
    <cellStyle name="Normal 4 48" xfId="3756"/>
    <cellStyle name="Normal 4 49" xfId="3757"/>
    <cellStyle name="Normal 4 5" xfId="3758"/>
    <cellStyle name="Normal 4 5 2" xfId="3759"/>
    <cellStyle name="Normal 4 5 2 2" xfId="42796"/>
    <cellStyle name="Normal 4 5 2 3" xfId="42797"/>
    <cellStyle name="Normal 4 5 2 4" xfId="42798"/>
    <cellStyle name="Normal 4 5 3" xfId="42799"/>
    <cellStyle name="Normal 4 50" xfId="3760"/>
    <cellStyle name="Normal 4 51" xfId="3761"/>
    <cellStyle name="Normal 4 52" xfId="3762"/>
    <cellStyle name="Normal 4 53" xfId="3763"/>
    <cellStyle name="Normal 4 54" xfId="3764"/>
    <cellStyle name="Normal 4 55" xfId="3765"/>
    <cellStyle name="Normal 4 56" xfId="3766"/>
    <cellStyle name="Normal 4 57" xfId="3767"/>
    <cellStyle name="Normal 4 58" xfId="3768"/>
    <cellStyle name="Normal 4 59" xfId="3769"/>
    <cellStyle name="Normal 4 6" xfId="3770"/>
    <cellStyle name="Normal 4 6 2" xfId="3771"/>
    <cellStyle name="Normal 4 6 3" xfId="42800"/>
    <cellStyle name="Normal 4 60" xfId="3772"/>
    <cellStyle name="Normal 4 61" xfId="3773"/>
    <cellStyle name="Normal 4 62" xfId="3774"/>
    <cellStyle name="Normal 4 63" xfId="3775"/>
    <cellStyle name="Normal 4 64" xfId="3776"/>
    <cellStyle name="Normal 4 65" xfId="3777"/>
    <cellStyle name="Normal 4 66" xfId="3778"/>
    <cellStyle name="Normal 4 67" xfId="3779"/>
    <cellStyle name="Normal 4 68" xfId="3780"/>
    <cellStyle name="Normal 4 69" xfId="3781"/>
    <cellStyle name="Normal 4 7" xfId="3782"/>
    <cellStyle name="Normal 4 7 2" xfId="3783"/>
    <cellStyle name="Normal 4 7 3" xfId="42801"/>
    <cellStyle name="Normal 4 70" xfId="3784"/>
    <cellStyle name="Normal 4 71" xfId="3785"/>
    <cellStyle name="Normal 4 72" xfId="3786"/>
    <cellStyle name="Normal 4 73" xfId="3787"/>
    <cellStyle name="Normal 4 74" xfId="3788"/>
    <cellStyle name="Normal 4 75" xfId="3789"/>
    <cellStyle name="Normal 4 76" xfId="3790"/>
    <cellStyle name="Normal 4 77" xfId="3791"/>
    <cellStyle name="Normal 4 78" xfId="3792"/>
    <cellStyle name="Normal 4 79" xfId="3793"/>
    <cellStyle name="Normal 4 8" xfId="3794"/>
    <cellStyle name="Normal 4 8 2" xfId="3795"/>
    <cellStyle name="Normal 4 8 3" xfId="42802"/>
    <cellStyle name="Normal 4 80" xfId="3796"/>
    <cellStyle name="Normal 4 81" xfId="3797"/>
    <cellStyle name="Normal 4 82" xfId="3798"/>
    <cellStyle name="Normal 4 83" xfId="3799"/>
    <cellStyle name="Normal 4 84" xfId="3800"/>
    <cellStyle name="Normal 4 85" xfId="3801"/>
    <cellStyle name="Normal 4 86" xfId="3802"/>
    <cellStyle name="Normal 4 87" xfId="3803"/>
    <cellStyle name="Normal 4 88" xfId="3804"/>
    <cellStyle name="Normal 4 89" xfId="3805"/>
    <cellStyle name="Normal 4 9" xfId="3806"/>
    <cellStyle name="Normal 4 9 2" xfId="3807"/>
    <cellStyle name="Normal 4 9 3" xfId="42803"/>
    <cellStyle name="Normal 4 90" xfId="3808"/>
    <cellStyle name="Normal 4 91" xfId="3809"/>
    <cellStyle name="Normal 4 92" xfId="3810"/>
    <cellStyle name="Normal 4 93" xfId="3811"/>
    <cellStyle name="Normal 4 94" xfId="3812"/>
    <cellStyle name="Normal 4 95" xfId="3813"/>
    <cellStyle name="Normal 4 96" xfId="3814"/>
    <cellStyle name="Normal 4 97" xfId="3815"/>
    <cellStyle name="Normal 4 98" xfId="3816"/>
    <cellStyle name="Normal 4 99" xfId="3817"/>
    <cellStyle name="Normal 4_Book5 (2)" xfId="42804"/>
    <cellStyle name="Normal 40" xfId="3818"/>
    <cellStyle name="Normal 40 2" xfId="42805"/>
    <cellStyle name="Normal 41" xfId="3819"/>
    <cellStyle name="Normal 41 2" xfId="42806"/>
    <cellStyle name="Normal 42" xfId="3820"/>
    <cellStyle name="Normal 42 2" xfId="42807"/>
    <cellStyle name="Normal 43" xfId="3821"/>
    <cellStyle name="Normal 43 2" xfId="42808"/>
    <cellStyle name="Normal 44" xfId="3822"/>
    <cellStyle name="Normal 44 2" xfId="42809"/>
    <cellStyle name="Normal 45" xfId="3823"/>
    <cellStyle name="Normal 45 2" xfId="42810"/>
    <cellStyle name="Normal 46" xfId="3824"/>
    <cellStyle name="Normal 46 2" xfId="42811"/>
    <cellStyle name="Normal 47" xfId="3825"/>
    <cellStyle name="Normal 47 10" xfId="3826"/>
    <cellStyle name="Normal 47 11" xfId="3827"/>
    <cellStyle name="Normal 47 11 2" xfId="3828"/>
    <cellStyle name="Normal 47 11 3" xfId="3829"/>
    <cellStyle name="Normal 47 11 4" xfId="3830"/>
    <cellStyle name="Normal 47 11 5" xfId="3831"/>
    <cellStyle name="Normal 47 11 6" xfId="3832"/>
    <cellStyle name="Normal 47 11 7" xfId="3833"/>
    <cellStyle name="Normal 47 11 8" xfId="3834"/>
    <cellStyle name="Normal 47 12" xfId="3835"/>
    <cellStyle name="Normal 47 13" xfId="3836"/>
    <cellStyle name="Normal 47 14" xfId="3837"/>
    <cellStyle name="Normal 47 15" xfId="3838"/>
    <cellStyle name="Normal 47 16" xfId="3839"/>
    <cellStyle name="Normal 47 17" xfId="3840"/>
    <cellStyle name="Normal 47 2" xfId="3841"/>
    <cellStyle name="Normal 47 3" xfId="3842"/>
    <cellStyle name="Normal 47 3 2" xfId="3843"/>
    <cellStyle name="Normal 47 3 3" xfId="3844"/>
    <cellStyle name="Normal 47 3 4" xfId="3845"/>
    <cellStyle name="Normal 47 3 5" xfId="3846"/>
    <cellStyle name="Normal 47 3 6" xfId="3847"/>
    <cellStyle name="Normal 47 3 7" xfId="3848"/>
    <cellStyle name="Normal 47 3 8" xfId="3849"/>
    <cellStyle name="Normal 47 4" xfId="3850"/>
    <cellStyle name="Normal 47 4 2" xfId="3851"/>
    <cellStyle name="Normal 47 4 3" xfId="3852"/>
    <cellStyle name="Normal 47 4 4" xfId="3853"/>
    <cellStyle name="Normal 47 4 5" xfId="3854"/>
    <cellStyle name="Normal 47 4 6" xfId="3855"/>
    <cellStyle name="Normal 47 4 7" xfId="3856"/>
    <cellStyle name="Normal 47 4 8" xfId="3857"/>
    <cellStyle name="Normal 47 5" xfId="3858"/>
    <cellStyle name="Normal 47 5 2" xfId="3859"/>
    <cellStyle name="Normal 47 5 3" xfId="3860"/>
    <cellStyle name="Normal 47 5 4" xfId="3861"/>
    <cellStyle name="Normal 47 5 5" xfId="3862"/>
    <cellStyle name="Normal 47 5 6" xfId="3863"/>
    <cellStyle name="Normal 47 5 7" xfId="3864"/>
    <cellStyle name="Normal 47 5 8" xfId="3865"/>
    <cellStyle name="Normal 47 6" xfId="3866"/>
    <cellStyle name="Normal 47 6 2" xfId="3867"/>
    <cellStyle name="Normal 47 6 3" xfId="3868"/>
    <cellStyle name="Normal 47 6 4" xfId="3869"/>
    <cellStyle name="Normal 47 6 5" xfId="3870"/>
    <cellStyle name="Normal 47 6 6" xfId="3871"/>
    <cellStyle name="Normal 47 6 7" xfId="3872"/>
    <cellStyle name="Normal 47 6 8" xfId="3873"/>
    <cellStyle name="Normal 47 7" xfId="3874"/>
    <cellStyle name="Normal 47 7 2" xfId="3875"/>
    <cellStyle name="Normal 47 7 3" xfId="3876"/>
    <cellStyle name="Normal 47 7 4" xfId="3877"/>
    <cellStyle name="Normal 47 7 5" xfId="3878"/>
    <cellStyle name="Normal 47 7 6" xfId="3879"/>
    <cellStyle name="Normal 47 7 7" xfId="3880"/>
    <cellStyle name="Normal 47 7 8" xfId="3881"/>
    <cellStyle name="Normal 47 8" xfId="3882"/>
    <cellStyle name="Normal 47 8 2" xfId="3883"/>
    <cellStyle name="Normal 47 8 3" xfId="3884"/>
    <cellStyle name="Normal 47 8 4" xfId="3885"/>
    <cellStyle name="Normal 47 8 5" xfId="3886"/>
    <cellStyle name="Normal 47 8 6" xfId="3887"/>
    <cellStyle name="Normal 47 8 7" xfId="3888"/>
    <cellStyle name="Normal 47 8 8" xfId="3889"/>
    <cellStyle name="Normal 47 9" xfId="3890"/>
    <cellStyle name="Normal 48" xfId="3891"/>
    <cellStyle name="Normal 48 2" xfId="42812"/>
    <cellStyle name="Normal 49" xfId="3892"/>
    <cellStyle name="Normal 49 2" xfId="3893"/>
    <cellStyle name="Normal 49 2 2" xfId="3894"/>
    <cellStyle name="Normal 49 2 2 2" xfId="3895"/>
    <cellStyle name="Normal 49 2 2 2 2" xfId="3896"/>
    <cellStyle name="Normal 49 2 2 3" xfId="3897"/>
    <cellStyle name="Normal 49 2 3" xfId="3898"/>
    <cellStyle name="Normal 49 2 3 2" xfId="3899"/>
    <cellStyle name="Normal 49 2 4" xfId="3900"/>
    <cellStyle name="Normal 49 3" xfId="3901"/>
    <cellStyle name="Normal 49 3 2" xfId="3902"/>
    <cellStyle name="Normal 49 3 2 2" xfId="3903"/>
    <cellStyle name="Normal 49 3 2 2 2" xfId="3904"/>
    <cellStyle name="Normal 49 3 2 3" xfId="3905"/>
    <cellStyle name="Normal 49 3 3" xfId="3906"/>
    <cellStyle name="Normal 49 3 3 2" xfId="3907"/>
    <cellStyle name="Normal 49 3 4" xfId="3908"/>
    <cellStyle name="Normal 49 4" xfId="3909"/>
    <cellStyle name="Normal 49 4 2" xfId="3910"/>
    <cellStyle name="Normal 49 4 2 2" xfId="3911"/>
    <cellStyle name="Normal 49 4 2 2 2" xfId="3912"/>
    <cellStyle name="Normal 49 4 2 3" xfId="3913"/>
    <cellStyle name="Normal 49 4 3" xfId="3914"/>
    <cellStyle name="Normal 49 4 3 2" xfId="3915"/>
    <cellStyle name="Normal 49 4 4" xfId="3916"/>
    <cellStyle name="Normal 49 5" xfId="3917"/>
    <cellStyle name="Normal 49 5 2" xfId="3918"/>
    <cellStyle name="Normal 49 5 2 2" xfId="3919"/>
    <cellStyle name="Normal 49 5 3" xfId="3920"/>
    <cellStyle name="Normal 49 6" xfId="3921"/>
    <cellStyle name="Normal 49 6 2" xfId="3922"/>
    <cellStyle name="Normal 49 7" xfId="3923"/>
    <cellStyle name="Normal 49 8" xfId="3924"/>
    <cellStyle name="Normal 5" xfId="54"/>
    <cellStyle name="Normal-- 5" xfId="4545"/>
    <cellStyle name="Normal 5 10" xfId="3925"/>
    <cellStyle name="Normal 5 10 2" xfId="3926"/>
    <cellStyle name="Normal 5 100" xfId="3927"/>
    <cellStyle name="Normal 5 101" xfId="3928"/>
    <cellStyle name="Normal 5 102" xfId="3929"/>
    <cellStyle name="Normal 5 103" xfId="3930"/>
    <cellStyle name="Normal 5 104" xfId="3931"/>
    <cellStyle name="Normal 5 105" xfId="3932"/>
    <cellStyle name="Normal 5 106" xfId="3933"/>
    <cellStyle name="Normal 5 107" xfId="3934"/>
    <cellStyle name="Normal 5 108" xfId="3935"/>
    <cellStyle name="Normal 5 109" xfId="3936"/>
    <cellStyle name="Normal 5 109 2" xfId="42813"/>
    <cellStyle name="Normal 5 11" xfId="3937"/>
    <cellStyle name="Normal 5 11 2" xfId="3938"/>
    <cellStyle name="Normal 5 110" xfId="3939"/>
    <cellStyle name="Normal 5 110 2" xfId="42814"/>
    <cellStyle name="Normal 5 111" xfId="3940"/>
    <cellStyle name="Normal 5 112" xfId="3941"/>
    <cellStyle name="Normal 5 113" xfId="3942"/>
    <cellStyle name="Normal 5 114" xfId="9872"/>
    <cellStyle name="Normal 5 115" xfId="9839"/>
    <cellStyle name="Normal 5 116" xfId="42815"/>
    <cellStyle name="Normal 5 117" xfId="42816"/>
    <cellStyle name="Normal 5 118" xfId="42817"/>
    <cellStyle name="Normal 5 119" xfId="42818"/>
    <cellStyle name="Normal 5 12" xfId="3943"/>
    <cellStyle name="Normal 5 12 2" xfId="3944"/>
    <cellStyle name="Normal 5 120" xfId="42819"/>
    <cellStyle name="Normal 5 121" xfId="42820"/>
    <cellStyle name="Normal 5 122" xfId="42821"/>
    <cellStyle name="Normal 5 123" xfId="42822"/>
    <cellStyle name="Normal 5 124" xfId="42823"/>
    <cellStyle name="Normal 5 124 2" xfId="42824"/>
    <cellStyle name="Normal 5 125" xfId="42825"/>
    <cellStyle name="Normal 5 125 2" xfId="42826"/>
    <cellStyle name="Normal 5 126" xfId="42827"/>
    <cellStyle name="Normal 5 127" xfId="42828"/>
    <cellStyle name="Normal 5 128" xfId="42829"/>
    <cellStyle name="Normal 5 129" xfId="42830"/>
    <cellStyle name="Normal 5 13" xfId="3945"/>
    <cellStyle name="Normal 5 13 2" xfId="3946"/>
    <cellStyle name="Normal 5 130" xfId="42831"/>
    <cellStyle name="Normal 5 131" xfId="42832"/>
    <cellStyle name="Normal 5 132" xfId="42833"/>
    <cellStyle name="Normal 5 133" xfId="42834"/>
    <cellStyle name="Normal 5 134" xfId="42835"/>
    <cellStyle name="Normal 5 135" xfId="42836"/>
    <cellStyle name="Normal 5 136" xfId="42837"/>
    <cellStyle name="Normal 5 137" xfId="42838"/>
    <cellStyle name="Normal 5 138" xfId="42839"/>
    <cellStyle name="Normal 5 139" xfId="42840"/>
    <cellStyle name="Normal 5 14" xfId="3947"/>
    <cellStyle name="Normal 5 14 2" xfId="3948"/>
    <cellStyle name="Normal 5 140" xfId="42841"/>
    <cellStyle name="Normal 5 141" xfId="42842"/>
    <cellStyle name="Normal 5 142" xfId="42843"/>
    <cellStyle name="Normal 5 143" xfId="42844"/>
    <cellStyle name="Normal 5 144" xfId="42845"/>
    <cellStyle name="Normal 5 145" xfId="42846"/>
    <cellStyle name="Normal 5 146" xfId="42847"/>
    <cellStyle name="Normal 5 15" xfId="3949"/>
    <cellStyle name="Normal 5 15 2" xfId="3950"/>
    <cellStyle name="Normal 5 16" xfId="3951"/>
    <cellStyle name="Normal 5 16 2" xfId="3952"/>
    <cellStyle name="Normal 5 17" xfId="3953"/>
    <cellStyle name="Normal 5 17 2" xfId="3954"/>
    <cellStyle name="Normal 5 18" xfId="3955"/>
    <cellStyle name="Normal 5 18 2" xfId="3956"/>
    <cellStyle name="Normal 5 19" xfId="3957"/>
    <cellStyle name="Normal 5 19 2" xfId="3958"/>
    <cellStyle name="Normal 5 2" xfId="74"/>
    <cellStyle name="Normal 5 2 2" xfId="3959"/>
    <cellStyle name="Normal 5 2 2 2" xfId="42848"/>
    <cellStyle name="Normal 5 2 2 2 2" xfId="42849"/>
    <cellStyle name="Normal 5 2 2 3" xfId="42850"/>
    <cellStyle name="Normal 5 2 3" xfId="3960"/>
    <cellStyle name="Normal 5 2 3 2" xfId="42851"/>
    <cellStyle name="Normal 5 2 3 2 2" xfId="42852"/>
    <cellStyle name="Normal 5 2 3 3" xfId="42853"/>
    <cellStyle name="Normal 5 2 4" xfId="3961"/>
    <cellStyle name="Normal 5 2 4 2" xfId="42854"/>
    <cellStyle name="Normal 5 2 5" xfId="3962"/>
    <cellStyle name="Normal 5 2 5 2" xfId="42855"/>
    <cellStyle name="Normal 5 2 6" xfId="42856"/>
    <cellStyle name="Normal 5 20" xfId="3963"/>
    <cellStyle name="Normal 5 20 2" xfId="3964"/>
    <cellStyle name="Normal 5 21" xfId="3965"/>
    <cellStyle name="Normal 5 21 2" xfId="3966"/>
    <cellStyle name="Normal 5 22" xfId="3967"/>
    <cellStyle name="Normal 5 22 2" xfId="3968"/>
    <cellStyle name="Normal 5 22 2 2" xfId="3969"/>
    <cellStyle name="Normal 5 22 3" xfId="3970"/>
    <cellStyle name="Normal 5 22 4" xfId="3971"/>
    <cellStyle name="Normal 5 23" xfId="3972"/>
    <cellStyle name="Normal 5 23 2" xfId="3973"/>
    <cellStyle name="Normal 5 24" xfId="3974"/>
    <cellStyle name="Normal 5 24 2" xfId="3975"/>
    <cellStyle name="Normal 5 25" xfId="3976"/>
    <cellStyle name="Normal 5 25 2" xfId="3977"/>
    <cellStyle name="Normal 5 26" xfId="3978"/>
    <cellStyle name="Normal 5 26 2" xfId="3979"/>
    <cellStyle name="Normal 5 27" xfId="3980"/>
    <cellStyle name="Normal 5 27 2" xfId="3981"/>
    <cellStyle name="Normal 5 28" xfId="3982"/>
    <cellStyle name="Normal 5 28 2" xfId="3983"/>
    <cellStyle name="Normal 5 29" xfId="3984"/>
    <cellStyle name="Normal 5 29 2" xfId="3985"/>
    <cellStyle name="Normal 5 3" xfId="3986"/>
    <cellStyle name="Normal 5 3 2" xfId="3987"/>
    <cellStyle name="Normal 5 3 2 2" xfId="42857"/>
    <cellStyle name="Normal 5 3 2 2 2" xfId="42858"/>
    <cellStyle name="Normal 5 3 3" xfId="42859"/>
    <cellStyle name="Normal 5 3 3 2" xfId="42860"/>
    <cellStyle name="Normal 5 3 4" xfId="42861"/>
    <cellStyle name="Normal 5 30" xfId="3988"/>
    <cellStyle name="Normal 5 30 2" xfId="3989"/>
    <cellStyle name="Normal 5 31" xfId="3990"/>
    <cellStyle name="Normal 5 31 2" xfId="3991"/>
    <cellStyle name="Normal 5 32" xfId="3992"/>
    <cellStyle name="Normal 5 32 2" xfId="3993"/>
    <cellStyle name="Normal 5 33" xfId="3994"/>
    <cellStyle name="Normal 5 33 2" xfId="3995"/>
    <cellStyle name="Normal 5 34" xfId="3996"/>
    <cellStyle name="Normal 5 34 2" xfId="3997"/>
    <cellStyle name="Normal 5 35" xfId="3998"/>
    <cellStyle name="Normal 5 35 2" xfId="3999"/>
    <cellStyle name="Normal 5 36" xfId="4000"/>
    <cellStyle name="Normal 5 36 2" xfId="4001"/>
    <cellStyle name="Normal 5 37" xfId="4002"/>
    <cellStyle name="Normal 5 37 2" xfId="4003"/>
    <cellStyle name="Normal 5 38" xfId="4004"/>
    <cellStyle name="Normal 5 39" xfId="4005"/>
    <cellStyle name="Normal 5 4" xfId="4006"/>
    <cellStyle name="Normal 5 4 2" xfId="4007"/>
    <cellStyle name="Normal 5 4 2 2" xfId="42862"/>
    <cellStyle name="Normal 5 4 2 2 2" xfId="42863"/>
    <cellStyle name="Normal 5 4 3" xfId="42864"/>
    <cellStyle name="Normal 5 4 4" xfId="42865"/>
    <cellStyle name="Normal 5 40" xfId="4008"/>
    <cellStyle name="Normal 5 41" xfId="4009"/>
    <cellStyle name="Normal 5 42" xfId="4010"/>
    <cellStyle name="Normal 5 43" xfId="4011"/>
    <cellStyle name="Normal 5 44" xfId="4012"/>
    <cellStyle name="Normal 5 45" xfId="4013"/>
    <cellStyle name="Normal 5 46" xfId="4014"/>
    <cellStyle name="Normal 5 47" xfId="4015"/>
    <cellStyle name="Normal 5 48" xfId="4016"/>
    <cellStyle name="Normal 5 49" xfId="4017"/>
    <cellStyle name="Normal 5 5" xfId="4018"/>
    <cellStyle name="Normal 5 5 2" xfId="4019"/>
    <cellStyle name="Normal 5 5 2 2" xfId="42866"/>
    <cellStyle name="Normal 5 5 3" xfId="42867"/>
    <cellStyle name="Normal 5 50" xfId="4020"/>
    <cellStyle name="Normal 5 51" xfId="4021"/>
    <cellStyle name="Normal 5 52" xfId="4022"/>
    <cellStyle name="Normal 5 53" xfId="4023"/>
    <cellStyle name="Normal 5 54" xfId="4024"/>
    <cellStyle name="Normal 5 55" xfId="4025"/>
    <cellStyle name="Normal 5 56" xfId="4026"/>
    <cellStyle name="Normal 5 57" xfId="4027"/>
    <cellStyle name="Normal 5 58" xfId="4028"/>
    <cellStyle name="Normal 5 59" xfId="4029"/>
    <cellStyle name="Normal 5 6" xfId="4030"/>
    <cellStyle name="Normal 5 6 2" xfId="4031"/>
    <cellStyle name="Normal 5 6 2 2" xfId="42868"/>
    <cellStyle name="Normal 5 6 3" xfId="42869"/>
    <cellStyle name="Normal 5 60" xfId="4032"/>
    <cellStyle name="Normal 5 61" xfId="4033"/>
    <cellStyle name="Normal 5 62" xfId="4034"/>
    <cellStyle name="Normal 5 63" xfId="4035"/>
    <cellStyle name="Normal 5 64" xfId="4036"/>
    <cellStyle name="Normal 5 65" xfId="4037"/>
    <cellStyle name="Normal 5 66" xfId="4038"/>
    <cellStyle name="Normal 5 67" xfId="4039"/>
    <cellStyle name="Normal 5 68" xfId="4040"/>
    <cellStyle name="Normal 5 69" xfId="4041"/>
    <cellStyle name="Normal 5 7" xfId="4042"/>
    <cellStyle name="Normal 5 7 2" xfId="4043"/>
    <cellStyle name="Normal 5 7 3" xfId="42870"/>
    <cellStyle name="Normal 5 70" xfId="4044"/>
    <cellStyle name="Normal 5 71" xfId="4045"/>
    <cellStyle name="Normal 5 72" xfId="4046"/>
    <cellStyle name="Normal 5 73" xfId="4047"/>
    <cellStyle name="Normal 5 74" xfId="4048"/>
    <cellStyle name="Normal 5 75" xfId="4049"/>
    <cellStyle name="Normal 5 76" xfId="4050"/>
    <cellStyle name="Normal 5 77" xfId="4051"/>
    <cellStyle name="Normal 5 78" xfId="4052"/>
    <cellStyle name="Normal 5 79" xfId="4053"/>
    <cellStyle name="Normal 5 8" xfId="4054"/>
    <cellStyle name="Normal 5 8 2" xfId="4055"/>
    <cellStyle name="Normal 5 80" xfId="4056"/>
    <cellStyle name="Normal 5 81" xfId="4057"/>
    <cellStyle name="Normal 5 82" xfId="4058"/>
    <cellStyle name="Normal 5 83" xfId="4059"/>
    <cellStyle name="Normal 5 84" xfId="4060"/>
    <cellStyle name="Normal 5 85" xfId="4061"/>
    <cellStyle name="Normal 5 86" xfId="4062"/>
    <cellStyle name="Normal 5 87" xfId="4063"/>
    <cellStyle name="Normal 5 88" xfId="4064"/>
    <cellStyle name="Normal 5 89" xfId="4065"/>
    <cellStyle name="Normal 5 9" xfId="4066"/>
    <cellStyle name="Normal 5 9 2" xfId="4067"/>
    <cellStyle name="Normal 5 90" xfId="4068"/>
    <cellStyle name="Normal 5 91" xfId="4069"/>
    <cellStyle name="Normal 5 92" xfId="4070"/>
    <cellStyle name="Normal 5 93" xfId="4071"/>
    <cellStyle name="Normal 5 94" xfId="4072"/>
    <cellStyle name="Normal 5 95" xfId="4073"/>
    <cellStyle name="Normal 5 96" xfId="4074"/>
    <cellStyle name="Normal 5 97" xfId="4075"/>
    <cellStyle name="Normal 5 98" xfId="4076"/>
    <cellStyle name="Normal 5 99" xfId="4077"/>
    <cellStyle name="Normal 5_17,18,19 2013 CDM Savings to Sep 2013 accrual" xfId="42871"/>
    <cellStyle name="Normal 50" xfId="4078"/>
    <cellStyle name="Normal 50 2" xfId="4079"/>
    <cellStyle name="Normal 50 3" xfId="4080"/>
    <cellStyle name="Normal 50 4" xfId="4081"/>
    <cellStyle name="Normal 50 5" xfId="4082"/>
    <cellStyle name="Normal 50 6" xfId="4083"/>
    <cellStyle name="Normal 50 7" xfId="4084"/>
    <cellStyle name="Normal 50 8" xfId="4085"/>
    <cellStyle name="Normal 51" xfId="4086"/>
    <cellStyle name="Normal 51 2" xfId="4087"/>
    <cellStyle name="Normal 51 2 2" xfId="4088"/>
    <cellStyle name="Normal 51 2 2 2" xfId="4089"/>
    <cellStyle name="Normal 51 2 2 2 2" xfId="4090"/>
    <cellStyle name="Normal 51 2 2 3" xfId="4091"/>
    <cellStyle name="Normal 51 2 3" xfId="4092"/>
    <cellStyle name="Normal 51 2 3 2" xfId="4093"/>
    <cellStyle name="Normal 51 2 4" xfId="4094"/>
    <cellStyle name="Normal 51 3" xfId="4095"/>
    <cellStyle name="Normal 51 3 2" xfId="4096"/>
    <cellStyle name="Normal 51 3 2 2" xfId="4097"/>
    <cellStyle name="Normal 51 3 3" xfId="4098"/>
    <cellStyle name="Normal 51 4" xfId="4099"/>
    <cellStyle name="Normal 51 4 2" xfId="4100"/>
    <cellStyle name="Normal 51 5" xfId="4101"/>
    <cellStyle name="Normal 51 6" xfId="4102"/>
    <cellStyle name="Normal 51 7" xfId="4103"/>
    <cellStyle name="Normal 51 8" xfId="4104"/>
    <cellStyle name="Normal 52" xfId="4105"/>
    <cellStyle name="Normal 52 2" xfId="4106"/>
    <cellStyle name="Normal 52 2 2" xfId="4107"/>
    <cellStyle name="Normal 52 3" xfId="4108"/>
    <cellStyle name="Normal 52 4" xfId="4109"/>
    <cellStyle name="Normal 52 5" xfId="4110"/>
    <cellStyle name="Normal 52 6" xfId="4111"/>
    <cellStyle name="Normal 52 7" xfId="4112"/>
    <cellStyle name="Normal 52 8" xfId="4113"/>
    <cellStyle name="Normal 52 9" xfId="42872"/>
    <cellStyle name="Normal 53" xfId="4114"/>
    <cellStyle name="Normal 53 2" xfId="4115"/>
    <cellStyle name="Normal 53 2 2" xfId="4116"/>
    <cellStyle name="Normal 53 2 2 2" xfId="4117"/>
    <cellStyle name="Normal 53 2 3" xfId="4118"/>
    <cellStyle name="Normal 53 3" xfId="4119"/>
    <cellStyle name="Normal 53 3 2" xfId="4120"/>
    <cellStyle name="Normal 53 4" xfId="4121"/>
    <cellStyle name="Normal 53 5" xfId="4122"/>
    <cellStyle name="Normal 53 6" xfId="4123"/>
    <cellStyle name="Normal 53 7" xfId="4124"/>
    <cellStyle name="Normal 53 8" xfId="4125"/>
    <cellStyle name="Normal 54" xfId="4126"/>
    <cellStyle name="Normal 54 2" xfId="4127"/>
    <cellStyle name="Normal 54 3" xfId="4128"/>
    <cellStyle name="Normal 54 4" xfId="4129"/>
    <cellStyle name="Normal 54 5" xfId="4130"/>
    <cellStyle name="Normal 54 6" xfId="4131"/>
    <cellStyle name="Normal 54 7" xfId="4132"/>
    <cellStyle name="Normal 54 8" xfId="4133"/>
    <cellStyle name="Normal 55" xfId="4134"/>
    <cellStyle name="Normal 55 2" xfId="4135"/>
    <cellStyle name="Normal 55 3" xfId="4136"/>
    <cellStyle name="Normal 55 4" xfId="4137"/>
    <cellStyle name="Normal 55 5" xfId="4138"/>
    <cellStyle name="Normal 55 6" xfId="4139"/>
    <cellStyle name="Normal 55 7" xfId="4140"/>
    <cellStyle name="Normal 55 8" xfId="4141"/>
    <cellStyle name="Normal 56" xfId="4142"/>
    <cellStyle name="Normal 56 2" xfId="4143"/>
    <cellStyle name="Normal 56 3" xfId="4144"/>
    <cellStyle name="Normal 56 4" xfId="4145"/>
    <cellStyle name="Normal 56 5" xfId="4146"/>
    <cellStyle name="Normal 56 6" xfId="4147"/>
    <cellStyle name="Normal 56 7" xfId="4148"/>
    <cellStyle name="Normal 56 8" xfId="4149"/>
    <cellStyle name="Normal 57" xfId="4150"/>
    <cellStyle name="Normal 57 2" xfId="4151"/>
    <cellStyle name="Normal 57 3" xfId="4152"/>
    <cellStyle name="Normal 57 4" xfId="4153"/>
    <cellStyle name="Normal 57 5" xfId="4154"/>
    <cellStyle name="Normal 57 6" xfId="4155"/>
    <cellStyle name="Normal 57 7" xfId="4156"/>
    <cellStyle name="Normal 57 8" xfId="4157"/>
    <cellStyle name="Normal 58" xfId="4158"/>
    <cellStyle name="Normal 58 2" xfId="4159"/>
    <cellStyle name="Normal 58 3" xfId="4160"/>
    <cellStyle name="Normal 58 4" xfId="4161"/>
    <cellStyle name="Normal 58 5" xfId="4162"/>
    <cellStyle name="Normal 58 6" xfId="4163"/>
    <cellStyle name="Normal 58 7" xfId="4164"/>
    <cellStyle name="Normal 58 8" xfId="4165"/>
    <cellStyle name="Normal 59" xfId="4166"/>
    <cellStyle name="Normal 59 2" xfId="4167"/>
    <cellStyle name="Normal 59 3" xfId="4168"/>
    <cellStyle name="Normal 59 4" xfId="4169"/>
    <cellStyle name="Normal 59 5" xfId="4170"/>
    <cellStyle name="Normal 59 6" xfId="4171"/>
    <cellStyle name="Normal 59 7" xfId="4172"/>
    <cellStyle name="Normal 59 8" xfId="4173"/>
    <cellStyle name="Normal 6" xfId="613"/>
    <cellStyle name="Normal-- 6" xfId="4546"/>
    <cellStyle name="Normal 6 10" xfId="4174"/>
    <cellStyle name="Normal 6 10 2" xfId="4175"/>
    <cellStyle name="Normal 6 100" xfId="4176"/>
    <cellStyle name="Normal 6 101" xfId="4177"/>
    <cellStyle name="Normal 6 102" xfId="4178"/>
    <cellStyle name="Normal 6 103" xfId="4179"/>
    <cellStyle name="Normal 6 104" xfId="4180"/>
    <cellStyle name="Normal 6 105" xfId="4181"/>
    <cellStyle name="Normal 6 106" xfId="4182"/>
    <cellStyle name="Normal 6 107" xfId="4183"/>
    <cellStyle name="Normal 6 108" xfId="4184"/>
    <cellStyle name="Normal 6 109" xfId="4185"/>
    <cellStyle name="Normal 6 109 2" xfId="42873"/>
    <cellStyle name="Normal 6 11" xfId="4186"/>
    <cellStyle name="Normal 6 11 2" xfId="4187"/>
    <cellStyle name="Normal 6 110" xfId="4188"/>
    <cellStyle name="Normal 6 110 2" xfId="42874"/>
    <cellStyle name="Normal 6 111" xfId="4189"/>
    <cellStyle name="Normal 6 112" xfId="4190"/>
    <cellStyle name="Normal 6 113" xfId="4191"/>
    <cellStyle name="Normal 6 114" xfId="4192"/>
    <cellStyle name="Normal 6 115" xfId="4193"/>
    <cellStyle name="Normal 6 116" xfId="4194"/>
    <cellStyle name="Normal 6 117" xfId="4195"/>
    <cellStyle name="Normal 6 118" xfId="9875"/>
    <cellStyle name="Normal 6 118 2" xfId="42875"/>
    <cellStyle name="Normal 6 119" xfId="9834"/>
    <cellStyle name="Normal 6 119 2" xfId="42876"/>
    <cellStyle name="Normal 6 12" xfId="4196"/>
    <cellStyle name="Normal 6 12 2" xfId="4197"/>
    <cellStyle name="Normal 6 120" xfId="42877"/>
    <cellStyle name="Normal 6 120 2" xfId="42878"/>
    <cellStyle name="Normal 6 121" xfId="42879"/>
    <cellStyle name="Normal 6 121 2" xfId="42880"/>
    <cellStyle name="Normal 6 122" xfId="42881"/>
    <cellStyle name="Normal 6 122 2" xfId="42882"/>
    <cellStyle name="Normal 6 123" xfId="42883"/>
    <cellStyle name="Normal 6 123 2" xfId="42884"/>
    <cellStyle name="Normal 6 124" xfId="42885"/>
    <cellStyle name="Normal 6 124 2" xfId="42886"/>
    <cellStyle name="Normal 6 125" xfId="42887"/>
    <cellStyle name="Normal 6 125 2" xfId="42888"/>
    <cellStyle name="Normal 6 126" xfId="42889"/>
    <cellStyle name="Normal 6 126 2" xfId="42890"/>
    <cellStyle name="Normal 6 127" xfId="42891"/>
    <cellStyle name="Normal 6 127 2" xfId="42892"/>
    <cellStyle name="Normal 6 128" xfId="42893"/>
    <cellStyle name="Normal 6 129" xfId="42894"/>
    <cellStyle name="Normal 6 129 2" xfId="42895"/>
    <cellStyle name="Normal 6 13" xfId="4198"/>
    <cellStyle name="Normal 6 13 2" xfId="4199"/>
    <cellStyle name="Normal 6 130" xfId="42896"/>
    <cellStyle name="Normal 6 131" xfId="42897"/>
    <cellStyle name="Normal 6 132" xfId="42898"/>
    <cellStyle name="Normal 6 133" xfId="42899"/>
    <cellStyle name="Normal 6 134" xfId="42900"/>
    <cellStyle name="Normal 6 135" xfId="42901"/>
    <cellStyle name="Normal 6 136" xfId="42902"/>
    <cellStyle name="Normal 6 137" xfId="42903"/>
    <cellStyle name="Normal 6 138" xfId="42904"/>
    <cellStyle name="Normal 6 139" xfId="42905"/>
    <cellStyle name="Normal 6 14" xfId="4200"/>
    <cellStyle name="Normal 6 14 2" xfId="4201"/>
    <cellStyle name="Normal 6 140" xfId="42906"/>
    <cellStyle name="Normal 6 141" xfId="42907"/>
    <cellStyle name="Normal 6 142" xfId="42908"/>
    <cellStyle name="Normal 6 143" xfId="42909"/>
    <cellStyle name="Normal 6 144" xfId="42910"/>
    <cellStyle name="Normal 6 145" xfId="42911"/>
    <cellStyle name="Normal 6 146" xfId="42912"/>
    <cellStyle name="Normal 6 147" xfId="42913"/>
    <cellStyle name="Normal 6 148" xfId="42914"/>
    <cellStyle name="Normal 6 149" xfId="42915"/>
    <cellStyle name="Normal 6 15" xfId="4202"/>
    <cellStyle name="Normal 6 15 2" xfId="4203"/>
    <cellStyle name="Normal 6 150" xfId="42916"/>
    <cellStyle name="Normal 6 16" xfId="4204"/>
    <cellStyle name="Normal 6 16 2" xfId="4205"/>
    <cellStyle name="Normal 6 17" xfId="4206"/>
    <cellStyle name="Normal 6 17 2" xfId="4207"/>
    <cellStyle name="Normal 6 18" xfId="4208"/>
    <cellStyle name="Normal 6 18 2" xfId="4209"/>
    <cellStyle name="Normal 6 19" xfId="4210"/>
    <cellStyle name="Normal 6 19 2" xfId="4211"/>
    <cellStyle name="Normal 6 2" xfId="4212"/>
    <cellStyle name="Normal 6 2 2" xfId="4213"/>
    <cellStyle name="Normal 6 2 2 2" xfId="42917"/>
    <cellStyle name="Normal 6 2 2 2 2" xfId="42918"/>
    <cellStyle name="Normal 6 2 2 2 2 2" xfId="42919"/>
    <cellStyle name="Normal 6 2 2 2 2 2 2" xfId="42920"/>
    <cellStyle name="Normal 6 2 2 2 2 2 2 2" xfId="42921"/>
    <cellStyle name="Normal 6 2 2 2 2 2 3" xfId="42922"/>
    <cellStyle name="Normal 6 2 2 2 2 2 4" xfId="42923"/>
    <cellStyle name="Normal 6 2 2 2 2 3" xfId="42924"/>
    <cellStyle name="Normal 6 2 2 2 2 3 2" xfId="42925"/>
    <cellStyle name="Normal 6 2 2 2 2 4" xfId="42926"/>
    <cellStyle name="Normal 6 2 2 2 2 5" xfId="42927"/>
    <cellStyle name="Normal 6 2 2 2 2 6" xfId="42928"/>
    <cellStyle name="Normal 6 2 2 2 3" xfId="42929"/>
    <cellStyle name="Normal 6 2 2 2 3 2" xfId="42930"/>
    <cellStyle name="Normal 6 2 2 2 3 2 2" xfId="42931"/>
    <cellStyle name="Normal 6 2 2 2 3 3" xfId="42932"/>
    <cellStyle name="Normal 6 2 2 2 3 4" xfId="42933"/>
    <cellStyle name="Normal 6 2 2 2 4" xfId="42934"/>
    <cellStyle name="Normal 6 2 2 2 4 2" xfId="42935"/>
    <cellStyle name="Normal 6 2 2 2 5" xfId="42936"/>
    <cellStyle name="Normal 6 2 2 2 6" xfId="42937"/>
    <cellStyle name="Normal 6 2 2 2 7" xfId="42938"/>
    <cellStyle name="Normal 6 2 2 3" xfId="42939"/>
    <cellStyle name="Normal 6 2 2 3 2" xfId="42940"/>
    <cellStyle name="Normal 6 2 2 3 2 2" xfId="42941"/>
    <cellStyle name="Normal 6 2 2 3 2 2 2" xfId="42942"/>
    <cellStyle name="Normal 6 2 2 3 2 3" xfId="42943"/>
    <cellStyle name="Normal 6 2 2 3 2 4" xfId="42944"/>
    <cellStyle name="Normal 6 2 2 3 3" xfId="42945"/>
    <cellStyle name="Normal 6 2 2 3 3 2" xfId="42946"/>
    <cellStyle name="Normal 6 2 2 3 4" xfId="42947"/>
    <cellStyle name="Normal 6 2 2 3 5" xfId="42948"/>
    <cellStyle name="Normal 6 2 2 3 6" xfId="42949"/>
    <cellStyle name="Normal 6 2 2 4" xfId="42950"/>
    <cellStyle name="Normal 6 2 2 4 2" xfId="42951"/>
    <cellStyle name="Normal 6 2 2 4 2 2" xfId="42952"/>
    <cellStyle name="Normal 6 2 2 4 2 2 2" xfId="42953"/>
    <cellStyle name="Normal 6 2 2 4 2 3" xfId="42954"/>
    <cellStyle name="Normal 6 2 2 4 2 4" xfId="42955"/>
    <cellStyle name="Normal 6 2 2 4 3" xfId="42956"/>
    <cellStyle name="Normal 6 2 2 4 3 2" xfId="42957"/>
    <cellStyle name="Normal 6 2 2 4 4" xfId="42958"/>
    <cellStyle name="Normal 6 2 2 4 5" xfId="42959"/>
    <cellStyle name="Normal 6 2 2 4 6" xfId="42960"/>
    <cellStyle name="Normal 6 2 2 5" xfId="42961"/>
    <cellStyle name="Normal 6 2 2 5 2" xfId="42962"/>
    <cellStyle name="Normal 6 2 2 5 2 2" xfId="42963"/>
    <cellStyle name="Normal 6 2 2 5 3" xfId="42964"/>
    <cellStyle name="Normal 6 2 2 5 4" xfId="42965"/>
    <cellStyle name="Normal 6 2 2 6" xfId="42966"/>
    <cellStyle name="Normal 6 2 2 6 2" xfId="42967"/>
    <cellStyle name="Normal 6 2 2 7" xfId="42968"/>
    <cellStyle name="Normal 6 2 2 8" xfId="42969"/>
    <cellStyle name="Normal 6 2 2 9" xfId="42970"/>
    <cellStyle name="Normal 6 2 3" xfId="4214"/>
    <cellStyle name="Normal 6 2 3 2" xfId="42971"/>
    <cellStyle name="Normal 6 2 4" xfId="4215"/>
    <cellStyle name="Normal 6 2 4 2" xfId="42972"/>
    <cellStyle name="Normal 6 2 5" xfId="4216"/>
    <cellStyle name="Normal 6 20" xfId="4217"/>
    <cellStyle name="Normal 6 20 2" xfId="4218"/>
    <cellStyle name="Normal 6 21" xfId="4219"/>
    <cellStyle name="Normal 6 21 2" xfId="4220"/>
    <cellStyle name="Normal 6 21 2 2" xfId="4221"/>
    <cellStyle name="Normal 6 21 3" xfId="4222"/>
    <cellStyle name="Normal 6 21 4" xfId="4223"/>
    <cellStyle name="Normal 6 22" xfId="4224"/>
    <cellStyle name="Normal 6 22 2" xfId="4225"/>
    <cellStyle name="Normal 6 22 2 2" xfId="4226"/>
    <cellStyle name="Normal 6 22 3" xfId="4227"/>
    <cellStyle name="Normal 6 22 4" xfId="4228"/>
    <cellStyle name="Normal 6 23" xfId="4229"/>
    <cellStyle name="Normal 6 23 2" xfId="4230"/>
    <cellStyle name="Normal 6 24" xfId="4231"/>
    <cellStyle name="Normal 6 24 2" xfId="4232"/>
    <cellStyle name="Normal 6 25" xfId="4233"/>
    <cellStyle name="Normal 6 25 2" xfId="4234"/>
    <cellStyle name="Normal 6 26" xfId="4235"/>
    <cellStyle name="Normal 6 26 2" xfId="4236"/>
    <cellStyle name="Normal 6 27" xfId="4237"/>
    <cellStyle name="Normal 6 27 2" xfId="4238"/>
    <cellStyle name="Normal 6 28" xfId="4239"/>
    <cellStyle name="Normal 6 28 2" xfId="4240"/>
    <cellStyle name="Normal 6 29" xfId="4241"/>
    <cellStyle name="Normal 6 29 2" xfId="4242"/>
    <cellStyle name="Normal 6 3" xfId="4243"/>
    <cellStyle name="Normal 6 3 2" xfId="4244"/>
    <cellStyle name="Normal 6 3 2 2" xfId="42973"/>
    <cellStyle name="Normal 6 3 2 2 2" xfId="42974"/>
    <cellStyle name="Normal 6 3 3" xfId="4245"/>
    <cellStyle name="Normal 6 3 3 2" xfId="42975"/>
    <cellStyle name="Normal 6 3 4" xfId="4246"/>
    <cellStyle name="Normal 6 3 5" xfId="42976"/>
    <cellStyle name="Normal 6 30" xfId="4247"/>
    <cellStyle name="Normal 6 31" xfId="4248"/>
    <cellStyle name="Normal 6 32" xfId="4249"/>
    <cellStyle name="Normal 6 33" xfId="4250"/>
    <cellStyle name="Normal 6 34" xfId="4251"/>
    <cellStyle name="Normal 6 35" xfId="4252"/>
    <cellStyle name="Normal 6 36" xfId="4253"/>
    <cellStyle name="Normal 6 37" xfId="4254"/>
    <cellStyle name="Normal 6 38" xfId="4255"/>
    <cellStyle name="Normal 6 39" xfId="4256"/>
    <cellStyle name="Normal 6 4" xfId="4257"/>
    <cellStyle name="Normal 6 4 2" xfId="4258"/>
    <cellStyle name="Normal 6 4 2 2" xfId="42977"/>
    <cellStyle name="Normal 6 4 3" xfId="42978"/>
    <cellStyle name="Normal 6 40" xfId="4259"/>
    <cellStyle name="Normal 6 41" xfId="4260"/>
    <cellStyle name="Normal 6 42" xfId="4261"/>
    <cellStyle name="Normal 6 43" xfId="4262"/>
    <cellStyle name="Normal 6 44" xfId="4263"/>
    <cellStyle name="Normal 6 45" xfId="4264"/>
    <cellStyle name="Normal 6 46" xfId="4265"/>
    <cellStyle name="Normal 6 47" xfId="4266"/>
    <cellStyle name="Normal 6 48" xfId="4267"/>
    <cellStyle name="Normal 6 49" xfId="4268"/>
    <cellStyle name="Normal 6 5" xfId="4269"/>
    <cellStyle name="Normal 6 5 2" xfId="4270"/>
    <cellStyle name="Normal 6 5 3" xfId="42979"/>
    <cellStyle name="Normal 6 50" xfId="4271"/>
    <cellStyle name="Normal 6 51" xfId="4272"/>
    <cellStyle name="Normal 6 52" xfId="4273"/>
    <cellStyle name="Normal 6 53" xfId="4274"/>
    <cellStyle name="Normal 6 54" xfId="4275"/>
    <cellStyle name="Normal 6 55" xfId="4276"/>
    <cellStyle name="Normal 6 56" xfId="4277"/>
    <cellStyle name="Normal 6 57" xfId="4278"/>
    <cellStyle name="Normal 6 58" xfId="4279"/>
    <cellStyle name="Normal 6 59" xfId="4280"/>
    <cellStyle name="Normal 6 6" xfId="4281"/>
    <cellStyle name="Normal 6 6 2" xfId="4282"/>
    <cellStyle name="Normal 6 60" xfId="4283"/>
    <cellStyle name="Normal 6 61" xfId="4284"/>
    <cellStyle name="Normal 6 62" xfId="4285"/>
    <cellStyle name="Normal 6 63" xfId="4286"/>
    <cellStyle name="Normal 6 64" xfId="4287"/>
    <cellStyle name="Normal 6 65" xfId="4288"/>
    <cellStyle name="Normal 6 66" xfId="4289"/>
    <cellStyle name="Normal 6 67" xfId="4290"/>
    <cellStyle name="Normal 6 68" xfId="4291"/>
    <cellStyle name="Normal 6 69" xfId="4292"/>
    <cellStyle name="Normal 6 7" xfId="4293"/>
    <cellStyle name="Normal 6 7 2" xfId="4294"/>
    <cellStyle name="Normal 6 70" xfId="4295"/>
    <cellStyle name="Normal 6 71" xfId="4296"/>
    <cellStyle name="Normal 6 72" xfId="4297"/>
    <cellStyle name="Normal 6 73" xfId="4298"/>
    <cellStyle name="Normal 6 74" xfId="4299"/>
    <cellStyle name="Normal 6 75" xfId="4300"/>
    <cellStyle name="Normal 6 76" xfId="4301"/>
    <cellStyle name="Normal 6 77" xfId="4302"/>
    <cellStyle name="Normal 6 78" xfId="4303"/>
    <cellStyle name="Normal 6 79" xfId="4304"/>
    <cellStyle name="Normal 6 8" xfId="4305"/>
    <cellStyle name="Normal 6 8 2" xfId="4306"/>
    <cellStyle name="Normal 6 80" xfId="4307"/>
    <cellStyle name="Normal 6 81" xfId="4308"/>
    <cellStyle name="Normal 6 82" xfId="4309"/>
    <cellStyle name="Normal 6 83" xfId="4310"/>
    <cellStyle name="Normal 6 84" xfId="4311"/>
    <cellStyle name="Normal 6 85" xfId="4312"/>
    <cellStyle name="Normal 6 86" xfId="4313"/>
    <cellStyle name="Normal 6 87" xfId="4314"/>
    <cellStyle name="Normal 6 88" xfId="4315"/>
    <cellStyle name="Normal 6 89" xfId="4316"/>
    <cellStyle name="Normal 6 9" xfId="4317"/>
    <cellStyle name="Normal 6 9 2" xfId="4318"/>
    <cellStyle name="Normal 6 90" xfId="4319"/>
    <cellStyle name="Normal 6 91" xfId="4320"/>
    <cellStyle name="Normal 6 92" xfId="4321"/>
    <cellStyle name="Normal 6 93" xfId="4322"/>
    <cellStyle name="Normal 6 94" xfId="4323"/>
    <cellStyle name="Normal 6 95" xfId="4324"/>
    <cellStyle name="Normal 6 96" xfId="4325"/>
    <cellStyle name="Normal 6 97" xfId="4326"/>
    <cellStyle name="Normal 6 98" xfId="4327"/>
    <cellStyle name="Normal 6 99" xfId="4328"/>
    <cellStyle name="Normal 60" xfId="42980"/>
    <cellStyle name="Normal 60 2" xfId="4329"/>
    <cellStyle name="Normal 60 3" xfId="4330"/>
    <cellStyle name="Normal 60 4" xfId="4331"/>
    <cellStyle name="Normal 60 5" xfId="4332"/>
    <cellStyle name="Normal 60 6" xfId="4333"/>
    <cellStyle name="Normal 60 7" xfId="4334"/>
    <cellStyle name="Normal 60 8" xfId="4335"/>
    <cellStyle name="Normal 61 2" xfId="4336"/>
    <cellStyle name="Normal 61 3" xfId="4337"/>
    <cellStyle name="Normal 61 4" xfId="4338"/>
    <cellStyle name="Normal 61 5" xfId="4339"/>
    <cellStyle name="Normal 61 6" xfId="4340"/>
    <cellStyle name="Normal 61 7" xfId="4341"/>
    <cellStyle name="Normal 61 8" xfId="4342"/>
    <cellStyle name="Normal 62 2" xfId="4343"/>
    <cellStyle name="Normal 62 3" xfId="4344"/>
    <cellStyle name="Normal 62 4" xfId="4345"/>
    <cellStyle name="Normal 62 5" xfId="4346"/>
    <cellStyle name="Normal 62 6" xfId="4347"/>
    <cellStyle name="Normal 62 7" xfId="4348"/>
    <cellStyle name="Normal 62 8" xfId="4349"/>
    <cellStyle name="Normal 63 2" xfId="4350"/>
    <cellStyle name="Normal 63 3" xfId="4351"/>
    <cellStyle name="Normal 63 4" xfId="4352"/>
    <cellStyle name="Normal 63 5" xfId="4353"/>
    <cellStyle name="Normal 63 6" xfId="4354"/>
    <cellStyle name="Normal 63 7" xfId="4355"/>
    <cellStyle name="Normal 63 8" xfId="4356"/>
    <cellStyle name="Normal 64 2" xfId="4357"/>
    <cellStyle name="Normal 64 3" xfId="4358"/>
    <cellStyle name="Normal 64 4" xfId="4359"/>
    <cellStyle name="Normal 64 5" xfId="4360"/>
    <cellStyle name="Normal 64 6" xfId="4361"/>
    <cellStyle name="Normal 64 7" xfId="4362"/>
    <cellStyle name="Normal 64 8" xfId="4363"/>
    <cellStyle name="Normal 65" xfId="4364"/>
    <cellStyle name="Normal 65 2" xfId="4365"/>
    <cellStyle name="Normal 65 3" xfId="4366"/>
    <cellStyle name="Normal 65 4" xfId="4367"/>
    <cellStyle name="Normal 65 5" xfId="4368"/>
    <cellStyle name="Normal 65 6" xfId="4369"/>
    <cellStyle name="Normal 65 7" xfId="4370"/>
    <cellStyle name="Normal 65 8" xfId="4371"/>
    <cellStyle name="Normal 67 2" xfId="4372"/>
    <cellStyle name="Normal 67 3" xfId="4373"/>
    <cellStyle name="Normal 67 4" xfId="4374"/>
    <cellStyle name="Normal 67 5" xfId="4375"/>
    <cellStyle name="Normal 67 6" xfId="4376"/>
    <cellStyle name="Normal 67 7" xfId="4377"/>
    <cellStyle name="Normal 67 8" xfId="4378"/>
    <cellStyle name="Normal 69 2" xfId="4379"/>
    <cellStyle name="Normal 69 3" xfId="4380"/>
    <cellStyle name="Normal 69 4" xfId="4381"/>
    <cellStyle name="Normal 69 5" xfId="4382"/>
    <cellStyle name="Normal 69 6" xfId="4383"/>
    <cellStyle name="Normal 69 7" xfId="4384"/>
    <cellStyle name="Normal 69 8" xfId="4385"/>
    <cellStyle name="Normal 7" xfId="4386"/>
    <cellStyle name="Normal-- 7" xfId="4547"/>
    <cellStyle name="Normal 7 10" xfId="4387"/>
    <cellStyle name="Normal 7 11" xfId="4388"/>
    <cellStyle name="Normal 7 12" xfId="4389"/>
    <cellStyle name="Normal 7 13" xfId="4390"/>
    <cellStyle name="Normal 7 14" xfId="4391"/>
    <cellStyle name="Normal 7 15" xfId="4392"/>
    <cellStyle name="Normal 7 16" xfId="4393"/>
    <cellStyle name="Normal 7 17" xfId="4394"/>
    <cellStyle name="Normal 7 18" xfId="4395"/>
    <cellStyle name="Normal 7 19" xfId="4396"/>
    <cellStyle name="Normal 7 2" xfId="4397"/>
    <cellStyle name="Normal 7 2 2" xfId="4398"/>
    <cellStyle name="Normal 7 2 2 2" xfId="42981"/>
    <cellStyle name="Normal 7 2 2 2 2" xfId="42982"/>
    <cellStyle name="Normal 7 2 3" xfId="4399"/>
    <cellStyle name="Normal 7 2 3 2" xfId="42983"/>
    <cellStyle name="Normal 7 2 3 2 2" xfId="42984"/>
    <cellStyle name="Normal 7 2 4" xfId="4400"/>
    <cellStyle name="Normal 7 2 4 2" xfId="42985"/>
    <cellStyle name="Normal 7 2 5" xfId="42986"/>
    <cellStyle name="Normal 7 2 6" xfId="42987"/>
    <cellStyle name="Normal 7 20" xfId="4401"/>
    <cellStyle name="Normal 7 21" xfId="4402"/>
    <cellStyle name="Normal 7 22" xfId="4403"/>
    <cellStyle name="Normal 7 23" xfId="4404"/>
    <cellStyle name="Normal 7 24" xfId="4405"/>
    <cellStyle name="Normal 7 25" xfId="4406"/>
    <cellStyle name="Normal 7 26" xfId="4407"/>
    <cellStyle name="Normal 7 27" xfId="4408"/>
    <cellStyle name="Normal 7 28" xfId="4409"/>
    <cellStyle name="Normal 7 29" xfId="4410"/>
    <cellStyle name="Normal 7 3" xfId="4411"/>
    <cellStyle name="Normal 7 3 10" xfId="42988"/>
    <cellStyle name="Normal 7 3 2" xfId="42989"/>
    <cellStyle name="Normal 7 3 2 2" xfId="42990"/>
    <cellStyle name="Normal 7 3 2 2 2" xfId="42991"/>
    <cellStyle name="Normal 7 3 2 2 2 2" xfId="42992"/>
    <cellStyle name="Normal 7 3 2 2 2 2 2" xfId="42993"/>
    <cellStyle name="Normal 7 3 2 2 2 3" xfId="42994"/>
    <cellStyle name="Normal 7 3 2 2 2 4" xfId="42995"/>
    <cellStyle name="Normal 7 3 2 2 3" xfId="42996"/>
    <cellStyle name="Normal 7 3 2 2 3 2" xfId="42997"/>
    <cellStyle name="Normal 7 3 2 2 4" xfId="42998"/>
    <cellStyle name="Normal 7 3 2 2 5" xfId="42999"/>
    <cellStyle name="Normal 7 3 2 2 6" xfId="43000"/>
    <cellStyle name="Normal 7 3 2 3" xfId="43001"/>
    <cellStyle name="Normal 7 3 2 3 2" xfId="43002"/>
    <cellStyle name="Normal 7 3 2 3 2 2" xfId="43003"/>
    <cellStyle name="Normal 7 3 2 3 3" xfId="43004"/>
    <cellStyle name="Normal 7 3 2 3 4" xfId="43005"/>
    <cellStyle name="Normal 7 3 2 4" xfId="43006"/>
    <cellStyle name="Normal 7 3 2 4 2" xfId="43007"/>
    <cellStyle name="Normal 7 3 2 5" xfId="43008"/>
    <cellStyle name="Normal 7 3 2 6" xfId="43009"/>
    <cellStyle name="Normal 7 3 2 7" xfId="43010"/>
    <cellStyle name="Normal 7 3 2 8" xfId="43011"/>
    <cellStyle name="Normal 7 3 3" xfId="43012"/>
    <cellStyle name="Normal 7 3 3 2" xfId="43013"/>
    <cellStyle name="Normal 7 3 3 2 2" xfId="43014"/>
    <cellStyle name="Normal 7 3 3 2 2 2" xfId="43015"/>
    <cellStyle name="Normal 7 3 3 2 3" xfId="43016"/>
    <cellStyle name="Normal 7 3 3 2 4" xfId="43017"/>
    <cellStyle name="Normal 7 3 3 3" xfId="43018"/>
    <cellStyle name="Normal 7 3 3 3 2" xfId="43019"/>
    <cellStyle name="Normal 7 3 3 4" xfId="43020"/>
    <cellStyle name="Normal 7 3 3 5" xfId="43021"/>
    <cellStyle name="Normal 7 3 3 6" xfId="43022"/>
    <cellStyle name="Normal 7 3 3 7" xfId="43023"/>
    <cellStyle name="Normal 7 3 4" xfId="43024"/>
    <cellStyle name="Normal 7 3 4 2" xfId="43025"/>
    <cellStyle name="Normal 7 3 4 2 2" xfId="43026"/>
    <cellStyle name="Normal 7 3 4 2 2 2" xfId="43027"/>
    <cellStyle name="Normal 7 3 4 2 3" xfId="43028"/>
    <cellStyle name="Normal 7 3 4 2 4" xfId="43029"/>
    <cellStyle name="Normal 7 3 4 3" xfId="43030"/>
    <cellStyle name="Normal 7 3 4 3 2" xfId="43031"/>
    <cellStyle name="Normal 7 3 4 4" xfId="43032"/>
    <cellStyle name="Normal 7 3 4 5" xfId="43033"/>
    <cellStyle name="Normal 7 3 4 6" xfId="43034"/>
    <cellStyle name="Normal 7 3 4 7" xfId="43035"/>
    <cellStyle name="Normal 7 3 5" xfId="43036"/>
    <cellStyle name="Normal 7 3 5 2" xfId="43037"/>
    <cellStyle name="Normal 7 3 5 2 2" xfId="43038"/>
    <cellStyle name="Normal 7 3 5 3" xfId="43039"/>
    <cellStyle name="Normal 7 3 5 4" xfId="43040"/>
    <cellStyle name="Normal 7 3 6" xfId="43041"/>
    <cellStyle name="Normal 7 3 6 2" xfId="43042"/>
    <cellStyle name="Normal 7 3 7" xfId="43043"/>
    <cellStyle name="Normal 7 3 8" xfId="43044"/>
    <cellStyle name="Normal 7 3 9" xfId="43045"/>
    <cellStyle name="Normal 7 30" xfId="4412"/>
    <cellStyle name="Normal 7 31" xfId="4413"/>
    <cellStyle name="Normal 7 32" xfId="4414"/>
    <cellStyle name="Normal 7 33" xfId="4415"/>
    <cellStyle name="Normal 7 34" xfId="4416"/>
    <cellStyle name="Normal 7 35" xfId="4417"/>
    <cellStyle name="Normal 7 36" xfId="4418"/>
    <cellStyle name="Normal 7 37" xfId="4419"/>
    <cellStyle name="Normal 7 38" xfId="4420"/>
    <cellStyle name="Normal 7 39" xfId="43046"/>
    <cellStyle name="Normal 7 39 2" xfId="43047"/>
    <cellStyle name="Normal 7 4" xfId="4421"/>
    <cellStyle name="Normal 7 4 2" xfId="43048"/>
    <cellStyle name="Normal 7 4 2 2" xfId="43049"/>
    <cellStyle name="Normal 7 4 3" xfId="43050"/>
    <cellStyle name="Normal 7 4 3 2" xfId="43051"/>
    <cellStyle name="Normal 7 4 4" xfId="43052"/>
    <cellStyle name="Normal 7 4 4 2" xfId="43053"/>
    <cellStyle name="Normal 7 4 5" xfId="43054"/>
    <cellStyle name="Normal 7 40" xfId="43055"/>
    <cellStyle name="Normal 7 40 2" xfId="43056"/>
    <cellStyle name="Normal 7 41" xfId="43057"/>
    <cellStyle name="Normal 7 41 2" xfId="43058"/>
    <cellStyle name="Normal 7 42" xfId="43059"/>
    <cellStyle name="Normal 7 42 2" xfId="43060"/>
    <cellStyle name="Normal 7 43" xfId="43061"/>
    <cellStyle name="Normal 7 44" xfId="43062"/>
    <cellStyle name="Normal 7 45" xfId="43063"/>
    <cellStyle name="Normal 7 46" xfId="43064"/>
    <cellStyle name="Normal 7 47" xfId="43065"/>
    <cellStyle name="Normal 7 48" xfId="43066"/>
    <cellStyle name="Normal 7 49" xfId="43067"/>
    <cellStyle name="Normal 7 5" xfId="4422"/>
    <cellStyle name="Normal 7 5 2" xfId="43068"/>
    <cellStyle name="Normal 7 5 2 2" xfId="43069"/>
    <cellStyle name="Normal 7 5 2 2 2" xfId="43070"/>
    <cellStyle name="Normal 7 5 2 2 2 2" xfId="43071"/>
    <cellStyle name="Normal 7 5 2 2 3" xfId="43072"/>
    <cellStyle name="Normal 7 5 2 2 4" xfId="43073"/>
    <cellStyle name="Normal 7 5 2 3" xfId="43074"/>
    <cellStyle name="Normal 7 5 2 3 2" xfId="43075"/>
    <cellStyle name="Normal 7 5 2 4" xfId="43076"/>
    <cellStyle name="Normal 7 5 2 5" xfId="43077"/>
    <cellStyle name="Normal 7 5 2 6" xfId="43078"/>
    <cellStyle name="Normal 7 5 2 7" xfId="43079"/>
    <cellStyle name="Normal 7 5 3" xfId="43080"/>
    <cellStyle name="Normal 7 5 3 2" xfId="43081"/>
    <cellStyle name="Normal 7 5 3 2 2" xfId="43082"/>
    <cellStyle name="Normal 7 5 3 3" xfId="43083"/>
    <cellStyle name="Normal 7 5 3 4" xfId="43084"/>
    <cellStyle name="Normal 7 5 4" xfId="43085"/>
    <cellStyle name="Normal 7 5 4 2" xfId="43086"/>
    <cellStyle name="Normal 7 5 5" xfId="43087"/>
    <cellStyle name="Normal 7 5 6" xfId="43088"/>
    <cellStyle name="Normal 7 5 7" xfId="43089"/>
    <cellStyle name="Normal 7 5 8" xfId="43090"/>
    <cellStyle name="Normal 7 50" xfId="43091"/>
    <cellStyle name="Normal 7 51" xfId="43092"/>
    <cellStyle name="Normal 7 52" xfId="43093"/>
    <cellStyle name="Normal 7 53" xfId="43094"/>
    <cellStyle name="Normal 7 54" xfId="43095"/>
    <cellStyle name="Normal 7 55" xfId="43096"/>
    <cellStyle name="Normal 7 56" xfId="43097"/>
    <cellStyle name="Normal 7 57" xfId="43098"/>
    <cellStyle name="Normal 7 58" xfId="43099"/>
    <cellStyle name="Normal 7 59" xfId="43100"/>
    <cellStyle name="Normal 7 6" xfId="4423"/>
    <cellStyle name="Normal 7 6 2" xfId="43101"/>
    <cellStyle name="Normal 7 6 2 2" xfId="43102"/>
    <cellStyle name="Normal 7 6 2 2 2" xfId="43103"/>
    <cellStyle name="Normal 7 6 2 3" xfId="43104"/>
    <cellStyle name="Normal 7 6 2 4" xfId="43105"/>
    <cellStyle name="Normal 7 6 2 5" xfId="43106"/>
    <cellStyle name="Normal 7 6 3" xfId="43107"/>
    <cellStyle name="Normal 7 6 3 2" xfId="43108"/>
    <cellStyle name="Normal 7 6 4" xfId="43109"/>
    <cellStyle name="Normal 7 6 5" xfId="43110"/>
    <cellStyle name="Normal 7 6 6" xfId="43111"/>
    <cellStyle name="Normal 7 6 7" xfId="43112"/>
    <cellStyle name="Normal 7 60" xfId="43113"/>
    <cellStyle name="Normal 7 61" xfId="43114"/>
    <cellStyle name="Normal 7 62" xfId="43115"/>
    <cellStyle name="Normal 7 63" xfId="43116"/>
    <cellStyle name="Normal 7 64" xfId="43117"/>
    <cellStyle name="Normal 7 65" xfId="43118"/>
    <cellStyle name="Normal 7 66" xfId="43119"/>
    <cellStyle name="Normal 7 67" xfId="43120"/>
    <cellStyle name="Normal 7 68" xfId="43121"/>
    <cellStyle name="Normal 7 69" xfId="43122"/>
    <cellStyle name="Normal 7 7" xfId="4424"/>
    <cellStyle name="Normal 7 7 2" xfId="43123"/>
    <cellStyle name="Normal 7 7 2 2" xfId="43124"/>
    <cellStyle name="Normal 7 7 2 2 2" xfId="43125"/>
    <cellStyle name="Normal 7 7 2 3" xfId="43126"/>
    <cellStyle name="Normal 7 7 2 4" xfId="43127"/>
    <cellStyle name="Normal 7 7 3" xfId="43128"/>
    <cellStyle name="Normal 7 7 3 2" xfId="43129"/>
    <cellStyle name="Normal 7 7 4" xfId="43130"/>
    <cellStyle name="Normal 7 7 5" xfId="43131"/>
    <cellStyle name="Normal 7 7 6" xfId="43132"/>
    <cellStyle name="Normal 7 70" xfId="43133"/>
    <cellStyle name="Normal 7 71" xfId="43134"/>
    <cellStyle name="Normal 7 8" xfId="4425"/>
    <cellStyle name="Normal 7 8 2" xfId="43135"/>
    <cellStyle name="Normal 7 8 2 2" xfId="43136"/>
    <cellStyle name="Normal 7 8 3" xfId="43137"/>
    <cellStyle name="Normal 7 8 4" xfId="43138"/>
    <cellStyle name="Normal 7 9" xfId="4426"/>
    <cellStyle name="Normal 7 9 2" xfId="43139"/>
    <cellStyle name="Normal 70 2" xfId="4427"/>
    <cellStyle name="Normal 70 3" xfId="4428"/>
    <cellStyle name="Normal 70 4" xfId="4429"/>
    <cellStyle name="Normal 70 5" xfId="4430"/>
    <cellStyle name="Normal 70 6" xfId="4431"/>
    <cellStyle name="Normal 70 7" xfId="4432"/>
    <cellStyle name="Normal 70 8" xfId="4433"/>
    <cellStyle name="Normal 71 2" xfId="4434"/>
    <cellStyle name="Normal 71 3" xfId="4435"/>
    <cellStyle name="Normal 71 4" xfId="4436"/>
    <cellStyle name="Normal 71 5" xfId="4437"/>
    <cellStyle name="Normal 71 6" xfId="4438"/>
    <cellStyle name="Normal 71 7" xfId="4439"/>
    <cellStyle name="Normal 71 8" xfId="4440"/>
    <cellStyle name="Normal 72 2" xfId="4441"/>
    <cellStyle name="Normal 72 3" xfId="4442"/>
    <cellStyle name="Normal 72 4" xfId="4443"/>
    <cellStyle name="Normal 72 5" xfId="4444"/>
    <cellStyle name="Normal 72 6" xfId="4445"/>
    <cellStyle name="Normal 72 7" xfId="4446"/>
    <cellStyle name="Normal 72 8" xfId="4447"/>
    <cellStyle name="Normal 73 2" xfId="4448"/>
    <cellStyle name="Normal 73 3" xfId="4449"/>
    <cellStyle name="Normal 73 4" xfId="4450"/>
    <cellStyle name="Normal 73 5" xfId="4451"/>
    <cellStyle name="Normal 73 6" xfId="4452"/>
    <cellStyle name="Normal 73 7" xfId="4453"/>
    <cellStyle name="Normal 73 8" xfId="4454"/>
    <cellStyle name="Normal 74 2" xfId="4455"/>
    <cellStyle name="Normal 74 3" xfId="4456"/>
    <cellStyle name="Normal 74 4" xfId="4457"/>
    <cellStyle name="Normal 74 5" xfId="4458"/>
    <cellStyle name="Normal 74 6" xfId="4459"/>
    <cellStyle name="Normal 74 7" xfId="4460"/>
    <cellStyle name="Normal 74 8" xfId="4461"/>
    <cellStyle name="Normal 75 2" xfId="4462"/>
    <cellStyle name="Normal 75 3" xfId="4463"/>
    <cellStyle name="Normal 75 4" xfId="4464"/>
    <cellStyle name="Normal 75 5" xfId="4465"/>
    <cellStyle name="Normal 75 6" xfId="4466"/>
    <cellStyle name="Normal 75 7" xfId="4467"/>
    <cellStyle name="Normal 75 8" xfId="4468"/>
    <cellStyle name="Normal 76" xfId="4469"/>
    <cellStyle name="Normal 77" xfId="4470"/>
    <cellStyle name="Normal 8" xfId="4471"/>
    <cellStyle name="Normal-- 8" xfId="4548"/>
    <cellStyle name="Normal 8 10" xfId="4472"/>
    <cellStyle name="Normal 8 11" xfId="4473"/>
    <cellStyle name="Normal 8 12" xfId="4474"/>
    <cellStyle name="Normal 8 13" xfId="4475"/>
    <cellStyle name="Normal 8 14" xfId="4476"/>
    <cellStyle name="Normal 8 15" xfId="4477"/>
    <cellStyle name="Normal 8 16" xfId="4478"/>
    <cellStyle name="Normal 8 17" xfId="4479"/>
    <cellStyle name="Normal 8 18" xfId="4480"/>
    <cellStyle name="Normal 8 19" xfId="4481"/>
    <cellStyle name="Normal 8 2" xfId="4482"/>
    <cellStyle name="Normal 8 2 2" xfId="4483"/>
    <cellStyle name="Normal 8 2 2 10" xfId="43140"/>
    <cellStyle name="Normal 8 2 2 2" xfId="43141"/>
    <cellStyle name="Normal 8 2 2 2 2" xfId="43142"/>
    <cellStyle name="Normal 8 2 2 2 2 2" xfId="43143"/>
    <cellStyle name="Normal 8 2 2 2 2 2 2" xfId="43144"/>
    <cellStyle name="Normal 8 2 2 2 2 2 2 2" xfId="43145"/>
    <cellStyle name="Normal 8 2 2 2 2 2 3" xfId="43146"/>
    <cellStyle name="Normal 8 2 2 2 2 2 4" xfId="43147"/>
    <cellStyle name="Normal 8 2 2 2 2 3" xfId="43148"/>
    <cellStyle name="Normal 8 2 2 2 2 3 2" xfId="43149"/>
    <cellStyle name="Normal 8 2 2 2 2 4" xfId="43150"/>
    <cellStyle name="Normal 8 2 2 2 2 5" xfId="43151"/>
    <cellStyle name="Normal 8 2 2 2 2 6" xfId="43152"/>
    <cellStyle name="Normal 8 2 2 2 3" xfId="43153"/>
    <cellStyle name="Normal 8 2 2 2 3 2" xfId="43154"/>
    <cellStyle name="Normal 8 2 2 2 3 2 2" xfId="43155"/>
    <cellStyle name="Normal 8 2 2 2 3 3" xfId="43156"/>
    <cellStyle name="Normal 8 2 2 2 3 4" xfId="43157"/>
    <cellStyle name="Normal 8 2 2 2 4" xfId="43158"/>
    <cellStyle name="Normal 8 2 2 2 4 2" xfId="43159"/>
    <cellStyle name="Normal 8 2 2 2 5" xfId="43160"/>
    <cellStyle name="Normal 8 2 2 2 6" xfId="43161"/>
    <cellStyle name="Normal 8 2 2 2 7" xfId="43162"/>
    <cellStyle name="Normal 8 2 2 2 8" xfId="43163"/>
    <cellStyle name="Normal 8 2 2 3" xfId="43164"/>
    <cellStyle name="Normal 8 2 2 3 2" xfId="43165"/>
    <cellStyle name="Normal 8 2 2 3 2 2" xfId="43166"/>
    <cellStyle name="Normal 8 2 2 3 2 2 2" xfId="43167"/>
    <cellStyle name="Normal 8 2 2 3 2 3" xfId="43168"/>
    <cellStyle name="Normal 8 2 2 3 2 4" xfId="43169"/>
    <cellStyle name="Normal 8 2 2 3 3" xfId="43170"/>
    <cellStyle name="Normal 8 2 2 3 3 2" xfId="43171"/>
    <cellStyle name="Normal 8 2 2 3 4" xfId="43172"/>
    <cellStyle name="Normal 8 2 2 3 5" xfId="43173"/>
    <cellStyle name="Normal 8 2 2 3 6" xfId="43174"/>
    <cellStyle name="Normal 8 2 2 3 7" xfId="43175"/>
    <cellStyle name="Normal 8 2 2 4" xfId="43176"/>
    <cellStyle name="Normal 8 2 2 4 2" xfId="43177"/>
    <cellStyle name="Normal 8 2 2 4 2 2" xfId="43178"/>
    <cellStyle name="Normal 8 2 2 4 2 2 2" xfId="43179"/>
    <cellStyle name="Normal 8 2 2 4 2 3" xfId="43180"/>
    <cellStyle name="Normal 8 2 2 4 2 4" xfId="43181"/>
    <cellStyle name="Normal 8 2 2 4 3" xfId="43182"/>
    <cellStyle name="Normal 8 2 2 4 3 2" xfId="43183"/>
    <cellStyle name="Normal 8 2 2 4 4" xfId="43184"/>
    <cellStyle name="Normal 8 2 2 4 5" xfId="43185"/>
    <cellStyle name="Normal 8 2 2 4 6" xfId="43186"/>
    <cellStyle name="Normal 8 2 2 4 7" xfId="43187"/>
    <cellStyle name="Normal 8 2 2 5" xfId="43188"/>
    <cellStyle name="Normal 8 2 2 5 2" xfId="43189"/>
    <cellStyle name="Normal 8 2 2 5 2 2" xfId="43190"/>
    <cellStyle name="Normal 8 2 2 5 3" xfId="43191"/>
    <cellStyle name="Normal 8 2 2 5 4" xfId="43192"/>
    <cellStyle name="Normal 8 2 2 6" xfId="43193"/>
    <cellStyle name="Normal 8 2 2 6 2" xfId="43194"/>
    <cellStyle name="Normal 8 2 2 7" xfId="43195"/>
    <cellStyle name="Normal 8 2 2 8" xfId="43196"/>
    <cellStyle name="Normal 8 2 2 9" xfId="43197"/>
    <cellStyle name="Normal 8 2 3" xfId="4484"/>
    <cellStyle name="Normal 8 2 3 2" xfId="43198"/>
    <cellStyle name="Normal 8 2 3 2 2" xfId="43199"/>
    <cellStyle name="Normal 8 2 3 3" xfId="43200"/>
    <cellStyle name="Normal 8 2 4" xfId="43201"/>
    <cellStyle name="Normal 8 2 4 2" xfId="43202"/>
    <cellStyle name="Normal 8 2 5" xfId="43203"/>
    <cellStyle name="Normal 8 2 5 2" xfId="43204"/>
    <cellStyle name="Normal 8 2 6" xfId="43205"/>
    <cellStyle name="Normal 8 2 7" xfId="43206"/>
    <cellStyle name="Normal 8 2_17,18,19 2013 CDM Savings to Sep 2013 accrual" xfId="43207"/>
    <cellStyle name="Normal 8 20" xfId="4485"/>
    <cellStyle name="Normal 8 21" xfId="4486"/>
    <cellStyle name="Normal 8 21 2" xfId="4487"/>
    <cellStyle name="Normal 8 21 2 2" xfId="4488"/>
    <cellStyle name="Normal 8 21 2 2 2" xfId="4489"/>
    <cellStyle name="Normal 8 21 2 3" xfId="4490"/>
    <cellStyle name="Normal 8 21 3" xfId="4491"/>
    <cellStyle name="Normal 8 21 3 2" xfId="4492"/>
    <cellStyle name="Normal 8 21 4" xfId="4493"/>
    <cellStyle name="Normal 8 22" xfId="4494"/>
    <cellStyle name="Normal 8 22 2" xfId="4495"/>
    <cellStyle name="Normal 8 22 2 2" xfId="4496"/>
    <cellStyle name="Normal 8 22 2 2 2" xfId="4497"/>
    <cellStyle name="Normal 8 22 2 3" xfId="4498"/>
    <cellStyle name="Normal 8 22 3" xfId="4499"/>
    <cellStyle name="Normal 8 22 3 2" xfId="4500"/>
    <cellStyle name="Normal 8 22 4" xfId="4501"/>
    <cellStyle name="Normal 8 23" xfId="4502"/>
    <cellStyle name="Normal 8 23 2" xfId="4503"/>
    <cellStyle name="Normal 8 23 2 2" xfId="4504"/>
    <cellStyle name="Normal 8 23 3" xfId="4505"/>
    <cellStyle name="Normal 8 24" xfId="4506"/>
    <cellStyle name="Normal 8 24 2" xfId="4507"/>
    <cellStyle name="Normal 8 25" xfId="4508"/>
    <cellStyle name="Normal 8 26" xfId="4509"/>
    <cellStyle name="Normal 8 27" xfId="4510"/>
    <cellStyle name="Normal 8 28" xfId="4511"/>
    <cellStyle name="Normal 8 29" xfId="4512"/>
    <cellStyle name="Normal 8 3" xfId="4513"/>
    <cellStyle name="Normal 8 3 2" xfId="4514"/>
    <cellStyle name="Normal 8 3 2 2" xfId="43208"/>
    <cellStyle name="Normal 8 3 2 2 2" xfId="43209"/>
    <cellStyle name="Normal 8 3 3" xfId="43210"/>
    <cellStyle name="Normal 8 30" xfId="4515"/>
    <cellStyle name="Normal 8 31" xfId="4516"/>
    <cellStyle name="Normal 8 32" xfId="4517"/>
    <cellStyle name="Normal 8 33" xfId="4518"/>
    <cellStyle name="Normal 8 34" xfId="4519"/>
    <cellStyle name="Normal 8 35" xfId="4520"/>
    <cellStyle name="Normal 8 36" xfId="4521"/>
    <cellStyle name="Normal 8 37" xfId="4522"/>
    <cellStyle name="Normal 8 38" xfId="4523"/>
    <cellStyle name="Normal 8 39" xfId="4524"/>
    <cellStyle name="Normal 8 4" xfId="4525"/>
    <cellStyle name="Normal 8 4 2" xfId="43211"/>
    <cellStyle name="Normal 8 4 2 2" xfId="43212"/>
    <cellStyle name="Normal 8 4 3" xfId="43213"/>
    <cellStyle name="Normal 8 4 3 2" xfId="43214"/>
    <cellStyle name="Normal 8 4 4" xfId="43215"/>
    <cellStyle name="Normal 8 4 4 2" xfId="43216"/>
    <cellStyle name="Normal 8 4 4 3" xfId="43217"/>
    <cellStyle name="Normal 8 4 5" xfId="43218"/>
    <cellStyle name="Normal 8 40" xfId="4526"/>
    <cellStyle name="Normal 8 41" xfId="4527"/>
    <cellStyle name="Normal 8 42" xfId="4528"/>
    <cellStyle name="Normal 8 43" xfId="43219"/>
    <cellStyle name="Normal 8 43 2" xfId="43220"/>
    <cellStyle name="Normal 8 44" xfId="43221"/>
    <cellStyle name="Normal 8 44 2" xfId="43222"/>
    <cellStyle name="Normal 8 45" xfId="43223"/>
    <cellStyle name="Normal 8 45 2" xfId="43224"/>
    <cellStyle name="Normal 8 46" xfId="43225"/>
    <cellStyle name="Normal 8 46 2" xfId="43226"/>
    <cellStyle name="Normal 8 47" xfId="43227"/>
    <cellStyle name="Normal 8 48" xfId="43228"/>
    <cellStyle name="Normal 8 49" xfId="43229"/>
    <cellStyle name="Normal 8 5" xfId="4529"/>
    <cellStyle name="Normal 8 5 2" xfId="43230"/>
    <cellStyle name="Normal 8 5 2 2" xfId="43231"/>
    <cellStyle name="Normal 8 5 3" xfId="43232"/>
    <cellStyle name="Normal 8 5 4" xfId="43233"/>
    <cellStyle name="Normal 8 50" xfId="43234"/>
    <cellStyle name="Normal 8 51" xfId="43235"/>
    <cellStyle name="Normal 8 52" xfId="43236"/>
    <cellStyle name="Normal 8 53" xfId="43237"/>
    <cellStyle name="Normal 8 54" xfId="43238"/>
    <cellStyle name="Normal 8 55" xfId="43239"/>
    <cellStyle name="Normal 8 56" xfId="43240"/>
    <cellStyle name="Normal 8 57" xfId="43241"/>
    <cellStyle name="Normal 8 58" xfId="43242"/>
    <cellStyle name="Normal 8 59" xfId="43243"/>
    <cellStyle name="Normal 8 6" xfId="4530"/>
    <cellStyle name="Normal 8 6 2" xfId="43244"/>
    <cellStyle name="Normal 8 6 2 2" xfId="43245"/>
    <cellStyle name="Normal 8 60" xfId="43246"/>
    <cellStyle name="Normal 8 61" xfId="43247"/>
    <cellStyle name="Normal 8 62" xfId="43248"/>
    <cellStyle name="Normal 8 63" xfId="43249"/>
    <cellStyle name="Normal 8 64" xfId="43250"/>
    <cellStyle name="Normal 8 65" xfId="43251"/>
    <cellStyle name="Normal 8 66" xfId="43252"/>
    <cellStyle name="Normal 8 67" xfId="43253"/>
    <cellStyle name="Normal 8 68" xfId="43254"/>
    <cellStyle name="Normal 8 69" xfId="43255"/>
    <cellStyle name="Normal 8 7" xfId="4531"/>
    <cellStyle name="Normal 8 7 2" xfId="43256"/>
    <cellStyle name="Normal 8 7 2 2" xfId="43257"/>
    <cellStyle name="Normal 8 70" xfId="43258"/>
    <cellStyle name="Normal 8 71" xfId="43259"/>
    <cellStyle name="Normal 8 72" xfId="43260"/>
    <cellStyle name="Normal 8 73" xfId="43261"/>
    <cellStyle name="Normal 8 74" xfId="43262"/>
    <cellStyle name="Normal 8 75" xfId="43263"/>
    <cellStyle name="Normal 8 8" xfId="4532"/>
    <cellStyle name="Normal 8 8 2" xfId="43264"/>
    <cellStyle name="Normal 8 9" xfId="4533"/>
    <cellStyle name="Normal 8 9 2" xfId="43265"/>
    <cellStyle name="Normal 8_17,18,19 2013 CDM Savings to Sep 2013 accrual" xfId="43266"/>
    <cellStyle name="Normal 9" xfId="4534"/>
    <cellStyle name="Normal 9 2" xfId="4535"/>
    <cellStyle name="Normal 9 2 2" xfId="4536"/>
    <cellStyle name="Normal 9 2 2 2" xfId="43267"/>
    <cellStyle name="Normal 9 2 3" xfId="43268"/>
    <cellStyle name="Normal 9 2 4" xfId="43269"/>
    <cellStyle name="Normal 9 2 5" xfId="43270"/>
    <cellStyle name="Normal 9 3" xfId="4537"/>
    <cellStyle name="Normal 9 3 2" xfId="43271"/>
    <cellStyle name="Normal 9 3 2 2" xfId="43272"/>
    <cellStyle name="Normal 9 3 3" xfId="43273"/>
    <cellStyle name="Normal 9 4" xfId="4538"/>
    <cellStyle name="Normal 9 4 2" xfId="43274"/>
    <cellStyle name="Normal 9 5" xfId="4539"/>
    <cellStyle name="Normal 9 6" xfId="4540"/>
    <cellStyle name="Normal 9 7" xfId="43275"/>
    <cellStyle name="Normal2" xfId="4549"/>
    <cellStyle name="Normale_97.98.us" xfId="4550"/>
    <cellStyle name="NormalGB" xfId="4551"/>
    <cellStyle name="Normalx" xfId="4552"/>
    <cellStyle name="Note 2" xfId="56"/>
    <cellStyle name="Note 2 10" xfId="4553"/>
    <cellStyle name="Note 2 10 10" xfId="43276"/>
    <cellStyle name="Note 2 10 11" xfId="43277"/>
    <cellStyle name="Note 2 10 12" xfId="43278"/>
    <cellStyle name="Note 2 10 13" xfId="43279"/>
    <cellStyle name="Note 2 10 14" xfId="43280"/>
    <cellStyle name="Note 2 10 15" xfId="43281"/>
    <cellStyle name="Note 2 10 16" xfId="43282"/>
    <cellStyle name="Note 2 10 17" xfId="43283"/>
    <cellStyle name="Note 2 10 18" xfId="43284"/>
    <cellStyle name="Note 2 10 2" xfId="43285"/>
    <cellStyle name="Note 2 10 2 10" xfId="43286"/>
    <cellStyle name="Note 2 10 2 2" xfId="43287"/>
    <cellStyle name="Note 2 10 2 2 2" xfId="43288"/>
    <cellStyle name="Note 2 10 2 2 3" xfId="43289"/>
    <cellStyle name="Note 2 10 2 2 4" xfId="43290"/>
    <cellStyle name="Note 2 10 2 2 5" xfId="43291"/>
    <cellStyle name="Note 2 10 2 2 6" xfId="43292"/>
    <cellStyle name="Note 2 10 2 2 7" xfId="43293"/>
    <cellStyle name="Note 2 10 2 2 8" xfId="43294"/>
    <cellStyle name="Note 2 10 2 2 9" xfId="43295"/>
    <cellStyle name="Note 2 10 2 3" xfId="43296"/>
    <cellStyle name="Note 2 10 2 4" xfId="43297"/>
    <cellStyle name="Note 2 10 2 5" xfId="43298"/>
    <cellStyle name="Note 2 10 2 6" xfId="43299"/>
    <cellStyle name="Note 2 10 2 7" xfId="43300"/>
    <cellStyle name="Note 2 10 2 8" xfId="43301"/>
    <cellStyle name="Note 2 10 2 9" xfId="43302"/>
    <cellStyle name="Note 2 10 3" xfId="43303"/>
    <cellStyle name="Note 2 10 3 2" xfId="43304"/>
    <cellStyle name="Note 2 10 3 3" xfId="43305"/>
    <cellStyle name="Note 2 10 3 4" xfId="43306"/>
    <cellStyle name="Note 2 10 3 5" xfId="43307"/>
    <cellStyle name="Note 2 10 3 6" xfId="43308"/>
    <cellStyle name="Note 2 10 3 7" xfId="43309"/>
    <cellStyle name="Note 2 10 3 8" xfId="43310"/>
    <cellStyle name="Note 2 10 4" xfId="43311"/>
    <cellStyle name="Note 2 10 4 2" xfId="43312"/>
    <cellStyle name="Note 2 10 4 3" xfId="43313"/>
    <cellStyle name="Note 2 10 4 4" xfId="43314"/>
    <cellStyle name="Note 2 10 4 5" xfId="43315"/>
    <cellStyle name="Note 2 10 4 6" xfId="43316"/>
    <cellStyle name="Note 2 10 4 7" xfId="43317"/>
    <cellStyle name="Note 2 10 4 8" xfId="43318"/>
    <cellStyle name="Note 2 10 4 9" xfId="43319"/>
    <cellStyle name="Note 2 10 5" xfId="43320"/>
    <cellStyle name="Note 2 10 6" xfId="43321"/>
    <cellStyle name="Note 2 10 7" xfId="43322"/>
    <cellStyle name="Note 2 10 8" xfId="43323"/>
    <cellStyle name="Note 2 10 9" xfId="43324"/>
    <cellStyle name="Note 2 11" xfId="4554"/>
    <cellStyle name="Note 2 11 10" xfId="43325"/>
    <cellStyle name="Note 2 11 11" xfId="43326"/>
    <cellStyle name="Note 2 11 12" xfId="43327"/>
    <cellStyle name="Note 2 11 13" xfId="43328"/>
    <cellStyle name="Note 2 11 14" xfId="43329"/>
    <cellStyle name="Note 2 11 15" xfId="43330"/>
    <cellStyle name="Note 2 11 16" xfId="43331"/>
    <cellStyle name="Note 2 11 17" xfId="43332"/>
    <cellStyle name="Note 2 11 18" xfId="43333"/>
    <cellStyle name="Note 2 11 2" xfId="43334"/>
    <cellStyle name="Note 2 11 2 10" xfId="43335"/>
    <cellStyle name="Note 2 11 2 2" xfId="43336"/>
    <cellStyle name="Note 2 11 2 2 2" xfId="43337"/>
    <cellStyle name="Note 2 11 2 2 3" xfId="43338"/>
    <cellStyle name="Note 2 11 2 2 4" xfId="43339"/>
    <cellStyle name="Note 2 11 2 2 5" xfId="43340"/>
    <cellStyle name="Note 2 11 2 2 6" xfId="43341"/>
    <cellStyle name="Note 2 11 2 2 7" xfId="43342"/>
    <cellStyle name="Note 2 11 2 2 8" xfId="43343"/>
    <cellStyle name="Note 2 11 2 2 9" xfId="43344"/>
    <cellStyle name="Note 2 11 2 3" xfId="43345"/>
    <cellStyle name="Note 2 11 2 4" xfId="43346"/>
    <cellStyle name="Note 2 11 2 5" xfId="43347"/>
    <cellStyle name="Note 2 11 2 6" xfId="43348"/>
    <cellStyle name="Note 2 11 2 7" xfId="43349"/>
    <cellStyle name="Note 2 11 2 8" xfId="43350"/>
    <cellStyle name="Note 2 11 2 9" xfId="43351"/>
    <cellStyle name="Note 2 11 3" xfId="43352"/>
    <cellStyle name="Note 2 11 3 2" xfId="43353"/>
    <cellStyle name="Note 2 11 3 3" xfId="43354"/>
    <cellStyle name="Note 2 11 3 4" xfId="43355"/>
    <cellStyle name="Note 2 11 3 5" xfId="43356"/>
    <cellStyle name="Note 2 11 3 6" xfId="43357"/>
    <cellStyle name="Note 2 11 3 7" xfId="43358"/>
    <cellStyle name="Note 2 11 3 8" xfId="43359"/>
    <cellStyle name="Note 2 11 4" xfId="43360"/>
    <cellStyle name="Note 2 11 4 2" xfId="43361"/>
    <cellStyle name="Note 2 11 4 3" xfId="43362"/>
    <cellStyle name="Note 2 11 4 4" xfId="43363"/>
    <cellStyle name="Note 2 11 4 5" xfId="43364"/>
    <cellStyle name="Note 2 11 4 6" xfId="43365"/>
    <cellStyle name="Note 2 11 4 7" xfId="43366"/>
    <cellStyle name="Note 2 11 4 8" xfId="43367"/>
    <cellStyle name="Note 2 11 4 9" xfId="43368"/>
    <cellStyle name="Note 2 11 5" xfId="43369"/>
    <cellStyle name="Note 2 11 6" xfId="43370"/>
    <cellStyle name="Note 2 11 7" xfId="43371"/>
    <cellStyle name="Note 2 11 8" xfId="43372"/>
    <cellStyle name="Note 2 11 9" xfId="43373"/>
    <cellStyle name="Note 2 12" xfId="9749"/>
    <cellStyle name="Note 2 12 10" xfId="43374"/>
    <cellStyle name="Note 2 12 11" xfId="43375"/>
    <cellStyle name="Note 2 12 12" xfId="43376"/>
    <cellStyle name="Note 2 12 13" xfId="43377"/>
    <cellStyle name="Note 2 12 2" xfId="43378"/>
    <cellStyle name="Note 2 12 2 10" xfId="43379"/>
    <cellStyle name="Note 2 12 2 2" xfId="43380"/>
    <cellStyle name="Note 2 12 2 2 2" xfId="43381"/>
    <cellStyle name="Note 2 12 2 2 3" xfId="43382"/>
    <cellStyle name="Note 2 12 2 2 4" xfId="43383"/>
    <cellStyle name="Note 2 12 2 2 5" xfId="43384"/>
    <cellStyle name="Note 2 12 2 2 6" xfId="43385"/>
    <cellStyle name="Note 2 12 2 2 7" xfId="43386"/>
    <cellStyle name="Note 2 12 2 2 8" xfId="43387"/>
    <cellStyle name="Note 2 12 2 2 9" xfId="43388"/>
    <cellStyle name="Note 2 12 2 3" xfId="43389"/>
    <cellStyle name="Note 2 12 2 4" xfId="43390"/>
    <cellStyle name="Note 2 12 2 5" xfId="43391"/>
    <cellStyle name="Note 2 12 2 6" xfId="43392"/>
    <cellStyle name="Note 2 12 2 7" xfId="43393"/>
    <cellStyle name="Note 2 12 2 8" xfId="43394"/>
    <cellStyle name="Note 2 12 2 9" xfId="43395"/>
    <cellStyle name="Note 2 12 3" xfId="43396"/>
    <cellStyle name="Note 2 12 3 2" xfId="43397"/>
    <cellStyle name="Note 2 12 3 3" xfId="43398"/>
    <cellStyle name="Note 2 12 3 4" xfId="43399"/>
    <cellStyle name="Note 2 12 3 5" xfId="43400"/>
    <cellStyle name="Note 2 12 3 6" xfId="43401"/>
    <cellStyle name="Note 2 12 3 7" xfId="43402"/>
    <cellStyle name="Note 2 12 3 8" xfId="43403"/>
    <cellStyle name="Note 2 12 4" xfId="43404"/>
    <cellStyle name="Note 2 12 4 2" xfId="43405"/>
    <cellStyle name="Note 2 12 4 3" xfId="43406"/>
    <cellStyle name="Note 2 12 4 4" xfId="43407"/>
    <cellStyle name="Note 2 12 4 5" xfId="43408"/>
    <cellStyle name="Note 2 12 4 6" xfId="43409"/>
    <cellStyle name="Note 2 12 4 7" xfId="43410"/>
    <cellStyle name="Note 2 12 4 8" xfId="43411"/>
    <cellStyle name="Note 2 12 4 9" xfId="43412"/>
    <cellStyle name="Note 2 12 5" xfId="43413"/>
    <cellStyle name="Note 2 12 6" xfId="43414"/>
    <cellStyle name="Note 2 12 7" xfId="43415"/>
    <cellStyle name="Note 2 12 8" xfId="43416"/>
    <cellStyle name="Note 2 12 9" xfId="43417"/>
    <cellStyle name="Note 2 13" xfId="9772"/>
    <cellStyle name="Note 2 13 2" xfId="43418"/>
    <cellStyle name="Note 2 13 3" xfId="43419"/>
    <cellStyle name="Note 2 13 4" xfId="43420"/>
    <cellStyle name="Note 2 13 5" xfId="43421"/>
    <cellStyle name="Note 2 13 6" xfId="43422"/>
    <cellStyle name="Note 2 13 7" xfId="43423"/>
    <cellStyle name="Note 2 13 8" xfId="43424"/>
    <cellStyle name="Note 2 13 9" xfId="43425"/>
    <cellStyle name="Note 2 14" xfId="43426"/>
    <cellStyle name="Note 2 14 2" xfId="43427"/>
    <cellStyle name="Note 2 15" xfId="43428"/>
    <cellStyle name="Note 2 15 2" xfId="43429"/>
    <cellStyle name="Note 2 16" xfId="43430"/>
    <cellStyle name="Note 2 16 2" xfId="43431"/>
    <cellStyle name="Note 2 17" xfId="43432"/>
    <cellStyle name="Note 2 17 2" xfId="43433"/>
    <cellStyle name="Note 2 18" xfId="43434"/>
    <cellStyle name="Note 2 18 2" xfId="43435"/>
    <cellStyle name="Note 2 19" xfId="43436"/>
    <cellStyle name="Note 2 19 2" xfId="43437"/>
    <cellStyle name="Note 2 2" xfId="67"/>
    <cellStyle name="Note 2 2 10" xfId="43438"/>
    <cellStyle name="Note 2 2 10 10" xfId="43439"/>
    <cellStyle name="Note 2 2 10 11" xfId="43440"/>
    <cellStyle name="Note 2 2 10 12" xfId="43441"/>
    <cellStyle name="Note 2 2 10 13" xfId="43442"/>
    <cellStyle name="Note 2 2 10 2" xfId="43443"/>
    <cellStyle name="Note 2 2 10 2 10" xfId="43444"/>
    <cellStyle name="Note 2 2 10 2 2" xfId="43445"/>
    <cellStyle name="Note 2 2 10 2 2 2" xfId="43446"/>
    <cellStyle name="Note 2 2 10 2 2 3" xfId="43447"/>
    <cellStyle name="Note 2 2 10 2 2 4" xfId="43448"/>
    <cellStyle name="Note 2 2 10 2 2 5" xfId="43449"/>
    <cellStyle name="Note 2 2 10 2 2 6" xfId="43450"/>
    <cellStyle name="Note 2 2 10 2 2 7" xfId="43451"/>
    <cellStyle name="Note 2 2 10 2 2 8" xfId="43452"/>
    <cellStyle name="Note 2 2 10 2 2 9" xfId="43453"/>
    <cellStyle name="Note 2 2 10 2 3" xfId="43454"/>
    <cellStyle name="Note 2 2 10 2 4" xfId="43455"/>
    <cellStyle name="Note 2 2 10 2 5" xfId="43456"/>
    <cellStyle name="Note 2 2 10 2 6" xfId="43457"/>
    <cellStyle name="Note 2 2 10 2 7" xfId="43458"/>
    <cellStyle name="Note 2 2 10 2 8" xfId="43459"/>
    <cellStyle name="Note 2 2 10 2 9" xfId="43460"/>
    <cellStyle name="Note 2 2 10 3" xfId="43461"/>
    <cellStyle name="Note 2 2 10 3 2" xfId="43462"/>
    <cellStyle name="Note 2 2 10 3 3" xfId="43463"/>
    <cellStyle name="Note 2 2 10 3 4" xfId="43464"/>
    <cellStyle name="Note 2 2 10 3 5" xfId="43465"/>
    <cellStyle name="Note 2 2 10 3 6" xfId="43466"/>
    <cellStyle name="Note 2 2 10 3 7" xfId="43467"/>
    <cellStyle name="Note 2 2 10 3 8" xfId="43468"/>
    <cellStyle name="Note 2 2 10 4" xfId="43469"/>
    <cellStyle name="Note 2 2 10 4 2" xfId="43470"/>
    <cellStyle name="Note 2 2 10 4 3" xfId="43471"/>
    <cellStyle name="Note 2 2 10 4 4" xfId="43472"/>
    <cellStyle name="Note 2 2 10 4 5" xfId="43473"/>
    <cellStyle name="Note 2 2 10 4 6" xfId="43474"/>
    <cellStyle name="Note 2 2 10 4 7" xfId="43475"/>
    <cellStyle name="Note 2 2 10 4 8" xfId="43476"/>
    <cellStyle name="Note 2 2 10 4 9" xfId="43477"/>
    <cellStyle name="Note 2 2 10 5" xfId="43478"/>
    <cellStyle name="Note 2 2 10 6" xfId="43479"/>
    <cellStyle name="Note 2 2 10 7" xfId="43480"/>
    <cellStyle name="Note 2 2 10 8" xfId="43481"/>
    <cellStyle name="Note 2 2 10 9" xfId="43482"/>
    <cellStyle name="Note 2 2 11" xfId="43483"/>
    <cellStyle name="Note 2 2 11 10" xfId="43484"/>
    <cellStyle name="Note 2 2 11 11" xfId="43485"/>
    <cellStyle name="Note 2 2 11 12" xfId="43486"/>
    <cellStyle name="Note 2 2 11 13" xfId="43487"/>
    <cellStyle name="Note 2 2 11 2" xfId="43488"/>
    <cellStyle name="Note 2 2 11 2 10" xfId="43489"/>
    <cellStyle name="Note 2 2 11 2 2" xfId="43490"/>
    <cellStyle name="Note 2 2 11 2 2 2" xfId="43491"/>
    <cellStyle name="Note 2 2 11 2 2 3" xfId="43492"/>
    <cellStyle name="Note 2 2 11 2 2 4" xfId="43493"/>
    <cellStyle name="Note 2 2 11 2 2 5" xfId="43494"/>
    <cellStyle name="Note 2 2 11 2 2 6" xfId="43495"/>
    <cellStyle name="Note 2 2 11 2 2 7" xfId="43496"/>
    <cellStyle name="Note 2 2 11 2 2 8" xfId="43497"/>
    <cellStyle name="Note 2 2 11 2 2 9" xfId="43498"/>
    <cellStyle name="Note 2 2 11 2 3" xfId="43499"/>
    <cellStyle name="Note 2 2 11 2 4" xfId="43500"/>
    <cellStyle name="Note 2 2 11 2 5" xfId="43501"/>
    <cellStyle name="Note 2 2 11 2 6" xfId="43502"/>
    <cellStyle name="Note 2 2 11 2 7" xfId="43503"/>
    <cellStyle name="Note 2 2 11 2 8" xfId="43504"/>
    <cellStyle name="Note 2 2 11 2 9" xfId="43505"/>
    <cellStyle name="Note 2 2 11 3" xfId="43506"/>
    <cellStyle name="Note 2 2 11 3 2" xfId="43507"/>
    <cellStyle name="Note 2 2 11 3 3" xfId="43508"/>
    <cellStyle name="Note 2 2 11 3 4" xfId="43509"/>
    <cellStyle name="Note 2 2 11 3 5" xfId="43510"/>
    <cellStyle name="Note 2 2 11 3 6" xfId="43511"/>
    <cellStyle name="Note 2 2 11 3 7" xfId="43512"/>
    <cellStyle name="Note 2 2 11 3 8" xfId="43513"/>
    <cellStyle name="Note 2 2 11 4" xfId="43514"/>
    <cellStyle name="Note 2 2 11 4 2" xfId="43515"/>
    <cellStyle name="Note 2 2 11 4 3" xfId="43516"/>
    <cellStyle name="Note 2 2 11 4 4" xfId="43517"/>
    <cellStyle name="Note 2 2 11 4 5" xfId="43518"/>
    <cellStyle name="Note 2 2 11 4 6" xfId="43519"/>
    <cellStyle name="Note 2 2 11 4 7" xfId="43520"/>
    <cellStyle name="Note 2 2 11 4 8" xfId="43521"/>
    <cellStyle name="Note 2 2 11 4 9" xfId="43522"/>
    <cellStyle name="Note 2 2 11 5" xfId="43523"/>
    <cellStyle name="Note 2 2 11 6" xfId="43524"/>
    <cellStyle name="Note 2 2 11 7" xfId="43525"/>
    <cellStyle name="Note 2 2 11 8" xfId="43526"/>
    <cellStyle name="Note 2 2 11 9" xfId="43527"/>
    <cellStyle name="Note 2 2 12" xfId="43528"/>
    <cellStyle name="Note 2 2 12 2" xfId="43529"/>
    <cellStyle name="Note 2 2 12 3" xfId="43530"/>
    <cellStyle name="Note 2 2 12 4" xfId="43531"/>
    <cellStyle name="Note 2 2 12 5" xfId="43532"/>
    <cellStyle name="Note 2 2 12 6" xfId="43533"/>
    <cellStyle name="Note 2 2 12 7" xfId="43534"/>
    <cellStyle name="Note 2 2 12 8" xfId="43535"/>
    <cellStyle name="Note 2 2 12 9" xfId="43536"/>
    <cellStyle name="Note 2 2 13" xfId="43537"/>
    <cellStyle name="Note 2 2 13 2" xfId="43538"/>
    <cellStyle name="Note 2 2 14" xfId="43539"/>
    <cellStyle name="Note 2 2 15" xfId="43540"/>
    <cellStyle name="Note 2 2 16" xfId="43541"/>
    <cellStyle name="Note 2 2 17" xfId="43542"/>
    <cellStyle name="Note 2 2 18" xfId="43543"/>
    <cellStyle name="Note 2 2 19" xfId="43544"/>
    <cellStyle name="Note 2 2 2" xfId="87"/>
    <cellStyle name="Note 2 2 2 10" xfId="43545"/>
    <cellStyle name="Note 2 2 2 10 2" xfId="43546"/>
    <cellStyle name="Note 2 2 2 10 3" xfId="43547"/>
    <cellStyle name="Note 2 2 2 10 4" xfId="43548"/>
    <cellStyle name="Note 2 2 2 10 5" xfId="43549"/>
    <cellStyle name="Note 2 2 2 10 6" xfId="43550"/>
    <cellStyle name="Note 2 2 2 10 7" xfId="43551"/>
    <cellStyle name="Note 2 2 2 10 8" xfId="43552"/>
    <cellStyle name="Note 2 2 2 10 9" xfId="43553"/>
    <cellStyle name="Note 2 2 2 11" xfId="43554"/>
    <cellStyle name="Note 2 2 2 12" xfId="43555"/>
    <cellStyle name="Note 2 2 2 13" xfId="43556"/>
    <cellStyle name="Note 2 2 2 14" xfId="43557"/>
    <cellStyle name="Note 2 2 2 15" xfId="43558"/>
    <cellStyle name="Note 2 2 2 16" xfId="43559"/>
    <cellStyle name="Note 2 2 2 17" xfId="43560"/>
    <cellStyle name="Note 2 2 2 18" xfId="43561"/>
    <cellStyle name="Note 2 2 2 19" xfId="43562"/>
    <cellStyle name="Note 2 2 2 2" xfId="4555"/>
    <cellStyle name="Note 2 2 2 2 10" xfId="43563"/>
    <cellStyle name="Note 2 2 2 2 11" xfId="43564"/>
    <cellStyle name="Note 2 2 2 2 12" xfId="43565"/>
    <cellStyle name="Note 2 2 2 2 13" xfId="43566"/>
    <cellStyle name="Note 2 2 2 2 14" xfId="43567"/>
    <cellStyle name="Note 2 2 2 2 15" xfId="43568"/>
    <cellStyle name="Note 2 2 2 2 16" xfId="43569"/>
    <cellStyle name="Note 2 2 2 2 17" xfId="43570"/>
    <cellStyle name="Note 2 2 2 2 18" xfId="43571"/>
    <cellStyle name="Note 2 2 2 2 19" xfId="43572"/>
    <cellStyle name="Note 2 2 2 2 2" xfId="43573"/>
    <cellStyle name="Note 2 2 2 2 2 10" xfId="43574"/>
    <cellStyle name="Note 2 2 2 2 2 10 2" xfId="43575"/>
    <cellStyle name="Note 2 2 2 2 2 10 3" xfId="43576"/>
    <cellStyle name="Note 2 2 2 2 2 10 4" xfId="43577"/>
    <cellStyle name="Note 2 2 2 2 2 10 5" xfId="43578"/>
    <cellStyle name="Note 2 2 2 2 2 10 6" xfId="43579"/>
    <cellStyle name="Note 2 2 2 2 2 10 7" xfId="43580"/>
    <cellStyle name="Note 2 2 2 2 2 10 8" xfId="43581"/>
    <cellStyle name="Note 2 2 2 2 2 11" xfId="43582"/>
    <cellStyle name="Note 2 2 2 2 2 12" xfId="43583"/>
    <cellStyle name="Note 2 2 2 2 2 13" xfId="43584"/>
    <cellStyle name="Note 2 2 2 2 2 14" xfId="43585"/>
    <cellStyle name="Note 2 2 2 2 2 15" xfId="43586"/>
    <cellStyle name="Note 2 2 2 2 2 16" xfId="43587"/>
    <cellStyle name="Note 2 2 2 2 2 17" xfId="43588"/>
    <cellStyle name="Note 2 2 2 2 2 18" xfId="43589"/>
    <cellStyle name="Note 2 2 2 2 2 19" xfId="43590"/>
    <cellStyle name="Note 2 2 2 2 2 2" xfId="43591"/>
    <cellStyle name="Note 2 2 2 2 2 2 10" xfId="43592"/>
    <cellStyle name="Note 2 2 2 2 2 2 11" xfId="43593"/>
    <cellStyle name="Note 2 2 2 2 2 2 12" xfId="43594"/>
    <cellStyle name="Note 2 2 2 2 2 2 13" xfId="43595"/>
    <cellStyle name="Note 2 2 2 2 2 2 14" xfId="43596"/>
    <cellStyle name="Note 2 2 2 2 2 2 15" xfId="43597"/>
    <cellStyle name="Note 2 2 2 2 2 2 16" xfId="43598"/>
    <cellStyle name="Note 2 2 2 2 2 2 17" xfId="43599"/>
    <cellStyle name="Note 2 2 2 2 2 2 18" xfId="43600"/>
    <cellStyle name="Note 2 2 2 2 2 2 19" xfId="43601"/>
    <cellStyle name="Note 2 2 2 2 2 2 2" xfId="43602"/>
    <cellStyle name="Note 2 2 2 2 2 2 2 10" xfId="43603"/>
    <cellStyle name="Note 2 2 2 2 2 2 2 11" xfId="43604"/>
    <cellStyle name="Note 2 2 2 2 2 2 2 12" xfId="43605"/>
    <cellStyle name="Note 2 2 2 2 2 2 2 13" xfId="43606"/>
    <cellStyle name="Note 2 2 2 2 2 2 2 2" xfId="43607"/>
    <cellStyle name="Note 2 2 2 2 2 2 2 2 10" xfId="43608"/>
    <cellStyle name="Note 2 2 2 2 2 2 2 2 2" xfId="43609"/>
    <cellStyle name="Note 2 2 2 2 2 2 2 2 2 2" xfId="43610"/>
    <cellStyle name="Note 2 2 2 2 2 2 2 2 2 3" xfId="43611"/>
    <cellStyle name="Note 2 2 2 2 2 2 2 2 2 4" xfId="43612"/>
    <cellStyle name="Note 2 2 2 2 2 2 2 2 2 5" xfId="43613"/>
    <cellStyle name="Note 2 2 2 2 2 2 2 2 2 6" xfId="43614"/>
    <cellStyle name="Note 2 2 2 2 2 2 2 2 2 7" xfId="43615"/>
    <cellStyle name="Note 2 2 2 2 2 2 2 2 2 8" xfId="43616"/>
    <cellStyle name="Note 2 2 2 2 2 2 2 2 2 9" xfId="43617"/>
    <cellStyle name="Note 2 2 2 2 2 2 2 2 3" xfId="43618"/>
    <cellStyle name="Note 2 2 2 2 2 2 2 2 4" xfId="43619"/>
    <cellStyle name="Note 2 2 2 2 2 2 2 2 5" xfId="43620"/>
    <cellStyle name="Note 2 2 2 2 2 2 2 2 6" xfId="43621"/>
    <cellStyle name="Note 2 2 2 2 2 2 2 2 7" xfId="43622"/>
    <cellStyle name="Note 2 2 2 2 2 2 2 2 8" xfId="43623"/>
    <cellStyle name="Note 2 2 2 2 2 2 2 2 9" xfId="43624"/>
    <cellStyle name="Note 2 2 2 2 2 2 2 3" xfId="43625"/>
    <cellStyle name="Note 2 2 2 2 2 2 2 3 2" xfId="43626"/>
    <cellStyle name="Note 2 2 2 2 2 2 2 3 3" xfId="43627"/>
    <cellStyle name="Note 2 2 2 2 2 2 2 3 4" xfId="43628"/>
    <cellStyle name="Note 2 2 2 2 2 2 2 3 5" xfId="43629"/>
    <cellStyle name="Note 2 2 2 2 2 2 2 3 6" xfId="43630"/>
    <cellStyle name="Note 2 2 2 2 2 2 2 3 7" xfId="43631"/>
    <cellStyle name="Note 2 2 2 2 2 2 2 3 8" xfId="43632"/>
    <cellStyle name="Note 2 2 2 2 2 2 2 4" xfId="43633"/>
    <cellStyle name="Note 2 2 2 2 2 2 2 4 2" xfId="43634"/>
    <cellStyle name="Note 2 2 2 2 2 2 2 4 3" xfId="43635"/>
    <cellStyle name="Note 2 2 2 2 2 2 2 4 4" xfId="43636"/>
    <cellStyle name="Note 2 2 2 2 2 2 2 4 5" xfId="43637"/>
    <cellStyle name="Note 2 2 2 2 2 2 2 4 6" xfId="43638"/>
    <cellStyle name="Note 2 2 2 2 2 2 2 4 7" xfId="43639"/>
    <cellStyle name="Note 2 2 2 2 2 2 2 4 8" xfId="43640"/>
    <cellStyle name="Note 2 2 2 2 2 2 2 4 9" xfId="43641"/>
    <cellStyle name="Note 2 2 2 2 2 2 2 5" xfId="43642"/>
    <cellStyle name="Note 2 2 2 2 2 2 2 6" xfId="43643"/>
    <cellStyle name="Note 2 2 2 2 2 2 2 7" xfId="43644"/>
    <cellStyle name="Note 2 2 2 2 2 2 2 8" xfId="43645"/>
    <cellStyle name="Note 2 2 2 2 2 2 2 9" xfId="43646"/>
    <cellStyle name="Note 2 2 2 2 2 2 20" xfId="43647"/>
    <cellStyle name="Note 2 2 2 2 2 2 21" xfId="43648"/>
    <cellStyle name="Note 2 2 2 2 2 2 22" xfId="43649"/>
    <cellStyle name="Note 2 2 2 2 2 2 23" xfId="43650"/>
    <cellStyle name="Note 2 2 2 2 2 2 24" xfId="43651"/>
    <cellStyle name="Note 2 2 2 2 2 2 25" xfId="43652"/>
    <cellStyle name="Note 2 2 2 2 2 2 3" xfId="43653"/>
    <cellStyle name="Note 2 2 2 2 2 2 3 10" xfId="43654"/>
    <cellStyle name="Note 2 2 2 2 2 2 3 11" xfId="43655"/>
    <cellStyle name="Note 2 2 2 2 2 2 3 12" xfId="43656"/>
    <cellStyle name="Note 2 2 2 2 2 2 3 13" xfId="43657"/>
    <cellStyle name="Note 2 2 2 2 2 2 3 2" xfId="43658"/>
    <cellStyle name="Note 2 2 2 2 2 2 3 2 10" xfId="43659"/>
    <cellStyle name="Note 2 2 2 2 2 2 3 2 2" xfId="43660"/>
    <cellStyle name="Note 2 2 2 2 2 2 3 2 2 2" xfId="43661"/>
    <cellStyle name="Note 2 2 2 2 2 2 3 2 2 3" xfId="43662"/>
    <cellStyle name="Note 2 2 2 2 2 2 3 2 2 4" xfId="43663"/>
    <cellStyle name="Note 2 2 2 2 2 2 3 2 2 5" xfId="43664"/>
    <cellStyle name="Note 2 2 2 2 2 2 3 2 2 6" xfId="43665"/>
    <cellStyle name="Note 2 2 2 2 2 2 3 2 2 7" xfId="43666"/>
    <cellStyle name="Note 2 2 2 2 2 2 3 2 2 8" xfId="43667"/>
    <cellStyle name="Note 2 2 2 2 2 2 3 2 2 9" xfId="43668"/>
    <cellStyle name="Note 2 2 2 2 2 2 3 2 3" xfId="43669"/>
    <cellStyle name="Note 2 2 2 2 2 2 3 2 4" xfId="43670"/>
    <cellStyle name="Note 2 2 2 2 2 2 3 2 5" xfId="43671"/>
    <cellStyle name="Note 2 2 2 2 2 2 3 2 6" xfId="43672"/>
    <cellStyle name="Note 2 2 2 2 2 2 3 2 7" xfId="43673"/>
    <cellStyle name="Note 2 2 2 2 2 2 3 2 8" xfId="43674"/>
    <cellStyle name="Note 2 2 2 2 2 2 3 2 9" xfId="43675"/>
    <cellStyle name="Note 2 2 2 2 2 2 3 3" xfId="43676"/>
    <cellStyle name="Note 2 2 2 2 2 2 3 3 2" xfId="43677"/>
    <cellStyle name="Note 2 2 2 2 2 2 3 3 3" xfId="43678"/>
    <cellStyle name="Note 2 2 2 2 2 2 3 3 4" xfId="43679"/>
    <cellStyle name="Note 2 2 2 2 2 2 3 3 5" xfId="43680"/>
    <cellStyle name="Note 2 2 2 2 2 2 3 3 6" xfId="43681"/>
    <cellStyle name="Note 2 2 2 2 2 2 3 3 7" xfId="43682"/>
    <cellStyle name="Note 2 2 2 2 2 2 3 3 8" xfId="43683"/>
    <cellStyle name="Note 2 2 2 2 2 2 3 4" xfId="43684"/>
    <cellStyle name="Note 2 2 2 2 2 2 3 4 2" xfId="43685"/>
    <cellStyle name="Note 2 2 2 2 2 2 3 4 3" xfId="43686"/>
    <cellStyle name="Note 2 2 2 2 2 2 3 4 4" xfId="43687"/>
    <cellStyle name="Note 2 2 2 2 2 2 3 4 5" xfId="43688"/>
    <cellStyle name="Note 2 2 2 2 2 2 3 4 6" xfId="43689"/>
    <cellStyle name="Note 2 2 2 2 2 2 3 4 7" xfId="43690"/>
    <cellStyle name="Note 2 2 2 2 2 2 3 4 8" xfId="43691"/>
    <cellStyle name="Note 2 2 2 2 2 2 3 4 9" xfId="43692"/>
    <cellStyle name="Note 2 2 2 2 2 2 3 5" xfId="43693"/>
    <cellStyle name="Note 2 2 2 2 2 2 3 6" xfId="43694"/>
    <cellStyle name="Note 2 2 2 2 2 2 3 7" xfId="43695"/>
    <cellStyle name="Note 2 2 2 2 2 2 3 8" xfId="43696"/>
    <cellStyle name="Note 2 2 2 2 2 2 3 9" xfId="43697"/>
    <cellStyle name="Note 2 2 2 2 2 2 4" xfId="43698"/>
    <cellStyle name="Note 2 2 2 2 2 2 4 10" xfId="43699"/>
    <cellStyle name="Note 2 2 2 2 2 2 4 11" xfId="43700"/>
    <cellStyle name="Note 2 2 2 2 2 2 4 12" xfId="43701"/>
    <cellStyle name="Note 2 2 2 2 2 2 4 13" xfId="43702"/>
    <cellStyle name="Note 2 2 2 2 2 2 4 2" xfId="43703"/>
    <cellStyle name="Note 2 2 2 2 2 2 4 2 10" xfId="43704"/>
    <cellStyle name="Note 2 2 2 2 2 2 4 2 2" xfId="43705"/>
    <cellStyle name="Note 2 2 2 2 2 2 4 2 2 2" xfId="43706"/>
    <cellStyle name="Note 2 2 2 2 2 2 4 2 2 3" xfId="43707"/>
    <cellStyle name="Note 2 2 2 2 2 2 4 2 2 4" xfId="43708"/>
    <cellStyle name="Note 2 2 2 2 2 2 4 2 2 5" xfId="43709"/>
    <cellStyle name="Note 2 2 2 2 2 2 4 2 2 6" xfId="43710"/>
    <cellStyle name="Note 2 2 2 2 2 2 4 2 2 7" xfId="43711"/>
    <cellStyle name="Note 2 2 2 2 2 2 4 2 2 8" xfId="43712"/>
    <cellStyle name="Note 2 2 2 2 2 2 4 2 2 9" xfId="43713"/>
    <cellStyle name="Note 2 2 2 2 2 2 4 2 3" xfId="43714"/>
    <cellStyle name="Note 2 2 2 2 2 2 4 2 4" xfId="43715"/>
    <cellStyle name="Note 2 2 2 2 2 2 4 2 5" xfId="43716"/>
    <cellStyle name="Note 2 2 2 2 2 2 4 2 6" xfId="43717"/>
    <cellStyle name="Note 2 2 2 2 2 2 4 2 7" xfId="43718"/>
    <cellStyle name="Note 2 2 2 2 2 2 4 2 8" xfId="43719"/>
    <cellStyle name="Note 2 2 2 2 2 2 4 2 9" xfId="43720"/>
    <cellStyle name="Note 2 2 2 2 2 2 4 3" xfId="43721"/>
    <cellStyle name="Note 2 2 2 2 2 2 4 3 2" xfId="43722"/>
    <cellStyle name="Note 2 2 2 2 2 2 4 3 3" xfId="43723"/>
    <cellStyle name="Note 2 2 2 2 2 2 4 3 4" xfId="43724"/>
    <cellStyle name="Note 2 2 2 2 2 2 4 3 5" xfId="43725"/>
    <cellStyle name="Note 2 2 2 2 2 2 4 3 6" xfId="43726"/>
    <cellStyle name="Note 2 2 2 2 2 2 4 3 7" xfId="43727"/>
    <cellStyle name="Note 2 2 2 2 2 2 4 3 8" xfId="43728"/>
    <cellStyle name="Note 2 2 2 2 2 2 4 4" xfId="43729"/>
    <cellStyle name="Note 2 2 2 2 2 2 4 4 2" xfId="43730"/>
    <cellStyle name="Note 2 2 2 2 2 2 4 4 3" xfId="43731"/>
    <cellStyle name="Note 2 2 2 2 2 2 4 4 4" xfId="43732"/>
    <cellStyle name="Note 2 2 2 2 2 2 4 4 5" xfId="43733"/>
    <cellStyle name="Note 2 2 2 2 2 2 4 4 6" xfId="43734"/>
    <cellStyle name="Note 2 2 2 2 2 2 4 4 7" xfId="43735"/>
    <cellStyle name="Note 2 2 2 2 2 2 4 4 8" xfId="43736"/>
    <cellStyle name="Note 2 2 2 2 2 2 4 4 9" xfId="43737"/>
    <cellStyle name="Note 2 2 2 2 2 2 4 5" xfId="43738"/>
    <cellStyle name="Note 2 2 2 2 2 2 4 6" xfId="43739"/>
    <cellStyle name="Note 2 2 2 2 2 2 4 7" xfId="43740"/>
    <cellStyle name="Note 2 2 2 2 2 2 4 8" xfId="43741"/>
    <cellStyle name="Note 2 2 2 2 2 2 4 9" xfId="43742"/>
    <cellStyle name="Note 2 2 2 2 2 2 5" xfId="43743"/>
    <cellStyle name="Note 2 2 2 2 2 2 5 10" xfId="43744"/>
    <cellStyle name="Note 2 2 2 2 2 2 5 11" xfId="43745"/>
    <cellStyle name="Note 2 2 2 2 2 2 5 12" xfId="43746"/>
    <cellStyle name="Note 2 2 2 2 2 2 5 13" xfId="43747"/>
    <cellStyle name="Note 2 2 2 2 2 2 5 2" xfId="43748"/>
    <cellStyle name="Note 2 2 2 2 2 2 5 2 10" xfId="43749"/>
    <cellStyle name="Note 2 2 2 2 2 2 5 2 2" xfId="43750"/>
    <cellStyle name="Note 2 2 2 2 2 2 5 2 2 2" xfId="43751"/>
    <cellStyle name="Note 2 2 2 2 2 2 5 2 2 3" xfId="43752"/>
    <cellStyle name="Note 2 2 2 2 2 2 5 2 2 4" xfId="43753"/>
    <cellStyle name="Note 2 2 2 2 2 2 5 2 2 5" xfId="43754"/>
    <cellStyle name="Note 2 2 2 2 2 2 5 2 2 6" xfId="43755"/>
    <cellStyle name="Note 2 2 2 2 2 2 5 2 2 7" xfId="43756"/>
    <cellStyle name="Note 2 2 2 2 2 2 5 2 2 8" xfId="43757"/>
    <cellStyle name="Note 2 2 2 2 2 2 5 2 2 9" xfId="43758"/>
    <cellStyle name="Note 2 2 2 2 2 2 5 2 3" xfId="43759"/>
    <cellStyle name="Note 2 2 2 2 2 2 5 2 4" xfId="43760"/>
    <cellStyle name="Note 2 2 2 2 2 2 5 2 5" xfId="43761"/>
    <cellStyle name="Note 2 2 2 2 2 2 5 2 6" xfId="43762"/>
    <cellStyle name="Note 2 2 2 2 2 2 5 2 7" xfId="43763"/>
    <cellStyle name="Note 2 2 2 2 2 2 5 2 8" xfId="43764"/>
    <cellStyle name="Note 2 2 2 2 2 2 5 2 9" xfId="43765"/>
    <cellStyle name="Note 2 2 2 2 2 2 5 3" xfId="43766"/>
    <cellStyle name="Note 2 2 2 2 2 2 5 3 2" xfId="43767"/>
    <cellStyle name="Note 2 2 2 2 2 2 5 3 3" xfId="43768"/>
    <cellStyle name="Note 2 2 2 2 2 2 5 3 4" xfId="43769"/>
    <cellStyle name="Note 2 2 2 2 2 2 5 3 5" xfId="43770"/>
    <cellStyle name="Note 2 2 2 2 2 2 5 3 6" xfId="43771"/>
    <cellStyle name="Note 2 2 2 2 2 2 5 3 7" xfId="43772"/>
    <cellStyle name="Note 2 2 2 2 2 2 5 3 8" xfId="43773"/>
    <cellStyle name="Note 2 2 2 2 2 2 5 4" xfId="43774"/>
    <cellStyle name="Note 2 2 2 2 2 2 5 4 2" xfId="43775"/>
    <cellStyle name="Note 2 2 2 2 2 2 5 4 3" xfId="43776"/>
    <cellStyle name="Note 2 2 2 2 2 2 5 4 4" xfId="43777"/>
    <cellStyle name="Note 2 2 2 2 2 2 5 4 5" xfId="43778"/>
    <cellStyle name="Note 2 2 2 2 2 2 5 4 6" xfId="43779"/>
    <cellStyle name="Note 2 2 2 2 2 2 5 4 7" xfId="43780"/>
    <cellStyle name="Note 2 2 2 2 2 2 5 4 8" xfId="43781"/>
    <cellStyle name="Note 2 2 2 2 2 2 5 4 9" xfId="43782"/>
    <cellStyle name="Note 2 2 2 2 2 2 5 5" xfId="43783"/>
    <cellStyle name="Note 2 2 2 2 2 2 5 6" xfId="43784"/>
    <cellStyle name="Note 2 2 2 2 2 2 5 7" xfId="43785"/>
    <cellStyle name="Note 2 2 2 2 2 2 5 8" xfId="43786"/>
    <cellStyle name="Note 2 2 2 2 2 2 5 9" xfId="43787"/>
    <cellStyle name="Note 2 2 2 2 2 2 6" xfId="43788"/>
    <cellStyle name="Note 2 2 2 2 2 2 6 10" xfId="43789"/>
    <cellStyle name="Note 2 2 2 2 2 2 6 2" xfId="43790"/>
    <cellStyle name="Note 2 2 2 2 2 2 6 2 2" xfId="43791"/>
    <cellStyle name="Note 2 2 2 2 2 2 6 2 3" xfId="43792"/>
    <cellStyle name="Note 2 2 2 2 2 2 6 2 4" xfId="43793"/>
    <cellStyle name="Note 2 2 2 2 2 2 6 2 5" xfId="43794"/>
    <cellStyle name="Note 2 2 2 2 2 2 6 2 6" xfId="43795"/>
    <cellStyle name="Note 2 2 2 2 2 2 6 2 7" xfId="43796"/>
    <cellStyle name="Note 2 2 2 2 2 2 6 2 8" xfId="43797"/>
    <cellStyle name="Note 2 2 2 2 2 2 6 2 9" xfId="43798"/>
    <cellStyle name="Note 2 2 2 2 2 2 6 3" xfId="43799"/>
    <cellStyle name="Note 2 2 2 2 2 2 6 4" xfId="43800"/>
    <cellStyle name="Note 2 2 2 2 2 2 6 5" xfId="43801"/>
    <cellStyle name="Note 2 2 2 2 2 2 6 6" xfId="43802"/>
    <cellStyle name="Note 2 2 2 2 2 2 6 7" xfId="43803"/>
    <cellStyle name="Note 2 2 2 2 2 2 6 8" xfId="43804"/>
    <cellStyle name="Note 2 2 2 2 2 2 6 9" xfId="43805"/>
    <cellStyle name="Note 2 2 2 2 2 2 7" xfId="43806"/>
    <cellStyle name="Note 2 2 2 2 2 2 7 2" xfId="43807"/>
    <cellStyle name="Note 2 2 2 2 2 2 7 3" xfId="43808"/>
    <cellStyle name="Note 2 2 2 2 2 2 7 4" xfId="43809"/>
    <cellStyle name="Note 2 2 2 2 2 2 7 5" xfId="43810"/>
    <cellStyle name="Note 2 2 2 2 2 2 7 6" xfId="43811"/>
    <cellStyle name="Note 2 2 2 2 2 2 7 7" xfId="43812"/>
    <cellStyle name="Note 2 2 2 2 2 2 7 8" xfId="43813"/>
    <cellStyle name="Note 2 2 2 2 2 2 8" xfId="43814"/>
    <cellStyle name="Note 2 2 2 2 2 2 8 2" xfId="43815"/>
    <cellStyle name="Note 2 2 2 2 2 2 8 3" xfId="43816"/>
    <cellStyle name="Note 2 2 2 2 2 2 8 4" xfId="43817"/>
    <cellStyle name="Note 2 2 2 2 2 2 8 5" xfId="43818"/>
    <cellStyle name="Note 2 2 2 2 2 2 8 6" xfId="43819"/>
    <cellStyle name="Note 2 2 2 2 2 2 8 7" xfId="43820"/>
    <cellStyle name="Note 2 2 2 2 2 2 8 8" xfId="43821"/>
    <cellStyle name="Note 2 2 2 2 2 2 8 9" xfId="43822"/>
    <cellStyle name="Note 2 2 2 2 2 2 9" xfId="43823"/>
    <cellStyle name="Note 2 2 2 2 2 20" xfId="43824"/>
    <cellStyle name="Note 2 2 2 2 2 21" xfId="43825"/>
    <cellStyle name="Note 2 2 2 2 2 22" xfId="43826"/>
    <cellStyle name="Note 2 2 2 2 2 23" xfId="43827"/>
    <cellStyle name="Note 2 2 2 2 2 24" xfId="43828"/>
    <cellStyle name="Note 2 2 2 2 2 25" xfId="43829"/>
    <cellStyle name="Note 2 2 2 2 2 26" xfId="43830"/>
    <cellStyle name="Note 2 2 2 2 2 27" xfId="43831"/>
    <cellStyle name="Note 2 2 2 2 2 28" xfId="43832"/>
    <cellStyle name="Note 2 2 2 2 2 3" xfId="43833"/>
    <cellStyle name="Note 2 2 2 2 2 3 10" xfId="43834"/>
    <cellStyle name="Note 2 2 2 2 2 3 11" xfId="43835"/>
    <cellStyle name="Note 2 2 2 2 2 3 12" xfId="43836"/>
    <cellStyle name="Note 2 2 2 2 2 3 13" xfId="43837"/>
    <cellStyle name="Note 2 2 2 2 2 3 14" xfId="43838"/>
    <cellStyle name="Note 2 2 2 2 2 3 15" xfId="43839"/>
    <cellStyle name="Note 2 2 2 2 2 3 16" xfId="43840"/>
    <cellStyle name="Note 2 2 2 2 2 3 17" xfId="43841"/>
    <cellStyle name="Note 2 2 2 2 2 3 18" xfId="43842"/>
    <cellStyle name="Note 2 2 2 2 2 3 19" xfId="43843"/>
    <cellStyle name="Note 2 2 2 2 2 3 2" xfId="43844"/>
    <cellStyle name="Note 2 2 2 2 2 3 2 10" xfId="43845"/>
    <cellStyle name="Note 2 2 2 2 2 3 2 11" xfId="43846"/>
    <cellStyle name="Note 2 2 2 2 2 3 2 12" xfId="43847"/>
    <cellStyle name="Note 2 2 2 2 2 3 2 13" xfId="43848"/>
    <cellStyle name="Note 2 2 2 2 2 3 2 2" xfId="43849"/>
    <cellStyle name="Note 2 2 2 2 2 3 2 2 10" xfId="43850"/>
    <cellStyle name="Note 2 2 2 2 2 3 2 2 2" xfId="43851"/>
    <cellStyle name="Note 2 2 2 2 2 3 2 2 2 2" xfId="43852"/>
    <cellStyle name="Note 2 2 2 2 2 3 2 2 2 3" xfId="43853"/>
    <cellStyle name="Note 2 2 2 2 2 3 2 2 2 4" xfId="43854"/>
    <cellStyle name="Note 2 2 2 2 2 3 2 2 2 5" xfId="43855"/>
    <cellStyle name="Note 2 2 2 2 2 3 2 2 2 6" xfId="43856"/>
    <cellStyle name="Note 2 2 2 2 2 3 2 2 2 7" xfId="43857"/>
    <cellStyle name="Note 2 2 2 2 2 3 2 2 2 8" xfId="43858"/>
    <cellStyle name="Note 2 2 2 2 2 3 2 2 2 9" xfId="43859"/>
    <cellStyle name="Note 2 2 2 2 2 3 2 2 3" xfId="43860"/>
    <cellStyle name="Note 2 2 2 2 2 3 2 2 4" xfId="43861"/>
    <cellStyle name="Note 2 2 2 2 2 3 2 2 5" xfId="43862"/>
    <cellStyle name="Note 2 2 2 2 2 3 2 2 6" xfId="43863"/>
    <cellStyle name="Note 2 2 2 2 2 3 2 2 7" xfId="43864"/>
    <cellStyle name="Note 2 2 2 2 2 3 2 2 8" xfId="43865"/>
    <cellStyle name="Note 2 2 2 2 2 3 2 2 9" xfId="43866"/>
    <cellStyle name="Note 2 2 2 2 2 3 2 3" xfId="43867"/>
    <cellStyle name="Note 2 2 2 2 2 3 2 3 2" xfId="43868"/>
    <cellStyle name="Note 2 2 2 2 2 3 2 3 3" xfId="43869"/>
    <cellStyle name="Note 2 2 2 2 2 3 2 3 4" xfId="43870"/>
    <cellStyle name="Note 2 2 2 2 2 3 2 3 5" xfId="43871"/>
    <cellStyle name="Note 2 2 2 2 2 3 2 3 6" xfId="43872"/>
    <cellStyle name="Note 2 2 2 2 2 3 2 3 7" xfId="43873"/>
    <cellStyle name="Note 2 2 2 2 2 3 2 3 8" xfId="43874"/>
    <cellStyle name="Note 2 2 2 2 2 3 2 4" xfId="43875"/>
    <cellStyle name="Note 2 2 2 2 2 3 2 4 2" xfId="43876"/>
    <cellStyle name="Note 2 2 2 2 2 3 2 4 3" xfId="43877"/>
    <cellStyle name="Note 2 2 2 2 2 3 2 4 4" xfId="43878"/>
    <cellStyle name="Note 2 2 2 2 2 3 2 4 5" xfId="43879"/>
    <cellStyle name="Note 2 2 2 2 2 3 2 4 6" xfId="43880"/>
    <cellStyle name="Note 2 2 2 2 2 3 2 4 7" xfId="43881"/>
    <cellStyle name="Note 2 2 2 2 2 3 2 4 8" xfId="43882"/>
    <cellStyle name="Note 2 2 2 2 2 3 2 4 9" xfId="43883"/>
    <cellStyle name="Note 2 2 2 2 2 3 2 5" xfId="43884"/>
    <cellStyle name="Note 2 2 2 2 2 3 2 6" xfId="43885"/>
    <cellStyle name="Note 2 2 2 2 2 3 2 7" xfId="43886"/>
    <cellStyle name="Note 2 2 2 2 2 3 2 8" xfId="43887"/>
    <cellStyle name="Note 2 2 2 2 2 3 2 9" xfId="43888"/>
    <cellStyle name="Note 2 2 2 2 2 3 20" xfId="43889"/>
    <cellStyle name="Note 2 2 2 2 2 3 21" xfId="43890"/>
    <cellStyle name="Note 2 2 2 2 2 3 22" xfId="43891"/>
    <cellStyle name="Note 2 2 2 2 2 3 23" xfId="43892"/>
    <cellStyle name="Note 2 2 2 2 2 3 24" xfId="43893"/>
    <cellStyle name="Note 2 2 2 2 2 3 3" xfId="43894"/>
    <cellStyle name="Note 2 2 2 2 2 3 3 10" xfId="43895"/>
    <cellStyle name="Note 2 2 2 2 2 3 3 11" xfId="43896"/>
    <cellStyle name="Note 2 2 2 2 2 3 3 12" xfId="43897"/>
    <cellStyle name="Note 2 2 2 2 2 3 3 13" xfId="43898"/>
    <cellStyle name="Note 2 2 2 2 2 3 3 2" xfId="43899"/>
    <cellStyle name="Note 2 2 2 2 2 3 3 2 10" xfId="43900"/>
    <cellStyle name="Note 2 2 2 2 2 3 3 2 2" xfId="43901"/>
    <cellStyle name="Note 2 2 2 2 2 3 3 2 2 2" xfId="43902"/>
    <cellStyle name="Note 2 2 2 2 2 3 3 2 2 3" xfId="43903"/>
    <cellStyle name="Note 2 2 2 2 2 3 3 2 2 4" xfId="43904"/>
    <cellStyle name="Note 2 2 2 2 2 3 3 2 2 5" xfId="43905"/>
    <cellStyle name="Note 2 2 2 2 2 3 3 2 2 6" xfId="43906"/>
    <cellStyle name="Note 2 2 2 2 2 3 3 2 2 7" xfId="43907"/>
    <cellStyle name="Note 2 2 2 2 2 3 3 2 2 8" xfId="43908"/>
    <cellStyle name="Note 2 2 2 2 2 3 3 2 2 9" xfId="43909"/>
    <cellStyle name="Note 2 2 2 2 2 3 3 2 3" xfId="43910"/>
    <cellStyle name="Note 2 2 2 2 2 3 3 2 4" xfId="43911"/>
    <cellStyle name="Note 2 2 2 2 2 3 3 2 5" xfId="43912"/>
    <cellStyle name="Note 2 2 2 2 2 3 3 2 6" xfId="43913"/>
    <cellStyle name="Note 2 2 2 2 2 3 3 2 7" xfId="43914"/>
    <cellStyle name="Note 2 2 2 2 2 3 3 2 8" xfId="43915"/>
    <cellStyle name="Note 2 2 2 2 2 3 3 2 9" xfId="43916"/>
    <cellStyle name="Note 2 2 2 2 2 3 3 3" xfId="43917"/>
    <cellStyle name="Note 2 2 2 2 2 3 3 3 2" xfId="43918"/>
    <cellStyle name="Note 2 2 2 2 2 3 3 3 3" xfId="43919"/>
    <cellStyle name="Note 2 2 2 2 2 3 3 3 4" xfId="43920"/>
    <cellStyle name="Note 2 2 2 2 2 3 3 3 5" xfId="43921"/>
    <cellStyle name="Note 2 2 2 2 2 3 3 3 6" xfId="43922"/>
    <cellStyle name="Note 2 2 2 2 2 3 3 3 7" xfId="43923"/>
    <cellStyle name="Note 2 2 2 2 2 3 3 3 8" xfId="43924"/>
    <cellStyle name="Note 2 2 2 2 2 3 3 4" xfId="43925"/>
    <cellStyle name="Note 2 2 2 2 2 3 3 4 2" xfId="43926"/>
    <cellStyle name="Note 2 2 2 2 2 3 3 4 3" xfId="43927"/>
    <cellStyle name="Note 2 2 2 2 2 3 3 4 4" xfId="43928"/>
    <cellStyle name="Note 2 2 2 2 2 3 3 4 5" xfId="43929"/>
    <cellStyle name="Note 2 2 2 2 2 3 3 4 6" xfId="43930"/>
    <cellStyle name="Note 2 2 2 2 2 3 3 4 7" xfId="43931"/>
    <cellStyle name="Note 2 2 2 2 2 3 3 4 8" xfId="43932"/>
    <cellStyle name="Note 2 2 2 2 2 3 3 4 9" xfId="43933"/>
    <cellStyle name="Note 2 2 2 2 2 3 3 5" xfId="43934"/>
    <cellStyle name="Note 2 2 2 2 2 3 3 6" xfId="43935"/>
    <cellStyle name="Note 2 2 2 2 2 3 3 7" xfId="43936"/>
    <cellStyle name="Note 2 2 2 2 2 3 3 8" xfId="43937"/>
    <cellStyle name="Note 2 2 2 2 2 3 3 9" xfId="43938"/>
    <cellStyle name="Note 2 2 2 2 2 3 4" xfId="43939"/>
    <cellStyle name="Note 2 2 2 2 2 3 4 10" xfId="43940"/>
    <cellStyle name="Note 2 2 2 2 2 3 4 11" xfId="43941"/>
    <cellStyle name="Note 2 2 2 2 2 3 4 12" xfId="43942"/>
    <cellStyle name="Note 2 2 2 2 2 3 4 13" xfId="43943"/>
    <cellStyle name="Note 2 2 2 2 2 3 4 2" xfId="43944"/>
    <cellStyle name="Note 2 2 2 2 2 3 4 2 10" xfId="43945"/>
    <cellStyle name="Note 2 2 2 2 2 3 4 2 2" xfId="43946"/>
    <cellStyle name="Note 2 2 2 2 2 3 4 2 2 2" xfId="43947"/>
    <cellStyle name="Note 2 2 2 2 2 3 4 2 2 3" xfId="43948"/>
    <cellStyle name="Note 2 2 2 2 2 3 4 2 2 4" xfId="43949"/>
    <cellStyle name="Note 2 2 2 2 2 3 4 2 2 5" xfId="43950"/>
    <cellStyle name="Note 2 2 2 2 2 3 4 2 2 6" xfId="43951"/>
    <cellStyle name="Note 2 2 2 2 2 3 4 2 2 7" xfId="43952"/>
    <cellStyle name="Note 2 2 2 2 2 3 4 2 2 8" xfId="43953"/>
    <cellStyle name="Note 2 2 2 2 2 3 4 2 2 9" xfId="43954"/>
    <cellStyle name="Note 2 2 2 2 2 3 4 2 3" xfId="43955"/>
    <cellStyle name="Note 2 2 2 2 2 3 4 2 4" xfId="43956"/>
    <cellStyle name="Note 2 2 2 2 2 3 4 2 5" xfId="43957"/>
    <cellStyle name="Note 2 2 2 2 2 3 4 2 6" xfId="43958"/>
    <cellStyle name="Note 2 2 2 2 2 3 4 2 7" xfId="43959"/>
    <cellStyle name="Note 2 2 2 2 2 3 4 2 8" xfId="43960"/>
    <cellStyle name="Note 2 2 2 2 2 3 4 2 9" xfId="43961"/>
    <cellStyle name="Note 2 2 2 2 2 3 4 3" xfId="43962"/>
    <cellStyle name="Note 2 2 2 2 2 3 4 3 2" xfId="43963"/>
    <cellStyle name="Note 2 2 2 2 2 3 4 3 3" xfId="43964"/>
    <cellStyle name="Note 2 2 2 2 2 3 4 3 4" xfId="43965"/>
    <cellStyle name="Note 2 2 2 2 2 3 4 3 5" xfId="43966"/>
    <cellStyle name="Note 2 2 2 2 2 3 4 3 6" xfId="43967"/>
    <cellStyle name="Note 2 2 2 2 2 3 4 3 7" xfId="43968"/>
    <cellStyle name="Note 2 2 2 2 2 3 4 3 8" xfId="43969"/>
    <cellStyle name="Note 2 2 2 2 2 3 4 4" xfId="43970"/>
    <cellStyle name="Note 2 2 2 2 2 3 4 4 2" xfId="43971"/>
    <cellStyle name="Note 2 2 2 2 2 3 4 4 3" xfId="43972"/>
    <cellStyle name="Note 2 2 2 2 2 3 4 4 4" xfId="43973"/>
    <cellStyle name="Note 2 2 2 2 2 3 4 4 5" xfId="43974"/>
    <cellStyle name="Note 2 2 2 2 2 3 4 4 6" xfId="43975"/>
    <cellStyle name="Note 2 2 2 2 2 3 4 4 7" xfId="43976"/>
    <cellStyle name="Note 2 2 2 2 2 3 4 4 8" xfId="43977"/>
    <cellStyle name="Note 2 2 2 2 2 3 4 4 9" xfId="43978"/>
    <cellStyle name="Note 2 2 2 2 2 3 4 5" xfId="43979"/>
    <cellStyle name="Note 2 2 2 2 2 3 4 6" xfId="43980"/>
    <cellStyle name="Note 2 2 2 2 2 3 4 7" xfId="43981"/>
    <cellStyle name="Note 2 2 2 2 2 3 4 8" xfId="43982"/>
    <cellStyle name="Note 2 2 2 2 2 3 4 9" xfId="43983"/>
    <cellStyle name="Note 2 2 2 2 2 3 5" xfId="43984"/>
    <cellStyle name="Note 2 2 2 2 2 3 5 10" xfId="43985"/>
    <cellStyle name="Note 2 2 2 2 2 3 5 11" xfId="43986"/>
    <cellStyle name="Note 2 2 2 2 2 3 5 12" xfId="43987"/>
    <cellStyle name="Note 2 2 2 2 2 3 5 13" xfId="43988"/>
    <cellStyle name="Note 2 2 2 2 2 3 5 2" xfId="43989"/>
    <cellStyle name="Note 2 2 2 2 2 3 5 2 10" xfId="43990"/>
    <cellStyle name="Note 2 2 2 2 2 3 5 2 2" xfId="43991"/>
    <cellStyle name="Note 2 2 2 2 2 3 5 2 2 2" xfId="43992"/>
    <cellStyle name="Note 2 2 2 2 2 3 5 2 2 3" xfId="43993"/>
    <cellStyle name="Note 2 2 2 2 2 3 5 2 2 4" xfId="43994"/>
    <cellStyle name="Note 2 2 2 2 2 3 5 2 2 5" xfId="43995"/>
    <cellStyle name="Note 2 2 2 2 2 3 5 2 2 6" xfId="43996"/>
    <cellStyle name="Note 2 2 2 2 2 3 5 2 2 7" xfId="43997"/>
    <cellStyle name="Note 2 2 2 2 2 3 5 2 2 8" xfId="43998"/>
    <cellStyle name="Note 2 2 2 2 2 3 5 2 2 9" xfId="43999"/>
    <cellStyle name="Note 2 2 2 2 2 3 5 2 3" xfId="44000"/>
    <cellStyle name="Note 2 2 2 2 2 3 5 2 4" xfId="44001"/>
    <cellStyle name="Note 2 2 2 2 2 3 5 2 5" xfId="44002"/>
    <cellStyle name="Note 2 2 2 2 2 3 5 2 6" xfId="44003"/>
    <cellStyle name="Note 2 2 2 2 2 3 5 2 7" xfId="44004"/>
    <cellStyle name="Note 2 2 2 2 2 3 5 2 8" xfId="44005"/>
    <cellStyle name="Note 2 2 2 2 2 3 5 2 9" xfId="44006"/>
    <cellStyle name="Note 2 2 2 2 2 3 5 3" xfId="44007"/>
    <cellStyle name="Note 2 2 2 2 2 3 5 3 2" xfId="44008"/>
    <cellStyle name="Note 2 2 2 2 2 3 5 3 3" xfId="44009"/>
    <cellStyle name="Note 2 2 2 2 2 3 5 3 4" xfId="44010"/>
    <cellStyle name="Note 2 2 2 2 2 3 5 3 5" xfId="44011"/>
    <cellStyle name="Note 2 2 2 2 2 3 5 3 6" xfId="44012"/>
    <cellStyle name="Note 2 2 2 2 2 3 5 3 7" xfId="44013"/>
    <cellStyle name="Note 2 2 2 2 2 3 5 3 8" xfId="44014"/>
    <cellStyle name="Note 2 2 2 2 2 3 5 4" xfId="44015"/>
    <cellStyle name="Note 2 2 2 2 2 3 5 4 2" xfId="44016"/>
    <cellStyle name="Note 2 2 2 2 2 3 5 4 3" xfId="44017"/>
    <cellStyle name="Note 2 2 2 2 2 3 5 4 4" xfId="44018"/>
    <cellStyle name="Note 2 2 2 2 2 3 5 4 5" xfId="44019"/>
    <cellStyle name="Note 2 2 2 2 2 3 5 4 6" xfId="44020"/>
    <cellStyle name="Note 2 2 2 2 2 3 5 4 7" xfId="44021"/>
    <cellStyle name="Note 2 2 2 2 2 3 5 4 8" xfId="44022"/>
    <cellStyle name="Note 2 2 2 2 2 3 5 4 9" xfId="44023"/>
    <cellStyle name="Note 2 2 2 2 2 3 5 5" xfId="44024"/>
    <cellStyle name="Note 2 2 2 2 2 3 5 6" xfId="44025"/>
    <cellStyle name="Note 2 2 2 2 2 3 5 7" xfId="44026"/>
    <cellStyle name="Note 2 2 2 2 2 3 5 8" xfId="44027"/>
    <cellStyle name="Note 2 2 2 2 2 3 5 9" xfId="44028"/>
    <cellStyle name="Note 2 2 2 2 2 3 6" xfId="44029"/>
    <cellStyle name="Note 2 2 2 2 2 3 6 10" xfId="44030"/>
    <cellStyle name="Note 2 2 2 2 2 3 6 2" xfId="44031"/>
    <cellStyle name="Note 2 2 2 2 2 3 6 2 2" xfId="44032"/>
    <cellStyle name="Note 2 2 2 2 2 3 6 2 3" xfId="44033"/>
    <cellStyle name="Note 2 2 2 2 2 3 6 2 4" xfId="44034"/>
    <cellStyle name="Note 2 2 2 2 2 3 6 2 5" xfId="44035"/>
    <cellStyle name="Note 2 2 2 2 2 3 6 2 6" xfId="44036"/>
    <cellStyle name="Note 2 2 2 2 2 3 6 2 7" xfId="44037"/>
    <cellStyle name="Note 2 2 2 2 2 3 6 2 8" xfId="44038"/>
    <cellStyle name="Note 2 2 2 2 2 3 6 2 9" xfId="44039"/>
    <cellStyle name="Note 2 2 2 2 2 3 6 3" xfId="44040"/>
    <cellStyle name="Note 2 2 2 2 2 3 6 4" xfId="44041"/>
    <cellStyle name="Note 2 2 2 2 2 3 6 5" xfId="44042"/>
    <cellStyle name="Note 2 2 2 2 2 3 6 6" xfId="44043"/>
    <cellStyle name="Note 2 2 2 2 2 3 6 7" xfId="44044"/>
    <cellStyle name="Note 2 2 2 2 2 3 6 8" xfId="44045"/>
    <cellStyle name="Note 2 2 2 2 2 3 6 9" xfId="44046"/>
    <cellStyle name="Note 2 2 2 2 2 3 7" xfId="44047"/>
    <cellStyle name="Note 2 2 2 2 2 3 7 2" xfId="44048"/>
    <cellStyle name="Note 2 2 2 2 2 3 7 3" xfId="44049"/>
    <cellStyle name="Note 2 2 2 2 2 3 7 4" xfId="44050"/>
    <cellStyle name="Note 2 2 2 2 2 3 7 5" xfId="44051"/>
    <cellStyle name="Note 2 2 2 2 2 3 7 6" xfId="44052"/>
    <cellStyle name="Note 2 2 2 2 2 3 7 7" xfId="44053"/>
    <cellStyle name="Note 2 2 2 2 2 3 7 8" xfId="44054"/>
    <cellStyle name="Note 2 2 2 2 2 3 8" xfId="44055"/>
    <cellStyle name="Note 2 2 2 2 2 3 8 2" xfId="44056"/>
    <cellStyle name="Note 2 2 2 2 2 3 8 3" xfId="44057"/>
    <cellStyle name="Note 2 2 2 2 2 3 8 4" xfId="44058"/>
    <cellStyle name="Note 2 2 2 2 2 3 8 5" xfId="44059"/>
    <cellStyle name="Note 2 2 2 2 2 3 8 6" xfId="44060"/>
    <cellStyle name="Note 2 2 2 2 2 3 8 7" xfId="44061"/>
    <cellStyle name="Note 2 2 2 2 2 3 8 8" xfId="44062"/>
    <cellStyle name="Note 2 2 2 2 2 3 8 9" xfId="44063"/>
    <cellStyle name="Note 2 2 2 2 2 3 9" xfId="44064"/>
    <cellStyle name="Note 2 2 2 2 2 4" xfId="44065"/>
    <cellStyle name="Note 2 2 2 2 2 4 10" xfId="44066"/>
    <cellStyle name="Note 2 2 2 2 2 4 11" xfId="44067"/>
    <cellStyle name="Note 2 2 2 2 2 4 12" xfId="44068"/>
    <cellStyle name="Note 2 2 2 2 2 4 13" xfId="44069"/>
    <cellStyle name="Note 2 2 2 2 2 4 14" xfId="44070"/>
    <cellStyle name="Note 2 2 2 2 2 4 15" xfId="44071"/>
    <cellStyle name="Note 2 2 2 2 2 4 16" xfId="44072"/>
    <cellStyle name="Note 2 2 2 2 2 4 17" xfId="44073"/>
    <cellStyle name="Note 2 2 2 2 2 4 18" xfId="44074"/>
    <cellStyle name="Note 2 2 2 2 2 4 2" xfId="44075"/>
    <cellStyle name="Note 2 2 2 2 2 4 2 10" xfId="44076"/>
    <cellStyle name="Note 2 2 2 2 2 4 2 2" xfId="44077"/>
    <cellStyle name="Note 2 2 2 2 2 4 2 2 2" xfId="44078"/>
    <cellStyle name="Note 2 2 2 2 2 4 2 2 3" xfId="44079"/>
    <cellStyle name="Note 2 2 2 2 2 4 2 2 4" xfId="44080"/>
    <cellStyle name="Note 2 2 2 2 2 4 2 2 5" xfId="44081"/>
    <cellStyle name="Note 2 2 2 2 2 4 2 2 6" xfId="44082"/>
    <cellStyle name="Note 2 2 2 2 2 4 2 2 7" xfId="44083"/>
    <cellStyle name="Note 2 2 2 2 2 4 2 2 8" xfId="44084"/>
    <cellStyle name="Note 2 2 2 2 2 4 2 2 9" xfId="44085"/>
    <cellStyle name="Note 2 2 2 2 2 4 2 3" xfId="44086"/>
    <cellStyle name="Note 2 2 2 2 2 4 2 4" xfId="44087"/>
    <cellStyle name="Note 2 2 2 2 2 4 2 5" xfId="44088"/>
    <cellStyle name="Note 2 2 2 2 2 4 2 6" xfId="44089"/>
    <cellStyle name="Note 2 2 2 2 2 4 2 7" xfId="44090"/>
    <cellStyle name="Note 2 2 2 2 2 4 2 8" xfId="44091"/>
    <cellStyle name="Note 2 2 2 2 2 4 2 9" xfId="44092"/>
    <cellStyle name="Note 2 2 2 2 2 4 3" xfId="44093"/>
    <cellStyle name="Note 2 2 2 2 2 4 3 2" xfId="44094"/>
    <cellStyle name="Note 2 2 2 2 2 4 3 3" xfId="44095"/>
    <cellStyle name="Note 2 2 2 2 2 4 3 4" xfId="44096"/>
    <cellStyle name="Note 2 2 2 2 2 4 3 5" xfId="44097"/>
    <cellStyle name="Note 2 2 2 2 2 4 3 6" xfId="44098"/>
    <cellStyle name="Note 2 2 2 2 2 4 3 7" xfId="44099"/>
    <cellStyle name="Note 2 2 2 2 2 4 3 8" xfId="44100"/>
    <cellStyle name="Note 2 2 2 2 2 4 4" xfId="44101"/>
    <cellStyle name="Note 2 2 2 2 2 4 4 2" xfId="44102"/>
    <cellStyle name="Note 2 2 2 2 2 4 4 3" xfId="44103"/>
    <cellStyle name="Note 2 2 2 2 2 4 4 4" xfId="44104"/>
    <cellStyle name="Note 2 2 2 2 2 4 4 5" xfId="44105"/>
    <cellStyle name="Note 2 2 2 2 2 4 4 6" xfId="44106"/>
    <cellStyle name="Note 2 2 2 2 2 4 4 7" xfId="44107"/>
    <cellStyle name="Note 2 2 2 2 2 4 4 8" xfId="44108"/>
    <cellStyle name="Note 2 2 2 2 2 4 4 9" xfId="44109"/>
    <cellStyle name="Note 2 2 2 2 2 4 5" xfId="44110"/>
    <cellStyle name="Note 2 2 2 2 2 4 6" xfId="44111"/>
    <cellStyle name="Note 2 2 2 2 2 4 7" xfId="44112"/>
    <cellStyle name="Note 2 2 2 2 2 4 8" xfId="44113"/>
    <cellStyle name="Note 2 2 2 2 2 4 9" xfId="44114"/>
    <cellStyle name="Note 2 2 2 2 2 5" xfId="44115"/>
    <cellStyle name="Note 2 2 2 2 2 5 10" xfId="44116"/>
    <cellStyle name="Note 2 2 2 2 2 5 11" xfId="44117"/>
    <cellStyle name="Note 2 2 2 2 2 5 12" xfId="44118"/>
    <cellStyle name="Note 2 2 2 2 2 5 13" xfId="44119"/>
    <cellStyle name="Note 2 2 2 2 2 5 14" xfId="44120"/>
    <cellStyle name="Note 2 2 2 2 2 5 15" xfId="44121"/>
    <cellStyle name="Note 2 2 2 2 2 5 16" xfId="44122"/>
    <cellStyle name="Note 2 2 2 2 2 5 17" xfId="44123"/>
    <cellStyle name="Note 2 2 2 2 2 5 18" xfId="44124"/>
    <cellStyle name="Note 2 2 2 2 2 5 2" xfId="44125"/>
    <cellStyle name="Note 2 2 2 2 2 5 3" xfId="44126"/>
    <cellStyle name="Note 2 2 2 2 2 5 4" xfId="44127"/>
    <cellStyle name="Note 2 2 2 2 2 5 5" xfId="44128"/>
    <cellStyle name="Note 2 2 2 2 2 5 6" xfId="44129"/>
    <cellStyle name="Note 2 2 2 2 2 5 7" xfId="44130"/>
    <cellStyle name="Note 2 2 2 2 2 5 8" xfId="44131"/>
    <cellStyle name="Note 2 2 2 2 2 5 9" xfId="44132"/>
    <cellStyle name="Note 2 2 2 2 2 6" xfId="44133"/>
    <cellStyle name="Note 2 2 2 2 2 6 10" xfId="44134"/>
    <cellStyle name="Note 2 2 2 2 2 6 11" xfId="44135"/>
    <cellStyle name="Note 2 2 2 2 2 6 12" xfId="44136"/>
    <cellStyle name="Note 2 2 2 2 2 6 13" xfId="44137"/>
    <cellStyle name="Note 2 2 2 2 2 6 14" xfId="44138"/>
    <cellStyle name="Note 2 2 2 2 2 6 15" xfId="44139"/>
    <cellStyle name="Note 2 2 2 2 2 6 16" xfId="44140"/>
    <cellStyle name="Note 2 2 2 2 2 6 17" xfId="44141"/>
    <cellStyle name="Note 2 2 2 2 2 6 18" xfId="44142"/>
    <cellStyle name="Note 2 2 2 2 2 6 2" xfId="44143"/>
    <cellStyle name="Note 2 2 2 2 2 6 3" xfId="44144"/>
    <cellStyle name="Note 2 2 2 2 2 6 4" xfId="44145"/>
    <cellStyle name="Note 2 2 2 2 2 6 5" xfId="44146"/>
    <cellStyle name="Note 2 2 2 2 2 6 6" xfId="44147"/>
    <cellStyle name="Note 2 2 2 2 2 6 7" xfId="44148"/>
    <cellStyle name="Note 2 2 2 2 2 6 8" xfId="44149"/>
    <cellStyle name="Note 2 2 2 2 2 6 9" xfId="44150"/>
    <cellStyle name="Note 2 2 2 2 2 7" xfId="44151"/>
    <cellStyle name="Note 2 2 2 2 2 7 2" xfId="44152"/>
    <cellStyle name="Note 2 2 2 2 2 7 3" xfId="44153"/>
    <cellStyle name="Note 2 2 2 2 2 7 4" xfId="44154"/>
    <cellStyle name="Note 2 2 2 2 2 7 5" xfId="44155"/>
    <cellStyle name="Note 2 2 2 2 2 7 6" xfId="44156"/>
    <cellStyle name="Note 2 2 2 2 2 7 7" xfId="44157"/>
    <cellStyle name="Note 2 2 2 2 2 7 8" xfId="44158"/>
    <cellStyle name="Note 2 2 2 2 2 7 9" xfId="44159"/>
    <cellStyle name="Note 2 2 2 2 2 8" xfId="44160"/>
    <cellStyle name="Note 2 2 2 2 2 8 2" xfId="44161"/>
    <cellStyle name="Note 2 2 2 2 2 8 3" xfId="44162"/>
    <cellStyle name="Note 2 2 2 2 2 8 4" xfId="44163"/>
    <cellStyle name="Note 2 2 2 2 2 8 5" xfId="44164"/>
    <cellStyle name="Note 2 2 2 2 2 8 6" xfId="44165"/>
    <cellStyle name="Note 2 2 2 2 2 8 7" xfId="44166"/>
    <cellStyle name="Note 2 2 2 2 2 8 8" xfId="44167"/>
    <cellStyle name="Note 2 2 2 2 2 8 9" xfId="44168"/>
    <cellStyle name="Note 2 2 2 2 2 9" xfId="44169"/>
    <cellStyle name="Note 2 2 2 2 2 9 2" xfId="44170"/>
    <cellStyle name="Note 2 2 2 2 2 9 3" xfId="44171"/>
    <cellStyle name="Note 2 2 2 2 2 9 4" xfId="44172"/>
    <cellStyle name="Note 2 2 2 2 2 9 5" xfId="44173"/>
    <cellStyle name="Note 2 2 2 2 2 9 6" xfId="44174"/>
    <cellStyle name="Note 2 2 2 2 2 9 7" xfId="44175"/>
    <cellStyle name="Note 2 2 2 2 2 9 8" xfId="44176"/>
    <cellStyle name="Note 2 2 2 2 20" xfId="44177"/>
    <cellStyle name="Note 2 2 2 2 21" xfId="44178"/>
    <cellStyle name="Note 2 2 2 2 22" xfId="44179"/>
    <cellStyle name="Note 2 2 2 2 23" xfId="44180"/>
    <cellStyle name="Note 2 2 2 2 24" xfId="44181"/>
    <cellStyle name="Note 2 2 2 2 25" xfId="44182"/>
    <cellStyle name="Note 2 2 2 2 26" xfId="44183"/>
    <cellStyle name="Note 2 2 2 2 27" xfId="44184"/>
    <cellStyle name="Note 2 2 2 2 28" xfId="44185"/>
    <cellStyle name="Note 2 2 2 2 3" xfId="44186"/>
    <cellStyle name="Note 2 2 2 2 3 10" xfId="44187"/>
    <cellStyle name="Note 2 2 2 2 3 11" xfId="44188"/>
    <cellStyle name="Note 2 2 2 2 3 12" xfId="44189"/>
    <cellStyle name="Note 2 2 2 2 3 13" xfId="44190"/>
    <cellStyle name="Note 2 2 2 2 3 14" xfId="44191"/>
    <cellStyle name="Note 2 2 2 2 3 15" xfId="44192"/>
    <cellStyle name="Note 2 2 2 2 3 16" xfId="44193"/>
    <cellStyle name="Note 2 2 2 2 3 17" xfId="44194"/>
    <cellStyle name="Note 2 2 2 2 3 18" xfId="44195"/>
    <cellStyle name="Note 2 2 2 2 3 19" xfId="44196"/>
    <cellStyle name="Note 2 2 2 2 3 2" xfId="44197"/>
    <cellStyle name="Note 2 2 2 2 3 2 10" xfId="44198"/>
    <cellStyle name="Note 2 2 2 2 3 2 11" xfId="44199"/>
    <cellStyle name="Note 2 2 2 2 3 2 12" xfId="44200"/>
    <cellStyle name="Note 2 2 2 2 3 2 13" xfId="44201"/>
    <cellStyle name="Note 2 2 2 2 3 2 2" xfId="44202"/>
    <cellStyle name="Note 2 2 2 2 3 2 2 10" xfId="44203"/>
    <cellStyle name="Note 2 2 2 2 3 2 2 2" xfId="44204"/>
    <cellStyle name="Note 2 2 2 2 3 2 2 2 2" xfId="44205"/>
    <cellStyle name="Note 2 2 2 2 3 2 2 2 3" xfId="44206"/>
    <cellStyle name="Note 2 2 2 2 3 2 2 2 4" xfId="44207"/>
    <cellStyle name="Note 2 2 2 2 3 2 2 2 5" xfId="44208"/>
    <cellStyle name="Note 2 2 2 2 3 2 2 2 6" xfId="44209"/>
    <cellStyle name="Note 2 2 2 2 3 2 2 2 7" xfId="44210"/>
    <cellStyle name="Note 2 2 2 2 3 2 2 2 8" xfId="44211"/>
    <cellStyle name="Note 2 2 2 2 3 2 2 2 9" xfId="44212"/>
    <cellStyle name="Note 2 2 2 2 3 2 2 3" xfId="44213"/>
    <cellStyle name="Note 2 2 2 2 3 2 2 4" xfId="44214"/>
    <cellStyle name="Note 2 2 2 2 3 2 2 5" xfId="44215"/>
    <cellStyle name="Note 2 2 2 2 3 2 2 6" xfId="44216"/>
    <cellStyle name="Note 2 2 2 2 3 2 2 7" xfId="44217"/>
    <cellStyle name="Note 2 2 2 2 3 2 2 8" xfId="44218"/>
    <cellStyle name="Note 2 2 2 2 3 2 2 9" xfId="44219"/>
    <cellStyle name="Note 2 2 2 2 3 2 3" xfId="44220"/>
    <cellStyle name="Note 2 2 2 2 3 2 3 2" xfId="44221"/>
    <cellStyle name="Note 2 2 2 2 3 2 3 3" xfId="44222"/>
    <cellStyle name="Note 2 2 2 2 3 2 3 4" xfId="44223"/>
    <cellStyle name="Note 2 2 2 2 3 2 3 5" xfId="44224"/>
    <cellStyle name="Note 2 2 2 2 3 2 3 6" xfId="44225"/>
    <cellStyle name="Note 2 2 2 2 3 2 3 7" xfId="44226"/>
    <cellStyle name="Note 2 2 2 2 3 2 3 8" xfId="44227"/>
    <cellStyle name="Note 2 2 2 2 3 2 4" xfId="44228"/>
    <cellStyle name="Note 2 2 2 2 3 2 4 2" xfId="44229"/>
    <cellStyle name="Note 2 2 2 2 3 2 4 3" xfId="44230"/>
    <cellStyle name="Note 2 2 2 2 3 2 4 4" xfId="44231"/>
    <cellStyle name="Note 2 2 2 2 3 2 4 5" xfId="44232"/>
    <cellStyle name="Note 2 2 2 2 3 2 4 6" xfId="44233"/>
    <cellStyle name="Note 2 2 2 2 3 2 4 7" xfId="44234"/>
    <cellStyle name="Note 2 2 2 2 3 2 4 8" xfId="44235"/>
    <cellStyle name="Note 2 2 2 2 3 2 4 9" xfId="44236"/>
    <cellStyle name="Note 2 2 2 2 3 2 5" xfId="44237"/>
    <cellStyle name="Note 2 2 2 2 3 2 6" xfId="44238"/>
    <cellStyle name="Note 2 2 2 2 3 2 7" xfId="44239"/>
    <cellStyle name="Note 2 2 2 2 3 2 8" xfId="44240"/>
    <cellStyle name="Note 2 2 2 2 3 2 9" xfId="44241"/>
    <cellStyle name="Note 2 2 2 2 3 20" xfId="44242"/>
    <cellStyle name="Note 2 2 2 2 3 21" xfId="44243"/>
    <cellStyle name="Note 2 2 2 2 3 22" xfId="44244"/>
    <cellStyle name="Note 2 2 2 2 3 23" xfId="44245"/>
    <cellStyle name="Note 2 2 2 2 3 24" xfId="44246"/>
    <cellStyle name="Note 2 2 2 2 3 25" xfId="44247"/>
    <cellStyle name="Note 2 2 2 2 3 3" xfId="44248"/>
    <cellStyle name="Note 2 2 2 2 3 3 10" xfId="44249"/>
    <cellStyle name="Note 2 2 2 2 3 3 11" xfId="44250"/>
    <cellStyle name="Note 2 2 2 2 3 3 12" xfId="44251"/>
    <cellStyle name="Note 2 2 2 2 3 3 13" xfId="44252"/>
    <cellStyle name="Note 2 2 2 2 3 3 2" xfId="44253"/>
    <cellStyle name="Note 2 2 2 2 3 3 2 10" xfId="44254"/>
    <cellStyle name="Note 2 2 2 2 3 3 2 2" xfId="44255"/>
    <cellStyle name="Note 2 2 2 2 3 3 2 2 2" xfId="44256"/>
    <cellStyle name="Note 2 2 2 2 3 3 2 2 3" xfId="44257"/>
    <cellStyle name="Note 2 2 2 2 3 3 2 2 4" xfId="44258"/>
    <cellStyle name="Note 2 2 2 2 3 3 2 2 5" xfId="44259"/>
    <cellStyle name="Note 2 2 2 2 3 3 2 2 6" xfId="44260"/>
    <cellStyle name="Note 2 2 2 2 3 3 2 2 7" xfId="44261"/>
    <cellStyle name="Note 2 2 2 2 3 3 2 2 8" xfId="44262"/>
    <cellStyle name="Note 2 2 2 2 3 3 2 2 9" xfId="44263"/>
    <cellStyle name="Note 2 2 2 2 3 3 2 3" xfId="44264"/>
    <cellStyle name="Note 2 2 2 2 3 3 2 4" xfId="44265"/>
    <cellStyle name="Note 2 2 2 2 3 3 2 5" xfId="44266"/>
    <cellStyle name="Note 2 2 2 2 3 3 2 6" xfId="44267"/>
    <cellStyle name="Note 2 2 2 2 3 3 2 7" xfId="44268"/>
    <cellStyle name="Note 2 2 2 2 3 3 2 8" xfId="44269"/>
    <cellStyle name="Note 2 2 2 2 3 3 2 9" xfId="44270"/>
    <cellStyle name="Note 2 2 2 2 3 3 3" xfId="44271"/>
    <cellStyle name="Note 2 2 2 2 3 3 3 2" xfId="44272"/>
    <cellStyle name="Note 2 2 2 2 3 3 3 3" xfId="44273"/>
    <cellStyle name="Note 2 2 2 2 3 3 3 4" xfId="44274"/>
    <cellStyle name="Note 2 2 2 2 3 3 3 5" xfId="44275"/>
    <cellStyle name="Note 2 2 2 2 3 3 3 6" xfId="44276"/>
    <cellStyle name="Note 2 2 2 2 3 3 3 7" xfId="44277"/>
    <cellStyle name="Note 2 2 2 2 3 3 3 8" xfId="44278"/>
    <cellStyle name="Note 2 2 2 2 3 3 4" xfId="44279"/>
    <cellStyle name="Note 2 2 2 2 3 3 4 2" xfId="44280"/>
    <cellStyle name="Note 2 2 2 2 3 3 4 3" xfId="44281"/>
    <cellStyle name="Note 2 2 2 2 3 3 4 4" xfId="44282"/>
    <cellStyle name="Note 2 2 2 2 3 3 4 5" xfId="44283"/>
    <cellStyle name="Note 2 2 2 2 3 3 4 6" xfId="44284"/>
    <cellStyle name="Note 2 2 2 2 3 3 4 7" xfId="44285"/>
    <cellStyle name="Note 2 2 2 2 3 3 4 8" xfId="44286"/>
    <cellStyle name="Note 2 2 2 2 3 3 4 9" xfId="44287"/>
    <cellStyle name="Note 2 2 2 2 3 3 5" xfId="44288"/>
    <cellStyle name="Note 2 2 2 2 3 3 6" xfId="44289"/>
    <cellStyle name="Note 2 2 2 2 3 3 7" xfId="44290"/>
    <cellStyle name="Note 2 2 2 2 3 3 8" xfId="44291"/>
    <cellStyle name="Note 2 2 2 2 3 3 9" xfId="44292"/>
    <cellStyle name="Note 2 2 2 2 3 4" xfId="44293"/>
    <cellStyle name="Note 2 2 2 2 3 4 10" xfId="44294"/>
    <cellStyle name="Note 2 2 2 2 3 4 11" xfId="44295"/>
    <cellStyle name="Note 2 2 2 2 3 4 12" xfId="44296"/>
    <cellStyle name="Note 2 2 2 2 3 4 13" xfId="44297"/>
    <cellStyle name="Note 2 2 2 2 3 4 2" xfId="44298"/>
    <cellStyle name="Note 2 2 2 2 3 4 2 10" xfId="44299"/>
    <cellStyle name="Note 2 2 2 2 3 4 2 2" xfId="44300"/>
    <cellStyle name="Note 2 2 2 2 3 4 2 2 2" xfId="44301"/>
    <cellStyle name="Note 2 2 2 2 3 4 2 2 3" xfId="44302"/>
    <cellStyle name="Note 2 2 2 2 3 4 2 2 4" xfId="44303"/>
    <cellStyle name="Note 2 2 2 2 3 4 2 2 5" xfId="44304"/>
    <cellStyle name="Note 2 2 2 2 3 4 2 2 6" xfId="44305"/>
    <cellStyle name="Note 2 2 2 2 3 4 2 2 7" xfId="44306"/>
    <cellStyle name="Note 2 2 2 2 3 4 2 2 8" xfId="44307"/>
    <cellStyle name="Note 2 2 2 2 3 4 2 2 9" xfId="44308"/>
    <cellStyle name="Note 2 2 2 2 3 4 2 3" xfId="44309"/>
    <cellStyle name="Note 2 2 2 2 3 4 2 4" xfId="44310"/>
    <cellStyle name="Note 2 2 2 2 3 4 2 5" xfId="44311"/>
    <cellStyle name="Note 2 2 2 2 3 4 2 6" xfId="44312"/>
    <cellStyle name="Note 2 2 2 2 3 4 2 7" xfId="44313"/>
    <cellStyle name="Note 2 2 2 2 3 4 2 8" xfId="44314"/>
    <cellStyle name="Note 2 2 2 2 3 4 2 9" xfId="44315"/>
    <cellStyle name="Note 2 2 2 2 3 4 3" xfId="44316"/>
    <cellStyle name="Note 2 2 2 2 3 4 3 2" xfId="44317"/>
    <cellStyle name="Note 2 2 2 2 3 4 3 3" xfId="44318"/>
    <cellStyle name="Note 2 2 2 2 3 4 3 4" xfId="44319"/>
    <cellStyle name="Note 2 2 2 2 3 4 3 5" xfId="44320"/>
    <cellStyle name="Note 2 2 2 2 3 4 3 6" xfId="44321"/>
    <cellStyle name="Note 2 2 2 2 3 4 3 7" xfId="44322"/>
    <cellStyle name="Note 2 2 2 2 3 4 3 8" xfId="44323"/>
    <cellStyle name="Note 2 2 2 2 3 4 4" xfId="44324"/>
    <cellStyle name="Note 2 2 2 2 3 4 4 2" xfId="44325"/>
    <cellStyle name="Note 2 2 2 2 3 4 4 3" xfId="44326"/>
    <cellStyle name="Note 2 2 2 2 3 4 4 4" xfId="44327"/>
    <cellStyle name="Note 2 2 2 2 3 4 4 5" xfId="44328"/>
    <cellStyle name="Note 2 2 2 2 3 4 4 6" xfId="44329"/>
    <cellStyle name="Note 2 2 2 2 3 4 4 7" xfId="44330"/>
    <cellStyle name="Note 2 2 2 2 3 4 4 8" xfId="44331"/>
    <cellStyle name="Note 2 2 2 2 3 4 4 9" xfId="44332"/>
    <cellStyle name="Note 2 2 2 2 3 4 5" xfId="44333"/>
    <cellStyle name="Note 2 2 2 2 3 4 6" xfId="44334"/>
    <cellStyle name="Note 2 2 2 2 3 4 7" xfId="44335"/>
    <cellStyle name="Note 2 2 2 2 3 4 8" xfId="44336"/>
    <cellStyle name="Note 2 2 2 2 3 4 9" xfId="44337"/>
    <cellStyle name="Note 2 2 2 2 3 5" xfId="44338"/>
    <cellStyle name="Note 2 2 2 2 3 5 10" xfId="44339"/>
    <cellStyle name="Note 2 2 2 2 3 5 11" xfId="44340"/>
    <cellStyle name="Note 2 2 2 2 3 5 12" xfId="44341"/>
    <cellStyle name="Note 2 2 2 2 3 5 13" xfId="44342"/>
    <cellStyle name="Note 2 2 2 2 3 5 2" xfId="44343"/>
    <cellStyle name="Note 2 2 2 2 3 5 2 10" xfId="44344"/>
    <cellStyle name="Note 2 2 2 2 3 5 2 2" xfId="44345"/>
    <cellStyle name="Note 2 2 2 2 3 5 2 2 2" xfId="44346"/>
    <cellStyle name="Note 2 2 2 2 3 5 2 2 3" xfId="44347"/>
    <cellStyle name="Note 2 2 2 2 3 5 2 2 4" xfId="44348"/>
    <cellStyle name="Note 2 2 2 2 3 5 2 2 5" xfId="44349"/>
    <cellStyle name="Note 2 2 2 2 3 5 2 2 6" xfId="44350"/>
    <cellStyle name="Note 2 2 2 2 3 5 2 2 7" xfId="44351"/>
    <cellStyle name="Note 2 2 2 2 3 5 2 2 8" xfId="44352"/>
    <cellStyle name="Note 2 2 2 2 3 5 2 2 9" xfId="44353"/>
    <cellStyle name="Note 2 2 2 2 3 5 2 3" xfId="44354"/>
    <cellStyle name="Note 2 2 2 2 3 5 2 4" xfId="44355"/>
    <cellStyle name="Note 2 2 2 2 3 5 2 5" xfId="44356"/>
    <cellStyle name="Note 2 2 2 2 3 5 2 6" xfId="44357"/>
    <cellStyle name="Note 2 2 2 2 3 5 2 7" xfId="44358"/>
    <cellStyle name="Note 2 2 2 2 3 5 2 8" xfId="44359"/>
    <cellStyle name="Note 2 2 2 2 3 5 2 9" xfId="44360"/>
    <cellStyle name="Note 2 2 2 2 3 5 3" xfId="44361"/>
    <cellStyle name="Note 2 2 2 2 3 5 3 2" xfId="44362"/>
    <cellStyle name="Note 2 2 2 2 3 5 3 3" xfId="44363"/>
    <cellStyle name="Note 2 2 2 2 3 5 3 4" xfId="44364"/>
    <cellStyle name="Note 2 2 2 2 3 5 3 5" xfId="44365"/>
    <cellStyle name="Note 2 2 2 2 3 5 3 6" xfId="44366"/>
    <cellStyle name="Note 2 2 2 2 3 5 3 7" xfId="44367"/>
    <cellStyle name="Note 2 2 2 2 3 5 3 8" xfId="44368"/>
    <cellStyle name="Note 2 2 2 2 3 5 4" xfId="44369"/>
    <cellStyle name="Note 2 2 2 2 3 5 4 2" xfId="44370"/>
    <cellStyle name="Note 2 2 2 2 3 5 4 3" xfId="44371"/>
    <cellStyle name="Note 2 2 2 2 3 5 4 4" xfId="44372"/>
    <cellStyle name="Note 2 2 2 2 3 5 4 5" xfId="44373"/>
    <cellStyle name="Note 2 2 2 2 3 5 4 6" xfId="44374"/>
    <cellStyle name="Note 2 2 2 2 3 5 4 7" xfId="44375"/>
    <cellStyle name="Note 2 2 2 2 3 5 4 8" xfId="44376"/>
    <cellStyle name="Note 2 2 2 2 3 5 4 9" xfId="44377"/>
    <cellStyle name="Note 2 2 2 2 3 5 5" xfId="44378"/>
    <cellStyle name="Note 2 2 2 2 3 5 6" xfId="44379"/>
    <cellStyle name="Note 2 2 2 2 3 5 7" xfId="44380"/>
    <cellStyle name="Note 2 2 2 2 3 5 8" xfId="44381"/>
    <cellStyle name="Note 2 2 2 2 3 5 9" xfId="44382"/>
    <cellStyle name="Note 2 2 2 2 3 6" xfId="44383"/>
    <cellStyle name="Note 2 2 2 2 3 6 10" xfId="44384"/>
    <cellStyle name="Note 2 2 2 2 3 6 2" xfId="44385"/>
    <cellStyle name="Note 2 2 2 2 3 6 2 2" xfId="44386"/>
    <cellStyle name="Note 2 2 2 2 3 6 2 3" xfId="44387"/>
    <cellStyle name="Note 2 2 2 2 3 6 2 4" xfId="44388"/>
    <cellStyle name="Note 2 2 2 2 3 6 2 5" xfId="44389"/>
    <cellStyle name="Note 2 2 2 2 3 6 2 6" xfId="44390"/>
    <cellStyle name="Note 2 2 2 2 3 6 2 7" xfId="44391"/>
    <cellStyle name="Note 2 2 2 2 3 6 2 8" xfId="44392"/>
    <cellStyle name="Note 2 2 2 2 3 6 2 9" xfId="44393"/>
    <cellStyle name="Note 2 2 2 2 3 6 3" xfId="44394"/>
    <cellStyle name="Note 2 2 2 2 3 6 4" xfId="44395"/>
    <cellStyle name="Note 2 2 2 2 3 6 5" xfId="44396"/>
    <cellStyle name="Note 2 2 2 2 3 6 6" xfId="44397"/>
    <cellStyle name="Note 2 2 2 2 3 6 7" xfId="44398"/>
    <cellStyle name="Note 2 2 2 2 3 6 8" xfId="44399"/>
    <cellStyle name="Note 2 2 2 2 3 6 9" xfId="44400"/>
    <cellStyle name="Note 2 2 2 2 3 7" xfId="44401"/>
    <cellStyle name="Note 2 2 2 2 3 7 2" xfId="44402"/>
    <cellStyle name="Note 2 2 2 2 3 7 3" xfId="44403"/>
    <cellStyle name="Note 2 2 2 2 3 7 4" xfId="44404"/>
    <cellStyle name="Note 2 2 2 2 3 7 5" xfId="44405"/>
    <cellStyle name="Note 2 2 2 2 3 7 6" xfId="44406"/>
    <cellStyle name="Note 2 2 2 2 3 7 7" xfId="44407"/>
    <cellStyle name="Note 2 2 2 2 3 7 8" xfId="44408"/>
    <cellStyle name="Note 2 2 2 2 3 8" xfId="44409"/>
    <cellStyle name="Note 2 2 2 2 3 8 2" xfId="44410"/>
    <cellStyle name="Note 2 2 2 2 3 8 3" xfId="44411"/>
    <cellStyle name="Note 2 2 2 2 3 8 4" xfId="44412"/>
    <cellStyle name="Note 2 2 2 2 3 8 5" xfId="44413"/>
    <cellStyle name="Note 2 2 2 2 3 8 6" xfId="44414"/>
    <cellStyle name="Note 2 2 2 2 3 8 7" xfId="44415"/>
    <cellStyle name="Note 2 2 2 2 3 8 8" xfId="44416"/>
    <cellStyle name="Note 2 2 2 2 3 8 9" xfId="44417"/>
    <cellStyle name="Note 2 2 2 2 3 9" xfId="44418"/>
    <cellStyle name="Note 2 2 2 2 4" xfId="44419"/>
    <cellStyle name="Note 2 2 2 2 4 10" xfId="44420"/>
    <cellStyle name="Note 2 2 2 2 4 11" xfId="44421"/>
    <cellStyle name="Note 2 2 2 2 4 12" xfId="44422"/>
    <cellStyle name="Note 2 2 2 2 4 13" xfId="44423"/>
    <cellStyle name="Note 2 2 2 2 4 14" xfId="44424"/>
    <cellStyle name="Note 2 2 2 2 4 15" xfId="44425"/>
    <cellStyle name="Note 2 2 2 2 4 16" xfId="44426"/>
    <cellStyle name="Note 2 2 2 2 4 17" xfId="44427"/>
    <cellStyle name="Note 2 2 2 2 4 18" xfId="44428"/>
    <cellStyle name="Note 2 2 2 2 4 2" xfId="44429"/>
    <cellStyle name="Note 2 2 2 2 4 2 10" xfId="44430"/>
    <cellStyle name="Note 2 2 2 2 4 2 11" xfId="44431"/>
    <cellStyle name="Note 2 2 2 2 4 2 12" xfId="44432"/>
    <cellStyle name="Note 2 2 2 2 4 2 13" xfId="44433"/>
    <cellStyle name="Note 2 2 2 2 4 2 2" xfId="44434"/>
    <cellStyle name="Note 2 2 2 2 4 2 2 10" xfId="44435"/>
    <cellStyle name="Note 2 2 2 2 4 2 2 2" xfId="44436"/>
    <cellStyle name="Note 2 2 2 2 4 2 2 2 2" xfId="44437"/>
    <cellStyle name="Note 2 2 2 2 4 2 2 2 3" xfId="44438"/>
    <cellStyle name="Note 2 2 2 2 4 2 2 2 4" xfId="44439"/>
    <cellStyle name="Note 2 2 2 2 4 2 2 2 5" xfId="44440"/>
    <cellStyle name="Note 2 2 2 2 4 2 2 2 6" xfId="44441"/>
    <cellStyle name="Note 2 2 2 2 4 2 2 2 7" xfId="44442"/>
    <cellStyle name="Note 2 2 2 2 4 2 2 2 8" xfId="44443"/>
    <cellStyle name="Note 2 2 2 2 4 2 2 2 9" xfId="44444"/>
    <cellStyle name="Note 2 2 2 2 4 2 2 3" xfId="44445"/>
    <cellStyle name="Note 2 2 2 2 4 2 2 4" xfId="44446"/>
    <cellStyle name="Note 2 2 2 2 4 2 2 5" xfId="44447"/>
    <cellStyle name="Note 2 2 2 2 4 2 2 6" xfId="44448"/>
    <cellStyle name="Note 2 2 2 2 4 2 2 7" xfId="44449"/>
    <cellStyle name="Note 2 2 2 2 4 2 2 8" xfId="44450"/>
    <cellStyle name="Note 2 2 2 2 4 2 2 9" xfId="44451"/>
    <cellStyle name="Note 2 2 2 2 4 2 3" xfId="44452"/>
    <cellStyle name="Note 2 2 2 2 4 2 3 2" xfId="44453"/>
    <cellStyle name="Note 2 2 2 2 4 2 3 3" xfId="44454"/>
    <cellStyle name="Note 2 2 2 2 4 2 3 4" xfId="44455"/>
    <cellStyle name="Note 2 2 2 2 4 2 3 5" xfId="44456"/>
    <cellStyle name="Note 2 2 2 2 4 2 3 6" xfId="44457"/>
    <cellStyle name="Note 2 2 2 2 4 2 3 7" xfId="44458"/>
    <cellStyle name="Note 2 2 2 2 4 2 3 8" xfId="44459"/>
    <cellStyle name="Note 2 2 2 2 4 2 4" xfId="44460"/>
    <cellStyle name="Note 2 2 2 2 4 2 4 2" xfId="44461"/>
    <cellStyle name="Note 2 2 2 2 4 2 4 3" xfId="44462"/>
    <cellStyle name="Note 2 2 2 2 4 2 4 4" xfId="44463"/>
    <cellStyle name="Note 2 2 2 2 4 2 4 5" xfId="44464"/>
    <cellStyle name="Note 2 2 2 2 4 2 4 6" xfId="44465"/>
    <cellStyle name="Note 2 2 2 2 4 2 4 7" xfId="44466"/>
    <cellStyle name="Note 2 2 2 2 4 2 4 8" xfId="44467"/>
    <cellStyle name="Note 2 2 2 2 4 2 4 9" xfId="44468"/>
    <cellStyle name="Note 2 2 2 2 4 2 5" xfId="44469"/>
    <cellStyle name="Note 2 2 2 2 4 2 6" xfId="44470"/>
    <cellStyle name="Note 2 2 2 2 4 2 7" xfId="44471"/>
    <cellStyle name="Note 2 2 2 2 4 2 8" xfId="44472"/>
    <cellStyle name="Note 2 2 2 2 4 2 9" xfId="44473"/>
    <cellStyle name="Note 2 2 2 2 4 3" xfId="44474"/>
    <cellStyle name="Note 2 2 2 2 4 3 10" xfId="44475"/>
    <cellStyle name="Note 2 2 2 2 4 3 11" xfId="44476"/>
    <cellStyle name="Note 2 2 2 2 4 3 12" xfId="44477"/>
    <cellStyle name="Note 2 2 2 2 4 3 13" xfId="44478"/>
    <cellStyle name="Note 2 2 2 2 4 3 2" xfId="44479"/>
    <cellStyle name="Note 2 2 2 2 4 3 2 10" xfId="44480"/>
    <cellStyle name="Note 2 2 2 2 4 3 2 2" xfId="44481"/>
    <cellStyle name="Note 2 2 2 2 4 3 2 2 2" xfId="44482"/>
    <cellStyle name="Note 2 2 2 2 4 3 2 2 3" xfId="44483"/>
    <cellStyle name="Note 2 2 2 2 4 3 2 2 4" xfId="44484"/>
    <cellStyle name="Note 2 2 2 2 4 3 2 2 5" xfId="44485"/>
    <cellStyle name="Note 2 2 2 2 4 3 2 2 6" xfId="44486"/>
    <cellStyle name="Note 2 2 2 2 4 3 2 2 7" xfId="44487"/>
    <cellStyle name="Note 2 2 2 2 4 3 2 2 8" xfId="44488"/>
    <cellStyle name="Note 2 2 2 2 4 3 2 2 9" xfId="44489"/>
    <cellStyle name="Note 2 2 2 2 4 3 2 3" xfId="44490"/>
    <cellStyle name="Note 2 2 2 2 4 3 2 4" xfId="44491"/>
    <cellStyle name="Note 2 2 2 2 4 3 2 5" xfId="44492"/>
    <cellStyle name="Note 2 2 2 2 4 3 2 6" xfId="44493"/>
    <cellStyle name="Note 2 2 2 2 4 3 2 7" xfId="44494"/>
    <cellStyle name="Note 2 2 2 2 4 3 2 8" xfId="44495"/>
    <cellStyle name="Note 2 2 2 2 4 3 2 9" xfId="44496"/>
    <cellStyle name="Note 2 2 2 2 4 3 3" xfId="44497"/>
    <cellStyle name="Note 2 2 2 2 4 3 3 2" xfId="44498"/>
    <cellStyle name="Note 2 2 2 2 4 3 3 3" xfId="44499"/>
    <cellStyle name="Note 2 2 2 2 4 3 3 4" xfId="44500"/>
    <cellStyle name="Note 2 2 2 2 4 3 3 5" xfId="44501"/>
    <cellStyle name="Note 2 2 2 2 4 3 3 6" xfId="44502"/>
    <cellStyle name="Note 2 2 2 2 4 3 3 7" xfId="44503"/>
    <cellStyle name="Note 2 2 2 2 4 3 3 8" xfId="44504"/>
    <cellStyle name="Note 2 2 2 2 4 3 4" xfId="44505"/>
    <cellStyle name="Note 2 2 2 2 4 3 4 2" xfId="44506"/>
    <cellStyle name="Note 2 2 2 2 4 3 4 3" xfId="44507"/>
    <cellStyle name="Note 2 2 2 2 4 3 4 4" xfId="44508"/>
    <cellStyle name="Note 2 2 2 2 4 3 4 5" xfId="44509"/>
    <cellStyle name="Note 2 2 2 2 4 3 4 6" xfId="44510"/>
    <cellStyle name="Note 2 2 2 2 4 3 4 7" xfId="44511"/>
    <cellStyle name="Note 2 2 2 2 4 3 4 8" xfId="44512"/>
    <cellStyle name="Note 2 2 2 2 4 3 4 9" xfId="44513"/>
    <cellStyle name="Note 2 2 2 2 4 3 5" xfId="44514"/>
    <cellStyle name="Note 2 2 2 2 4 3 6" xfId="44515"/>
    <cellStyle name="Note 2 2 2 2 4 3 7" xfId="44516"/>
    <cellStyle name="Note 2 2 2 2 4 3 8" xfId="44517"/>
    <cellStyle name="Note 2 2 2 2 4 3 9" xfId="44518"/>
    <cellStyle name="Note 2 2 2 2 4 4" xfId="44519"/>
    <cellStyle name="Note 2 2 2 2 4 4 10" xfId="44520"/>
    <cellStyle name="Note 2 2 2 2 4 4 11" xfId="44521"/>
    <cellStyle name="Note 2 2 2 2 4 4 12" xfId="44522"/>
    <cellStyle name="Note 2 2 2 2 4 4 13" xfId="44523"/>
    <cellStyle name="Note 2 2 2 2 4 4 2" xfId="44524"/>
    <cellStyle name="Note 2 2 2 2 4 4 2 10" xfId="44525"/>
    <cellStyle name="Note 2 2 2 2 4 4 2 2" xfId="44526"/>
    <cellStyle name="Note 2 2 2 2 4 4 2 2 2" xfId="44527"/>
    <cellStyle name="Note 2 2 2 2 4 4 2 2 3" xfId="44528"/>
    <cellStyle name="Note 2 2 2 2 4 4 2 2 4" xfId="44529"/>
    <cellStyle name="Note 2 2 2 2 4 4 2 2 5" xfId="44530"/>
    <cellStyle name="Note 2 2 2 2 4 4 2 2 6" xfId="44531"/>
    <cellStyle name="Note 2 2 2 2 4 4 2 2 7" xfId="44532"/>
    <cellStyle name="Note 2 2 2 2 4 4 2 2 8" xfId="44533"/>
    <cellStyle name="Note 2 2 2 2 4 4 2 2 9" xfId="44534"/>
    <cellStyle name="Note 2 2 2 2 4 4 2 3" xfId="44535"/>
    <cellStyle name="Note 2 2 2 2 4 4 2 4" xfId="44536"/>
    <cellStyle name="Note 2 2 2 2 4 4 2 5" xfId="44537"/>
    <cellStyle name="Note 2 2 2 2 4 4 2 6" xfId="44538"/>
    <cellStyle name="Note 2 2 2 2 4 4 2 7" xfId="44539"/>
    <cellStyle name="Note 2 2 2 2 4 4 2 8" xfId="44540"/>
    <cellStyle name="Note 2 2 2 2 4 4 2 9" xfId="44541"/>
    <cellStyle name="Note 2 2 2 2 4 4 3" xfId="44542"/>
    <cellStyle name="Note 2 2 2 2 4 4 3 2" xfId="44543"/>
    <cellStyle name="Note 2 2 2 2 4 4 3 3" xfId="44544"/>
    <cellStyle name="Note 2 2 2 2 4 4 3 4" xfId="44545"/>
    <cellStyle name="Note 2 2 2 2 4 4 3 5" xfId="44546"/>
    <cellStyle name="Note 2 2 2 2 4 4 3 6" xfId="44547"/>
    <cellStyle name="Note 2 2 2 2 4 4 3 7" xfId="44548"/>
    <cellStyle name="Note 2 2 2 2 4 4 3 8" xfId="44549"/>
    <cellStyle name="Note 2 2 2 2 4 4 4" xfId="44550"/>
    <cellStyle name="Note 2 2 2 2 4 4 4 2" xfId="44551"/>
    <cellStyle name="Note 2 2 2 2 4 4 4 3" xfId="44552"/>
    <cellStyle name="Note 2 2 2 2 4 4 4 4" xfId="44553"/>
    <cellStyle name="Note 2 2 2 2 4 4 4 5" xfId="44554"/>
    <cellStyle name="Note 2 2 2 2 4 4 4 6" xfId="44555"/>
    <cellStyle name="Note 2 2 2 2 4 4 4 7" xfId="44556"/>
    <cellStyle name="Note 2 2 2 2 4 4 4 8" xfId="44557"/>
    <cellStyle name="Note 2 2 2 2 4 4 4 9" xfId="44558"/>
    <cellStyle name="Note 2 2 2 2 4 4 5" xfId="44559"/>
    <cellStyle name="Note 2 2 2 2 4 4 6" xfId="44560"/>
    <cellStyle name="Note 2 2 2 2 4 4 7" xfId="44561"/>
    <cellStyle name="Note 2 2 2 2 4 4 8" xfId="44562"/>
    <cellStyle name="Note 2 2 2 2 4 4 9" xfId="44563"/>
    <cellStyle name="Note 2 2 2 2 4 5" xfId="44564"/>
    <cellStyle name="Note 2 2 2 2 4 5 10" xfId="44565"/>
    <cellStyle name="Note 2 2 2 2 4 5 11" xfId="44566"/>
    <cellStyle name="Note 2 2 2 2 4 5 12" xfId="44567"/>
    <cellStyle name="Note 2 2 2 2 4 5 13" xfId="44568"/>
    <cellStyle name="Note 2 2 2 2 4 5 2" xfId="44569"/>
    <cellStyle name="Note 2 2 2 2 4 5 2 10" xfId="44570"/>
    <cellStyle name="Note 2 2 2 2 4 5 2 2" xfId="44571"/>
    <cellStyle name="Note 2 2 2 2 4 5 2 2 2" xfId="44572"/>
    <cellStyle name="Note 2 2 2 2 4 5 2 2 3" xfId="44573"/>
    <cellStyle name="Note 2 2 2 2 4 5 2 2 4" xfId="44574"/>
    <cellStyle name="Note 2 2 2 2 4 5 2 2 5" xfId="44575"/>
    <cellStyle name="Note 2 2 2 2 4 5 2 2 6" xfId="44576"/>
    <cellStyle name="Note 2 2 2 2 4 5 2 2 7" xfId="44577"/>
    <cellStyle name="Note 2 2 2 2 4 5 2 2 8" xfId="44578"/>
    <cellStyle name="Note 2 2 2 2 4 5 2 2 9" xfId="44579"/>
    <cellStyle name="Note 2 2 2 2 4 5 2 3" xfId="44580"/>
    <cellStyle name="Note 2 2 2 2 4 5 2 4" xfId="44581"/>
    <cellStyle name="Note 2 2 2 2 4 5 2 5" xfId="44582"/>
    <cellStyle name="Note 2 2 2 2 4 5 2 6" xfId="44583"/>
    <cellStyle name="Note 2 2 2 2 4 5 2 7" xfId="44584"/>
    <cellStyle name="Note 2 2 2 2 4 5 2 8" xfId="44585"/>
    <cellStyle name="Note 2 2 2 2 4 5 2 9" xfId="44586"/>
    <cellStyle name="Note 2 2 2 2 4 5 3" xfId="44587"/>
    <cellStyle name="Note 2 2 2 2 4 5 3 2" xfId="44588"/>
    <cellStyle name="Note 2 2 2 2 4 5 3 3" xfId="44589"/>
    <cellStyle name="Note 2 2 2 2 4 5 3 4" xfId="44590"/>
    <cellStyle name="Note 2 2 2 2 4 5 3 5" xfId="44591"/>
    <cellStyle name="Note 2 2 2 2 4 5 3 6" xfId="44592"/>
    <cellStyle name="Note 2 2 2 2 4 5 3 7" xfId="44593"/>
    <cellStyle name="Note 2 2 2 2 4 5 3 8" xfId="44594"/>
    <cellStyle name="Note 2 2 2 2 4 5 4" xfId="44595"/>
    <cellStyle name="Note 2 2 2 2 4 5 4 2" xfId="44596"/>
    <cellStyle name="Note 2 2 2 2 4 5 4 3" xfId="44597"/>
    <cellStyle name="Note 2 2 2 2 4 5 4 4" xfId="44598"/>
    <cellStyle name="Note 2 2 2 2 4 5 4 5" xfId="44599"/>
    <cellStyle name="Note 2 2 2 2 4 5 4 6" xfId="44600"/>
    <cellStyle name="Note 2 2 2 2 4 5 4 7" xfId="44601"/>
    <cellStyle name="Note 2 2 2 2 4 5 4 8" xfId="44602"/>
    <cellStyle name="Note 2 2 2 2 4 5 4 9" xfId="44603"/>
    <cellStyle name="Note 2 2 2 2 4 5 5" xfId="44604"/>
    <cellStyle name="Note 2 2 2 2 4 5 6" xfId="44605"/>
    <cellStyle name="Note 2 2 2 2 4 5 7" xfId="44606"/>
    <cellStyle name="Note 2 2 2 2 4 5 8" xfId="44607"/>
    <cellStyle name="Note 2 2 2 2 4 5 9" xfId="44608"/>
    <cellStyle name="Note 2 2 2 2 4 6" xfId="44609"/>
    <cellStyle name="Note 2 2 2 2 4 6 10" xfId="44610"/>
    <cellStyle name="Note 2 2 2 2 4 6 2" xfId="44611"/>
    <cellStyle name="Note 2 2 2 2 4 6 2 2" xfId="44612"/>
    <cellStyle name="Note 2 2 2 2 4 6 2 3" xfId="44613"/>
    <cellStyle name="Note 2 2 2 2 4 6 2 4" xfId="44614"/>
    <cellStyle name="Note 2 2 2 2 4 6 2 5" xfId="44615"/>
    <cellStyle name="Note 2 2 2 2 4 6 2 6" xfId="44616"/>
    <cellStyle name="Note 2 2 2 2 4 6 2 7" xfId="44617"/>
    <cellStyle name="Note 2 2 2 2 4 6 2 8" xfId="44618"/>
    <cellStyle name="Note 2 2 2 2 4 6 2 9" xfId="44619"/>
    <cellStyle name="Note 2 2 2 2 4 6 3" xfId="44620"/>
    <cellStyle name="Note 2 2 2 2 4 6 4" xfId="44621"/>
    <cellStyle name="Note 2 2 2 2 4 6 5" xfId="44622"/>
    <cellStyle name="Note 2 2 2 2 4 6 6" xfId="44623"/>
    <cellStyle name="Note 2 2 2 2 4 6 7" xfId="44624"/>
    <cellStyle name="Note 2 2 2 2 4 6 8" xfId="44625"/>
    <cellStyle name="Note 2 2 2 2 4 6 9" xfId="44626"/>
    <cellStyle name="Note 2 2 2 2 4 7" xfId="44627"/>
    <cellStyle name="Note 2 2 2 2 4 7 2" xfId="44628"/>
    <cellStyle name="Note 2 2 2 2 4 7 3" xfId="44629"/>
    <cellStyle name="Note 2 2 2 2 4 7 4" xfId="44630"/>
    <cellStyle name="Note 2 2 2 2 4 7 5" xfId="44631"/>
    <cellStyle name="Note 2 2 2 2 4 7 6" xfId="44632"/>
    <cellStyle name="Note 2 2 2 2 4 7 7" xfId="44633"/>
    <cellStyle name="Note 2 2 2 2 4 7 8" xfId="44634"/>
    <cellStyle name="Note 2 2 2 2 4 8" xfId="44635"/>
    <cellStyle name="Note 2 2 2 2 4 8 2" xfId="44636"/>
    <cellStyle name="Note 2 2 2 2 4 8 3" xfId="44637"/>
    <cellStyle name="Note 2 2 2 2 4 8 4" xfId="44638"/>
    <cellStyle name="Note 2 2 2 2 4 8 5" xfId="44639"/>
    <cellStyle name="Note 2 2 2 2 4 8 6" xfId="44640"/>
    <cellStyle name="Note 2 2 2 2 4 8 7" xfId="44641"/>
    <cellStyle name="Note 2 2 2 2 4 8 8" xfId="44642"/>
    <cellStyle name="Note 2 2 2 2 4 8 9" xfId="44643"/>
    <cellStyle name="Note 2 2 2 2 4 9" xfId="44644"/>
    <cellStyle name="Note 2 2 2 2 5" xfId="44645"/>
    <cellStyle name="Note 2 2 2 2 5 10" xfId="44646"/>
    <cellStyle name="Note 2 2 2 2 5 11" xfId="44647"/>
    <cellStyle name="Note 2 2 2 2 5 12" xfId="44648"/>
    <cellStyle name="Note 2 2 2 2 5 13" xfId="44649"/>
    <cellStyle name="Note 2 2 2 2 5 14" xfId="44650"/>
    <cellStyle name="Note 2 2 2 2 5 15" xfId="44651"/>
    <cellStyle name="Note 2 2 2 2 5 16" xfId="44652"/>
    <cellStyle name="Note 2 2 2 2 5 17" xfId="44653"/>
    <cellStyle name="Note 2 2 2 2 5 18" xfId="44654"/>
    <cellStyle name="Note 2 2 2 2 5 2" xfId="44655"/>
    <cellStyle name="Note 2 2 2 2 5 2 10" xfId="44656"/>
    <cellStyle name="Note 2 2 2 2 5 2 2" xfId="44657"/>
    <cellStyle name="Note 2 2 2 2 5 2 2 2" xfId="44658"/>
    <cellStyle name="Note 2 2 2 2 5 2 2 3" xfId="44659"/>
    <cellStyle name="Note 2 2 2 2 5 2 2 4" xfId="44660"/>
    <cellStyle name="Note 2 2 2 2 5 2 2 5" xfId="44661"/>
    <cellStyle name="Note 2 2 2 2 5 2 2 6" xfId="44662"/>
    <cellStyle name="Note 2 2 2 2 5 2 2 7" xfId="44663"/>
    <cellStyle name="Note 2 2 2 2 5 2 2 8" xfId="44664"/>
    <cellStyle name="Note 2 2 2 2 5 2 2 9" xfId="44665"/>
    <cellStyle name="Note 2 2 2 2 5 2 3" xfId="44666"/>
    <cellStyle name="Note 2 2 2 2 5 2 4" xfId="44667"/>
    <cellStyle name="Note 2 2 2 2 5 2 5" xfId="44668"/>
    <cellStyle name="Note 2 2 2 2 5 2 6" xfId="44669"/>
    <cellStyle name="Note 2 2 2 2 5 2 7" xfId="44670"/>
    <cellStyle name="Note 2 2 2 2 5 2 8" xfId="44671"/>
    <cellStyle name="Note 2 2 2 2 5 2 9" xfId="44672"/>
    <cellStyle name="Note 2 2 2 2 5 3" xfId="44673"/>
    <cellStyle name="Note 2 2 2 2 5 3 2" xfId="44674"/>
    <cellStyle name="Note 2 2 2 2 5 3 3" xfId="44675"/>
    <cellStyle name="Note 2 2 2 2 5 3 4" xfId="44676"/>
    <cellStyle name="Note 2 2 2 2 5 3 5" xfId="44677"/>
    <cellStyle name="Note 2 2 2 2 5 3 6" xfId="44678"/>
    <cellStyle name="Note 2 2 2 2 5 3 7" xfId="44679"/>
    <cellStyle name="Note 2 2 2 2 5 3 8" xfId="44680"/>
    <cellStyle name="Note 2 2 2 2 5 4" xfId="44681"/>
    <cellStyle name="Note 2 2 2 2 5 4 2" xfId="44682"/>
    <cellStyle name="Note 2 2 2 2 5 4 3" xfId="44683"/>
    <cellStyle name="Note 2 2 2 2 5 4 4" xfId="44684"/>
    <cellStyle name="Note 2 2 2 2 5 4 5" xfId="44685"/>
    <cellStyle name="Note 2 2 2 2 5 4 6" xfId="44686"/>
    <cellStyle name="Note 2 2 2 2 5 4 7" xfId="44687"/>
    <cellStyle name="Note 2 2 2 2 5 4 8" xfId="44688"/>
    <cellStyle name="Note 2 2 2 2 5 4 9" xfId="44689"/>
    <cellStyle name="Note 2 2 2 2 5 5" xfId="44690"/>
    <cellStyle name="Note 2 2 2 2 5 6" xfId="44691"/>
    <cellStyle name="Note 2 2 2 2 5 7" xfId="44692"/>
    <cellStyle name="Note 2 2 2 2 5 8" xfId="44693"/>
    <cellStyle name="Note 2 2 2 2 5 9" xfId="44694"/>
    <cellStyle name="Note 2 2 2 2 6" xfId="44695"/>
    <cellStyle name="Note 2 2 2 2 6 10" xfId="44696"/>
    <cellStyle name="Note 2 2 2 2 6 11" xfId="44697"/>
    <cellStyle name="Note 2 2 2 2 6 12" xfId="44698"/>
    <cellStyle name="Note 2 2 2 2 6 13" xfId="44699"/>
    <cellStyle name="Note 2 2 2 2 6 14" xfId="44700"/>
    <cellStyle name="Note 2 2 2 2 6 15" xfId="44701"/>
    <cellStyle name="Note 2 2 2 2 6 16" xfId="44702"/>
    <cellStyle name="Note 2 2 2 2 6 17" xfId="44703"/>
    <cellStyle name="Note 2 2 2 2 6 18" xfId="44704"/>
    <cellStyle name="Note 2 2 2 2 6 2" xfId="44705"/>
    <cellStyle name="Note 2 2 2 2 6 2 10" xfId="44706"/>
    <cellStyle name="Note 2 2 2 2 6 2 2" xfId="44707"/>
    <cellStyle name="Note 2 2 2 2 6 2 2 2" xfId="44708"/>
    <cellStyle name="Note 2 2 2 2 6 2 2 3" xfId="44709"/>
    <cellStyle name="Note 2 2 2 2 6 2 2 4" xfId="44710"/>
    <cellStyle name="Note 2 2 2 2 6 2 2 5" xfId="44711"/>
    <cellStyle name="Note 2 2 2 2 6 2 2 6" xfId="44712"/>
    <cellStyle name="Note 2 2 2 2 6 2 2 7" xfId="44713"/>
    <cellStyle name="Note 2 2 2 2 6 2 2 8" xfId="44714"/>
    <cellStyle name="Note 2 2 2 2 6 2 2 9" xfId="44715"/>
    <cellStyle name="Note 2 2 2 2 6 2 3" xfId="44716"/>
    <cellStyle name="Note 2 2 2 2 6 2 4" xfId="44717"/>
    <cellStyle name="Note 2 2 2 2 6 2 5" xfId="44718"/>
    <cellStyle name="Note 2 2 2 2 6 2 6" xfId="44719"/>
    <cellStyle name="Note 2 2 2 2 6 2 7" xfId="44720"/>
    <cellStyle name="Note 2 2 2 2 6 2 8" xfId="44721"/>
    <cellStyle name="Note 2 2 2 2 6 2 9" xfId="44722"/>
    <cellStyle name="Note 2 2 2 2 6 3" xfId="44723"/>
    <cellStyle name="Note 2 2 2 2 6 3 2" xfId="44724"/>
    <cellStyle name="Note 2 2 2 2 6 3 3" xfId="44725"/>
    <cellStyle name="Note 2 2 2 2 6 3 4" xfId="44726"/>
    <cellStyle name="Note 2 2 2 2 6 3 5" xfId="44727"/>
    <cellStyle name="Note 2 2 2 2 6 3 6" xfId="44728"/>
    <cellStyle name="Note 2 2 2 2 6 3 7" xfId="44729"/>
    <cellStyle name="Note 2 2 2 2 6 3 8" xfId="44730"/>
    <cellStyle name="Note 2 2 2 2 6 4" xfId="44731"/>
    <cellStyle name="Note 2 2 2 2 6 4 2" xfId="44732"/>
    <cellStyle name="Note 2 2 2 2 6 4 3" xfId="44733"/>
    <cellStyle name="Note 2 2 2 2 6 4 4" xfId="44734"/>
    <cellStyle name="Note 2 2 2 2 6 4 5" xfId="44735"/>
    <cellStyle name="Note 2 2 2 2 6 4 6" xfId="44736"/>
    <cellStyle name="Note 2 2 2 2 6 4 7" xfId="44737"/>
    <cellStyle name="Note 2 2 2 2 6 4 8" xfId="44738"/>
    <cellStyle name="Note 2 2 2 2 6 4 9" xfId="44739"/>
    <cellStyle name="Note 2 2 2 2 6 5" xfId="44740"/>
    <cellStyle name="Note 2 2 2 2 6 6" xfId="44741"/>
    <cellStyle name="Note 2 2 2 2 6 7" xfId="44742"/>
    <cellStyle name="Note 2 2 2 2 6 8" xfId="44743"/>
    <cellStyle name="Note 2 2 2 2 6 9" xfId="44744"/>
    <cellStyle name="Note 2 2 2 2 7" xfId="44745"/>
    <cellStyle name="Note 2 2 2 2 7 10" xfId="44746"/>
    <cellStyle name="Note 2 2 2 2 7 11" xfId="44747"/>
    <cellStyle name="Note 2 2 2 2 7 12" xfId="44748"/>
    <cellStyle name="Note 2 2 2 2 7 13" xfId="44749"/>
    <cellStyle name="Note 2 2 2 2 7 14" xfId="44750"/>
    <cellStyle name="Note 2 2 2 2 7 15" xfId="44751"/>
    <cellStyle name="Note 2 2 2 2 7 16" xfId="44752"/>
    <cellStyle name="Note 2 2 2 2 7 17" xfId="44753"/>
    <cellStyle name="Note 2 2 2 2 7 18" xfId="44754"/>
    <cellStyle name="Note 2 2 2 2 7 2" xfId="44755"/>
    <cellStyle name="Note 2 2 2 2 7 2 10" xfId="44756"/>
    <cellStyle name="Note 2 2 2 2 7 2 2" xfId="44757"/>
    <cellStyle name="Note 2 2 2 2 7 2 2 2" xfId="44758"/>
    <cellStyle name="Note 2 2 2 2 7 2 2 3" xfId="44759"/>
    <cellStyle name="Note 2 2 2 2 7 2 2 4" xfId="44760"/>
    <cellStyle name="Note 2 2 2 2 7 2 2 5" xfId="44761"/>
    <cellStyle name="Note 2 2 2 2 7 2 2 6" xfId="44762"/>
    <cellStyle name="Note 2 2 2 2 7 2 2 7" xfId="44763"/>
    <cellStyle name="Note 2 2 2 2 7 2 2 8" xfId="44764"/>
    <cellStyle name="Note 2 2 2 2 7 2 2 9" xfId="44765"/>
    <cellStyle name="Note 2 2 2 2 7 2 3" xfId="44766"/>
    <cellStyle name="Note 2 2 2 2 7 2 4" xfId="44767"/>
    <cellStyle name="Note 2 2 2 2 7 2 5" xfId="44768"/>
    <cellStyle name="Note 2 2 2 2 7 2 6" xfId="44769"/>
    <cellStyle name="Note 2 2 2 2 7 2 7" xfId="44770"/>
    <cellStyle name="Note 2 2 2 2 7 2 8" xfId="44771"/>
    <cellStyle name="Note 2 2 2 2 7 2 9" xfId="44772"/>
    <cellStyle name="Note 2 2 2 2 7 3" xfId="44773"/>
    <cellStyle name="Note 2 2 2 2 7 3 2" xfId="44774"/>
    <cellStyle name="Note 2 2 2 2 7 3 3" xfId="44775"/>
    <cellStyle name="Note 2 2 2 2 7 3 4" xfId="44776"/>
    <cellStyle name="Note 2 2 2 2 7 3 5" xfId="44777"/>
    <cellStyle name="Note 2 2 2 2 7 3 6" xfId="44778"/>
    <cellStyle name="Note 2 2 2 2 7 3 7" xfId="44779"/>
    <cellStyle name="Note 2 2 2 2 7 3 8" xfId="44780"/>
    <cellStyle name="Note 2 2 2 2 7 4" xfId="44781"/>
    <cellStyle name="Note 2 2 2 2 7 4 2" xfId="44782"/>
    <cellStyle name="Note 2 2 2 2 7 4 3" xfId="44783"/>
    <cellStyle name="Note 2 2 2 2 7 4 4" xfId="44784"/>
    <cellStyle name="Note 2 2 2 2 7 4 5" xfId="44785"/>
    <cellStyle name="Note 2 2 2 2 7 4 6" xfId="44786"/>
    <cellStyle name="Note 2 2 2 2 7 4 7" xfId="44787"/>
    <cellStyle name="Note 2 2 2 2 7 4 8" xfId="44788"/>
    <cellStyle name="Note 2 2 2 2 7 4 9" xfId="44789"/>
    <cellStyle name="Note 2 2 2 2 7 5" xfId="44790"/>
    <cellStyle name="Note 2 2 2 2 7 6" xfId="44791"/>
    <cellStyle name="Note 2 2 2 2 7 7" xfId="44792"/>
    <cellStyle name="Note 2 2 2 2 7 8" xfId="44793"/>
    <cellStyle name="Note 2 2 2 2 7 9" xfId="44794"/>
    <cellStyle name="Note 2 2 2 2 8" xfId="44795"/>
    <cellStyle name="Note 2 2 2 2 8 2" xfId="44796"/>
    <cellStyle name="Note 2 2 2 2 8 3" xfId="44797"/>
    <cellStyle name="Note 2 2 2 2 8 4" xfId="44798"/>
    <cellStyle name="Note 2 2 2 2 8 5" xfId="44799"/>
    <cellStyle name="Note 2 2 2 2 8 6" xfId="44800"/>
    <cellStyle name="Note 2 2 2 2 8 7" xfId="44801"/>
    <cellStyle name="Note 2 2 2 2 8 8" xfId="44802"/>
    <cellStyle name="Note 2 2 2 2 8 9" xfId="44803"/>
    <cellStyle name="Note 2 2 2 2 9" xfId="44804"/>
    <cellStyle name="Note 2 2 2 2 9 2" xfId="44805"/>
    <cellStyle name="Note 2 2 2 2 9 3" xfId="44806"/>
    <cellStyle name="Note 2 2 2 2 9 4" xfId="44807"/>
    <cellStyle name="Note 2 2 2 2 9 5" xfId="44808"/>
    <cellStyle name="Note 2 2 2 2 9 6" xfId="44809"/>
    <cellStyle name="Note 2 2 2 2 9 7" xfId="44810"/>
    <cellStyle name="Note 2 2 2 2 9 8" xfId="44811"/>
    <cellStyle name="Note 2 2 2 2 9 9" xfId="44812"/>
    <cellStyle name="Note 2 2 2 20" xfId="44813"/>
    <cellStyle name="Note 2 2 2 21" xfId="44814"/>
    <cellStyle name="Note 2 2 2 22" xfId="44815"/>
    <cellStyle name="Note 2 2 2 23" xfId="44816"/>
    <cellStyle name="Note 2 2 2 24" xfId="44817"/>
    <cellStyle name="Note 2 2 2 25" xfId="44818"/>
    <cellStyle name="Note 2 2 2 26" xfId="44819"/>
    <cellStyle name="Note 2 2 2 27" xfId="44820"/>
    <cellStyle name="Note 2 2 2 28" xfId="44821"/>
    <cellStyle name="Note 2 2 2 29" xfId="44822"/>
    <cellStyle name="Note 2 2 2 3" xfId="4556"/>
    <cellStyle name="Note 2 2 2 3 10" xfId="44823"/>
    <cellStyle name="Note 2 2 2 3 10 2" xfId="44824"/>
    <cellStyle name="Note 2 2 2 3 10 3" xfId="44825"/>
    <cellStyle name="Note 2 2 2 3 10 4" xfId="44826"/>
    <cellStyle name="Note 2 2 2 3 10 5" xfId="44827"/>
    <cellStyle name="Note 2 2 2 3 10 6" xfId="44828"/>
    <cellStyle name="Note 2 2 2 3 10 7" xfId="44829"/>
    <cellStyle name="Note 2 2 2 3 10 8" xfId="44830"/>
    <cellStyle name="Note 2 2 2 3 11" xfId="44831"/>
    <cellStyle name="Note 2 2 2 3 12" xfId="44832"/>
    <cellStyle name="Note 2 2 2 3 13" xfId="44833"/>
    <cellStyle name="Note 2 2 2 3 14" xfId="44834"/>
    <cellStyle name="Note 2 2 2 3 15" xfId="44835"/>
    <cellStyle name="Note 2 2 2 3 16" xfId="44836"/>
    <cellStyle name="Note 2 2 2 3 17" xfId="44837"/>
    <cellStyle name="Note 2 2 2 3 18" xfId="44838"/>
    <cellStyle name="Note 2 2 2 3 19" xfId="44839"/>
    <cellStyle name="Note 2 2 2 3 2" xfId="44840"/>
    <cellStyle name="Note 2 2 2 3 2 10" xfId="44841"/>
    <cellStyle name="Note 2 2 2 3 2 11" xfId="44842"/>
    <cellStyle name="Note 2 2 2 3 2 12" xfId="44843"/>
    <cellStyle name="Note 2 2 2 3 2 13" xfId="44844"/>
    <cellStyle name="Note 2 2 2 3 2 14" xfId="44845"/>
    <cellStyle name="Note 2 2 2 3 2 15" xfId="44846"/>
    <cellStyle name="Note 2 2 2 3 2 16" xfId="44847"/>
    <cellStyle name="Note 2 2 2 3 2 17" xfId="44848"/>
    <cellStyle name="Note 2 2 2 3 2 18" xfId="44849"/>
    <cellStyle name="Note 2 2 2 3 2 19" xfId="44850"/>
    <cellStyle name="Note 2 2 2 3 2 2" xfId="44851"/>
    <cellStyle name="Note 2 2 2 3 2 2 10" xfId="44852"/>
    <cellStyle name="Note 2 2 2 3 2 2 11" xfId="44853"/>
    <cellStyle name="Note 2 2 2 3 2 2 12" xfId="44854"/>
    <cellStyle name="Note 2 2 2 3 2 2 13" xfId="44855"/>
    <cellStyle name="Note 2 2 2 3 2 2 14" xfId="44856"/>
    <cellStyle name="Note 2 2 2 3 2 2 15" xfId="44857"/>
    <cellStyle name="Note 2 2 2 3 2 2 16" xfId="44858"/>
    <cellStyle name="Note 2 2 2 3 2 2 17" xfId="44859"/>
    <cellStyle name="Note 2 2 2 3 2 2 18" xfId="44860"/>
    <cellStyle name="Note 2 2 2 3 2 2 19" xfId="44861"/>
    <cellStyle name="Note 2 2 2 3 2 2 2" xfId="44862"/>
    <cellStyle name="Note 2 2 2 3 2 2 2 10" xfId="44863"/>
    <cellStyle name="Note 2 2 2 3 2 2 2 11" xfId="44864"/>
    <cellStyle name="Note 2 2 2 3 2 2 2 12" xfId="44865"/>
    <cellStyle name="Note 2 2 2 3 2 2 2 13" xfId="44866"/>
    <cellStyle name="Note 2 2 2 3 2 2 2 2" xfId="44867"/>
    <cellStyle name="Note 2 2 2 3 2 2 2 2 10" xfId="44868"/>
    <cellStyle name="Note 2 2 2 3 2 2 2 2 2" xfId="44869"/>
    <cellStyle name="Note 2 2 2 3 2 2 2 2 2 2" xfId="44870"/>
    <cellStyle name="Note 2 2 2 3 2 2 2 2 2 3" xfId="44871"/>
    <cellStyle name="Note 2 2 2 3 2 2 2 2 2 4" xfId="44872"/>
    <cellStyle name="Note 2 2 2 3 2 2 2 2 2 5" xfId="44873"/>
    <cellStyle name="Note 2 2 2 3 2 2 2 2 2 6" xfId="44874"/>
    <cellStyle name="Note 2 2 2 3 2 2 2 2 2 7" xfId="44875"/>
    <cellStyle name="Note 2 2 2 3 2 2 2 2 2 8" xfId="44876"/>
    <cellStyle name="Note 2 2 2 3 2 2 2 2 2 9" xfId="44877"/>
    <cellStyle name="Note 2 2 2 3 2 2 2 2 3" xfId="44878"/>
    <cellStyle name="Note 2 2 2 3 2 2 2 2 4" xfId="44879"/>
    <cellStyle name="Note 2 2 2 3 2 2 2 2 5" xfId="44880"/>
    <cellStyle name="Note 2 2 2 3 2 2 2 2 6" xfId="44881"/>
    <cellStyle name="Note 2 2 2 3 2 2 2 2 7" xfId="44882"/>
    <cellStyle name="Note 2 2 2 3 2 2 2 2 8" xfId="44883"/>
    <cellStyle name="Note 2 2 2 3 2 2 2 2 9" xfId="44884"/>
    <cellStyle name="Note 2 2 2 3 2 2 2 3" xfId="44885"/>
    <cellStyle name="Note 2 2 2 3 2 2 2 3 2" xfId="44886"/>
    <cellStyle name="Note 2 2 2 3 2 2 2 3 3" xfId="44887"/>
    <cellStyle name="Note 2 2 2 3 2 2 2 3 4" xfId="44888"/>
    <cellStyle name="Note 2 2 2 3 2 2 2 3 5" xfId="44889"/>
    <cellStyle name="Note 2 2 2 3 2 2 2 3 6" xfId="44890"/>
    <cellStyle name="Note 2 2 2 3 2 2 2 3 7" xfId="44891"/>
    <cellStyle name="Note 2 2 2 3 2 2 2 3 8" xfId="44892"/>
    <cellStyle name="Note 2 2 2 3 2 2 2 4" xfId="44893"/>
    <cellStyle name="Note 2 2 2 3 2 2 2 4 2" xfId="44894"/>
    <cellStyle name="Note 2 2 2 3 2 2 2 4 3" xfId="44895"/>
    <cellStyle name="Note 2 2 2 3 2 2 2 4 4" xfId="44896"/>
    <cellStyle name="Note 2 2 2 3 2 2 2 4 5" xfId="44897"/>
    <cellStyle name="Note 2 2 2 3 2 2 2 4 6" xfId="44898"/>
    <cellStyle name="Note 2 2 2 3 2 2 2 4 7" xfId="44899"/>
    <cellStyle name="Note 2 2 2 3 2 2 2 4 8" xfId="44900"/>
    <cellStyle name="Note 2 2 2 3 2 2 2 4 9" xfId="44901"/>
    <cellStyle name="Note 2 2 2 3 2 2 2 5" xfId="44902"/>
    <cellStyle name="Note 2 2 2 3 2 2 2 6" xfId="44903"/>
    <cellStyle name="Note 2 2 2 3 2 2 2 7" xfId="44904"/>
    <cellStyle name="Note 2 2 2 3 2 2 2 8" xfId="44905"/>
    <cellStyle name="Note 2 2 2 3 2 2 2 9" xfId="44906"/>
    <cellStyle name="Note 2 2 2 3 2 2 3" xfId="44907"/>
    <cellStyle name="Note 2 2 2 3 2 2 3 10" xfId="44908"/>
    <cellStyle name="Note 2 2 2 3 2 2 3 11" xfId="44909"/>
    <cellStyle name="Note 2 2 2 3 2 2 3 12" xfId="44910"/>
    <cellStyle name="Note 2 2 2 3 2 2 3 13" xfId="44911"/>
    <cellStyle name="Note 2 2 2 3 2 2 3 2" xfId="44912"/>
    <cellStyle name="Note 2 2 2 3 2 2 3 2 10" xfId="44913"/>
    <cellStyle name="Note 2 2 2 3 2 2 3 2 2" xfId="44914"/>
    <cellStyle name="Note 2 2 2 3 2 2 3 2 2 2" xfId="44915"/>
    <cellStyle name="Note 2 2 2 3 2 2 3 2 2 3" xfId="44916"/>
    <cellStyle name="Note 2 2 2 3 2 2 3 2 2 4" xfId="44917"/>
    <cellStyle name="Note 2 2 2 3 2 2 3 2 2 5" xfId="44918"/>
    <cellStyle name="Note 2 2 2 3 2 2 3 2 2 6" xfId="44919"/>
    <cellStyle name="Note 2 2 2 3 2 2 3 2 2 7" xfId="44920"/>
    <cellStyle name="Note 2 2 2 3 2 2 3 2 2 8" xfId="44921"/>
    <cellStyle name="Note 2 2 2 3 2 2 3 2 2 9" xfId="44922"/>
    <cellStyle name="Note 2 2 2 3 2 2 3 2 3" xfId="44923"/>
    <cellStyle name="Note 2 2 2 3 2 2 3 2 4" xfId="44924"/>
    <cellStyle name="Note 2 2 2 3 2 2 3 2 5" xfId="44925"/>
    <cellStyle name="Note 2 2 2 3 2 2 3 2 6" xfId="44926"/>
    <cellStyle name="Note 2 2 2 3 2 2 3 2 7" xfId="44927"/>
    <cellStyle name="Note 2 2 2 3 2 2 3 2 8" xfId="44928"/>
    <cellStyle name="Note 2 2 2 3 2 2 3 2 9" xfId="44929"/>
    <cellStyle name="Note 2 2 2 3 2 2 3 3" xfId="44930"/>
    <cellStyle name="Note 2 2 2 3 2 2 3 3 2" xfId="44931"/>
    <cellStyle name="Note 2 2 2 3 2 2 3 3 3" xfId="44932"/>
    <cellStyle name="Note 2 2 2 3 2 2 3 3 4" xfId="44933"/>
    <cellStyle name="Note 2 2 2 3 2 2 3 3 5" xfId="44934"/>
    <cellStyle name="Note 2 2 2 3 2 2 3 3 6" xfId="44935"/>
    <cellStyle name="Note 2 2 2 3 2 2 3 3 7" xfId="44936"/>
    <cellStyle name="Note 2 2 2 3 2 2 3 3 8" xfId="44937"/>
    <cellStyle name="Note 2 2 2 3 2 2 3 4" xfId="44938"/>
    <cellStyle name="Note 2 2 2 3 2 2 3 4 2" xfId="44939"/>
    <cellStyle name="Note 2 2 2 3 2 2 3 4 3" xfId="44940"/>
    <cellStyle name="Note 2 2 2 3 2 2 3 4 4" xfId="44941"/>
    <cellStyle name="Note 2 2 2 3 2 2 3 4 5" xfId="44942"/>
    <cellStyle name="Note 2 2 2 3 2 2 3 4 6" xfId="44943"/>
    <cellStyle name="Note 2 2 2 3 2 2 3 4 7" xfId="44944"/>
    <cellStyle name="Note 2 2 2 3 2 2 3 4 8" xfId="44945"/>
    <cellStyle name="Note 2 2 2 3 2 2 3 4 9" xfId="44946"/>
    <cellStyle name="Note 2 2 2 3 2 2 3 5" xfId="44947"/>
    <cellStyle name="Note 2 2 2 3 2 2 3 6" xfId="44948"/>
    <cellStyle name="Note 2 2 2 3 2 2 3 7" xfId="44949"/>
    <cellStyle name="Note 2 2 2 3 2 2 3 8" xfId="44950"/>
    <cellStyle name="Note 2 2 2 3 2 2 3 9" xfId="44951"/>
    <cellStyle name="Note 2 2 2 3 2 2 4" xfId="44952"/>
    <cellStyle name="Note 2 2 2 3 2 2 4 10" xfId="44953"/>
    <cellStyle name="Note 2 2 2 3 2 2 4 11" xfId="44954"/>
    <cellStyle name="Note 2 2 2 3 2 2 4 12" xfId="44955"/>
    <cellStyle name="Note 2 2 2 3 2 2 4 13" xfId="44956"/>
    <cellStyle name="Note 2 2 2 3 2 2 4 2" xfId="44957"/>
    <cellStyle name="Note 2 2 2 3 2 2 4 2 10" xfId="44958"/>
    <cellStyle name="Note 2 2 2 3 2 2 4 2 2" xfId="44959"/>
    <cellStyle name="Note 2 2 2 3 2 2 4 2 2 2" xfId="44960"/>
    <cellStyle name="Note 2 2 2 3 2 2 4 2 2 3" xfId="44961"/>
    <cellStyle name="Note 2 2 2 3 2 2 4 2 2 4" xfId="44962"/>
    <cellStyle name="Note 2 2 2 3 2 2 4 2 2 5" xfId="44963"/>
    <cellStyle name="Note 2 2 2 3 2 2 4 2 2 6" xfId="44964"/>
    <cellStyle name="Note 2 2 2 3 2 2 4 2 2 7" xfId="44965"/>
    <cellStyle name="Note 2 2 2 3 2 2 4 2 2 8" xfId="44966"/>
    <cellStyle name="Note 2 2 2 3 2 2 4 2 2 9" xfId="44967"/>
    <cellStyle name="Note 2 2 2 3 2 2 4 2 3" xfId="44968"/>
    <cellStyle name="Note 2 2 2 3 2 2 4 2 4" xfId="44969"/>
    <cellStyle name="Note 2 2 2 3 2 2 4 2 5" xfId="44970"/>
    <cellStyle name="Note 2 2 2 3 2 2 4 2 6" xfId="44971"/>
    <cellStyle name="Note 2 2 2 3 2 2 4 2 7" xfId="44972"/>
    <cellStyle name="Note 2 2 2 3 2 2 4 2 8" xfId="44973"/>
    <cellStyle name="Note 2 2 2 3 2 2 4 2 9" xfId="44974"/>
    <cellStyle name="Note 2 2 2 3 2 2 4 3" xfId="44975"/>
    <cellStyle name="Note 2 2 2 3 2 2 4 3 2" xfId="44976"/>
    <cellStyle name="Note 2 2 2 3 2 2 4 3 3" xfId="44977"/>
    <cellStyle name="Note 2 2 2 3 2 2 4 3 4" xfId="44978"/>
    <cellStyle name="Note 2 2 2 3 2 2 4 3 5" xfId="44979"/>
    <cellStyle name="Note 2 2 2 3 2 2 4 3 6" xfId="44980"/>
    <cellStyle name="Note 2 2 2 3 2 2 4 3 7" xfId="44981"/>
    <cellStyle name="Note 2 2 2 3 2 2 4 3 8" xfId="44982"/>
    <cellStyle name="Note 2 2 2 3 2 2 4 4" xfId="44983"/>
    <cellStyle name="Note 2 2 2 3 2 2 4 4 2" xfId="44984"/>
    <cellStyle name="Note 2 2 2 3 2 2 4 4 3" xfId="44985"/>
    <cellStyle name="Note 2 2 2 3 2 2 4 4 4" xfId="44986"/>
    <cellStyle name="Note 2 2 2 3 2 2 4 4 5" xfId="44987"/>
    <cellStyle name="Note 2 2 2 3 2 2 4 4 6" xfId="44988"/>
    <cellStyle name="Note 2 2 2 3 2 2 4 4 7" xfId="44989"/>
    <cellStyle name="Note 2 2 2 3 2 2 4 4 8" xfId="44990"/>
    <cellStyle name="Note 2 2 2 3 2 2 4 4 9" xfId="44991"/>
    <cellStyle name="Note 2 2 2 3 2 2 4 5" xfId="44992"/>
    <cellStyle name="Note 2 2 2 3 2 2 4 6" xfId="44993"/>
    <cellStyle name="Note 2 2 2 3 2 2 4 7" xfId="44994"/>
    <cellStyle name="Note 2 2 2 3 2 2 4 8" xfId="44995"/>
    <cellStyle name="Note 2 2 2 3 2 2 4 9" xfId="44996"/>
    <cellStyle name="Note 2 2 2 3 2 2 5" xfId="44997"/>
    <cellStyle name="Note 2 2 2 3 2 2 5 10" xfId="44998"/>
    <cellStyle name="Note 2 2 2 3 2 2 5 11" xfId="44999"/>
    <cellStyle name="Note 2 2 2 3 2 2 5 12" xfId="45000"/>
    <cellStyle name="Note 2 2 2 3 2 2 5 13" xfId="45001"/>
    <cellStyle name="Note 2 2 2 3 2 2 5 2" xfId="45002"/>
    <cellStyle name="Note 2 2 2 3 2 2 5 2 10" xfId="45003"/>
    <cellStyle name="Note 2 2 2 3 2 2 5 2 2" xfId="45004"/>
    <cellStyle name="Note 2 2 2 3 2 2 5 2 2 2" xfId="45005"/>
    <cellStyle name="Note 2 2 2 3 2 2 5 2 2 3" xfId="45006"/>
    <cellStyle name="Note 2 2 2 3 2 2 5 2 2 4" xfId="45007"/>
    <cellStyle name="Note 2 2 2 3 2 2 5 2 2 5" xfId="45008"/>
    <cellStyle name="Note 2 2 2 3 2 2 5 2 2 6" xfId="45009"/>
    <cellStyle name="Note 2 2 2 3 2 2 5 2 2 7" xfId="45010"/>
    <cellStyle name="Note 2 2 2 3 2 2 5 2 2 8" xfId="45011"/>
    <cellStyle name="Note 2 2 2 3 2 2 5 2 2 9" xfId="45012"/>
    <cellStyle name="Note 2 2 2 3 2 2 5 2 3" xfId="45013"/>
    <cellStyle name="Note 2 2 2 3 2 2 5 2 4" xfId="45014"/>
    <cellStyle name="Note 2 2 2 3 2 2 5 2 5" xfId="45015"/>
    <cellStyle name="Note 2 2 2 3 2 2 5 2 6" xfId="45016"/>
    <cellStyle name="Note 2 2 2 3 2 2 5 2 7" xfId="45017"/>
    <cellStyle name="Note 2 2 2 3 2 2 5 2 8" xfId="45018"/>
    <cellStyle name="Note 2 2 2 3 2 2 5 2 9" xfId="45019"/>
    <cellStyle name="Note 2 2 2 3 2 2 5 3" xfId="45020"/>
    <cellStyle name="Note 2 2 2 3 2 2 5 3 2" xfId="45021"/>
    <cellStyle name="Note 2 2 2 3 2 2 5 3 3" xfId="45022"/>
    <cellStyle name="Note 2 2 2 3 2 2 5 3 4" xfId="45023"/>
    <cellStyle name="Note 2 2 2 3 2 2 5 3 5" xfId="45024"/>
    <cellStyle name="Note 2 2 2 3 2 2 5 3 6" xfId="45025"/>
    <cellStyle name="Note 2 2 2 3 2 2 5 3 7" xfId="45026"/>
    <cellStyle name="Note 2 2 2 3 2 2 5 3 8" xfId="45027"/>
    <cellStyle name="Note 2 2 2 3 2 2 5 4" xfId="45028"/>
    <cellStyle name="Note 2 2 2 3 2 2 5 4 2" xfId="45029"/>
    <cellStyle name="Note 2 2 2 3 2 2 5 4 3" xfId="45030"/>
    <cellStyle name="Note 2 2 2 3 2 2 5 4 4" xfId="45031"/>
    <cellStyle name="Note 2 2 2 3 2 2 5 4 5" xfId="45032"/>
    <cellStyle name="Note 2 2 2 3 2 2 5 4 6" xfId="45033"/>
    <cellStyle name="Note 2 2 2 3 2 2 5 4 7" xfId="45034"/>
    <cellStyle name="Note 2 2 2 3 2 2 5 4 8" xfId="45035"/>
    <cellStyle name="Note 2 2 2 3 2 2 5 4 9" xfId="45036"/>
    <cellStyle name="Note 2 2 2 3 2 2 5 5" xfId="45037"/>
    <cellStyle name="Note 2 2 2 3 2 2 5 6" xfId="45038"/>
    <cellStyle name="Note 2 2 2 3 2 2 5 7" xfId="45039"/>
    <cellStyle name="Note 2 2 2 3 2 2 5 8" xfId="45040"/>
    <cellStyle name="Note 2 2 2 3 2 2 5 9" xfId="45041"/>
    <cellStyle name="Note 2 2 2 3 2 2 6" xfId="45042"/>
    <cellStyle name="Note 2 2 2 3 2 2 6 10" xfId="45043"/>
    <cellStyle name="Note 2 2 2 3 2 2 6 2" xfId="45044"/>
    <cellStyle name="Note 2 2 2 3 2 2 6 2 2" xfId="45045"/>
    <cellStyle name="Note 2 2 2 3 2 2 6 2 3" xfId="45046"/>
    <cellStyle name="Note 2 2 2 3 2 2 6 2 4" xfId="45047"/>
    <cellStyle name="Note 2 2 2 3 2 2 6 2 5" xfId="45048"/>
    <cellStyle name="Note 2 2 2 3 2 2 6 2 6" xfId="45049"/>
    <cellStyle name="Note 2 2 2 3 2 2 6 2 7" xfId="45050"/>
    <cellStyle name="Note 2 2 2 3 2 2 6 2 8" xfId="45051"/>
    <cellStyle name="Note 2 2 2 3 2 2 6 2 9" xfId="45052"/>
    <cellStyle name="Note 2 2 2 3 2 2 6 3" xfId="45053"/>
    <cellStyle name="Note 2 2 2 3 2 2 6 4" xfId="45054"/>
    <cellStyle name="Note 2 2 2 3 2 2 6 5" xfId="45055"/>
    <cellStyle name="Note 2 2 2 3 2 2 6 6" xfId="45056"/>
    <cellStyle name="Note 2 2 2 3 2 2 6 7" xfId="45057"/>
    <cellStyle name="Note 2 2 2 3 2 2 6 8" xfId="45058"/>
    <cellStyle name="Note 2 2 2 3 2 2 6 9" xfId="45059"/>
    <cellStyle name="Note 2 2 2 3 2 2 7" xfId="45060"/>
    <cellStyle name="Note 2 2 2 3 2 2 7 2" xfId="45061"/>
    <cellStyle name="Note 2 2 2 3 2 2 7 3" xfId="45062"/>
    <cellStyle name="Note 2 2 2 3 2 2 7 4" xfId="45063"/>
    <cellStyle name="Note 2 2 2 3 2 2 7 5" xfId="45064"/>
    <cellStyle name="Note 2 2 2 3 2 2 7 6" xfId="45065"/>
    <cellStyle name="Note 2 2 2 3 2 2 7 7" xfId="45066"/>
    <cellStyle name="Note 2 2 2 3 2 2 7 8" xfId="45067"/>
    <cellStyle name="Note 2 2 2 3 2 2 8" xfId="45068"/>
    <cellStyle name="Note 2 2 2 3 2 2 8 2" xfId="45069"/>
    <cellStyle name="Note 2 2 2 3 2 2 8 3" xfId="45070"/>
    <cellStyle name="Note 2 2 2 3 2 2 8 4" xfId="45071"/>
    <cellStyle name="Note 2 2 2 3 2 2 8 5" xfId="45072"/>
    <cellStyle name="Note 2 2 2 3 2 2 8 6" xfId="45073"/>
    <cellStyle name="Note 2 2 2 3 2 2 8 7" xfId="45074"/>
    <cellStyle name="Note 2 2 2 3 2 2 8 8" xfId="45075"/>
    <cellStyle name="Note 2 2 2 3 2 2 8 9" xfId="45076"/>
    <cellStyle name="Note 2 2 2 3 2 2 9" xfId="45077"/>
    <cellStyle name="Note 2 2 2 3 2 20" xfId="45078"/>
    <cellStyle name="Note 2 2 2 3 2 21" xfId="45079"/>
    <cellStyle name="Note 2 2 2 3 2 22" xfId="45080"/>
    <cellStyle name="Note 2 2 2 3 2 23" xfId="45081"/>
    <cellStyle name="Note 2 2 2 3 2 24" xfId="45082"/>
    <cellStyle name="Note 2 2 2 3 2 25" xfId="45083"/>
    <cellStyle name="Note 2 2 2 3 2 26" xfId="45084"/>
    <cellStyle name="Note 2 2 2 3 2 3" xfId="45085"/>
    <cellStyle name="Note 2 2 2 3 2 3 10" xfId="45086"/>
    <cellStyle name="Note 2 2 2 3 2 3 11" xfId="45087"/>
    <cellStyle name="Note 2 2 2 3 2 3 12" xfId="45088"/>
    <cellStyle name="Note 2 2 2 3 2 3 13" xfId="45089"/>
    <cellStyle name="Note 2 2 2 3 2 3 14" xfId="45090"/>
    <cellStyle name="Note 2 2 2 3 2 3 15" xfId="45091"/>
    <cellStyle name="Note 2 2 2 3 2 3 16" xfId="45092"/>
    <cellStyle name="Note 2 2 2 3 2 3 17" xfId="45093"/>
    <cellStyle name="Note 2 2 2 3 2 3 18" xfId="45094"/>
    <cellStyle name="Note 2 2 2 3 2 3 2" xfId="45095"/>
    <cellStyle name="Note 2 2 2 3 2 3 2 10" xfId="45096"/>
    <cellStyle name="Note 2 2 2 3 2 3 2 11" xfId="45097"/>
    <cellStyle name="Note 2 2 2 3 2 3 2 12" xfId="45098"/>
    <cellStyle name="Note 2 2 2 3 2 3 2 13" xfId="45099"/>
    <cellStyle name="Note 2 2 2 3 2 3 2 2" xfId="45100"/>
    <cellStyle name="Note 2 2 2 3 2 3 2 2 10" xfId="45101"/>
    <cellStyle name="Note 2 2 2 3 2 3 2 2 2" xfId="45102"/>
    <cellStyle name="Note 2 2 2 3 2 3 2 2 2 2" xfId="45103"/>
    <cellStyle name="Note 2 2 2 3 2 3 2 2 2 3" xfId="45104"/>
    <cellStyle name="Note 2 2 2 3 2 3 2 2 2 4" xfId="45105"/>
    <cellStyle name="Note 2 2 2 3 2 3 2 2 2 5" xfId="45106"/>
    <cellStyle name="Note 2 2 2 3 2 3 2 2 2 6" xfId="45107"/>
    <cellStyle name="Note 2 2 2 3 2 3 2 2 2 7" xfId="45108"/>
    <cellStyle name="Note 2 2 2 3 2 3 2 2 2 8" xfId="45109"/>
    <cellStyle name="Note 2 2 2 3 2 3 2 2 2 9" xfId="45110"/>
    <cellStyle name="Note 2 2 2 3 2 3 2 2 3" xfId="45111"/>
    <cellStyle name="Note 2 2 2 3 2 3 2 2 4" xfId="45112"/>
    <cellStyle name="Note 2 2 2 3 2 3 2 2 5" xfId="45113"/>
    <cellStyle name="Note 2 2 2 3 2 3 2 2 6" xfId="45114"/>
    <cellStyle name="Note 2 2 2 3 2 3 2 2 7" xfId="45115"/>
    <cellStyle name="Note 2 2 2 3 2 3 2 2 8" xfId="45116"/>
    <cellStyle name="Note 2 2 2 3 2 3 2 2 9" xfId="45117"/>
    <cellStyle name="Note 2 2 2 3 2 3 2 3" xfId="45118"/>
    <cellStyle name="Note 2 2 2 3 2 3 2 3 2" xfId="45119"/>
    <cellStyle name="Note 2 2 2 3 2 3 2 3 3" xfId="45120"/>
    <cellStyle name="Note 2 2 2 3 2 3 2 3 4" xfId="45121"/>
    <cellStyle name="Note 2 2 2 3 2 3 2 3 5" xfId="45122"/>
    <cellStyle name="Note 2 2 2 3 2 3 2 3 6" xfId="45123"/>
    <cellStyle name="Note 2 2 2 3 2 3 2 3 7" xfId="45124"/>
    <cellStyle name="Note 2 2 2 3 2 3 2 3 8" xfId="45125"/>
    <cellStyle name="Note 2 2 2 3 2 3 2 4" xfId="45126"/>
    <cellStyle name="Note 2 2 2 3 2 3 2 4 2" xfId="45127"/>
    <cellStyle name="Note 2 2 2 3 2 3 2 4 3" xfId="45128"/>
    <cellStyle name="Note 2 2 2 3 2 3 2 4 4" xfId="45129"/>
    <cellStyle name="Note 2 2 2 3 2 3 2 4 5" xfId="45130"/>
    <cellStyle name="Note 2 2 2 3 2 3 2 4 6" xfId="45131"/>
    <cellStyle name="Note 2 2 2 3 2 3 2 4 7" xfId="45132"/>
    <cellStyle name="Note 2 2 2 3 2 3 2 4 8" xfId="45133"/>
    <cellStyle name="Note 2 2 2 3 2 3 2 4 9" xfId="45134"/>
    <cellStyle name="Note 2 2 2 3 2 3 2 5" xfId="45135"/>
    <cellStyle name="Note 2 2 2 3 2 3 2 6" xfId="45136"/>
    <cellStyle name="Note 2 2 2 3 2 3 2 7" xfId="45137"/>
    <cellStyle name="Note 2 2 2 3 2 3 2 8" xfId="45138"/>
    <cellStyle name="Note 2 2 2 3 2 3 2 9" xfId="45139"/>
    <cellStyle name="Note 2 2 2 3 2 3 3" xfId="45140"/>
    <cellStyle name="Note 2 2 2 3 2 3 3 10" xfId="45141"/>
    <cellStyle name="Note 2 2 2 3 2 3 3 11" xfId="45142"/>
    <cellStyle name="Note 2 2 2 3 2 3 3 12" xfId="45143"/>
    <cellStyle name="Note 2 2 2 3 2 3 3 13" xfId="45144"/>
    <cellStyle name="Note 2 2 2 3 2 3 3 2" xfId="45145"/>
    <cellStyle name="Note 2 2 2 3 2 3 3 2 10" xfId="45146"/>
    <cellStyle name="Note 2 2 2 3 2 3 3 2 2" xfId="45147"/>
    <cellStyle name="Note 2 2 2 3 2 3 3 2 2 2" xfId="45148"/>
    <cellStyle name="Note 2 2 2 3 2 3 3 2 2 3" xfId="45149"/>
    <cellStyle name="Note 2 2 2 3 2 3 3 2 2 4" xfId="45150"/>
    <cellStyle name="Note 2 2 2 3 2 3 3 2 2 5" xfId="45151"/>
    <cellStyle name="Note 2 2 2 3 2 3 3 2 2 6" xfId="45152"/>
    <cellStyle name="Note 2 2 2 3 2 3 3 2 2 7" xfId="45153"/>
    <cellStyle name="Note 2 2 2 3 2 3 3 2 2 8" xfId="45154"/>
    <cellStyle name="Note 2 2 2 3 2 3 3 2 2 9" xfId="45155"/>
    <cellStyle name="Note 2 2 2 3 2 3 3 2 3" xfId="45156"/>
    <cellStyle name="Note 2 2 2 3 2 3 3 2 4" xfId="45157"/>
    <cellStyle name="Note 2 2 2 3 2 3 3 2 5" xfId="45158"/>
    <cellStyle name="Note 2 2 2 3 2 3 3 2 6" xfId="45159"/>
    <cellStyle name="Note 2 2 2 3 2 3 3 2 7" xfId="45160"/>
    <cellStyle name="Note 2 2 2 3 2 3 3 2 8" xfId="45161"/>
    <cellStyle name="Note 2 2 2 3 2 3 3 2 9" xfId="45162"/>
    <cellStyle name="Note 2 2 2 3 2 3 3 3" xfId="45163"/>
    <cellStyle name="Note 2 2 2 3 2 3 3 3 2" xfId="45164"/>
    <cellStyle name="Note 2 2 2 3 2 3 3 3 3" xfId="45165"/>
    <cellStyle name="Note 2 2 2 3 2 3 3 3 4" xfId="45166"/>
    <cellStyle name="Note 2 2 2 3 2 3 3 3 5" xfId="45167"/>
    <cellStyle name="Note 2 2 2 3 2 3 3 3 6" xfId="45168"/>
    <cellStyle name="Note 2 2 2 3 2 3 3 3 7" xfId="45169"/>
    <cellStyle name="Note 2 2 2 3 2 3 3 3 8" xfId="45170"/>
    <cellStyle name="Note 2 2 2 3 2 3 3 4" xfId="45171"/>
    <cellStyle name="Note 2 2 2 3 2 3 3 4 2" xfId="45172"/>
    <cellStyle name="Note 2 2 2 3 2 3 3 4 3" xfId="45173"/>
    <cellStyle name="Note 2 2 2 3 2 3 3 4 4" xfId="45174"/>
    <cellStyle name="Note 2 2 2 3 2 3 3 4 5" xfId="45175"/>
    <cellStyle name="Note 2 2 2 3 2 3 3 4 6" xfId="45176"/>
    <cellStyle name="Note 2 2 2 3 2 3 3 4 7" xfId="45177"/>
    <cellStyle name="Note 2 2 2 3 2 3 3 4 8" xfId="45178"/>
    <cellStyle name="Note 2 2 2 3 2 3 3 4 9" xfId="45179"/>
    <cellStyle name="Note 2 2 2 3 2 3 3 5" xfId="45180"/>
    <cellStyle name="Note 2 2 2 3 2 3 3 6" xfId="45181"/>
    <cellStyle name="Note 2 2 2 3 2 3 3 7" xfId="45182"/>
    <cellStyle name="Note 2 2 2 3 2 3 3 8" xfId="45183"/>
    <cellStyle name="Note 2 2 2 3 2 3 3 9" xfId="45184"/>
    <cellStyle name="Note 2 2 2 3 2 3 4" xfId="45185"/>
    <cellStyle name="Note 2 2 2 3 2 3 4 10" xfId="45186"/>
    <cellStyle name="Note 2 2 2 3 2 3 4 11" xfId="45187"/>
    <cellStyle name="Note 2 2 2 3 2 3 4 12" xfId="45188"/>
    <cellStyle name="Note 2 2 2 3 2 3 4 13" xfId="45189"/>
    <cellStyle name="Note 2 2 2 3 2 3 4 2" xfId="45190"/>
    <cellStyle name="Note 2 2 2 3 2 3 4 2 10" xfId="45191"/>
    <cellStyle name="Note 2 2 2 3 2 3 4 2 2" xfId="45192"/>
    <cellStyle name="Note 2 2 2 3 2 3 4 2 2 2" xfId="45193"/>
    <cellStyle name="Note 2 2 2 3 2 3 4 2 2 3" xfId="45194"/>
    <cellStyle name="Note 2 2 2 3 2 3 4 2 2 4" xfId="45195"/>
    <cellStyle name="Note 2 2 2 3 2 3 4 2 2 5" xfId="45196"/>
    <cellStyle name="Note 2 2 2 3 2 3 4 2 2 6" xfId="45197"/>
    <cellStyle name="Note 2 2 2 3 2 3 4 2 2 7" xfId="45198"/>
    <cellStyle name="Note 2 2 2 3 2 3 4 2 2 8" xfId="45199"/>
    <cellStyle name="Note 2 2 2 3 2 3 4 2 2 9" xfId="45200"/>
    <cellStyle name="Note 2 2 2 3 2 3 4 2 3" xfId="45201"/>
    <cellStyle name="Note 2 2 2 3 2 3 4 2 4" xfId="45202"/>
    <cellStyle name="Note 2 2 2 3 2 3 4 2 5" xfId="45203"/>
    <cellStyle name="Note 2 2 2 3 2 3 4 2 6" xfId="45204"/>
    <cellStyle name="Note 2 2 2 3 2 3 4 2 7" xfId="45205"/>
    <cellStyle name="Note 2 2 2 3 2 3 4 2 8" xfId="45206"/>
    <cellStyle name="Note 2 2 2 3 2 3 4 2 9" xfId="45207"/>
    <cellStyle name="Note 2 2 2 3 2 3 4 3" xfId="45208"/>
    <cellStyle name="Note 2 2 2 3 2 3 4 3 2" xfId="45209"/>
    <cellStyle name="Note 2 2 2 3 2 3 4 3 3" xfId="45210"/>
    <cellStyle name="Note 2 2 2 3 2 3 4 3 4" xfId="45211"/>
    <cellStyle name="Note 2 2 2 3 2 3 4 3 5" xfId="45212"/>
    <cellStyle name="Note 2 2 2 3 2 3 4 3 6" xfId="45213"/>
    <cellStyle name="Note 2 2 2 3 2 3 4 3 7" xfId="45214"/>
    <cellStyle name="Note 2 2 2 3 2 3 4 3 8" xfId="45215"/>
    <cellStyle name="Note 2 2 2 3 2 3 4 4" xfId="45216"/>
    <cellStyle name="Note 2 2 2 3 2 3 4 4 2" xfId="45217"/>
    <cellStyle name="Note 2 2 2 3 2 3 4 4 3" xfId="45218"/>
    <cellStyle name="Note 2 2 2 3 2 3 4 4 4" xfId="45219"/>
    <cellStyle name="Note 2 2 2 3 2 3 4 4 5" xfId="45220"/>
    <cellStyle name="Note 2 2 2 3 2 3 4 4 6" xfId="45221"/>
    <cellStyle name="Note 2 2 2 3 2 3 4 4 7" xfId="45222"/>
    <cellStyle name="Note 2 2 2 3 2 3 4 4 8" xfId="45223"/>
    <cellStyle name="Note 2 2 2 3 2 3 4 4 9" xfId="45224"/>
    <cellStyle name="Note 2 2 2 3 2 3 4 5" xfId="45225"/>
    <cellStyle name="Note 2 2 2 3 2 3 4 6" xfId="45226"/>
    <cellStyle name="Note 2 2 2 3 2 3 4 7" xfId="45227"/>
    <cellStyle name="Note 2 2 2 3 2 3 4 8" xfId="45228"/>
    <cellStyle name="Note 2 2 2 3 2 3 4 9" xfId="45229"/>
    <cellStyle name="Note 2 2 2 3 2 3 5" xfId="45230"/>
    <cellStyle name="Note 2 2 2 3 2 3 5 10" xfId="45231"/>
    <cellStyle name="Note 2 2 2 3 2 3 5 11" xfId="45232"/>
    <cellStyle name="Note 2 2 2 3 2 3 5 12" xfId="45233"/>
    <cellStyle name="Note 2 2 2 3 2 3 5 13" xfId="45234"/>
    <cellStyle name="Note 2 2 2 3 2 3 5 2" xfId="45235"/>
    <cellStyle name="Note 2 2 2 3 2 3 5 2 10" xfId="45236"/>
    <cellStyle name="Note 2 2 2 3 2 3 5 2 2" xfId="45237"/>
    <cellStyle name="Note 2 2 2 3 2 3 5 2 2 2" xfId="45238"/>
    <cellStyle name="Note 2 2 2 3 2 3 5 2 2 3" xfId="45239"/>
    <cellStyle name="Note 2 2 2 3 2 3 5 2 2 4" xfId="45240"/>
    <cellStyle name="Note 2 2 2 3 2 3 5 2 2 5" xfId="45241"/>
    <cellStyle name="Note 2 2 2 3 2 3 5 2 2 6" xfId="45242"/>
    <cellStyle name="Note 2 2 2 3 2 3 5 2 2 7" xfId="45243"/>
    <cellStyle name="Note 2 2 2 3 2 3 5 2 2 8" xfId="45244"/>
    <cellStyle name="Note 2 2 2 3 2 3 5 2 2 9" xfId="45245"/>
    <cellStyle name="Note 2 2 2 3 2 3 5 2 3" xfId="45246"/>
    <cellStyle name="Note 2 2 2 3 2 3 5 2 4" xfId="45247"/>
    <cellStyle name="Note 2 2 2 3 2 3 5 2 5" xfId="45248"/>
    <cellStyle name="Note 2 2 2 3 2 3 5 2 6" xfId="45249"/>
    <cellStyle name="Note 2 2 2 3 2 3 5 2 7" xfId="45250"/>
    <cellStyle name="Note 2 2 2 3 2 3 5 2 8" xfId="45251"/>
    <cellStyle name="Note 2 2 2 3 2 3 5 2 9" xfId="45252"/>
    <cellStyle name="Note 2 2 2 3 2 3 5 3" xfId="45253"/>
    <cellStyle name="Note 2 2 2 3 2 3 5 3 2" xfId="45254"/>
    <cellStyle name="Note 2 2 2 3 2 3 5 3 3" xfId="45255"/>
    <cellStyle name="Note 2 2 2 3 2 3 5 3 4" xfId="45256"/>
    <cellStyle name="Note 2 2 2 3 2 3 5 3 5" xfId="45257"/>
    <cellStyle name="Note 2 2 2 3 2 3 5 3 6" xfId="45258"/>
    <cellStyle name="Note 2 2 2 3 2 3 5 3 7" xfId="45259"/>
    <cellStyle name="Note 2 2 2 3 2 3 5 3 8" xfId="45260"/>
    <cellStyle name="Note 2 2 2 3 2 3 5 4" xfId="45261"/>
    <cellStyle name="Note 2 2 2 3 2 3 5 4 2" xfId="45262"/>
    <cellStyle name="Note 2 2 2 3 2 3 5 4 3" xfId="45263"/>
    <cellStyle name="Note 2 2 2 3 2 3 5 4 4" xfId="45264"/>
    <cellStyle name="Note 2 2 2 3 2 3 5 4 5" xfId="45265"/>
    <cellStyle name="Note 2 2 2 3 2 3 5 4 6" xfId="45266"/>
    <cellStyle name="Note 2 2 2 3 2 3 5 4 7" xfId="45267"/>
    <cellStyle name="Note 2 2 2 3 2 3 5 4 8" xfId="45268"/>
    <cellStyle name="Note 2 2 2 3 2 3 5 4 9" xfId="45269"/>
    <cellStyle name="Note 2 2 2 3 2 3 5 5" xfId="45270"/>
    <cellStyle name="Note 2 2 2 3 2 3 5 6" xfId="45271"/>
    <cellStyle name="Note 2 2 2 3 2 3 5 7" xfId="45272"/>
    <cellStyle name="Note 2 2 2 3 2 3 5 8" xfId="45273"/>
    <cellStyle name="Note 2 2 2 3 2 3 5 9" xfId="45274"/>
    <cellStyle name="Note 2 2 2 3 2 3 6" xfId="45275"/>
    <cellStyle name="Note 2 2 2 3 2 3 6 10" xfId="45276"/>
    <cellStyle name="Note 2 2 2 3 2 3 6 2" xfId="45277"/>
    <cellStyle name="Note 2 2 2 3 2 3 6 2 2" xfId="45278"/>
    <cellStyle name="Note 2 2 2 3 2 3 6 2 3" xfId="45279"/>
    <cellStyle name="Note 2 2 2 3 2 3 6 2 4" xfId="45280"/>
    <cellStyle name="Note 2 2 2 3 2 3 6 2 5" xfId="45281"/>
    <cellStyle name="Note 2 2 2 3 2 3 6 2 6" xfId="45282"/>
    <cellStyle name="Note 2 2 2 3 2 3 6 2 7" xfId="45283"/>
    <cellStyle name="Note 2 2 2 3 2 3 6 2 8" xfId="45284"/>
    <cellStyle name="Note 2 2 2 3 2 3 6 2 9" xfId="45285"/>
    <cellStyle name="Note 2 2 2 3 2 3 6 3" xfId="45286"/>
    <cellStyle name="Note 2 2 2 3 2 3 6 4" xfId="45287"/>
    <cellStyle name="Note 2 2 2 3 2 3 6 5" xfId="45288"/>
    <cellStyle name="Note 2 2 2 3 2 3 6 6" xfId="45289"/>
    <cellStyle name="Note 2 2 2 3 2 3 6 7" xfId="45290"/>
    <cellStyle name="Note 2 2 2 3 2 3 6 8" xfId="45291"/>
    <cellStyle name="Note 2 2 2 3 2 3 6 9" xfId="45292"/>
    <cellStyle name="Note 2 2 2 3 2 3 7" xfId="45293"/>
    <cellStyle name="Note 2 2 2 3 2 3 7 2" xfId="45294"/>
    <cellStyle name="Note 2 2 2 3 2 3 7 3" xfId="45295"/>
    <cellStyle name="Note 2 2 2 3 2 3 7 4" xfId="45296"/>
    <cellStyle name="Note 2 2 2 3 2 3 7 5" xfId="45297"/>
    <cellStyle name="Note 2 2 2 3 2 3 7 6" xfId="45298"/>
    <cellStyle name="Note 2 2 2 3 2 3 7 7" xfId="45299"/>
    <cellStyle name="Note 2 2 2 3 2 3 7 8" xfId="45300"/>
    <cellStyle name="Note 2 2 2 3 2 3 8" xfId="45301"/>
    <cellStyle name="Note 2 2 2 3 2 3 8 2" xfId="45302"/>
    <cellStyle name="Note 2 2 2 3 2 3 8 3" xfId="45303"/>
    <cellStyle name="Note 2 2 2 3 2 3 8 4" xfId="45304"/>
    <cellStyle name="Note 2 2 2 3 2 3 8 5" xfId="45305"/>
    <cellStyle name="Note 2 2 2 3 2 3 8 6" xfId="45306"/>
    <cellStyle name="Note 2 2 2 3 2 3 8 7" xfId="45307"/>
    <cellStyle name="Note 2 2 2 3 2 3 8 8" xfId="45308"/>
    <cellStyle name="Note 2 2 2 3 2 3 8 9" xfId="45309"/>
    <cellStyle name="Note 2 2 2 3 2 3 9" xfId="45310"/>
    <cellStyle name="Note 2 2 2 3 2 4" xfId="45311"/>
    <cellStyle name="Note 2 2 2 3 2 4 10" xfId="45312"/>
    <cellStyle name="Note 2 2 2 3 2 4 11" xfId="45313"/>
    <cellStyle name="Note 2 2 2 3 2 4 12" xfId="45314"/>
    <cellStyle name="Note 2 2 2 3 2 4 13" xfId="45315"/>
    <cellStyle name="Note 2 2 2 3 2 4 2" xfId="45316"/>
    <cellStyle name="Note 2 2 2 3 2 4 2 10" xfId="45317"/>
    <cellStyle name="Note 2 2 2 3 2 4 2 2" xfId="45318"/>
    <cellStyle name="Note 2 2 2 3 2 4 2 2 2" xfId="45319"/>
    <cellStyle name="Note 2 2 2 3 2 4 2 2 3" xfId="45320"/>
    <cellStyle name="Note 2 2 2 3 2 4 2 2 4" xfId="45321"/>
    <cellStyle name="Note 2 2 2 3 2 4 2 2 5" xfId="45322"/>
    <cellStyle name="Note 2 2 2 3 2 4 2 2 6" xfId="45323"/>
    <cellStyle name="Note 2 2 2 3 2 4 2 2 7" xfId="45324"/>
    <cellStyle name="Note 2 2 2 3 2 4 2 2 8" xfId="45325"/>
    <cellStyle name="Note 2 2 2 3 2 4 2 2 9" xfId="45326"/>
    <cellStyle name="Note 2 2 2 3 2 4 2 3" xfId="45327"/>
    <cellStyle name="Note 2 2 2 3 2 4 2 4" xfId="45328"/>
    <cellStyle name="Note 2 2 2 3 2 4 2 5" xfId="45329"/>
    <cellStyle name="Note 2 2 2 3 2 4 2 6" xfId="45330"/>
    <cellStyle name="Note 2 2 2 3 2 4 2 7" xfId="45331"/>
    <cellStyle name="Note 2 2 2 3 2 4 2 8" xfId="45332"/>
    <cellStyle name="Note 2 2 2 3 2 4 2 9" xfId="45333"/>
    <cellStyle name="Note 2 2 2 3 2 4 3" xfId="45334"/>
    <cellStyle name="Note 2 2 2 3 2 4 3 2" xfId="45335"/>
    <cellStyle name="Note 2 2 2 3 2 4 3 3" xfId="45336"/>
    <cellStyle name="Note 2 2 2 3 2 4 3 4" xfId="45337"/>
    <cellStyle name="Note 2 2 2 3 2 4 3 5" xfId="45338"/>
    <cellStyle name="Note 2 2 2 3 2 4 3 6" xfId="45339"/>
    <cellStyle name="Note 2 2 2 3 2 4 3 7" xfId="45340"/>
    <cellStyle name="Note 2 2 2 3 2 4 3 8" xfId="45341"/>
    <cellStyle name="Note 2 2 2 3 2 4 4" xfId="45342"/>
    <cellStyle name="Note 2 2 2 3 2 4 4 2" xfId="45343"/>
    <cellStyle name="Note 2 2 2 3 2 4 4 3" xfId="45344"/>
    <cellStyle name="Note 2 2 2 3 2 4 4 4" xfId="45345"/>
    <cellStyle name="Note 2 2 2 3 2 4 4 5" xfId="45346"/>
    <cellStyle name="Note 2 2 2 3 2 4 4 6" xfId="45347"/>
    <cellStyle name="Note 2 2 2 3 2 4 4 7" xfId="45348"/>
    <cellStyle name="Note 2 2 2 3 2 4 4 8" xfId="45349"/>
    <cellStyle name="Note 2 2 2 3 2 4 4 9" xfId="45350"/>
    <cellStyle name="Note 2 2 2 3 2 4 5" xfId="45351"/>
    <cellStyle name="Note 2 2 2 3 2 4 6" xfId="45352"/>
    <cellStyle name="Note 2 2 2 3 2 4 7" xfId="45353"/>
    <cellStyle name="Note 2 2 2 3 2 4 8" xfId="45354"/>
    <cellStyle name="Note 2 2 2 3 2 4 9" xfId="45355"/>
    <cellStyle name="Note 2 2 2 3 2 5" xfId="45356"/>
    <cellStyle name="Note 2 2 2 3 2 5 2" xfId="45357"/>
    <cellStyle name="Note 2 2 2 3 2 5 3" xfId="45358"/>
    <cellStyle name="Note 2 2 2 3 2 5 4" xfId="45359"/>
    <cellStyle name="Note 2 2 2 3 2 5 5" xfId="45360"/>
    <cellStyle name="Note 2 2 2 3 2 5 6" xfId="45361"/>
    <cellStyle name="Note 2 2 2 3 2 5 7" xfId="45362"/>
    <cellStyle name="Note 2 2 2 3 2 5 8" xfId="45363"/>
    <cellStyle name="Note 2 2 2 3 2 5 9" xfId="45364"/>
    <cellStyle name="Note 2 2 2 3 2 6" xfId="45365"/>
    <cellStyle name="Note 2 2 2 3 2 6 2" xfId="45366"/>
    <cellStyle name="Note 2 2 2 3 2 6 3" xfId="45367"/>
    <cellStyle name="Note 2 2 2 3 2 6 4" xfId="45368"/>
    <cellStyle name="Note 2 2 2 3 2 6 5" xfId="45369"/>
    <cellStyle name="Note 2 2 2 3 2 6 6" xfId="45370"/>
    <cellStyle name="Note 2 2 2 3 2 6 7" xfId="45371"/>
    <cellStyle name="Note 2 2 2 3 2 6 8" xfId="45372"/>
    <cellStyle name="Note 2 2 2 3 2 6 9" xfId="45373"/>
    <cellStyle name="Note 2 2 2 3 2 7" xfId="45374"/>
    <cellStyle name="Note 2 2 2 3 2 7 2" xfId="45375"/>
    <cellStyle name="Note 2 2 2 3 2 7 3" xfId="45376"/>
    <cellStyle name="Note 2 2 2 3 2 7 4" xfId="45377"/>
    <cellStyle name="Note 2 2 2 3 2 7 5" xfId="45378"/>
    <cellStyle name="Note 2 2 2 3 2 7 6" xfId="45379"/>
    <cellStyle name="Note 2 2 2 3 2 7 7" xfId="45380"/>
    <cellStyle name="Note 2 2 2 3 2 7 8" xfId="45381"/>
    <cellStyle name="Note 2 2 2 3 2 8" xfId="45382"/>
    <cellStyle name="Note 2 2 2 3 2 9" xfId="45383"/>
    <cellStyle name="Note 2 2 2 3 20" xfId="45384"/>
    <cellStyle name="Note 2 2 2 3 21" xfId="45385"/>
    <cellStyle name="Note 2 2 2 3 22" xfId="45386"/>
    <cellStyle name="Note 2 2 2 3 23" xfId="45387"/>
    <cellStyle name="Note 2 2 2 3 24" xfId="45388"/>
    <cellStyle name="Note 2 2 2 3 25" xfId="45389"/>
    <cellStyle name="Note 2 2 2 3 26" xfId="45390"/>
    <cellStyle name="Note 2 2 2 3 27" xfId="45391"/>
    <cellStyle name="Note 2 2 2 3 28" xfId="45392"/>
    <cellStyle name="Note 2 2 2 3 29" xfId="45393"/>
    <cellStyle name="Note 2 2 2 3 3" xfId="45394"/>
    <cellStyle name="Note 2 2 2 3 3 10" xfId="45395"/>
    <cellStyle name="Note 2 2 2 3 3 11" xfId="45396"/>
    <cellStyle name="Note 2 2 2 3 3 12" xfId="45397"/>
    <cellStyle name="Note 2 2 2 3 3 13" xfId="45398"/>
    <cellStyle name="Note 2 2 2 3 3 14" xfId="45399"/>
    <cellStyle name="Note 2 2 2 3 3 15" xfId="45400"/>
    <cellStyle name="Note 2 2 2 3 3 16" xfId="45401"/>
    <cellStyle name="Note 2 2 2 3 3 17" xfId="45402"/>
    <cellStyle name="Note 2 2 2 3 3 18" xfId="45403"/>
    <cellStyle name="Note 2 2 2 3 3 19" xfId="45404"/>
    <cellStyle name="Note 2 2 2 3 3 2" xfId="45405"/>
    <cellStyle name="Note 2 2 2 3 3 2 10" xfId="45406"/>
    <cellStyle name="Note 2 2 2 3 3 2 11" xfId="45407"/>
    <cellStyle name="Note 2 2 2 3 3 2 12" xfId="45408"/>
    <cellStyle name="Note 2 2 2 3 3 2 13" xfId="45409"/>
    <cellStyle name="Note 2 2 2 3 3 2 2" xfId="45410"/>
    <cellStyle name="Note 2 2 2 3 3 2 2 10" xfId="45411"/>
    <cellStyle name="Note 2 2 2 3 3 2 2 2" xfId="45412"/>
    <cellStyle name="Note 2 2 2 3 3 2 2 2 2" xfId="45413"/>
    <cellStyle name="Note 2 2 2 3 3 2 2 2 3" xfId="45414"/>
    <cellStyle name="Note 2 2 2 3 3 2 2 2 4" xfId="45415"/>
    <cellStyle name="Note 2 2 2 3 3 2 2 2 5" xfId="45416"/>
    <cellStyle name="Note 2 2 2 3 3 2 2 2 6" xfId="45417"/>
    <cellStyle name="Note 2 2 2 3 3 2 2 2 7" xfId="45418"/>
    <cellStyle name="Note 2 2 2 3 3 2 2 2 8" xfId="45419"/>
    <cellStyle name="Note 2 2 2 3 3 2 2 2 9" xfId="45420"/>
    <cellStyle name="Note 2 2 2 3 3 2 2 3" xfId="45421"/>
    <cellStyle name="Note 2 2 2 3 3 2 2 4" xfId="45422"/>
    <cellStyle name="Note 2 2 2 3 3 2 2 5" xfId="45423"/>
    <cellStyle name="Note 2 2 2 3 3 2 2 6" xfId="45424"/>
    <cellStyle name="Note 2 2 2 3 3 2 2 7" xfId="45425"/>
    <cellStyle name="Note 2 2 2 3 3 2 2 8" xfId="45426"/>
    <cellStyle name="Note 2 2 2 3 3 2 2 9" xfId="45427"/>
    <cellStyle name="Note 2 2 2 3 3 2 3" xfId="45428"/>
    <cellStyle name="Note 2 2 2 3 3 2 3 2" xfId="45429"/>
    <cellStyle name="Note 2 2 2 3 3 2 3 3" xfId="45430"/>
    <cellStyle name="Note 2 2 2 3 3 2 3 4" xfId="45431"/>
    <cellStyle name="Note 2 2 2 3 3 2 3 5" xfId="45432"/>
    <cellStyle name="Note 2 2 2 3 3 2 3 6" xfId="45433"/>
    <cellStyle name="Note 2 2 2 3 3 2 3 7" xfId="45434"/>
    <cellStyle name="Note 2 2 2 3 3 2 3 8" xfId="45435"/>
    <cellStyle name="Note 2 2 2 3 3 2 4" xfId="45436"/>
    <cellStyle name="Note 2 2 2 3 3 2 4 2" xfId="45437"/>
    <cellStyle name="Note 2 2 2 3 3 2 4 3" xfId="45438"/>
    <cellStyle name="Note 2 2 2 3 3 2 4 4" xfId="45439"/>
    <cellStyle name="Note 2 2 2 3 3 2 4 5" xfId="45440"/>
    <cellStyle name="Note 2 2 2 3 3 2 4 6" xfId="45441"/>
    <cellStyle name="Note 2 2 2 3 3 2 4 7" xfId="45442"/>
    <cellStyle name="Note 2 2 2 3 3 2 4 8" xfId="45443"/>
    <cellStyle name="Note 2 2 2 3 3 2 4 9" xfId="45444"/>
    <cellStyle name="Note 2 2 2 3 3 2 5" xfId="45445"/>
    <cellStyle name="Note 2 2 2 3 3 2 6" xfId="45446"/>
    <cellStyle name="Note 2 2 2 3 3 2 7" xfId="45447"/>
    <cellStyle name="Note 2 2 2 3 3 2 8" xfId="45448"/>
    <cellStyle name="Note 2 2 2 3 3 2 9" xfId="45449"/>
    <cellStyle name="Note 2 2 2 3 3 20" xfId="45450"/>
    <cellStyle name="Note 2 2 2 3 3 21" xfId="45451"/>
    <cellStyle name="Note 2 2 2 3 3 22" xfId="45452"/>
    <cellStyle name="Note 2 2 2 3 3 23" xfId="45453"/>
    <cellStyle name="Note 2 2 2 3 3 24" xfId="45454"/>
    <cellStyle name="Note 2 2 2 3 3 3" xfId="45455"/>
    <cellStyle name="Note 2 2 2 3 3 3 10" xfId="45456"/>
    <cellStyle name="Note 2 2 2 3 3 3 11" xfId="45457"/>
    <cellStyle name="Note 2 2 2 3 3 3 12" xfId="45458"/>
    <cellStyle name="Note 2 2 2 3 3 3 13" xfId="45459"/>
    <cellStyle name="Note 2 2 2 3 3 3 2" xfId="45460"/>
    <cellStyle name="Note 2 2 2 3 3 3 2 10" xfId="45461"/>
    <cellStyle name="Note 2 2 2 3 3 3 2 2" xfId="45462"/>
    <cellStyle name="Note 2 2 2 3 3 3 2 2 2" xfId="45463"/>
    <cellStyle name="Note 2 2 2 3 3 3 2 2 3" xfId="45464"/>
    <cellStyle name="Note 2 2 2 3 3 3 2 2 4" xfId="45465"/>
    <cellStyle name="Note 2 2 2 3 3 3 2 2 5" xfId="45466"/>
    <cellStyle name="Note 2 2 2 3 3 3 2 2 6" xfId="45467"/>
    <cellStyle name="Note 2 2 2 3 3 3 2 2 7" xfId="45468"/>
    <cellStyle name="Note 2 2 2 3 3 3 2 2 8" xfId="45469"/>
    <cellStyle name="Note 2 2 2 3 3 3 2 2 9" xfId="45470"/>
    <cellStyle name="Note 2 2 2 3 3 3 2 3" xfId="45471"/>
    <cellStyle name="Note 2 2 2 3 3 3 2 4" xfId="45472"/>
    <cellStyle name="Note 2 2 2 3 3 3 2 5" xfId="45473"/>
    <cellStyle name="Note 2 2 2 3 3 3 2 6" xfId="45474"/>
    <cellStyle name="Note 2 2 2 3 3 3 2 7" xfId="45475"/>
    <cellStyle name="Note 2 2 2 3 3 3 2 8" xfId="45476"/>
    <cellStyle name="Note 2 2 2 3 3 3 2 9" xfId="45477"/>
    <cellStyle name="Note 2 2 2 3 3 3 3" xfId="45478"/>
    <cellStyle name="Note 2 2 2 3 3 3 3 2" xfId="45479"/>
    <cellStyle name="Note 2 2 2 3 3 3 3 3" xfId="45480"/>
    <cellStyle name="Note 2 2 2 3 3 3 3 4" xfId="45481"/>
    <cellStyle name="Note 2 2 2 3 3 3 3 5" xfId="45482"/>
    <cellStyle name="Note 2 2 2 3 3 3 3 6" xfId="45483"/>
    <cellStyle name="Note 2 2 2 3 3 3 3 7" xfId="45484"/>
    <cellStyle name="Note 2 2 2 3 3 3 3 8" xfId="45485"/>
    <cellStyle name="Note 2 2 2 3 3 3 4" xfId="45486"/>
    <cellStyle name="Note 2 2 2 3 3 3 4 2" xfId="45487"/>
    <cellStyle name="Note 2 2 2 3 3 3 4 3" xfId="45488"/>
    <cellStyle name="Note 2 2 2 3 3 3 4 4" xfId="45489"/>
    <cellStyle name="Note 2 2 2 3 3 3 4 5" xfId="45490"/>
    <cellStyle name="Note 2 2 2 3 3 3 4 6" xfId="45491"/>
    <cellStyle name="Note 2 2 2 3 3 3 4 7" xfId="45492"/>
    <cellStyle name="Note 2 2 2 3 3 3 4 8" xfId="45493"/>
    <cellStyle name="Note 2 2 2 3 3 3 4 9" xfId="45494"/>
    <cellStyle name="Note 2 2 2 3 3 3 5" xfId="45495"/>
    <cellStyle name="Note 2 2 2 3 3 3 6" xfId="45496"/>
    <cellStyle name="Note 2 2 2 3 3 3 7" xfId="45497"/>
    <cellStyle name="Note 2 2 2 3 3 3 8" xfId="45498"/>
    <cellStyle name="Note 2 2 2 3 3 3 9" xfId="45499"/>
    <cellStyle name="Note 2 2 2 3 3 4" xfId="45500"/>
    <cellStyle name="Note 2 2 2 3 3 4 10" xfId="45501"/>
    <cellStyle name="Note 2 2 2 3 3 4 11" xfId="45502"/>
    <cellStyle name="Note 2 2 2 3 3 4 12" xfId="45503"/>
    <cellStyle name="Note 2 2 2 3 3 4 13" xfId="45504"/>
    <cellStyle name="Note 2 2 2 3 3 4 2" xfId="45505"/>
    <cellStyle name="Note 2 2 2 3 3 4 2 10" xfId="45506"/>
    <cellStyle name="Note 2 2 2 3 3 4 2 2" xfId="45507"/>
    <cellStyle name="Note 2 2 2 3 3 4 2 2 2" xfId="45508"/>
    <cellStyle name="Note 2 2 2 3 3 4 2 2 3" xfId="45509"/>
    <cellStyle name="Note 2 2 2 3 3 4 2 2 4" xfId="45510"/>
    <cellStyle name="Note 2 2 2 3 3 4 2 2 5" xfId="45511"/>
    <cellStyle name="Note 2 2 2 3 3 4 2 2 6" xfId="45512"/>
    <cellStyle name="Note 2 2 2 3 3 4 2 2 7" xfId="45513"/>
    <cellStyle name="Note 2 2 2 3 3 4 2 2 8" xfId="45514"/>
    <cellStyle name="Note 2 2 2 3 3 4 2 2 9" xfId="45515"/>
    <cellStyle name="Note 2 2 2 3 3 4 2 3" xfId="45516"/>
    <cellStyle name="Note 2 2 2 3 3 4 2 4" xfId="45517"/>
    <cellStyle name="Note 2 2 2 3 3 4 2 5" xfId="45518"/>
    <cellStyle name="Note 2 2 2 3 3 4 2 6" xfId="45519"/>
    <cellStyle name="Note 2 2 2 3 3 4 2 7" xfId="45520"/>
    <cellStyle name="Note 2 2 2 3 3 4 2 8" xfId="45521"/>
    <cellStyle name="Note 2 2 2 3 3 4 2 9" xfId="45522"/>
    <cellStyle name="Note 2 2 2 3 3 4 3" xfId="45523"/>
    <cellStyle name="Note 2 2 2 3 3 4 3 2" xfId="45524"/>
    <cellStyle name="Note 2 2 2 3 3 4 3 3" xfId="45525"/>
    <cellStyle name="Note 2 2 2 3 3 4 3 4" xfId="45526"/>
    <cellStyle name="Note 2 2 2 3 3 4 3 5" xfId="45527"/>
    <cellStyle name="Note 2 2 2 3 3 4 3 6" xfId="45528"/>
    <cellStyle name="Note 2 2 2 3 3 4 3 7" xfId="45529"/>
    <cellStyle name="Note 2 2 2 3 3 4 3 8" xfId="45530"/>
    <cellStyle name="Note 2 2 2 3 3 4 4" xfId="45531"/>
    <cellStyle name="Note 2 2 2 3 3 4 4 2" xfId="45532"/>
    <cellStyle name="Note 2 2 2 3 3 4 4 3" xfId="45533"/>
    <cellStyle name="Note 2 2 2 3 3 4 4 4" xfId="45534"/>
    <cellStyle name="Note 2 2 2 3 3 4 4 5" xfId="45535"/>
    <cellStyle name="Note 2 2 2 3 3 4 4 6" xfId="45536"/>
    <cellStyle name="Note 2 2 2 3 3 4 4 7" xfId="45537"/>
    <cellStyle name="Note 2 2 2 3 3 4 4 8" xfId="45538"/>
    <cellStyle name="Note 2 2 2 3 3 4 4 9" xfId="45539"/>
    <cellStyle name="Note 2 2 2 3 3 4 5" xfId="45540"/>
    <cellStyle name="Note 2 2 2 3 3 4 6" xfId="45541"/>
    <cellStyle name="Note 2 2 2 3 3 4 7" xfId="45542"/>
    <cellStyle name="Note 2 2 2 3 3 4 8" xfId="45543"/>
    <cellStyle name="Note 2 2 2 3 3 4 9" xfId="45544"/>
    <cellStyle name="Note 2 2 2 3 3 5" xfId="45545"/>
    <cellStyle name="Note 2 2 2 3 3 5 10" xfId="45546"/>
    <cellStyle name="Note 2 2 2 3 3 5 11" xfId="45547"/>
    <cellStyle name="Note 2 2 2 3 3 5 12" xfId="45548"/>
    <cellStyle name="Note 2 2 2 3 3 5 13" xfId="45549"/>
    <cellStyle name="Note 2 2 2 3 3 5 2" xfId="45550"/>
    <cellStyle name="Note 2 2 2 3 3 5 2 10" xfId="45551"/>
    <cellStyle name="Note 2 2 2 3 3 5 2 2" xfId="45552"/>
    <cellStyle name="Note 2 2 2 3 3 5 2 2 2" xfId="45553"/>
    <cellStyle name="Note 2 2 2 3 3 5 2 2 3" xfId="45554"/>
    <cellStyle name="Note 2 2 2 3 3 5 2 2 4" xfId="45555"/>
    <cellStyle name="Note 2 2 2 3 3 5 2 2 5" xfId="45556"/>
    <cellStyle name="Note 2 2 2 3 3 5 2 2 6" xfId="45557"/>
    <cellStyle name="Note 2 2 2 3 3 5 2 2 7" xfId="45558"/>
    <cellStyle name="Note 2 2 2 3 3 5 2 2 8" xfId="45559"/>
    <cellStyle name="Note 2 2 2 3 3 5 2 2 9" xfId="45560"/>
    <cellStyle name="Note 2 2 2 3 3 5 2 3" xfId="45561"/>
    <cellStyle name="Note 2 2 2 3 3 5 2 4" xfId="45562"/>
    <cellStyle name="Note 2 2 2 3 3 5 2 5" xfId="45563"/>
    <cellStyle name="Note 2 2 2 3 3 5 2 6" xfId="45564"/>
    <cellStyle name="Note 2 2 2 3 3 5 2 7" xfId="45565"/>
    <cellStyle name="Note 2 2 2 3 3 5 2 8" xfId="45566"/>
    <cellStyle name="Note 2 2 2 3 3 5 2 9" xfId="45567"/>
    <cellStyle name="Note 2 2 2 3 3 5 3" xfId="45568"/>
    <cellStyle name="Note 2 2 2 3 3 5 3 2" xfId="45569"/>
    <cellStyle name="Note 2 2 2 3 3 5 3 3" xfId="45570"/>
    <cellStyle name="Note 2 2 2 3 3 5 3 4" xfId="45571"/>
    <cellStyle name="Note 2 2 2 3 3 5 3 5" xfId="45572"/>
    <cellStyle name="Note 2 2 2 3 3 5 3 6" xfId="45573"/>
    <cellStyle name="Note 2 2 2 3 3 5 3 7" xfId="45574"/>
    <cellStyle name="Note 2 2 2 3 3 5 3 8" xfId="45575"/>
    <cellStyle name="Note 2 2 2 3 3 5 4" xfId="45576"/>
    <cellStyle name="Note 2 2 2 3 3 5 4 2" xfId="45577"/>
    <cellStyle name="Note 2 2 2 3 3 5 4 3" xfId="45578"/>
    <cellStyle name="Note 2 2 2 3 3 5 4 4" xfId="45579"/>
    <cellStyle name="Note 2 2 2 3 3 5 4 5" xfId="45580"/>
    <cellStyle name="Note 2 2 2 3 3 5 4 6" xfId="45581"/>
    <cellStyle name="Note 2 2 2 3 3 5 4 7" xfId="45582"/>
    <cellStyle name="Note 2 2 2 3 3 5 4 8" xfId="45583"/>
    <cellStyle name="Note 2 2 2 3 3 5 4 9" xfId="45584"/>
    <cellStyle name="Note 2 2 2 3 3 5 5" xfId="45585"/>
    <cellStyle name="Note 2 2 2 3 3 5 6" xfId="45586"/>
    <cellStyle name="Note 2 2 2 3 3 5 7" xfId="45587"/>
    <cellStyle name="Note 2 2 2 3 3 5 8" xfId="45588"/>
    <cellStyle name="Note 2 2 2 3 3 5 9" xfId="45589"/>
    <cellStyle name="Note 2 2 2 3 3 6" xfId="45590"/>
    <cellStyle name="Note 2 2 2 3 3 6 10" xfId="45591"/>
    <cellStyle name="Note 2 2 2 3 3 6 2" xfId="45592"/>
    <cellStyle name="Note 2 2 2 3 3 6 2 2" xfId="45593"/>
    <cellStyle name="Note 2 2 2 3 3 6 2 3" xfId="45594"/>
    <cellStyle name="Note 2 2 2 3 3 6 2 4" xfId="45595"/>
    <cellStyle name="Note 2 2 2 3 3 6 2 5" xfId="45596"/>
    <cellStyle name="Note 2 2 2 3 3 6 2 6" xfId="45597"/>
    <cellStyle name="Note 2 2 2 3 3 6 2 7" xfId="45598"/>
    <cellStyle name="Note 2 2 2 3 3 6 2 8" xfId="45599"/>
    <cellStyle name="Note 2 2 2 3 3 6 2 9" xfId="45600"/>
    <cellStyle name="Note 2 2 2 3 3 6 3" xfId="45601"/>
    <cellStyle name="Note 2 2 2 3 3 6 4" xfId="45602"/>
    <cellStyle name="Note 2 2 2 3 3 6 5" xfId="45603"/>
    <cellStyle name="Note 2 2 2 3 3 6 6" xfId="45604"/>
    <cellStyle name="Note 2 2 2 3 3 6 7" xfId="45605"/>
    <cellStyle name="Note 2 2 2 3 3 6 8" xfId="45606"/>
    <cellStyle name="Note 2 2 2 3 3 6 9" xfId="45607"/>
    <cellStyle name="Note 2 2 2 3 3 7" xfId="45608"/>
    <cellStyle name="Note 2 2 2 3 3 7 2" xfId="45609"/>
    <cellStyle name="Note 2 2 2 3 3 7 3" xfId="45610"/>
    <cellStyle name="Note 2 2 2 3 3 7 4" xfId="45611"/>
    <cellStyle name="Note 2 2 2 3 3 7 5" xfId="45612"/>
    <cellStyle name="Note 2 2 2 3 3 7 6" xfId="45613"/>
    <cellStyle name="Note 2 2 2 3 3 7 7" xfId="45614"/>
    <cellStyle name="Note 2 2 2 3 3 7 8" xfId="45615"/>
    <cellStyle name="Note 2 2 2 3 3 8" xfId="45616"/>
    <cellStyle name="Note 2 2 2 3 3 8 2" xfId="45617"/>
    <cellStyle name="Note 2 2 2 3 3 8 3" xfId="45618"/>
    <cellStyle name="Note 2 2 2 3 3 8 4" xfId="45619"/>
    <cellStyle name="Note 2 2 2 3 3 8 5" xfId="45620"/>
    <cellStyle name="Note 2 2 2 3 3 8 6" xfId="45621"/>
    <cellStyle name="Note 2 2 2 3 3 8 7" xfId="45622"/>
    <cellStyle name="Note 2 2 2 3 3 8 8" xfId="45623"/>
    <cellStyle name="Note 2 2 2 3 3 8 9" xfId="45624"/>
    <cellStyle name="Note 2 2 2 3 3 9" xfId="45625"/>
    <cellStyle name="Note 2 2 2 3 4" xfId="45626"/>
    <cellStyle name="Note 2 2 2 3 4 10" xfId="45627"/>
    <cellStyle name="Note 2 2 2 3 4 11" xfId="45628"/>
    <cellStyle name="Note 2 2 2 3 4 12" xfId="45629"/>
    <cellStyle name="Note 2 2 2 3 4 13" xfId="45630"/>
    <cellStyle name="Note 2 2 2 3 4 14" xfId="45631"/>
    <cellStyle name="Note 2 2 2 3 4 15" xfId="45632"/>
    <cellStyle name="Note 2 2 2 3 4 16" xfId="45633"/>
    <cellStyle name="Note 2 2 2 3 4 17" xfId="45634"/>
    <cellStyle name="Note 2 2 2 3 4 18" xfId="45635"/>
    <cellStyle name="Note 2 2 2 3 4 2" xfId="45636"/>
    <cellStyle name="Note 2 2 2 3 4 2 10" xfId="45637"/>
    <cellStyle name="Note 2 2 2 3 4 2 11" xfId="45638"/>
    <cellStyle name="Note 2 2 2 3 4 2 12" xfId="45639"/>
    <cellStyle name="Note 2 2 2 3 4 2 13" xfId="45640"/>
    <cellStyle name="Note 2 2 2 3 4 2 2" xfId="45641"/>
    <cellStyle name="Note 2 2 2 3 4 2 2 10" xfId="45642"/>
    <cellStyle name="Note 2 2 2 3 4 2 2 2" xfId="45643"/>
    <cellStyle name="Note 2 2 2 3 4 2 2 2 2" xfId="45644"/>
    <cellStyle name="Note 2 2 2 3 4 2 2 2 3" xfId="45645"/>
    <cellStyle name="Note 2 2 2 3 4 2 2 2 4" xfId="45646"/>
    <cellStyle name="Note 2 2 2 3 4 2 2 2 5" xfId="45647"/>
    <cellStyle name="Note 2 2 2 3 4 2 2 2 6" xfId="45648"/>
    <cellStyle name="Note 2 2 2 3 4 2 2 2 7" xfId="45649"/>
    <cellStyle name="Note 2 2 2 3 4 2 2 2 8" xfId="45650"/>
    <cellStyle name="Note 2 2 2 3 4 2 2 2 9" xfId="45651"/>
    <cellStyle name="Note 2 2 2 3 4 2 2 3" xfId="45652"/>
    <cellStyle name="Note 2 2 2 3 4 2 2 4" xfId="45653"/>
    <cellStyle name="Note 2 2 2 3 4 2 2 5" xfId="45654"/>
    <cellStyle name="Note 2 2 2 3 4 2 2 6" xfId="45655"/>
    <cellStyle name="Note 2 2 2 3 4 2 2 7" xfId="45656"/>
    <cellStyle name="Note 2 2 2 3 4 2 2 8" xfId="45657"/>
    <cellStyle name="Note 2 2 2 3 4 2 2 9" xfId="45658"/>
    <cellStyle name="Note 2 2 2 3 4 2 3" xfId="45659"/>
    <cellStyle name="Note 2 2 2 3 4 2 3 2" xfId="45660"/>
    <cellStyle name="Note 2 2 2 3 4 2 3 3" xfId="45661"/>
    <cellStyle name="Note 2 2 2 3 4 2 3 4" xfId="45662"/>
    <cellStyle name="Note 2 2 2 3 4 2 3 5" xfId="45663"/>
    <cellStyle name="Note 2 2 2 3 4 2 3 6" xfId="45664"/>
    <cellStyle name="Note 2 2 2 3 4 2 3 7" xfId="45665"/>
    <cellStyle name="Note 2 2 2 3 4 2 3 8" xfId="45666"/>
    <cellStyle name="Note 2 2 2 3 4 2 4" xfId="45667"/>
    <cellStyle name="Note 2 2 2 3 4 2 4 2" xfId="45668"/>
    <cellStyle name="Note 2 2 2 3 4 2 4 3" xfId="45669"/>
    <cellStyle name="Note 2 2 2 3 4 2 4 4" xfId="45670"/>
    <cellStyle name="Note 2 2 2 3 4 2 4 5" xfId="45671"/>
    <cellStyle name="Note 2 2 2 3 4 2 4 6" xfId="45672"/>
    <cellStyle name="Note 2 2 2 3 4 2 4 7" xfId="45673"/>
    <cellStyle name="Note 2 2 2 3 4 2 4 8" xfId="45674"/>
    <cellStyle name="Note 2 2 2 3 4 2 4 9" xfId="45675"/>
    <cellStyle name="Note 2 2 2 3 4 2 5" xfId="45676"/>
    <cellStyle name="Note 2 2 2 3 4 2 6" xfId="45677"/>
    <cellStyle name="Note 2 2 2 3 4 2 7" xfId="45678"/>
    <cellStyle name="Note 2 2 2 3 4 2 8" xfId="45679"/>
    <cellStyle name="Note 2 2 2 3 4 2 9" xfId="45680"/>
    <cellStyle name="Note 2 2 2 3 4 3" xfId="45681"/>
    <cellStyle name="Note 2 2 2 3 4 3 10" xfId="45682"/>
    <cellStyle name="Note 2 2 2 3 4 3 11" xfId="45683"/>
    <cellStyle name="Note 2 2 2 3 4 3 12" xfId="45684"/>
    <cellStyle name="Note 2 2 2 3 4 3 13" xfId="45685"/>
    <cellStyle name="Note 2 2 2 3 4 3 2" xfId="45686"/>
    <cellStyle name="Note 2 2 2 3 4 3 2 10" xfId="45687"/>
    <cellStyle name="Note 2 2 2 3 4 3 2 2" xfId="45688"/>
    <cellStyle name="Note 2 2 2 3 4 3 2 2 2" xfId="45689"/>
    <cellStyle name="Note 2 2 2 3 4 3 2 2 3" xfId="45690"/>
    <cellStyle name="Note 2 2 2 3 4 3 2 2 4" xfId="45691"/>
    <cellStyle name="Note 2 2 2 3 4 3 2 2 5" xfId="45692"/>
    <cellStyle name="Note 2 2 2 3 4 3 2 2 6" xfId="45693"/>
    <cellStyle name="Note 2 2 2 3 4 3 2 2 7" xfId="45694"/>
    <cellStyle name="Note 2 2 2 3 4 3 2 2 8" xfId="45695"/>
    <cellStyle name="Note 2 2 2 3 4 3 2 2 9" xfId="45696"/>
    <cellStyle name="Note 2 2 2 3 4 3 2 3" xfId="45697"/>
    <cellStyle name="Note 2 2 2 3 4 3 2 4" xfId="45698"/>
    <cellStyle name="Note 2 2 2 3 4 3 2 5" xfId="45699"/>
    <cellStyle name="Note 2 2 2 3 4 3 2 6" xfId="45700"/>
    <cellStyle name="Note 2 2 2 3 4 3 2 7" xfId="45701"/>
    <cellStyle name="Note 2 2 2 3 4 3 2 8" xfId="45702"/>
    <cellStyle name="Note 2 2 2 3 4 3 2 9" xfId="45703"/>
    <cellStyle name="Note 2 2 2 3 4 3 3" xfId="45704"/>
    <cellStyle name="Note 2 2 2 3 4 3 3 2" xfId="45705"/>
    <cellStyle name="Note 2 2 2 3 4 3 3 3" xfId="45706"/>
    <cellStyle name="Note 2 2 2 3 4 3 3 4" xfId="45707"/>
    <cellStyle name="Note 2 2 2 3 4 3 3 5" xfId="45708"/>
    <cellStyle name="Note 2 2 2 3 4 3 3 6" xfId="45709"/>
    <cellStyle name="Note 2 2 2 3 4 3 3 7" xfId="45710"/>
    <cellStyle name="Note 2 2 2 3 4 3 3 8" xfId="45711"/>
    <cellStyle name="Note 2 2 2 3 4 3 4" xfId="45712"/>
    <cellStyle name="Note 2 2 2 3 4 3 4 2" xfId="45713"/>
    <cellStyle name="Note 2 2 2 3 4 3 4 3" xfId="45714"/>
    <cellStyle name="Note 2 2 2 3 4 3 4 4" xfId="45715"/>
    <cellStyle name="Note 2 2 2 3 4 3 4 5" xfId="45716"/>
    <cellStyle name="Note 2 2 2 3 4 3 4 6" xfId="45717"/>
    <cellStyle name="Note 2 2 2 3 4 3 4 7" xfId="45718"/>
    <cellStyle name="Note 2 2 2 3 4 3 4 8" xfId="45719"/>
    <cellStyle name="Note 2 2 2 3 4 3 4 9" xfId="45720"/>
    <cellStyle name="Note 2 2 2 3 4 3 5" xfId="45721"/>
    <cellStyle name="Note 2 2 2 3 4 3 6" xfId="45722"/>
    <cellStyle name="Note 2 2 2 3 4 3 7" xfId="45723"/>
    <cellStyle name="Note 2 2 2 3 4 3 8" xfId="45724"/>
    <cellStyle name="Note 2 2 2 3 4 3 9" xfId="45725"/>
    <cellStyle name="Note 2 2 2 3 4 4" xfId="45726"/>
    <cellStyle name="Note 2 2 2 3 4 4 10" xfId="45727"/>
    <cellStyle name="Note 2 2 2 3 4 4 11" xfId="45728"/>
    <cellStyle name="Note 2 2 2 3 4 4 12" xfId="45729"/>
    <cellStyle name="Note 2 2 2 3 4 4 13" xfId="45730"/>
    <cellStyle name="Note 2 2 2 3 4 4 2" xfId="45731"/>
    <cellStyle name="Note 2 2 2 3 4 4 2 10" xfId="45732"/>
    <cellStyle name="Note 2 2 2 3 4 4 2 2" xfId="45733"/>
    <cellStyle name="Note 2 2 2 3 4 4 2 2 2" xfId="45734"/>
    <cellStyle name="Note 2 2 2 3 4 4 2 2 3" xfId="45735"/>
    <cellStyle name="Note 2 2 2 3 4 4 2 2 4" xfId="45736"/>
    <cellStyle name="Note 2 2 2 3 4 4 2 2 5" xfId="45737"/>
    <cellStyle name="Note 2 2 2 3 4 4 2 2 6" xfId="45738"/>
    <cellStyle name="Note 2 2 2 3 4 4 2 2 7" xfId="45739"/>
    <cellStyle name="Note 2 2 2 3 4 4 2 2 8" xfId="45740"/>
    <cellStyle name="Note 2 2 2 3 4 4 2 2 9" xfId="45741"/>
    <cellStyle name="Note 2 2 2 3 4 4 2 3" xfId="45742"/>
    <cellStyle name="Note 2 2 2 3 4 4 2 4" xfId="45743"/>
    <cellStyle name="Note 2 2 2 3 4 4 2 5" xfId="45744"/>
    <cellStyle name="Note 2 2 2 3 4 4 2 6" xfId="45745"/>
    <cellStyle name="Note 2 2 2 3 4 4 2 7" xfId="45746"/>
    <cellStyle name="Note 2 2 2 3 4 4 2 8" xfId="45747"/>
    <cellStyle name="Note 2 2 2 3 4 4 2 9" xfId="45748"/>
    <cellStyle name="Note 2 2 2 3 4 4 3" xfId="45749"/>
    <cellStyle name="Note 2 2 2 3 4 4 3 2" xfId="45750"/>
    <cellStyle name="Note 2 2 2 3 4 4 3 3" xfId="45751"/>
    <cellStyle name="Note 2 2 2 3 4 4 3 4" xfId="45752"/>
    <cellStyle name="Note 2 2 2 3 4 4 3 5" xfId="45753"/>
    <cellStyle name="Note 2 2 2 3 4 4 3 6" xfId="45754"/>
    <cellStyle name="Note 2 2 2 3 4 4 3 7" xfId="45755"/>
    <cellStyle name="Note 2 2 2 3 4 4 3 8" xfId="45756"/>
    <cellStyle name="Note 2 2 2 3 4 4 4" xfId="45757"/>
    <cellStyle name="Note 2 2 2 3 4 4 4 2" xfId="45758"/>
    <cellStyle name="Note 2 2 2 3 4 4 4 3" xfId="45759"/>
    <cellStyle name="Note 2 2 2 3 4 4 4 4" xfId="45760"/>
    <cellStyle name="Note 2 2 2 3 4 4 4 5" xfId="45761"/>
    <cellStyle name="Note 2 2 2 3 4 4 4 6" xfId="45762"/>
    <cellStyle name="Note 2 2 2 3 4 4 4 7" xfId="45763"/>
    <cellStyle name="Note 2 2 2 3 4 4 4 8" xfId="45764"/>
    <cellStyle name="Note 2 2 2 3 4 4 4 9" xfId="45765"/>
    <cellStyle name="Note 2 2 2 3 4 4 5" xfId="45766"/>
    <cellStyle name="Note 2 2 2 3 4 4 6" xfId="45767"/>
    <cellStyle name="Note 2 2 2 3 4 4 7" xfId="45768"/>
    <cellStyle name="Note 2 2 2 3 4 4 8" xfId="45769"/>
    <cellStyle name="Note 2 2 2 3 4 4 9" xfId="45770"/>
    <cellStyle name="Note 2 2 2 3 4 5" xfId="45771"/>
    <cellStyle name="Note 2 2 2 3 4 5 10" xfId="45772"/>
    <cellStyle name="Note 2 2 2 3 4 5 11" xfId="45773"/>
    <cellStyle name="Note 2 2 2 3 4 5 12" xfId="45774"/>
    <cellStyle name="Note 2 2 2 3 4 5 13" xfId="45775"/>
    <cellStyle name="Note 2 2 2 3 4 5 2" xfId="45776"/>
    <cellStyle name="Note 2 2 2 3 4 5 2 10" xfId="45777"/>
    <cellStyle name="Note 2 2 2 3 4 5 2 2" xfId="45778"/>
    <cellStyle name="Note 2 2 2 3 4 5 2 2 2" xfId="45779"/>
    <cellStyle name="Note 2 2 2 3 4 5 2 2 3" xfId="45780"/>
    <cellStyle name="Note 2 2 2 3 4 5 2 2 4" xfId="45781"/>
    <cellStyle name="Note 2 2 2 3 4 5 2 2 5" xfId="45782"/>
    <cellStyle name="Note 2 2 2 3 4 5 2 2 6" xfId="45783"/>
    <cellStyle name="Note 2 2 2 3 4 5 2 2 7" xfId="45784"/>
    <cellStyle name="Note 2 2 2 3 4 5 2 2 8" xfId="45785"/>
    <cellStyle name="Note 2 2 2 3 4 5 2 2 9" xfId="45786"/>
    <cellStyle name="Note 2 2 2 3 4 5 2 3" xfId="45787"/>
    <cellStyle name="Note 2 2 2 3 4 5 2 4" xfId="45788"/>
    <cellStyle name="Note 2 2 2 3 4 5 2 5" xfId="45789"/>
    <cellStyle name="Note 2 2 2 3 4 5 2 6" xfId="45790"/>
    <cellStyle name="Note 2 2 2 3 4 5 2 7" xfId="45791"/>
    <cellStyle name="Note 2 2 2 3 4 5 2 8" xfId="45792"/>
    <cellStyle name="Note 2 2 2 3 4 5 2 9" xfId="45793"/>
    <cellStyle name="Note 2 2 2 3 4 5 3" xfId="45794"/>
    <cellStyle name="Note 2 2 2 3 4 5 3 2" xfId="45795"/>
    <cellStyle name="Note 2 2 2 3 4 5 3 3" xfId="45796"/>
    <cellStyle name="Note 2 2 2 3 4 5 3 4" xfId="45797"/>
    <cellStyle name="Note 2 2 2 3 4 5 3 5" xfId="45798"/>
    <cellStyle name="Note 2 2 2 3 4 5 3 6" xfId="45799"/>
    <cellStyle name="Note 2 2 2 3 4 5 3 7" xfId="45800"/>
    <cellStyle name="Note 2 2 2 3 4 5 3 8" xfId="45801"/>
    <cellStyle name="Note 2 2 2 3 4 5 4" xfId="45802"/>
    <cellStyle name="Note 2 2 2 3 4 5 4 2" xfId="45803"/>
    <cellStyle name="Note 2 2 2 3 4 5 4 3" xfId="45804"/>
    <cellStyle name="Note 2 2 2 3 4 5 4 4" xfId="45805"/>
    <cellStyle name="Note 2 2 2 3 4 5 4 5" xfId="45806"/>
    <cellStyle name="Note 2 2 2 3 4 5 4 6" xfId="45807"/>
    <cellStyle name="Note 2 2 2 3 4 5 4 7" xfId="45808"/>
    <cellStyle name="Note 2 2 2 3 4 5 4 8" xfId="45809"/>
    <cellStyle name="Note 2 2 2 3 4 5 4 9" xfId="45810"/>
    <cellStyle name="Note 2 2 2 3 4 5 5" xfId="45811"/>
    <cellStyle name="Note 2 2 2 3 4 5 6" xfId="45812"/>
    <cellStyle name="Note 2 2 2 3 4 5 7" xfId="45813"/>
    <cellStyle name="Note 2 2 2 3 4 5 8" xfId="45814"/>
    <cellStyle name="Note 2 2 2 3 4 5 9" xfId="45815"/>
    <cellStyle name="Note 2 2 2 3 4 6" xfId="45816"/>
    <cellStyle name="Note 2 2 2 3 4 6 10" xfId="45817"/>
    <cellStyle name="Note 2 2 2 3 4 6 2" xfId="45818"/>
    <cellStyle name="Note 2 2 2 3 4 6 2 2" xfId="45819"/>
    <cellStyle name="Note 2 2 2 3 4 6 2 3" xfId="45820"/>
    <cellStyle name="Note 2 2 2 3 4 6 2 4" xfId="45821"/>
    <cellStyle name="Note 2 2 2 3 4 6 2 5" xfId="45822"/>
    <cellStyle name="Note 2 2 2 3 4 6 2 6" xfId="45823"/>
    <cellStyle name="Note 2 2 2 3 4 6 2 7" xfId="45824"/>
    <cellStyle name="Note 2 2 2 3 4 6 2 8" xfId="45825"/>
    <cellStyle name="Note 2 2 2 3 4 6 2 9" xfId="45826"/>
    <cellStyle name="Note 2 2 2 3 4 6 3" xfId="45827"/>
    <cellStyle name="Note 2 2 2 3 4 6 4" xfId="45828"/>
    <cellStyle name="Note 2 2 2 3 4 6 5" xfId="45829"/>
    <cellStyle name="Note 2 2 2 3 4 6 6" xfId="45830"/>
    <cellStyle name="Note 2 2 2 3 4 6 7" xfId="45831"/>
    <cellStyle name="Note 2 2 2 3 4 6 8" xfId="45832"/>
    <cellStyle name="Note 2 2 2 3 4 6 9" xfId="45833"/>
    <cellStyle name="Note 2 2 2 3 4 7" xfId="45834"/>
    <cellStyle name="Note 2 2 2 3 4 7 2" xfId="45835"/>
    <cellStyle name="Note 2 2 2 3 4 7 3" xfId="45836"/>
    <cellStyle name="Note 2 2 2 3 4 7 4" xfId="45837"/>
    <cellStyle name="Note 2 2 2 3 4 7 5" xfId="45838"/>
    <cellStyle name="Note 2 2 2 3 4 7 6" xfId="45839"/>
    <cellStyle name="Note 2 2 2 3 4 7 7" xfId="45840"/>
    <cellStyle name="Note 2 2 2 3 4 7 8" xfId="45841"/>
    <cellStyle name="Note 2 2 2 3 4 8" xfId="45842"/>
    <cellStyle name="Note 2 2 2 3 4 8 2" xfId="45843"/>
    <cellStyle name="Note 2 2 2 3 4 8 3" xfId="45844"/>
    <cellStyle name="Note 2 2 2 3 4 8 4" xfId="45845"/>
    <cellStyle name="Note 2 2 2 3 4 8 5" xfId="45846"/>
    <cellStyle name="Note 2 2 2 3 4 8 6" xfId="45847"/>
    <cellStyle name="Note 2 2 2 3 4 8 7" xfId="45848"/>
    <cellStyle name="Note 2 2 2 3 4 8 8" xfId="45849"/>
    <cellStyle name="Note 2 2 2 3 4 8 9" xfId="45850"/>
    <cellStyle name="Note 2 2 2 3 4 9" xfId="45851"/>
    <cellStyle name="Note 2 2 2 3 5" xfId="45852"/>
    <cellStyle name="Note 2 2 2 3 5 10" xfId="45853"/>
    <cellStyle name="Note 2 2 2 3 5 11" xfId="45854"/>
    <cellStyle name="Note 2 2 2 3 5 12" xfId="45855"/>
    <cellStyle name="Note 2 2 2 3 5 13" xfId="45856"/>
    <cellStyle name="Note 2 2 2 3 5 14" xfId="45857"/>
    <cellStyle name="Note 2 2 2 3 5 15" xfId="45858"/>
    <cellStyle name="Note 2 2 2 3 5 16" xfId="45859"/>
    <cellStyle name="Note 2 2 2 3 5 17" xfId="45860"/>
    <cellStyle name="Note 2 2 2 3 5 18" xfId="45861"/>
    <cellStyle name="Note 2 2 2 3 5 2" xfId="45862"/>
    <cellStyle name="Note 2 2 2 3 5 2 10" xfId="45863"/>
    <cellStyle name="Note 2 2 2 3 5 2 2" xfId="45864"/>
    <cellStyle name="Note 2 2 2 3 5 2 2 2" xfId="45865"/>
    <cellStyle name="Note 2 2 2 3 5 2 2 3" xfId="45866"/>
    <cellStyle name="Note 2 2 2 3 5 2 2 4" xfId="45867"/>
    <cellStyle name="Note 2 2 2 3 5 2 2 5" xfId="45868"/>
    <cellStyle name="Note 2 2 2 3 5 2 2 6" xfId="45869"/>
    <cellStyle name="Note 2 2 2 3 5 2 2 7" xfId="45870"/>
    <cellStyle name="Note 2 2 2 3 5 2 2 8" xfId="45871"/>
    <cellStyle name="Note 2 2 2 3 5 2 2 9" xfId="45872"/>
    <cellStyle name="Note 2 2 2 3 5 2 3" xfId="45873"/>
    <cellStyle name="Note 2 2 2 3 5 2 4" xfId="45874"/>
    <cellStyle name="Note 2 2 2 3 5 2 5" xfId="45875"/>
    <cellStyle name="Note 2 2 2 3 5 2 6" xfId="45876"/>
    <cellStyle name="Note 2 2 2 3 5 2 7" xfId="45877"/>
    <cellStyle name="Note 2 2 2 3 5 2 8" xfId="45878"/>
    <cellStyle name="Note 2 2 2 3 5 2 9" xfId="45879"/>
    <cellStyle name="Note 2 2 2 3 5 3" xfId="45880"/>
    <cellStyle name="Note 2 2 2 3 5 3 2" xfId="45881"/>
    <cellStyle name="Note 2 2 2 3 5 3 3" xfId="45882"/>
    <cellStyle name="Note 2 2 2 3 5 3 4" xfId="45883"/>
    <cellStyle name="Note 2 2 2 3 5 3 5" xfId="45884"/>
    <cellStyle name="Note 2 2 2 3 5 3 6" xfId="45885"/>
    <cellStyle name="Note 2 2 2 3 5 3 7" xfId="45886"/>
    <cellStyle name="Note 2 2 2 3 5 3 8" xfId="45887"/>
    <cellStyle name="Note 2 2 2 3 5 4" xfId="45888"/>
    <cellStyle name="Note 2 2 2 3 5 4 2" xfId="45889"/>
    <cellStyle name="Note 2 2 2 3 5 4 3" xfId="45890"/>
    <cellStyle name="Note 2 2 2 3 5 4 4" xfId="45891"/>
    <cellStyle name="Note 2 2 2 3 5 4 5" xfId="45892"/>
    <cellStyle name="Note 2 2 2 3 5 4 6" xfId="45893"/>
    <cellStyle name="Note 2 2 2 3 5 4 7" xfId="45894"/>
    <cellStyle name="Note 2 2 2 3 5 4 8" xfId="45895"/>
    <cellStyle name="Note 2 2 2 3 5 4 9" xfId="45896"/>
    <cellStyle name="Note 2 2 2 3 5 5" xfId="45897"/>
    <cellStyle name="Note 2 2 2 3 5 6" xfId="45898"/>
    <cellStyle name="Note 2 2 2 3 5 7" xfId="45899"/>
    <cellStyle name="Note 2 2 2 3 5 8" xfId="45900"/>
    <cellStyle name="Note 2 2 2 3 5 9" xfId="45901"/>
    <cellStyle name="Note 2 2 2 3 6" xfId="45902"/>
    <cellStyle name="Note 2 2 2 3 6 10" xfId="45903"/>
    <cellStyle name="Note 2 2 2 3 6 11" xfId="45904"/>
    <cellStyle name="Note 2 2 2 3 6 12" xfId="45905"/>
    <cellStyle name="Note 2 2 2 3 6 13" xfId="45906"/>
    <cellStyle name="Note 2 2 2 3 6 14" xfId="45907"/>
    <cellStyle name="Note 2 2 2 3 6 15" xfId="45908"/>
    <cellStyle name="Note 2 2 2 3 6 16" xfId="45909"/>
    <cellStyle name="Note 2 2 2 3 6 17" xfId="45910"/>
    <cellStyle name="Note 2 2 2 3 6 18" xfId="45911"/>
    <cellStyle name="Note 2 2 2 3 6 2" xfId="45912"/>
    <cellStyle name="Note 2 2 2 3 6 2 10" xfId="45913"/>
    <cellStyle name="Note 2 2 2 3 6 2 2" xfId="45914"/>
    <cellStyle name="Note 2 2 2 3 6 2 2 2" xfId="45915"/>
    <cellStyle name="Note 2 2 2 3 6 2 2 3" xfId="45916"/>
    <cellStyle name="Note 2 2 2 3 6 2 2 4" xfId="45917"/>
    <cellStyle name="Note 2 2 2 3 6 2 2 5" xfId="45918"/>
    <cellStyle name="Note 2 2 2 3 6 2 2 6" xfId="45919"/>
    <cellStyle name="Note 2 2 2 3 6 2 2 7" xfId="45920"/>
    <cellStyle name="Note 2 2 2 3 6 2 2 8" xfId="45921"/>
    <cellStyle name="Note 2 2 2 3 6 2 2 9" xfId="45922"/>
    <cellStyle name="Note 2 2 2 3 6 2 3" xfId="45923"/>
    <cellStyle name="Note 2 2 2 3 6 2 4" xfId="45924"/>
    <cellStyle name="Note 2 2 2 3 6 2 5" xfId="45925"/>
    <cellStyle name="Note 2 2 2 3 6 2 6" xfId="45926"/>
    <cellStyle name="Note 2 2 2 3 6 2 7" xfId="45927"/>
    <cellStyle name="Note 2 2 2 3 6 2 8" xfId="45928"/>
    <cellStyle name="Note 2 2 2 3 6 2 9" xfId="45929"/>
    <cellStyle name="Note 2 2 2 3 6 3" xfId="45930"/>
    <cellStyle name="Note 2 2 2 3 6 3 2" xfId="45931"/>
    <cellStyle name="Note 2 2 2 3 6 3 3" xfId="45932"/>
    <cellStyle name="Note 2 2 2 3 6 3 4" xfId="45933"/>
    <cellStyle name="Note 2 2 2 3 6 3 5" xfId="45934"/>
    <cellStyle name="Note 2 2 2 3 6 3 6" xfId="45935"/>
    <cellStyle name="Note 2 2 2 3 6 3 7" xfId="45936"/>
    <cellStyle name="Note 2 2 2 3 6 3 8" xfId="45937"/>
    <cellStyle name="Note 2 2 2 3 6 4" xfId="45938"/>
    <cellStyle name="Note 2 2 2 3 6 4 2" xfId="45939"/>
    <cellStyle name="Note 2 2 2 3 6 4 3" xfId="45940"/>
    <cellStyle name="Note 2 2 2 3 6 4 4" xfId="45941"/>
    <cellStyle name="Note 2 2 2 3 6 4 5" xfId="45942"/>
    <cellStyle name="Note 2 2 2 3 6 4 6" xfId="45943"/>
    <cellStyle name="Note 2 2 2 3 6 4 7" xfId="45944"/>
    <cellStyle name="Note 2 2 2 3 6 4 8" xfId="45945"/>
    <cellStyle name="Note 2 2 2 3 6 4 9" xfId="45946"/>
    <cellStyle name="Note 2 2 2 3 6 5" xfId="45947"/>
    <cellStyle name="Note 2 2 2 3 6 6" xfId="45948"/>
    <cellStyle name="Note 2 2 2 3 6 7" xfId="45949"/>
    <cellStyle name="Note 2 2 2 3 6 8" xfId="45950"/>
    <cellStyle name="Note 2 2 2 3 6 9" xfId="45951"/>
    <cellStyle name="Note 2 2 2 3 7" xfId="45952"/>
    <cellStyle name="Note 2 2 2 3 7 10" xfId="45953"/>
    <cellStyle name="Note 2 2 2 3 7 11" xfId="45954"/>
    <cellStyle name="Note 2 2 2 3 7 12" xfId="45955"/>
    <cellStyle name="Note 2 2 2 3 7 13" xfId="45956"/>
    <cellStyle name="Note 2 2 2 3 7 2" xfId="45957"/>
    <cellStyle name="Note 2 2 2 3 7 2 10" xfId="45958"/>
    <cellStyle name="Note 2 2 2 3 7 2 2" xfId="45959"/>
    <cellStyle name="Note 2 2 2 3 7 2 2 2" xfId="45960"/>
    <cellStyle name="Note 2 2 2 3 7 2 2 3" xfId="45961"/>
    <cellStyle name="Note 2 2 2 3 7 2 2 4" xfId="45962"/>
    <cellStyle name="Note 2 2 2 3 7 2 2 5" xfId="45963"/>
    <cellStyle name="Note 2 2 2 3 7 2 2 6" xfId="45964"/>
    <cellStyle name="Note 2 2 2 3 7 2 2 7" xfId="45965"/>
    <cellStyle name="Note 2 2 2 3 7 2 2 8" xfId="45966"/>
    <cellStyle name="Note 2 2 2 3 7 2 2 9" xfId="45967"/>
    <cellStyle name="Note 2 2 2 3 7 2 3" xfId="45968"/>
    <cellStyle name="Note 2 2 2 3 7 2 4" xfId="45969"/>
    <cellStyle name="Note 2 2 2 3 7 2 5" xfId="45970"/>
    <cellStyle name="Note 2 2 2 3 7 2 6" xfId="45971"/>
    <cellStyle name="Note 2 2 2 3 7 2 7" xfId="45972"/>
    <cellStyle name="Note 2 2 2 3 7 2 8" xfId="45973"/>
    <cellStyle name="Note 2 2 2 3 7 2 9" xfId="45974"/>
    <cellStyle name="Note 2 2 2 3 7 3" xfId="45975"/>
    <cellStyle name="Note 2 2 2 3 7 3 2" xfId="45976"/>
    <cellStyle name="Note 2 2 2 3 7 3 3" xfId="45977"/>
    <cellStyle name="Note 2 2 2 3 7 3 4" xfId="45978"/>
    <cellStyle name="Note 2 2 2 3 7 3 5" xfId="45979"/>
    <cellStyle name="Note 2 2 2 3 7 3 6" xfId="45980"/>
    <cellStyle name="Note 2 2 2 3 7 3 7" xfId="45981"/>
    <cellStyle name="Note 2 2 2 3 7 3 8" xfId="45982"/>
    <cellStyle name="Note 2 2 2 3 7 4" xfId="45983"/>
    <cellStyle name="Note 2 2 2 3 7 4 2" xfId="45984"/>
    <cellStyle name="Note 2 2 2 3 7 4 3" xfId="45985"/>
    <cellStyle name="Note 2 2 2 3 7 4 4" xfId="45986"/>
    <cellStyle name="Note 2 2 2 3 7 4 5" xfId="45987"/>
    <cellStyle name="Note 2 2 2 3 7 4 6" xfId="45988"/>
    <cellStyle name="Note 2 2 2 3 7 4 7" xfId="45989"/>
    <cellStyle name="Note 2 2 2 3 7 4 8" xfId="45990"/>
    <cellStyle name="Note 2 2 2 3 7 4 9" xfId="45991"/>
    <cellStyle name="Note 2 2 2 3 7 5" xfId="45992"/>
    <cellStyle name="Note 2 2 2 3 7 6" xfId="45993"/>
    <cellStyle name="Note 2 2 2 3 7 7" xfId="45994"/>
    <cellStyle name="Note 2 2 2 3 7 8" xfId="45995"/>
    <cellStyle name="Note 2 2 2 3 7 9" xfId="45996"/>
    <cellStyle name="Note 2 2 2 3 8" xfId="45997"/>
    <cellStyle name="Note 2 2 2 3 8 2" xfId="45998"/>
    <cellStyle name="Note 2 2 2 3 8 3" xfId="45999"/>
    <cellStyle name="Note 2 2 2 3 8 4" xfId="46000"/>
    <cellStyle name="Note 2 2 2 3 8 5" xfId="46001"/>
    <cellStyle name="Note 2 2 2 3 8 6" xfId="46002"/>
    <cellStyle name="Note 2 2 2 3 8 7" xfId="46003"/>
    <cellStyle name="Note 2 2 2 3 8 8" xfId="46004"/>
    <cellStyle name="Note 2 2 2 3 8 9" xfId="46005"/>
    <cellStyle name="Note 2 2 2 3 9" xfId="46006"/>
    <cellStyle name="Note 2 2 2 3 9 2" xfId="46007"/>
    <cellStyle name="Note 2 2 2 3 9 3" xfId="46008"/>
    <cellStyle name="Note 2 2 2 3 9 4" xfId="46009"/>
    <cellStyle name="Note 2 2 2 3 9 5" xfId="46010"/>
    <cellStyle name="Note 2 2 2 3 9 6" xfId="46011"/>
    <cellStyle name="Note 2 2 2 3 9 7" xfId="46012"/>
    <cellStyle name="Note 2 2 2 3 9 8" xfId="46013"/>
    <cellStyle name="Note 2 2 2 4" xfId="9769"/>
    <cellStyle name="Note 2 2 2 4 10" xfId="46014"/>
    <cellStyle name="Note 2 2 2 4 11" xfId="46015"/>
    <cellStyle name="Note 2 2 2 4 12" xfId="46016"/>
    <cellStyle name="Note 2 2 2 4 13" xfId="46017"/>
    <cellStyle name="Note 2 2 2 4 14" xfId="46018"/>
    <cellStyle name="Note 2 2 2 4 15" xfId="46019"/>
    <cellStyle name="Note 2 2 2 4 16" xfId="46020"/>
    <cellStyle name="Note 2 2 2 4 17" xfId="46021"/>
    <cellStyle name="Note 2 2 2 4 18" xfId="46022"/>
    <cellStyle name="Note 2 2 2 4 19" xfId="46023"/>
    <cellStyle name="Note 2 2 2 4 2" xfId="46024"/>
    <cellStyle name="Note 2 2 2 4 2 10" xfId="46025"/>
    <cellStyle name="Note 2 2 2 4 2 11" xfId="46026"/>
    <cellStyle name="Note 2 2 2 4 2 12" xfId="46027"/>
    <cellStyle name="Note 2 2 2 4 2 13" xfId="46028"/>
    <cellStyle name="Note 2 2 2 4 2 2" xfId="46029"/>
    <cellStyle name="Note 2 2 2 4 2 2 10" xfId="46030"/>
    <cellStyle name="Note 2 2 2 4 2 2 2" xfId="46031"/>
    <cellStyle name="Note 2 2 2 4 2 2 2 2" xfId="46032"/>
    <cellStyle name="Note 2 2 2 4 2 2 2 3" xfId="46033"/>
    <cellStyle name="Note 2 2 2 4 2 2 2 4" xfId="46034"/>
    <cellStyle name="Note 2 2 2 4 2 2 2 5" xfId="46035"/>
    <cellStyle name="Note 2 2 2 4 2 2 2 6" xfId="46036"/>
    <cellStyle name="Note 2 2 2 4 2 2 2 7" xfId="46037"/>
    <cellStyle name="Note 2 2 2 4 2 2 2 8" xfId="46038"/>
    <cellStyle name="Note 2 2 2 4 2 2 2 9" xfId="46039"/>
    <cellStyle name="Note 2 2 2 4 2 2 3" xfId="46040"/>
    <cellStyle name="Note 2 2 2 4 2 2 4" xfId="46041"/>
    <cellStyle name="Note 2 2 2 4 2 2 5" xfId="46042"/>
    <cellStyle name="Note 2 2 2 4 2 2 6" xfId="46043"/>
    <cellStyle name="Note 2 2 2 4 2 2 7" xfId="46044"/>
    <cellStyle name="Note 2 2 2 4 2 2 8" xfId="46045"/>
    <cellStyle name="Note 2 2 2 4 2 2 9" xfId="46046"/>
    <cellStyle name="Note 2 2 2 4 2 3" xfId="46047"/>
    <cellStyle name="Note 2 2 2 4 2 3 2" xfId="46048"/>
    <cellStyle name="Note 2 2 2 4 2 3 3" xfId="46049"/>
    <cellStyle name="Note 2 2 2 4 2 3 4" xfId="46050"/>
    <cellStyle name="Note 2 2 2 4 2 3 5" xfId="46051"/>
    <cellStyle name="Note 2 2 2 4 2 3 6" xfId="46052"/>
    <cellStyle name="Note 2 2 2 4 2 3 7" xfId="46053"/>
    <cellStyle name="Note 2 2 2 4 2 3 8" xfId="46054"/>
    <cellStyle name="Note 2 2 2 4 2 4" xfId="46055"/>
    <cellStyle name="Note 2 2 2 4 2 4 2" xfId="46056"/>
    <cellStyle name="Note 2 2 2 4 2 4 3" xfId="46057"/>
    <cellStyle name="Note 2 2 2 4 2 4 4" xfId="46058"/>
    <cellStyle name="Note 2 2 2 4 2 4 5" xfId="46059"/>
    <cellStyle name="Note 2 2 2 4 2 4 6" xfId="46060"/>
    <cellStyle name="Note 2 2 2 4 2 4 7" xfId="46061"/>
    <cellStyle name="Note 2 2 2 4 2 4 8" xfId="46062"/>
    <cellStyle name="Note 2 2 2 4 2 4 9" xfId="46063"/>
    <cellStyle name="Note 2 2 2 4 2 5" xfId="46064"/>
    <cellStyle name="Note 2 2 2 4 2 6" xfId="46065"/>
    <cellStyle name="Note 2 2 2 4 2 7" xfId="46066"/>
    <cellStyle name="Note 2 2 2 4 2 8" xfId="46067"/>
    <cellStyle name="Note 2 2 2 4 2 9" xfId="46068"/>
    <cellStyle name="Note 2 2 2 4 20" xfId="46069"/>
    <cellStyle name="Note 2 2 2 4 21" xfId="46070"/>
    <cellStyle name="Note 2 2 2 4 22" xfId="46071"/>
    <cellStyle name="Note 2 2 2 4 23" xfId="46072"/>
    <cellStyle name="Note 2 2 2 4 24" xfId="46073"/>
    <cellStyle name="Note 2 2 2 4 25" xfId="46074"/>
    <cellStyle name="Note 2 2 2 4 3" xfId="46075"/>
    <cellStyle name="Note 2 2 2 4 3 10" xfId="46076"/>
    <cellStyle name="Note 2 2 2 4 3 2" xfId="46077"/>
    <cellStyle name="Note 2 2 2 4 3 2 2" xfId="46078"/>
    <cellStyle name="Note 2 2 2 4 3 2 3" xfId="46079"/>
    <cellStyle name="Note 2 2 2 4 3 2 4" xfId="46080"/>
    <cellStyle name="Note 2 2 2 4 3 2 5" xfId="46081"/>
    <cellStyle name="Note 2 2 2 4 3 2 6" xfId="46082"/>
    <cellStyle name="Note 2 2 2 4 3 2 7" xfId="46083"/>
    <cellStyle name="Note 2 2 2 4 3 2 8" xfId="46084"/>
    <cellStyle name="Note 2 2 2 4 3 2 9" xfId="46085"/>
    <cellStyle name="Note 2 2 2 4 3 3" xfId="46086"/>
    <cellStyle name="Note 2 2 2 4 3 4" xfId="46087"/>
    <cellStyle name="Note 2 2 2 4 3 5" xfId="46088"/>
    <cellStyle name="Note 2 2 2 4 3 6" xfId="46089"/>
    <cellStyle name="Note 2 2 2 4 3 7" xfId="46090"/>
    <cellStyle name="Note 2 2 2 4 3 8" xfId="46091"/>
    <cellStyle name="Note 2 2 2 4 3 9" xfId="46092"/>
    <cellStyle name="Note 2 2 2 4 4" xfId="46093"/>
    <cellStyle name="Note 2 2 2 4 4 2" xfId="46094"/>
    <cellStyle name="Note 2 2 2 4 4 3" xfId="46095"/>
    <cellStyle name="Note 2 2 2 4 4 4" xfId="46096"/>
    <cellStyle name="Note 2 2 2 4 4 5" xfId="46097"/>
    <cellStyle name="Note 2 2 2 4 4 6" xfId="46098"/>
    <cellStyle name="Note 2 2 2 4 4 7" xfId="46099"/>
    <cellStyle name="Note 2 2 2 4 4 8" xfId="46100"/>
    <cellStyle name="Note 2 2 2 4 4 9" xfId="46101"/>
    <cellStyle name="Note 2 2 2 4 5" xfId="46102"/>
    <cellStyle name="Note 2 2 2 4 5 2" xfId="46103"/>
    <cellStyle name="Note 2 2 2 4 5 3" xfId="46104"/>
    <cellStyle name="Note 2 2 2 4 5 4" xfId="46105"/>
    <cellStyle name="Note 2 2 2 4 5 5" xfId="46106"/>
    <cellStyle name="Note 2 2 2 4 5 6" xfId="46107"/>
    <cellStyle name="Note 2 2 2 4 5 7" xfId="46108"/>
    <cellStyle name="Note 2 2 2 4 5 8" xfId="46109"/>
    <cellStyle name="Note 2 2 2 4 5 9" xfId="46110"/>
    <cellStyle name="Note 2 2 2 4 6" xfId="46111"/>
    <cellStyle name="Note 2 2 2 4 6 2" xfId="46112"/>
    <cellStyle name="Note 2 2 2 4 6 3" xfId="46113"/>
    <cellStyle name="Note 2 2 2 4 6 4" xfId="46114"/>
    <cellStyle name="Note 2 2 2 4 6 5" xfId="46115"/>
    <cellStyle name="Note 2 2 2 4 6 6" xfId="46116"/>
    <cellStyle name="Note 2 2 2 4 6 7" xfId="46117"/>
    <cellStyle name="Note 2 2 2 4 6 8" xfId="46118"/>
    <cellStyle name="Note 2 2 2 4 6 9" xfId="46119"/>
    <cellStyle name="Note 2 2 2 4 7" xfId="46120"/>
    <cellStyle name="Note 2 2 2 4 7 2" xfId="46121"/>
    <cellStyle name="Note 2 2 2 4 7 3" xfId="46122"/>
    <cellStyle name="Note 2 2 2 4 7 4" xfId="46123"/>
    <cellStyle name="Note 2 2 2 4 7 5" xfId="46124"/>
    <cellStyle name="Note 2 2 2 4 7 6" xfId="46125"/>
    <cellStyle name="Note 2 2 2 4 7 7" xfId="46126"/>
    <cellStyle name="Note 2 2 2 4 7 8" xfId="46127"/>
    <cellStyle name="Note 2 2 2 4 8" xfId="46128"/>
    <cellStyle name="Note 2 2 2 4 9" xfId="46129"/>
    <cellStyle name="Note 2 2 2 5" xfId="9776"/>
    <cellStyle name="Note 2 2 2 5 10" xfId="46130"/>
    <cellStyle name="Note 2 2 2 5 11" xfId="46131"/>
    <cellStyle name="Note 2 2 2 5 12" xfId="46132"/>
    <cellStyle name="Note 2 2 2 5 13" xfId="46133"/>
    <cellStyle name="Note 2 2 2 5 14" xfId="46134"/>
    <cellStyle name="Note 2 2 2 5 15" xfId="46135"/>
    <cellStyle name="Note 2 2 2 5 16" xfId="46136"/>
    <cellStyle name="Note 2 2 2 5 17" xfId="46137"/>
    <cellStyle name="Note 2 2 2 5 18" xfId="46138"/>
    <cellStyle name="Note 2 2 2 5 2" xfId="46139"/>
    <cellStyle name="Note 2 2 2 5 3" xfId="46140"/>
    <cellStyle name="Note 2 2 2 5 4" xfId="46141"/>
    <cellStyle name="Note 2 2 2 5 5" xfId="46142"/>
    <cellStyle name="Note 2 2 2 5 6" xfId="46143"/>
    <cellStyle name="Note 2 2 2 5 7" xfId="46144"/>
    <cellStyle name="Note 2 2 2 5 8" xfId="46145"/>
    <cellStyle name="Note 2 2 2 5 9" xfId="46146"/>
    <cellStyle name="Note 2 2 2 6" xfId="9885"/>
    <cellStyle name="Note 2 2 2 6 10" xfId="46147"/>
    <cellStyle name="Note 2 2 2 6 11" xfId="46148"/>
    <cellStyle name="Note 2 2 2 6 12" xfId="46149"/>
    <cellStyle name="Note 2 2 2 6 13" xfId="46150"/>
    <cellStyle name="Note 2 2 2 6 14" xfId="46151"/>
    <cellStyle name="Note 2 2 2 6 15" xfId="46152"/>
    <cellStyle name="Note 2 2 2 6 16" xfId="46153"/>
    <cellStyle name="Note 2 2 2 6 17" xfId="46154"/>
    <cellStyle name="Note 2 2 2 6 18" xfId="46155"/>
    <cellStyle name="Note 2 2 2 6 2" xfId="46156"/>
    <cellStyle name="Note 2 2 2 6 3" xfId="46157"/>
    <cellStyle name="Note 2 2 2 6 4" xfId="46158"/>
    <cellStyle name="Note 2 2 2 6 5" xfId="46159"/>
    <cellStyle name="Note 2 2 2 6 6" xfId="46160"/>
    <cellStyle name="Note 2 2 2 6 7" xfId="46161"/>
    <cellStyle name="Note 2 2 2 6 8" xfId="46162"/>
    <cellStyle name="Note 2 2 2 6 9" xfId="46163"/>
    <cellStyle name="Note 2 2 2 7" xfId="46164"/>
    <cellStyle name="Note 2 2 2 7 10" xfId="46165"/>
    <cellStyle name="Note 2 2 2 7 11" xfId="46166"/>
    <cellStyle name="Note 2 2 2 7 12" xfId="46167"/>
    <cellStyle name="Note 2 2 2 7 13" xfId="46168"/>
    <cellStyle name="Note 2 2 2 7 14" xfId="46169"/>
    <cellStyle name="Note 2 2 2 7 15" xfId="46170"/>
    <cellStyle name="Note 2 2 2 7 16" xfId="46171"/>
    <cellStyle name="Note 2 2 2 7 17" xfId="46172"/>
    <cellStyle name="Note 2 2 2 7 18" xfId="46173"/>
    <cellStyle name="Note 2 2 2 7 2" xfId="46174"/>
    <cellStyle name="Note 2 2 2 7 3" xfId="46175"/>
    <cellStyle name="Note 2 2 2 7 4" xfId="46176"/>
    <cellStyle name="Note 2 2 2 7 5" xfId="46177"/>
    <cellStyle name="Note 2 2 2 7 6" xfId="46178"/>
    <cellStyle name="Note 2 2 2 7 7" xfId="46179"/>
    <cellStyle name="Note 2 2 2 7 8" xfId="46180"/>
    <cellStyle name="Note 2 2 2 7 9" xfId="46181"/>
    <cellStyle name="Note 2 2 2 8" xfId="46182"/>
    <cellStyle name="Note 2 2 2 8 10" xfId="46183"/>
    <cellStyle name="Note 2 2 2 8 11" xfId="46184"/>
    <cellStyle name="Note 2 2 2 8 12" xfId="46185"/>
    <cellStyle name="Note 2 2 2 8 13" xfId="46186"/>
    <cellStyle name="Note 2 2 2 8 14" xfId="46187"/>
    <cellStyle name="Note 2 2 2 8 15" xfId="46188"/>
    <cellStyle name="Note 2 2 2 8 16" xfId="46189"/>
    <cellStyle name="Note 2 2 2 8 17" xfId="46190"/>
    <cellStyle name="Note 2 2 2 8 18" xfId="46191"/>
    <cellStyle name="Note 2 2 2 8 2" xfId="46192"/>
    <cellStyle name="Note 2 2 2 8 3" xfId="46193"/>
    <cellStyle name="Note 2 2 2 8 4" xfId="46194"/>
    <cellStyle name="Note 2 2 2 8 5" xfId="46195"/>
    <cellStyle name="Note 2 2 2 8 6" xfId="46196"/>
    <cellStyle name="Note 2 2 2 8 7" xfId="46197"/>
    <cellStyle name="Note 2 2 2 8 8" xfId="46198"/>
    <cellStyle name="Note 2 2 2 8 9" xfId="46199"/>
    <cellStyle name="Note 2 2 2 9" xfId="46200"/>
    <cellStyle name="Note 2 2 2 9 2" xfId="46201"/>
    <cellStyle name="Note 2 2 2 9 3" xfId="46202"/>
    <cellStyle name="Note 2 2 2 9 4" xfId="46203"/>
    <cellStyle name="Note 2 2 2 9 5" xfId="46204"/>
    <cellStyle name="Note 2 2 2 9 6" xfId="46205"/>
    <cellStyle name="Note 2 2 2 9 7" xfId="46206"/>
    <cellStyle name="Note 2 2 2 9 8" xfId="46207"/>
    <cellStyle name="Note 2 2 2 9 9" xfId="46208"/>
    <cellStyle name="Note 2 2 20" xfId="46209"/>
    <cellStyle name="Note 2 2 21" xfId="46210"/>
    <cellStyle name="Note 2 2 22" xfId="46211"/>
    <cellStyle name="Note 2 2 23" xfId="46212"/>
    <cellStyle name="Note 2 2 24" xfId="46213"/>
    <cellStyle name="Note 2 2 25" xfId="46214"/>
    <cellStyle name="Note 2 2 26" xfId="46215"/>
    <cellStyle name="Note 2 2 27" xfId="46216"/>
    <cellStyle name="Note 2 2 28" xfId="46217"/>
    <cellStyle name="Note 2 2 3" xfId="4557"/>
    <cellStyle name="Note 2 2 3 10" xfId="46218"/>
    <cellStyle name="Note 2 2 3 11" xfId="46219"/>
    <cellStyle name="Note 2 2 3 12" xfId="46220"/>
    <cellStyle name="Note 2 2 3 13" xfId="46221"/>
    <cellStyle name="Note 2 2 3 14" xfId="46222"/>
    <cellStyle name="Note 2 2 3 15" xfId="46223"/>
    <cellStyle name="Note 2 2 3 16" xfId="46224"/>
    <cellStyle name="Note 2 2 3 17" xfId="46225"/>
    <cellStyle name="Note 2 2 3 18" xfId="46226"/>
    <cellStyle name="Note 2 2 3 19" xfId="46227"/>
    <cellStyle name="Note 2 2 3 2" xfId="46228"/>
    <cellStyle name="Note 2 2 3 2 10" xfId="46229"/>
    <cellStyle name="Note 2 2 3 2 10 2" xfId="46230"/>
    <cellStyle name="Note 2 2 3 2 10 3" xfId="46231"/>
    <cellStyle name="Note 2 2 3 2 10 4" xfId="46232"/>
    <cellStyle name="Note 2 2 3 2 10 5" xfId="46233"/>
    <cellStyle name="Note 2 2 3 2 10 6" xfId="46234"/>
    <cellStyle name="Note 2 2 3 2 10 7" xfId="46235"/>
    <cellStyle name="Note 2 2 3 2 10 8" xfId="46236"/>
    <cellStyle name="Note 2 2 3 2 11" xfId="46237"/>
    <cellStyle name="Note 2 2 3 2 12" xfId="46238"/>
    <cellStyle name="Note 2 2 3 2 13" xfId="46239"/>
    <cellStyle name="Note 2 2 3 2 14" xfId="46240"/>
    <cellStyle name="Note 2 2 3 2 15" xfId="46241"/>
    <cellStyle name="Note 2 2 3 2 16" xfId="46242"/>
    <cellStyle name="Note 2 2 3 2 17" xfId="46243"/>
    <cellStyle name="Note 2 2 3 2 18" xfId="46244"/>
    <cellStyle name="Note 2 2 3 2 19" xfId="46245"/>
    <cellStyle name="Note 2 2 3 2 2" xfId="46246"/>
    <cellStyle name="Note 2 2 3 2 2 10" xfId="46247"/>
    <cellStyle name="Note 2 2 3 2 2 11" xfId="46248"/>
    <cellStyle name="Note 2 2 3 2 2 12" xfId="46249"/>
    <cellStyle name="Note 2 2 3 2 2 13" xfId="46250"/>
    <cellStyle name="Note 2 2 3 2 2 14" xfId="46251"/>
    <cellStyle name="Note 2 2 3 2 2 15" xfId="46252"/>
    <cellStyle name="Note 2 2 3 2 2 16" xfId="46253"/>
    <cellStyle name="Note 2 2 3 2 2 17" xfId="46254"/>
    <cellStyle name="Note 2 2 3 2 2 18" xfId="46255"/>
    <cellStyle name="Note 2 2 3 2 2 19" xfId="46256"/>
    <cellStyle name="Note 2 2 3 2 2 2" xfId="46257"/>
    <cellStyle name="Note 2 2 3 2 2 2 2" xfId="46258"/>
    <cellStyle name="Note 2 2 3 2 2 2 2 2" xfId="46259"/>
    <cellStyle name="Note 2 2 3 2 2 2 3" xfId="46260"/>
    <cellStyle name="Note 2 2 3 2 2 2 3 2" xfId="46261"/>
    <cellStyle name="Note 2 2 3 2 2 2 4" xfId="46262"/>
    <cellStyle name="Note 2 2 3 2 2 2 4 2" xfId="46263"/>
    <cellStyle name="Note 2 2 3 2 2 2 5" xfId="46264"/>
    <cellStyle name="Note 2 2 3 2 2 2 6" xfId="46265"/>
    <cellStyle name="Note 2 2 3 2 2 2 7" xfId="46266"/>
    <cellStyle name="Note 2 2 3 2 2 2 8" xfId="46267"/>
    <cellStyle name="Note 2 2 3 2 2 2 9" xfId="46268"/>
    <cellStyle name="Note 2 2 3 2 2 20" xfId="46269"/>
    <cellStyle name="Note 2 2 3 2 2 21" xfId="46270"/>
    <cellStyle name="Note 2 2 3 2 2 22" xfId="46271"/>
    <cellStyle name="Note 2 2 3 2 2 23" xfId="46272"/>
    <cellStyle name="Note 2 2 3 2 2 24" xfId="46273"/>
    <cellStyle name="Note 2 2 3 2 2 25" xfId="46274"/>
    <cellStyle name="Note 2 2 3 2 2 3" xfId="46275"/>
    <cellStyle name="Note 2 2 3 2 2 3 2" xfId="46276"/>
    <cellStyle name="Note 2 2 3 2 2 3 3" xfId="46277"/>
    <cellStyle name="Note 2 2 3 2 2 3 4" xfId="46278"/>
    <cellStyle name="Note 2 2 3 2 2 3 5" xfId="46279"/>
    <cellStyle name="Note 2 2 3 2 2 3 6" xfId="46280"/>
    <cellStyle name="Note 2 2 3 2 2 3 7" xfId="46281"/>
    <cellStyle name="Note 2 2 3 2 2 3 8" xfId="46282"/>
    <cellStyle name="Note 2 2 3 2 2 3 9" xfId="46283"/>
    <cellStyle name="Note 2 2 3 2 2 4" xfId="46284"/>
    <cellStyle name="Note 2 2 3 2 2 4 2" xfId="46285"/>
    <cellStyle name="Note 2 2 3 2 2 4 3" xfId="46286"/>
    <cellStyle name="Note 2 2 3 2 2 4 4" xfId="46287"/>
    <cellStyle name="Note 2 2 3 2 2 4 5" xfId="46288"/>
    <cellStyle name="Note 2 2 3 2 2 4 6" xfId="46289"/>
    <cellStyle name="Note 2 2 3 2 2 4 7" xfId="46290"/>
    <cellStyle name="Note 2 2 3 2 2 4 8" xfId="46291"/>
    <cellStyle name="Note 2 2 3 2 2 4 9" xfId="46292"/>
    <cellStyle name="Note 2 2 3 2 2 5" xfId="46293"/>
    <cellStyle name="Note 2 2 3 2 2 5 2" xfId="46294"/>
    <cellStyle name="Note 2 2 3 2 2 5 3" xfId="46295"/>
    <cellStyle name="Note 2 2 3 2 2 5 4" xfId="46296"/>
    <cellStyle name="Note 2 2 3 2 2 5 5" xfId="46297"/>
    <cellStyle name="Note 2 2 3 2 2 5 6" xfId="46298"/>
    <cellStyle name="Note 2 2 3 2 2 5 7" xfId="46299"/>
    <cellStyle name="Note 2 2 3 2 2 5 8" xfId="46300"/>
    <cellStyle name="Note 2 2 3 2 2 5 9" xfId="46301"/>
    <cellStyle name="Note 2 2 3 2 2 6" xfId="46302"/>
    <cellStyle name="Note 2 2 3 2 2 6 2" xfId="46303"/>
    <cellStyle name="Note 2 2 3 2 2 6 3" xfId="46304"/>
    <cellStyle name="Note 2 2 3 2 2 6 4" xfId="46305"/>
    <cellStyle name="Note 2 2 3 2 2 6 5" xfId="46306"/>
    <cellStyle name="Note 2 2 3 2 2 6 6" xfId="46307"/>
    <cellStyle name="Note 2 2 3 2 2 6 7" xfId="46308"/>
    <cellStyle name="Note 2 2 3 2 2 6 8" xfId="46309"/>
    <cellStyle name="Note 2 2 3 2 2 6 9" xfId="46310"/>
    <cellStyle name="Note 2 2 3 2 2 7" xfId="46311"/>
    <cellStyle name="Note 2 2 3 2 2 7 2" xfId="46312"/>
    <cellStyle name="Note 2 2 3 2 2 7 3" xfId="46313"/>
    <cellStyle name="Note 2 2 3 2 2 7 4" xfId="46314"/>
    <cellStyle name="Note 2 2 3 2 2 7 5" xfId="46315"/>
    <cellStyle name="Note 2 2 3 2 2 7 6" xfId="46316"/>
    <cellStyle name="Note 2 2 3 2 2 7 7" xfId="46317"/>
    <cellStyle name="Note 2 2 3 2 2 7 8" xfId="46318"/>
    <cellStyle name="Note 2 2 3 2 2 8" xfId="46319"/>
    <cellStyle name="Note 2 2 3 2 2 9" xfId="46320"/>
    <cellStyle name="Note 2 2 3 2 20" xfId="46321"/>
    <cellStyle name="Note 2 2 3 2 21" xfId="46322"/>
    <cellStyle name="Note 2 2 3 2 22" xfId="46323"/>
    <cellStyle name="Note 2 2 3 2 23" xfId="46324"/>
    <cellStyle name="Note 2 2 3 2 24" xfId="46325"/>
    <cellStyle name="Note 2 2 3 2 25" xfId="46326"/>
    <cellStyle name="Note 2 2 3 2 26" xfId="46327"/>
    <cellStyle name="Note 2 2 3 2 27" xfId="46328"/>
    <cellStyle name="Note 2 2 3 2 28" xfId="46329"/>
    <cellStyle name="Note 2 2 3 2 3" xfId="46330"/>
    <cellStyle name="Note 2 2 3 2 3 10" xfId="46331"/>
    <cellStyle name="Note 2 2 3 2 3 11" xfId="46332"/>
    <cellStyle name="Note 2 2 3 2 3 12" xfId="46333"/>
    <cellStyle name="Note 2 2 3 2 3 13" xfId="46334"/>
    <cellStyle name="Note 2 2 3 2 3 14" xfId="46335"/>
    <cellStyle name="Note 2 2 3 2 3 15" xfId="46336"/>
    <cellStyle name="Note 2 2 3 2 3 16" xfId="46337"/>
    <cellStyle name="Note 2 2 3 2 3 17" xfId="46338"/>
    <cellStyle name="Note 2 2 3 2 3 18" xfId="46339"/>
    <cellStyle name="Note 2 2 3 2 3 19" xfId="46340"/>
    <cellStyle name="Note 2 2 3 2 3 2" xfId="46341"/>
    <cellStyle name="Note 2 2 3 2 3 2 2" xfId="46342"/>
    <cellStyle name="Note 2 2 3 2 3 2 3" xfId="46343"/>
    <cellStyle name="Note 2 2 3 2 3 2 4" xfId="46344"/>
    <cellStyle name="Note 2 2 3 2 3 2 5" xfId="46345"/>
    <cellStyle name="Note 2 2 3 2 3 2 6" xfId="46346"/>
    <cellStyle name="Note 2 2 3 2 3 2 7" xfId="46347"/>
    <cellStyle name="Note 2 2 3 2 3 2 8" xfId="46348"/>
    <cellStyle name="Note 2 2 3 2 3 20" xfId="46349"/>
    <cellStyle name="Note 2 2 3 2 3 21" xfId="46350"/>
    <cellStyle name="Note 2 2 3 2 3 22" xfId="46351"/>
    <cellStyle name="Note 2 2 3 2 3 23" xfId="46352"/>
    <cellStyle name="Note 2 2 3 2 3 24" xfId="46353"/>
    <cellStyle name="Note 2 2 3 2 3 3" xfId="46354"/>
    <cellStyle name="Note 2 2 3 2 3 3 2" xfId="46355"/>
    <cellStyle name="Note 2 2 3 2 3 3 3" xfId="46356"/>
    <cellStyle name="Note 2 2 3 2 3 3 4" xfId="46357"/>
    <cellStyle name="Note 2 2 3 2 3 3 5" xfId="46358"/>
    <cellStyle name="Note 2 2 3 2 3 3 6" xfId="46359"/>
    <cellStyle name="Note 2 2 3 2 3 3 7" xfId="46360"/>
    <cellStyle name="Note 2 2 3 2 3 3 8" xfId="46361"/>
    <cellStyle name="Note 2 2 3 2 3 4" xfId="46362"/>
    <cellStyle name="Note 2 2 3 2 3 4 2" xfId="46363"/>
    <cellStyle name="Note 2 2 3 2 3 4 3" xfId="46364"/>
    <cellStyle name="Note 2 2 3 2 3 4 4" xfId="46365"/>
    <cellStyle name="Note 2 2 3 2 3 4 5" xfId="46366"/>
    <cellStyle name="Note 2 2 3 2 3 4 6" xfId="46367"/>
    <cellStyle name="Note 2 2 3 2 3 4 7" xfId="46368"/>
    <cellStyle name="Note 2 2 3 2 3 4 8" xfId="46369"/>
    <cellStyle name="Note 2 2 3 2 3 5" xfId="46370"/>
    <cellStyle name="Note 2 2 3 2 3 5 2" xfId="46371"/>
    <cellStyle name="Note 2 2 3 2 3 5 3" xfId="46372"/>
    <cellStyle name="Note 2 2 3 2 3 5 4" xfId="46373"/>
    <cellStyle name="Note 2 2 3 2 3 5 5" xfId="46374"/>
    <cellStyle name="Note 2 2 3 2 3 5 6" xfId="46375"/>
    <cellStyle name="Note 2 2 3 2 3 5 7" xfId="46376"/>
    <cellStyle name="Note 2 2 3 2 3 5 8" xfId="46377"/>
    <cellStyle name="Note 2 2 3 2 3 6" xfId="46378"/>
    <cellStyle name="Note 2 2 3 2 3 6 2" xfId="46379"/>
    <cellStyle name="Note 2 2 3 2 3 6 3" xfId="46380"/>
    <cellStyle name="Note 2 2 3 2 3 6 4" xfId="46381"/>
    <cellStyle name="Note 2 2 3 2 3 6 5" xfId="46382"/>
    <cellStyle name="Note 2 2 3 2 3 6 6" xfId="46383"/>
    <cellStyle name="Note 2 2 3 2 3 6 7" xfId="46384"/>
    <cellStyle name="Note 2 2 3 2 3 6 8" xfId="46385"/>
    <cellStyle name="Note 2 2 3 2 3 7" xfId="46386"/>
    <cellStyle name="Note 2 2 3 2 3 7 2" xfId="46387"/>
    <cellStyle name="Note 2 2 3 2 3 7 3" xfId="46388"/>
    <cellStyle name="Note 2 2 3 2 3 7 4" xfId="46389"/>
    <cellStyle name="Note 2 2 3 2 3 7 5" xfId="46390"/>
    <cellStyle name="Note 2 2 3 2 3 7 6" xfId="46391"/>
    <cellStyle name="Note 2 2 3 2 3 7 7" xfId="46392"/>
    <cellStyle name="Note 2 2 3 2 3 7 8" xfId="46393"/>
    <cellStyle name="Note 2 2 3 2 3 8" xfId="46394"/>
    <cellStyle name="Note 2 2 3 2 3 9" xfId="46395"/>
    <cellStyle name="Note 2 2 3 2 4" xfId="46396"/>
    <cellStyle name="Note 2 2 3 2 4 10" xfId="46397"/>
    <cellStyle name="Note 2 2 3 2 4 11" xfId="46398"/>
    <cellStyle name="Note 2 2 3 2 4 12" xfId="46399"/>
    <cellStyle name="Note 2 2 3 2 4 13" xfId="46400"/>
    <cellStyle name="Note 2 2 3 2 4 14" xfId="46401"/>
    <cellStyle name="Note 2 2 3 2 4 15" xfId="46402"/>
    <cellStyle name="Note 2 2 3 2 4 16" xfId="46403"/>
    <cellStyle name="Note 2 2 3 2 4 17" xfId="46404"/>
    <cellStyle name="Note 2 2 3 2 4 18" xfId="46405"/>
    <cellStyle name="Note 2 2 3 2 4 2" xfId="46406"/>
    <cellStyle name="Note 2 2 3 2 4 3" xfId="46407"/>
    <cellStyle name="Note 2 2 3 2 4 4" xfId="46408"/>
    <cellStyle name="Note 2 2 3 2 4 5" xfId="46409"/>
    <cellStyle name="Note 2 2 3 2 4 6" xfId="46410"/>
    <cellStyle name="Note 2 2 3 2 4 7" xfId="46411"/>
    <cellStyle name="Note 2 2 3 2 4 8" xfId="46412"/>
    <cellStyle name="Note 2 2 3 2 4 9" xfId="46413"/>
    <cellStyle name="Note 2 2 3 2 5" xfId="46414"/>
    <cellStyle name="Note 2 2 3 2 5 10" xfId="46415"/>
    <cellStyle name="Note 2 2 3 2 5 11" xfId="46416"/>
    <cellStyle name="Note 2 2 3 2 5 12" xfId="46417"/>
    <cellStyle name="Note 2 2 3 2 5 13" xfId="46418"/>
    <cellStyle name="Note 2 2 3 2 5 14" xfId="46419"/>
    <cellStyle name="Note 2 2 3 2 5 15" xfId="46420"/>
    <cellStyle name="Note 2 2 3 2 5 16" xfId="46421"/>
    <cellStyle name="Note 2 2 3 2 5 17" xfId="46422"/>
    <cellStyle name="Note 2 2 3 2 5 18" xfId="46423"/>
    <cellStyle name="Note 2 2 3 2 5 2" xfId="46424"/>
    <cellStyle name="Note 2 2 3 2 5 3" xfId="46425"/>
    <cellStyle name="Note 2 2 3 2 5 4" xfId="46426"/>
    <cellStyle name="Note 2 2 3 2 5 5" xfId="46427"/>
    <cellStyle name="Note 2 2 3 2 5 6" xfId="46428"/>
    <cellStyle name="Note 2 2 3 2 5 7" xfId="46429"/>
    <cellStyle name="Note 2 2 3 2 5 8" xfId="46430"/>
    <cellStyle name="Note 2 2 3 2 5 9" xfId="46431"/>
    <cellStyle name="Note 2 2 3 2 6" xfId="46432"/>
    <cellStyle name="Note 2 2 3 2 6 10" xfId="46433"/>
    <cellStyle name="Note 2 2 3 2 6 11" xfId="46434"/>
    <cellStyle name="Note 2 2 3 2 6 12" xfId="46435"/>
    <cellStyle name="Note 2 2 3 2 6 13" xfId="46436"/>
    <cellStyle name="Note 2 2 3 2 6 14" xfId="46437"/>
    <cellStyle name="Note 2 2 3 2 6 15" xfId="46438"/>
    <cellStyle name="Note 2 2 3 2 6 16" xfId="46439"/>
    <cellStyle name="Note 2 2 3 2 6 17" xfId="46440"/>
    <cellStyle name="Note 2 2 3 2 6 18" xfId="46441"/>
    <cellStyle name="Note 2 2 3 2 6 2" xfId="46442"/>
    <cellStyle name="Note 2 2 3 2 6 3" xfId="46443"/>
    <cellStyle name="Note 2 2 3 2 6 4" xfId="46444"/>
    <cellStyle name="Note 2 2 3 2 6 5" xfId="46445"/>
    <cellStyle name="Note 2 2 3 2 6 6" xfId="46446"/>
    <cellStyle name="Note 2 2 3 2 6 7" xfId="46447"/>
    <cellStyle name="Note 2 2 3 2 6 8" xfId="46448"/>
    <cellStyle name="Note 2 2 3 2 6 9" xfId="46449"/>
    <cellStyle name="Note 2 2 3 2 7" xfId="46450"/>
    <cellStyle name="Note 2 2 3 2 7 2" xfId="46451"/>
    <cellStyle name="Note 2 2 3 2 7 3" xfId="46452"/>
    <cellStyle name="Note 2 2 3 2 7 4" xfId="46453"/>
    <cellStyle name="Note 2 2 3 2 7 5" xfId="46454"/>
    <cellStyle name="Note 2 2 3 2 7 6" xfId="46455"/>
    <cellStyle name="Note 2 2 3 2 7 7" xfId="46456"/>
    <cellStyle name="Note 2 2 3 2 7 8" xfId="46457"/>
    <cellStyle name="Note 2 2 3 2 7 9" xfId="46458"/>
    <cellStyle name="Note 2 2 3 2 8" xfId="46459"/>
    <cellStyle name="Note 2 2 3 2 8 2" xfId="46460"/>
    <cellStyle name="Note 2 2 3 2 8 3" xfId="46461"/>
    <cellStyle name="Note 2 2 3 2 8 4" xfId="46462"/>
    <cellStyle name="Note 2 2 3 2 8 5" xfId="46463"/>
    <cellStyle name="Note 2 2 3 2 8 6" xfId="46464"/>
    <cellStyle name="Note 2 2 3 2 8 7" xfId="46465"/>
    <cellStyle name="Note 2 2 3 2 8 8" xfId="46466"/>
    <cellStyle name="Note 2 2 3 2 8 9" xfId="46467"/>
    <cellStyle name="Note 2 2 3 2 9" xfId="46468"/>
    <cellStyle name="Note 2 2 3 2 9 2" xfId="46469"/>
    <cellStyle name="Note 2 2 3 2 9 3" xfId="46470"/>
    <cellStyle name="Note 2 2 3 2 9 4" xfId="46471"/>
    <cellStyle name="Note 2 2 3 2 9 5" xfId="46472"/>
    <cellStyle name="Note 2 2 3 2 9 6" xfId="46473"/>
    <cellStyle name="Note 2 2 3 2 9 7" xfId="46474"/>
    <cellStyle name="Note 2 2 3 2 9 8" xfId="46475"/>
    <cellStyle name="Note 2 2 3 20" xfId="46476"/>
    <cellStyle name="Note 2 2 3 21" xfId="46477"/>
    <cellStyle name="Note 2 2 3 22" xfId="46478"/>
    <cellStyle name="Note 2 2 3 23" xfId="46479"/>
    <cellStyle name="Note 2 2 3 24" xfId="46480"/>
    <cellStyle name="Note 2 2 3 25" xfId="46481"/>
    <cellStyle name="Note 2 2 3 26" xfId="46482"/>
    <cellStyle name="Note 2 2 3 27" xfId="46483"/>
    <cellStyle name="Note 2 2 3 3" xfId="46484"/>
    <cellStyle name="Note 2 2 3 3 10" xfId="46485"/>
    <cellStyle name="Note 2 2 3 3 11" xfId="46486"/>
    <cellStyle name="Note 2 2 3 3 12" xfId="46487"/>
    <cellStyle name="Note 2 2 3 3 13" xfId="46488"/>
    <cellStyle name="Note 2 2 3 3 14" xfId="46489"/>
    <cellStyle name="Note 2 2 3 3 15" xfId="46490"/>
    <cellStyle name="Note 2 2 3 3 16" xfId="46491"/>
    <cellStyle name="Note 2 2 3 3 17" xfId="46492"/>
    <cellStyle name="Note 2 2 3 3 18" xfId="46493"/>
    <cellStyle name="Note 2 2 3 3 19" xfId="46494"/>
    <cellStyle name="Note 2 2 3 3 2" xfId="46495"/>
    <cellStyle name="Note 2 2 3 3 2 2" xfId="46496"/>
    <cellStyle name="Note 2 2 3 3 2 2 2" xfId="46497"/>
    <cellStyle name="Note 2 2 3 3 2 3" xfId="46498"/>
    <cellStyle name="Note 2 2 3 3 2 3 2" xfId="46499"/>
    <cellStyle name="Note 2 2 3 3 2 4" xfId="46500"/>
    <cellStyle name="Note 2 2 3 3 2 4 2" xfId="46501"/>
    <cellStyle name="Note 2 2 3 3 2 5" xfId="46502"/>
    <cellStyle name="Note 2 2 3 3 2 6" xfId="46503"/>
    <cellStyle name="Note 2 2 3 3 2 7" xfId="46504"/>
    <cellStyle name="Note 2 2 3 3 2 8" xfId="46505"/>
    <cellStyle name="Note 2 2 3 3 2 9" xfId="46506"/>
    <cellStyle name="Note 2 2 3 3 20" xfId="46507"/>
    <cellStyle name="Note 2 2 3 3 21" xfId="46508"/>
    <cellStyle name="Note 2 2 3 3 22" xfId="46509"/>
    <cellStyle name="Note 2 2 3 3 23" xfId="46510"/>
    <cellStyle name="Note 2 2 3 3 24" xfId="46511"/>
    <cellStyle name="Note 2 2 3 3 25" xfId="46512"/>
    <cellStyle name="Note 2 2 3 3 3" xfId="46513"/>
    <cellStyle name="Note 2 2 3 3 3 2" xfId="46514"/>
    <cellStyle name="Note 2 2 3 3 3 3" xfId="46515"/>
    <cellStyle name="Note 2 2 3 3 3 4" xfId="46516"/>
    <cellStyle name="Note 2 2 3 3 3 5" xfId="46517"/>
    <cellStyle name="Note 2 2 3 3 3 6" xfId="46518"/>
    <cellStyle name="Note 2 2 3 3 3 7" xfId="46519"/>
    <cellStyle name="Note 2 2 3 3 3 8" xfId="46520"/>
    <cellStyle name="Note 2 2 3 3 3 9" xfId="46521"/>
    <cellStyle name="Note 2 2 3 3 4" xfId="46522"/>
    <cellStyle name="Note 2 2 3 3 4 2" xfId="46523"/>
    <cellStyle name="Note 2 2 3 3 4 3" xfId="46524"/>
    <cellStyle name="Note 2 2 3 3 4 4" xfId="46525"/>
    <cellStyle name="Note 2 2 3 3 4 5" xfId="46526"/>
    <cellStyle name="Note 2 2 3 3 4 6" xfId="46527"/>
    <cellStyle name="Note 2 2 3 3 4 7" xfId="46528"/>
    <cellStyle name="Note 2 2 3 3 4 8" xfId="46529"/>
    <cellStyle name="Note 2 2 3 3 4 9" xfId="46530"/>
    <cellStyle name="Note 2 2 3 3 5" xfId="46531"/>
    <cellStyle name="Note 2 2 3 3 5 2" xfId="46532"/>
    <cellStyle name="Note 2 2 3 3 5 3" xfId="46533"/>
    <cellStyle name="Note 2 2 3 3 5 4" xfId="46534"/>
    <cellStyle name="Note 2 2 3 3 5 5" xfId="46535"/>
    <cellStyle name="Note 2 2 3 3 5 6" xfId="46536"/>
    <cellStyle name="Note 2 2 3 3 5 7" xfId="46537"/>
    <cellStyle name="Note 2 2 3 3 5 8" xfId="46538"/>
    <cellStyle name="Note 2 2 3 3 5 9" xfId="46539"/>
    <cellStyle name="Note 2 2 3 3 6" xfId="46540"/>
    <cellStyle name="Note 2 2 3 3 6 2" xfId="46541"/>
    <cellStyle name="Note 2 2 3 3 6 3" xfId="46542"/>
    <cellStyle name="Note 2 2 3 3 6 4" xfId="46543"/>
    <cellStyle name="Note 2 2 3 3 6 5" xfId="46544"/>
    <cellStyle name="Note 2 2 3 3 6 6" xfId="46545"/>
    <cellStyle name="Note 2 2 3 3 6 7" xfId="46546"/>
    <cellStyle name="Note 2 2 3 3 6 8" xfId="46547"/>
    <cellStyle name="Note 2 2 3 3 6 9" xfId="46548"/>
    <cellStyle name="Note 2 2 3 3 7" xfId="46549"/>
    <cellStyle name="Note 2 2 3 3 7 2" xfId="46550"/>
    <cellStyle name="Note 2 2 3 3 7 3" xfId="46551"/>
    <cellStyle name="Note 2 2 3 3 7 4" xfId="46552"/>
    <cellStyle name="Note 2 2 3 3 7 5" xfId="46553"/>
    <cellStyle name="Note 2 2 3 3 7 6" xfId="46554"/>
    <cellStyle name="Note 2 2 3 3 7 7" xfId="46555"/>
    <cellStyle name="Note 2 2 3 3 7 8" xfId="46556"/>
    <cellStyle name="Note 2 2 3 3 8" xfId="46557"/>
    <cellStyle name="Note 2 2 3 3 9" xfId="46558"/>
    <cellStyle name="Note 2 2 3 4" xfId="46559"/>
    <cellStyle name="Note 2 2 3 4 10" xfId="46560"/>
    <cellStyle name="Note 2 2 3 4 11" xfId="46561"/>
    <cellStyle name="Note 2 2 3 4 12" xfId="46562"/>
    <cellStyle name="Note 2 2 3 4 13" xfId="46563"/>
    <cellStyle name="Note 2 2 3 4 14" xfId="46564"/>
    <cellStyle name="Note 2 2 3 4 15" xfId="46565"/>
    <cellStyle name="Note 2 2 3 4 16" xfId="46566"/>
    <cellStyle name="Note 2 2 3 4 17" xfId="46567"/>
    <cellStyle name="Note 2 2 3 4 18" xfId="46568"/>
    <cellStyle name="Note 2 2 3 4 2" xfId="46569"/>
    <cellStyle name="Note 2 2 3 4 3" xfId="46570"/>
    <cellStyle name="Note 2 2 3 4 4" xfId="46571"/>
    <cellStyle name="Note 2 2 3 4 5" xfId="46572"/>
    <cellStyle name="Note 2 2 3 4 6" xfId="46573"/>
    <cellStyle name="Note 2 2 3 4 7" xfId="46574"/>
    <cellStyle name="Note 2 2 3 4 8" xfId="46575"/>
    <cellStyle name="Note 2 2 3 4 9" xfId="46576"/>
    <cellStyle name="Note 2 2 3 5" xfId="46577"/>
    <cellStyle name="Note 2 2 3 5 10" xfId="46578"/>
    <cellStyle name="Note 2 2 3 5 11" xfId="46579"/>
    <cellStyle name="Note 2 2 3 5 12" xfId="46580"/>
    <cellStyle name="Note 2 2 3 5 13" xfId="46581"/>
    <cellStyle name="Note 2 2 3 5 14" xfId="46582"/>
    <cellStyle name="Note 2 2 3 5 15" xfId="46583"/>
    <cellStyle name="Note 2 2 3 5 16" xfId="46584"/>
    <cellStyle name="Note 2 2 3 5 17" xfId="46585"/>
    <cellStyle name="Note 2 2 3 5 18" xfId="46586"/>
    <cellStyle name="Note 2 2 3 5 2" xfId="46587"/>
    <cellStyle name="Note 2 2 3 5 3" xfId="46588"/>
    <cellStyle name="Note 2 2 3 5 4" xfId="46589"/>
    <cellStyle name="Note 2 2 3 5 5" xfId="46590"/>
    <cellStyle name="Note 2 2 3 5 6" xfId="46591"/>
    <cellStyle name="Note 2 2 3 5 7" xfId="46592"/>
    <cellStyle name="Note 2 2 3 5 8" xfId="46593"/>
    <cellStyle name="Note 2 2 3 5 9" xfId="46594"/>
    <cellStyle name="Note 2 2 3 6" xfId="46595"/>
    <cellStyle name="Note 2 2 3 6 10" xfId="46596"/>
    <cellStyle name="Note 2 2 3 6 11" xfId="46597"/>
    <cellStyle name="Note 2 2 3 6 12" xfId="46598"/>
    <cellStyle name="Note 2 2 3 6 13" xfId="46599"/>
    <cellStyle name="Note 2 2 3 6 14" xfId="46600"/>
    <cellStyle name="Note 2 2 3 6 15" xfId="46601"/>
    <cellStyle name="Note 2 2 3 6 16" xfId="46602"/>
    <cellStyle name="Note 2 2 3 6 17" xfId="46603"/>
    <cellStyle name="Note 2 2 3 6 18" xfId="46604"/>
    <cellStyle name="Note 2 2 3 6 2" xfId="46605"/>
    <cellStyle name="Note 2 2 3 6 3" xfId="46606"/>
    <cellStyle name="Note 2 2 3 6 4" xfId="46607"/>
    <cellStyle name="Note 2 2 3 6 5" xfId="46608"/>
    <cellStyle name="Note 2 2 3 6 6" xfId="46609"/>
    <cellStyle name="Note 2 2 3 6 7" xfId="46610"/>
    <cellStyle name="Note 2 2 3 6 8" xfId="46611"/>
    <cellStyle name="Note 2 2 3 6 9" xfId="46612"/>
    <cellStyle name="Note 2 2 3 7" xfId="46613"/>
    <cellStyle name="Note 2 2 3 7 10" xfId="46614"/>
    <cellStyle name="Note 2 2 3 7 11" xfId="46615"/>
    <cellStyle name="Note 2 2 3 7 12" xfId="46616"/>
    <cellStyle name="Note 2 2 3 7 13" xfId="46617"/>
    <cellStyle name="Note 2 2 3 7 14" xfId="46618"/>
    <cellStyle name="Note 2 2 3 7 15" xfId="46619"/>
    <cellStyle name="Note 2 2 3 7 16" xfId="46620"/>
    <cellStyle name="Note 2 2 3 7 17" xfId="46621"/>
    <cellStyle name="Note 2 2 3 7 18" xfId="46622"/>
    <cellStyle name="Note 2 2 3 7 2" xfId="46623"/>
    <cellStyle name="Note 2 2 3 7 3" xfId="46624"/>
    <cellStyle name="Note 2 2 3 7 4" xfId="46625"/>
    <cellStyle name="Note 2 2 3 7 5" xfId="46626"/>
    <cellStyle name="Note 2 2 3 7 6" xfId="46627"/>
    <cellStyle name="Note 2 2 3 7 7" xfId="46628"/>
    <cellStyle name="Note 2 2 3 7 8" xfId="46629"/>
    <cellStyle name="Note 2 2 3 7 9" xfId="46630"/>
    <cellStyle name="Note 2 2 3 8" xfId="46631"/>
    <cellStyle name="Note 2 2 3 8 2" xfId="46632"/>
    <cellStyle name="Note 2 2 3 8 3" xfId="46633"/>
    <cellStyle name="Note 2 2 3 8 4" xfId="46634"/>
    <cellStyle name="Note 2 2 3 8 5" xfId="46635"/>
    <cellStyle name="Note 2 2 3 8 6" xfId="46636"/>
    <cellStyle name="Note 2 2 3 8 7" xfId="46637"/>
    <cellStyle name="Note 2 2 3 8 8" xfId="46638"/>
    <cellStyle name="Note 2 2 3 8 9" xfId="46639"/>
    <cellStyle name="Note 2 2 3 9" xfId="46640"/>
    <cellStyle name="Note 2 2 3 9 2" xfId="46641"/>
    <cellStyle name="Note 2 2 3 9 3" xfId="46642"/>
    <cellStyle name="Note 2 2 3 9 4" xfId="46643"/>
    <cellStyle name="Note 2 2 3 9 5" xfId="46644"/>
    <cellStyle name="Note 2 2 3 9 6" xfId="46645"/>
    <cellStyle name="Note 2 2 3 9 7" xfId="46646"/>
    <cellStyle name="Note 2 2 3 9 8" xfId="46647"/>
    <cellStyle name="Note 2 2 3 9 9" xfId="46648"/>
    <cellStyle name="Note 2 2 4" xfId="4558"/>
    <cellStyle name="Note 2 2 4 10" xfId="46649"/>
    <cellStyle name="Note 2 2 4 11" xfId="46650"/>
    <cellStyle name="Note 2 2 4 12" xfId="46651"/>
    <cellStyle name="Note 2 2 4 13" xfId="46652"/>
    <cellStyle name="Note 2 2 4 14" xfId="46653"/>
    <cellStyle name="Note 2 2 4 15" xfId="46654"/>
    <cellStyle name="Note 2 2 4 16" xfId="46655"/>
    <cellStyle name="Note 2 2 4 17" xfId="46656"/>
    <cellStyle name="Note 2 2 4 18" xfId="46657"/>
    <cellStyle name="Note 2 2 4 19" xfId="46658"/>
    <cellStyle name="Note 2 2 4 2" xfId="46659"/>
    <cellStyle name="Note 2 2 4 2 10" xfId="46660"/>
    <cellStyle name="Note 2 2 4 2 11" xfId="46661"/>
    <cellStyle name="Note 2 2 4 2 12" xfId="46662"/>
    <cellStyle name="Note 2 2 4 2 13" xfId="46663"/>
    <cellStyle name="Note 2 2 4 2 14" xfId="46664"/>
    <cellStyle name="Note 2 2 4 2 15" xfId="46665"/>
    <cellStyle name="Note 2 2 4 2 16" xfId="46666"/>
    <cellStyle name="Note 2 2 4 2 17" xfId="46667"/>
    <cellStyle name="Note 2 2 4 2 18" xfId="46668"/>
    <cellStyle name="Note 2 2 4 2 19" xfId="46669"/>
    <cellStyle name="Note 2 2 4 2 2" xfId="46670"/>
    <cellStyle name="Note 2 2 4 2 2 10" xfId="46671"/>
    <cellStyle name="Note 2 2 4 2 2 11" xfId="46672"/>
    <cellStyle name="Note 2 2 4 2 2 12" xfId="46673"/>
    <cellStyle name="Note 2 2 4 2 2 13" xfId="46674"/>
    <cellStyle name="Note 2 2 4 2 2 14" xfId="46675"/>
    <cellStyle name="Note 2 2 4 2 2 15" xfId="46676"/>
    <cellStyle name="Note 2 2 4 2 2 16" xfId="46677"/>
    <cellStyle name="Note 2 2 4 2 2 17" xfId="46678"/>
    <cellStyle name="Note 2 2 4 2 2 18" xfId="46679"/>
    <cellStyle name="Note 2 2 4 2 2 19" xfId="46680"/>
    <cellStyle name="Note 2 2 4 2 2 2" xfId="46681"/>
    <cellStyle name="Note 2 2 4 2 2 2 10" xfId="46682"/>
    <cellStyle name="Note 2 2 4 2 2 2 11" xfId="46683"/>
    <cellStyle name="Note 2 2 4 2 2 2 12" xfId="46684"/>
    <cellStyle name="Note 2 2 4 2 2 2 13" xfId="46685"/>
    <cellStyle name="Note 2 2 4 2 2 2 2" xfId="46686"/>
    <cellStyle name="Note 2 2 4 2 2 2 2 10" xfId="46687"/>
    <cellStyle name="Note 2 2 4 2 2 2 2 2" xfId="46688"/>
    <cellStyle name="Note 2 2 4 2 2 2 2 2 2" xfId="46689"/>
    <cellStyle name="Note 2 2 4 2 2 2 2 2 3" xfId="46690"/>
    <cellStyle name="Note 2 2 4 2 2 2 2 2 4" xfId="46691"/>
    <cellStyle name="Note 2 2 4 2 2 2 2 2 5" xfId="46692"/>
    <cellStyle name="Note 2 2 4 2 2 2 2 2 6" xfId="46693"/>
    <cellStyle name="Note 2 2 4 2 2 2 2 2 7" xfId="46694"/>
    <cellStyle name="Note 2 2 4 2 2 2 2 2 8" xfId="46695"/>
    <cellStyle name="Note 2 2 4 2 2 2 2 2 9" xfId="46696"/>
    <cellStyle name="Note 2 2 4 2 2 2 2 3" xfId="46697"/>
    <cellStyle name="Note 2 2 4 2 2 2 2 4" xfId="46698"/>
    <cellStyle name="Note 2 2 4 2 2 2 2 5" xfId="46699"/>
    <cellStyle name="Note 2 2 4 2 2 2 2 6" xfId="46700"/>
    <cellStyle name="Note 2 2 4 2 2 2 2 7" xfId="46701"/>
    <cellStyle name="Note 2 2 4 2 2 2 2 8" xfId="46702"/>
    <cellStyle name="Note 2 2 4 2 2 2 2 9" xfId="46703"/>
    <cellStyle name="Note 2 2 4 2 2 2 3" xfId="46704"/>
    <cellStyle name="Note 2 2 4 2 2 2 3 2" xfId="46705"/>
    <cellStyle name="Note 2 2 4 2 2 2 3 3" xfId="46706"/>
    <cellStyle name="Note 2 2 4 2 2 2 3 4" xfId="46707"/>
    <cellStyle name="Note 2 2 4 2 2 2 3 5" xfId="46708"/>
    <cellStyle name="Note 2 2 4 2 2 2 3 6" xfId="46709"/>
    <cellStyle name="Note 2 2 4 2 2 2 3 7" xfId="46710"/>
    <cellStyle name="Note 2 2 4 2 2 2 3 8" xfId="46711"/>
    <cellStyle name="Note 2 2 4 2 2 2 4" xfId="46712"/>
    <cellStyle name="Note 2 2 4 2 2 2 4 2" xfId="46713"/>
    <cellStyle name="Note 2 2 4 2 2 2 4 3" xfId="46714"/>
    <cellStyle name="Note 2 2 4 2 2 2 4 4" xfId="46715"/>
    <cellStyle name="Note 2 2 4 2 2 2 4 5" xfId="46716"/>
    <cellStyle name="Note 2 2 4 2 2 2 4 6" xfId="46717"/>
    <cellStyle name="Note 2 2 4 2 2 2 4 7" xfId="46718"/>
    <cellStyle name="Note 2 2 4 2 2 2 4 8" xfId="46719"/>
    <cellStyle name="Note 2 2 4 2 2 2 4 9" xfId="46720"/>
    <cellStyle name="Note 2 2 4 2 2 2 5" xfId="46721"/>
    <cellStyle name="Note 2 2 4 2 2 2 6" xfId="46722"/>
    <cellStyle name="Note 2 2 4 2 2 2 7" xfId="46723"/>
    <cellStyle name="Note 2 2 4 2 2 2 8" xfId="46724"/>
    <cellStyle name="Note 2 2 4 2 2 2 9" xfId="46725"/>
    <cellStyle name="Note 2 2 4 2 2 3" xfId="46726"/>
    <cellStyle name="Note 2 2 4 2 2 3 10" xfId="46727"/>
    <cellStyle name="Note 2 2 4 2 2 3 11" xfId="46728"/>
    <cellStyle name="Note 2 2 4 2 2 3 12" xfId="46729"/>
    <cellStyle name="Note 2 2 4 2 2 3 13" xfId="46730"/>
    <cellStyle name="Note 2 2 4 2 2 3 2" xfId="46731"/>
    <cellStyle name="Note 2 2 4 2 2 3 2 10" xfId="46732"/>
    <cellStyle name="Note 2 2 4 2 2 3 2 2" xfId="46733"/>
    <cellStyle name="Note 2 2 4 2 2 3 2 2 2" xfId="46734"/>
    <cellStyle name="Note 2 2 4 2 2 3 2 2 3" xfId="46735"/>
    <cellStyle name="Note 2 2 4 2 2 3 2 2 4" xfId="46736"/>
    <cellStyle name="Note 2 2 4 2 2 3 2 2 5" xfId="46737"/>
    <cellStyle name="Note 2 2 4 2 2 3 2 2 6" xfId="46738"/>
    <cellStyle name="Note 2 2 4 2 2 3 2 2 7" xfId="46739"/>
    <cellStyle name="Note 2 2 4 2 2 3 2 2 8" xfId="46740"/>
    <cellStyle name="Note 2 2 4 2 2 3 2 2 9" xfId="46741"/>
    <cellStyle name="Note 2 2 4 2 2 3 2 3" xfId="46742"/>
    <cellStyle name="Note 2 2 4 2 2 3 2 4" xfId="46743"/>
    <cellStyle name="Note 2 2 4 2 2 3 2 5" xfId="46744"/>
    <cellStyle name="Note 2 2 4 2 2 3 2 6" xfId="46745"/>
    <cellStyle name="Note 2 2 4 2 2 3 2 7" xfId="46746"/>
    <cellStyle name="Note 2 2 4 2 2 3 2 8" xfId="46747"/>
    <cellStyle name="Note 2 2 4 2 2 3 2 9" xfId="46748"/>
    <cellStyle name="Note 2 2 4 2 2 3 3" xfId="46749"/>
    <cellStyle name="Note 2 2 4 2 2 3 3 2" xfId="46750"/>
    <cellStyle name="Note 2 2 4 2 2 3 3 3" xfId="46751"/>
    <cellStyle name="Note 2 2 4 2 2 3 3 4" xfId="46752"/>
    <cellStyle name="Note 2 2 4 2 2 3 3 5" xfId="46753"/>
    <cellStyle name="Note 2 2 4 2 2 3 3 6" xfId="46754"/>
    <cellStyle name="Note 2 2 4 2 2 3 3 7" xfId="46755"/>
    <cellStyle name="Note 2 2 4 2 2 3 3 8" xfId="46756"/>
    <cellStyle name="Note 2 2 4 2 2 3 4" xfId="46757"/>
    <cellStyle name="Note 2 2 4 2 2 3 4 2" xfId="46758"/>
    <cellStyle name="Note 2 2 4 2 2 3 4 3" xfId="46759"/>
    <cellStyle name="Note 2 2 4 2 2 3 4 4" xfId="46760"/>
    <cellStyle name="Note 2 2 4 2 2 3 4 5" xfId="46761"/>
    <cellStyle name="Note 2 2 4 2 2 3 4 6" xfId="46762"/>
    <cellStyle name="Note 2 2 4 2 2 3 4 7" xfId="46763"/>
    <cellStyle name="Note 2 2 4 2 2 3 4 8" xfId="46764"/>
    <cellStyle name="Note 2 2 4 2 2 3 4 9" xfId="46765"/>
    <cellStyle name="Note 2 2 4 2 2 3 5" xfId="46766"/>
    <cellStyle name="Note 2 2 4 2 2 3 6" xfId="46767"/>
    <cellStyle name="Note 2 2 4 2 2 3 7" xfId="46768"/>
    <cellStyle name="Note 2 2 4 2 2 3 8" xfId="46769"/>
    <cellStyle name="Note 2 2 4 2 2 3 9" xfId="46770"/>
    <cellStyle name="Note 2 2 4 2 2 4" xfId="46771"/>
    <cellStyle name="Note 2 2 4 2 2 4 10" xfId="46772"/>
    <cellStyle name="Note 2 2 4 2 2 4 11" xfId="46773"/>
    <cellStyle name="Note 2 2 4 2 2 4 12" xfId="46774"/>
    <cellStyle name="Note 2 2 4 2 2 4 13" xfId="46775"/>
    <cellStyle name="Note 2 2 4 2 2 4 2" xfId="46776"/>
    <cellStyle name="Note 2 2 4 2 2 4 2 10" xfId="46777"/>
    <cellStyle name="Note 2 2 4 2 2 4 2 2" xfId="46778"/>
    <cellStyle name="Note 2 2 4 2 2 4 2 2 2" xfId="46779"/>
    <cellStyle name="Note 2 2 4 2 2 4 2 2 3" xfId="46780"/>
    <cellStyle name="Note 2 2 4 2 2 4 2 2 4" xfId="46781"/>
    <cellStyle name="Note 2 2 4 2 2 4 2 2 5" xfId="46782"/>
    <cellStyle name="Note 2 2 4 2 2 4 2 2 6" xfId="46783"/>
    <cellStyle name="Note 2 2 4 2 2 4 2 2 7" xfId="46784"/>
    <cellStyle name="Note 2 2 4 2 2 4 2 2 8" xfId="46785"/>
    <cellStyle name="Note 2 2 4 2 2 4 2 2 9" xfId="46786"/>
    <cellStyle name="Note 2 2 4 2 2 4 2 3" xfId="46787"/>
    <cellStyle name="Note 2 2 4 2 2 4 2 4" xfId="46788"/>
    <cellStyle name="Note 2 2 4 2 2 4 2 5" xfId="46789"/>
    <cellStyle name="Note 2 2 4 2 2 4 2 6" xfId="46790"/>
    <cellStyle name="Note 2 2 4 2 2 4 2 7" xfId="46791"/>
    <cellStyle name="Note 2 2 4 2 2 4 2 8" xfId="46792"/>
    <cellStyle name="Note 2 2 4 2 2 4 2 9" xfId="46793"/>
    <cellStyle name="Note 2 2 4 2 2 4 3" xfId="46794"/>
    <cellStyle name="Note 2 2 4 2 2 4 3 2" xfId="46795"/>
    <cellStyle name="Note 2 2 4 2 2 4 3 3" xfId="46796"/>
    <cellStyle name="Note 2 2 4 2 2 4 3 4" xfId="46797"/>
    <cellStyle name="Note 2 2 4 2 2 4 3 5" xfId="46798"/>
    <cellStyle name="Note 2 2 4 2 2 4 3 6" xfId="46799"/>
    <cellStyle name="Note 2 2 4 2 2 4 3 7" xfId="46800"/>
    <cellStyle name="Note 2 2 4 2 2 4 3 8" xfId="46801"/>
    <cellStyle name="Note 2 2 4 2 2 4 4" xfId="46802"/>
    <cellStyle name="Note 2 2 4 2 2 4 4 2" xfId="46803"/>
    <cellStyle name="Note 2 2 4 2 2 4 4 3" xfId="46804"/>
    <cellStyle name="Note 2 2 4 2 2 4 4 4" xfId="46805"/>
    <cellStyle name="Note 2 2 4 2 2 4 4 5" xfId="46806"/>
    <cellStyle name="Note 2 2 4 2 2 4 4 6" xfId="46807"/>
    <cellStyle name="Note 2 2 4 2 2 4 4 7" xfId="46808"/>
    <cellStyle name="Note 2 2 4 2 2 4 4 8" xfId="46809"/>
    <cellStyle name="Note 2 2 4 2 2 4 4 9" xfId="46810"/>
    <cellStyle name="Note 2 2 4 2 2 4 5" xfId="46811"/>
    <cellStyle name="Note 2 2 4 2 2 4 6" xfId="46812"/>
    <cellStyle name="Note 2 2 4 2 2 4 7" xfId="46813"/>
    <cellStyle name="Note 2 2 4 2 2 4 8" xfId="46814"/>
    <cellStyle name="Note 2 2 4 2 2 4 9" xfId="46815"/>
    <cellStyle name="Note 2 2 4 2 2 5" xfId="46816"/>
    <cellStyle name="Note 2 2 4 2 2 5 10" xfId="46817"/>
    <cellStyle name="Note 2 2 4 2 2 5 11" xfId="46818"/>
    <cellStyle name="Note 2 2 4 2 2 5 12" xfId="46819"/>
    <cellStyle name="Note 2 2 4 2 2 5 13" xfId="46820"/>
    <cellStyle name="Note 2 2 4 2 2 5 2" xfId="46821"/>
    <cellStyle name="Note 2 2 4 2 2 5 2 10" xfId="46822"/>
    <cellStyle name="Note 2 2 4 2 2 5 2 2" xfId="46823"/>
    <cellStyle name="Note 2 2 4 2 2 5 2 2 2" xfId="46824"/>
    <cellStyle name="Note 2 2 4 2 2 5 2 2 3" xfId="46825"/>
    <cellStyle name="Note 2 2 4 2 2 5 2 2 4" xfId="46826"/>
    <cellStyle name="Note 2 2 4 2 2 5 2 2 5" xfId="46827"/>
    <cellStyle name="Note 2 2 4 2 2 5 2 2 6" xfId="46828"/>
    <cellStyle name="Note 2 2 4 2 2 5 2 2 7" xfId="46829"/>
    <cellStyle name="Note 2 2 4 2 2 5 2 2 8" xfId="46830"/>
    <cellStyle name="Note 2 2 4 2 2 5 2 2 9" xfId="46831"/>
    <cellStyle name="Note 2 2 4 2 2 5 2 3" xfId="46832"/>
    <cellStyle name="Note 2 2 4 2 2 5 2 4" xfId="46833"/>
    <cellStyle name="Note 2 2 4 2 2 5 2 5" xfId="46834"/>
    <cellStyle name="Note 2 2 4 2 2 5 2 6" xfId="46835"/>
    <cellStyle name="Note 2 2 4 2 2 5 2 7" xfId="46836"/>
    <cellStyle name="Note 2 2 4 2 2 5 2 8" xfId="46837"/>
    <cellStyle name="Note 2 2 4 2 2 5 2 9" xfId="46838"/>
    <cellStyle name="Note 2 2 4 2 2 5 3" xfId="46839"/>
    <cellStyle name="Note 2 2 4 2 2 5 3 2" xfId="46840"/>
    <cellStyle name="Note 2 2 4 2 2 5 3 3" xfId="46841"/>
    <cellStyle name="Note 2 2 4 2 2 5 3 4" xfId="46842"/>
    <cellStyle name="Note 2 2 4 2 2 5 3 5" xfId="46843"/>
    <cellStyle name="Note 2 2 4 2 2 5 3 6" xfId="46844"/>
    <cellStyle name="Note 2 2 4 2 2 5 3 7" xfId="46845"/>
    <cellStyle name="Note 2 2 4 2 2 5 3 8" xfId="46846"/>
    <cellStyle name="Note 2 2 4 2 2 5 4" xfId="46847"/>
    <cellStyle name="Note 2 2 4 2 2 5 4 2" xfId="46848"/>
    <cellStyle name="Note 2 2 4 2 2 5 4 3" xfId="46849"/>
    <cellStyle name="Note 2 2 4 2 2 5 4 4" xfId="46850"/>
    <cellStyle name="Note 2 2 4 2 2 5 4 5" xfId="46851"/>
    <cellStyle name="Note 2 2 4 2 2 5 4 6" xfId="46852"/>
    <cellStyle name="Note 2 2 4 2 2 5 4 7" xfId="46853"/>
    <cellStyle name="Note 2 2 4 2 2 5 4 8" xfId="46854"/>
    <cellStyle name="Note 2 2 4 2 2 5 4 9" xfId="46855"/>
    <cellStyle name="Note 2 2 4 2 2 5 5" xfId="46856"/>
    <cellStyle name="Note 2 2 4 2 2 5 6" xfId="46857"/>
    <cellStyle name="Note 2 2 4 2 2 5 7" xfId="46858"/>
    <cellStyle name="Note 2 2 4 2 2 5 8" xfId="46859"/>
    <cellStyle name="Note 2 2 4 2 2 5 9" xfId="46860"/>
    <cellStyle name="Note 2 2 4 2 2 6" xfId="46861"/>
    <cellStyle name="Note 2 2 4 2 2 6 10" xfId="46862"/>
    <cellStyle name="Note 2 2 4 2 2 6 2" xfId="46863"/>
    <cellStyle name="Note 2 2 4 2 2 6 2 2" xfId="46864"/>
    <cellStyle name="Note 2 2 4 2 2 6 2 3" xfId="46865"/>
    <cellStyle name="Note 2 2 4 2 2 6 2 4" xfId="46866"/>
    <cellStyle name="Note 2 2 4 2 2 6 2 5" xfId="46867"/>
    <cellStyle name="Note 2 2 4 2 2 6 2 6" xfId="46868"/>
    <cellStyle name="Note 2 2 4 2 2 6 2 7" xfId="46869"/>
    <cellStyle name="Note 2 2 4 2 2 6 2 8" xfId="46870"/>
    <cellStyle name="Note 2 2 4 2 2 6 2 9" xfId="46871"/>
    <cellStyle name="Note 2 2 4 2 2 6 3" xfId="46872"/>
    <cellStyle name="Note 2 2 4 2 2 6 4" xfId="46873"/>
    <cellStyle name="Note 2 2 4 2 2 6 5" xfId="46874"/>
    <cellStyle name="Note 2 2 4 2 2 6 6" xfId="46875"/>
    <cellStyle name="Note 2 2 4 2 2 6 7" xfId="46876"/>
    <cellStyle name="Note 2 2 4 2 2 6 8" xfId="46877"/>
    <cellStyle name="Note 2 2 4 2 2 6 9" xfId="46878"/>
    <cellStyle name="Note 2 2 4 2 2 7" xfId="46879"/>
    <cellStyle name="Note 2 2 4 2 2 7 2" xfId="46880"/>
    <cellStyle name="Note 2 2 4 2 2 7 3" xfId="46881"/>
    <cellStyle name="Note 2 2 4 2 2 7 4" xfId="46882"/>
    <cellStyle name="Note 2 2 4 2 2 7 5" xfId="46883"/>
    <cellStyle name="Note 2 2 4 2 2 7 6" xfId="46884"/>
    <cellStyle name="Note 2 2 4 2 2 7 7" xfId="46885"/>
    <cellStyle name="Note 2 2 4 2 2 7 8" xfId="46886"/>
    <cellStyle name="Note 2 2 4 2 2 8" xfId="46887"/>
    <cellStyle name="Note 2 2 4 2 2 8 2" xfId="46888"/>
    <cellStyle name="Note 2 2 4 2 2 8 3" xfId="46889"/>
    <cellStyle name="Note 2 2 4 2 2 8 4" xfId="46890"/>
    <cellStyle name="Note 2 2 4 2 2 8 5" xfId="46891"/>
    <cellStyle name="Note 2 2 4 2 2 8 6" xfId="46892"/>
    <cellStyle name="Note 2 2 4 2 2 8 7" xfId="46893"/>
    <cellStyle name="Note 2 2 4 2 2 8 8" xfId="46894"/>
    <cellStyle name="Note 2 2 4 2 2 8 9" xfId="46895"/>
    <cellStyle name="Note 2 2 4 2 2 9" xfId="46896"/>
    <cellStyle name="Note 2 2 4 2 20" xfId="46897"/>
    <cellStyle name="Note 2 2 4 2 21" xfId="46898"/>
    <cellStyle name="Note 2 2 4 2 22" xfId="46899"/>
    <cellStyle name="Note 2 2 4 2 23" xfId="46900"/>
    <cellStyle name="Note 2 2 4 2 24" xfId="46901"/>
    <cellStyle name="Note 2 2 4 2 25" xfId="46902"/>
    <cellStyle name="Note 2 2 4 2 26" xfId="46903"/>
    <cellStyle name="Note 2 2 4 2 27" xfId="46904"/>
    <cellStyle name="Note 2 2 4 2 28" xfId="46905"/>
    <cellStyle name="Note 2 2 4 2 3" xfId="46906"/>
    <cellStyle name="Note 2 2 4 2 3 10" xfId="46907"/>
    <cellStyle name="Note 2 2 4 2 3 11" xfId="46908"/>
    <cellStyle name="Note 2 2 4 2 3 12" xfId="46909"/>
    <cellStyle name="Note 2 2 4 2 3 13" xfId="46910"/>
    <cellStyle name="Note 2 2 4 2 3 14" xfId="46911"/>
    <cellStyle name="Note 2 2 4 2 3 15" xfId="46912"/>
    <cellStyle name="Note 2 2 4 2 3 16" xfId="46913"/>
    <cellStyle name="Note 2 2 4 2 3 17" xfId="46914"/>
    <cellStyle name="Note 2 2 4 2 3 18" xfId="46915"/>
    <cellStyle name="Note 2 2 4 2 3 2" xfId="46916"/>
    <cellStyle name="Note 2 2 4 2 3 2 10" xfId="46917"/>
    <cellStyle name="Note 2 2 4 2 3 2 11" xfId="46918"/>
    <cellStyle name="Note 2 2 4 2 3 2 12" xfId="46919"/>
    <cellStyle name="Note 2 2 4 2 3 2 13" xfId="46920"/>
    <cellStyle name="Note 2 2 4 2 3 2 2" xfId="46921"/>
    <cellStyle name="Note 2 2 4 2 3 2 2 10" xfId="46922"/>
    <cellStyle name="Note 2 2 4 2 3 2 2 2" xfId="46923"/>
    <cellStyle name="Note 2 2 4 2 3 2 2 2 2" xfId="46924"/>
    <cellStyle name="Note 2 2 4 2 3 2 2 2 3" xfId="46925"/>
    <cellStyle name="Note 2 2 4 2 3 2 2 2 4" xfId="46926"/>
    <cellStyle name="Note 2 2 4 2 3 2 2 2 5" xfId="46927"/>
    <cellStyle name="Note 2 2 4 2 3 2 2 2 6" xfId="46928"/>
    <cellStyle name="Note 2 2 4 2 3 2 2 2 7" xfId="46929"/>
    <cellStyle name="Note 2 2 4 2 3 2 2 2 8" xfId="46930"/>
    <cellStyle name="Note 2 2 4 2 3 2 2 2 9" xfId="46931"/>
    <cellStyle name="Note 2 2 4 2 3 2 2 3" xfId="46932"/>
    <cellStyle name="Note 2 2 4 2 3 2 2 4" xfId="46933"/>
    <cellStyle name="Note 2 2 4 2 3 2 2 5" xfId="46934"/>
    <cellStyle name="Note 2 2 4 2 3 2 2 6" xfId="46935"/>
    <cellStyle name="Note 2 2 4 2 3 2 2 7" xfId="46936"/>
    <cellStyle name="Note 2 2 4 2 3 2 2 8" xfId="46937"/>
    <cellStyle name="Note 2 2 4 2 3 2 2 9" xfId="46938"/>
    <cellStyle name="Note 2 2 4 2 3 2 3" xfId="46939"/>
    <cellStyle name="Note 2 2 4 2 3 2 3 2" xfId="46940"/>
    <cellStyle name="Note 2 2 4 2 3 2 3 3" xfId="46941"/>
    <cellStyle name="Note 2 2 4 2 3 2 3 4" xfId="46942"/>
    <cellStyle name="Note 2 2 4 2 3 2 3 5" xfId="46943"/>
    <cellStyle name="Note 2 2 4 2 3 2 3 6" xfId="46944"/>
    <cellStyle name="Note 2 2 4 2 3 2 3 7" xfId="46945"/>
    <cellStyle name="Note 2 2 4 2 3 2 3 8" xfId="46946"/>
    <cellStyle name="Note 2 2 4 2 3 2 4" xfId="46947"/>
    <cellStyle name="Note 2 2 4 2 3 2 4 2" xfId="46948"/>
    <cellStyle name="Note 2 2 4 2 3 2 4 3" xfId="46949"/>
    <cellStyle name="Note 2 2 4 2 3 2 4 4" xfId="46950"/>
    <cellStyle name="Note 2 2 4 2 3 2 4 5" xfId="46951"/>
    <cellStyle name="Note 2 2 4 2 3 2 4 6" xfId="46952"/>
    <cellStyle name="Note 2 2 4 2 3 2 4 7" xfId="46953"/>
    <cellStyle name="Note 2 2 4 2 3 2 4 8" xfId="46954"/>
    <cellStyle name="Note 2 2 4 2 3 2 4 9" xfId="46955"/>
    <cellStyle name="Note 2 2 4 2 3 2 5" xfId="46956"/>
    <cellStyle name="Note 2 2 4 2 3 2 6" xfId="46957"/>
    <cellStyle name="Note 2 2 4 2 3 2 7" xfId="46958"/>
    <cellStyle name="Note 2 2 4 2 3 2 8" xfId="46959"/>
    <cellStyle name="Note 2 2 4 2 3 2 9" xfId="46960"/>
    <cellStyle name="Note 2 2 4 2 3 3" xfId="46961"/>
    <cellStyle name="Note 2 2 4 2 3 3 10" xfId="46962"/>
    <cellStyle name="Note 2 2 4 2 3 3 11" xfId="46963"/>
    <cellStyle name="Note 2 2 4 2 3 3 12" xfId="46964"/>
    <cellStyle name="Note 2 2 4 2 3 3 13" xfId="46965"/>
    <cellStyle name="Note 2 2 4 2 3 3 2" xfId="46966"/>
    <cellStyle name="Note 2 2 4 2 3 3 2 10" xfId="46967"/>
    <cellStyle name="Note 2 2 4 2 3 3 2 2" xfId="46968"/>
    <cellStyle name="Note 2 2 4 2 3 3 2 2 2" xfId="46969"/>
    <cellStyle name="Note 2 2 4 2 3 3 2 2 3" xfId="46970"/>
    <cellStyle name="Note 2 2 4 2 3 3 2 2 4" xfId="46971"/>
    <cellStyle name="Note 2 2 4 2 3 3 2 2 5" xfId="46972"/>
    <cellStyle name="Note 2 2 4 2 3 3 2 2 6" xfId="46973"/>
    <cellStyle name="Note 2 2 4 2 3 3 2 2 7" xfId="46974"/>
    <cellStyle name="Note 2 2 4 2 3 3 2 2 8" xfId="46975"/>
    <cellStyle name="Note 2 2 4 2 3 3 2 2 9" xfId="46976"/>
    <cellStyle name="Note 2 2 4 2 3 3 2 3" xfId="46977"/>
    <cellStyle name="Note 2 2 4 2 3 3 2 4" xfId="46978"/>
    <cellStyle name="Note 2 2 4 2 3 3 2 5" xfId="46979"/>
    <cellStyle name="Note 2 2 4 2 3 3 2 6" xfId="46980"/>
    <cellStyle name="Note 2 2 4 2 3 3 2 7" xfId="46981"/>
    <cellStyle name="Note 2 2 4 2 3 3 2 8" xfId="46982"/>
    <cellStyle name="Note 2 2 4 2 3 3 2 9" xfId="46983"/>
    <cellStyle name="Note 2 2 4 2 3 3 3" xfId="46984"/>
    <cellStyle name="Note 2 2 4 2 3 3 3 2" xfId="46985"/>
    <cellStyle name="Note 2 2 4 2 3 3 3 3" xfId="46986"/>
    <cellStyle name="Note 2 2 4 2 3 3 3 4" xfId="46987"/>
    <cellStyle name="Note 2 2 4 2 3 3 3 5" xfId="46988"/>
    <cellStyle name="Note 2 2 4 2 3 3 3 6" xfId="46989"/>
    <cellStyle name="Note 2 2 4 2 3 3 3 7" xfId="46990"/>
    <cellStyle name="Note 2 2 4 2 3 3 3 8" xfId="46991"/>
    <cellStyle name="Note 2 2 4 2 3 3 4" xfId="46992"/>
    <cellStyle name="Note 2 2 4 2 3 3 4 2" xfId="46993"/>
    <cellStyle name="Note 2 2 4 2 3 3 4 3" xfId="46994"/>
    <cellStyle name="Note 2 2 4 2 3 3 4 4" xfId="46995"/>
    <cellStyle name="Note 2 2 4 2 3 3 4 5" xfId="46996"/>
    <cellStyle name="Note 2 2 4 2 3 3 4 6" xfId="46997"/>
    <cellStyle name="Note 2 2 4 2 3 3 4 7" xfId="46998"/>
    <cellStyle name="Note 2 2 4 2 3 3 4 8" xfId="46999"/>
    <cellStyle name="Note 2 2 4 2 3 3 4 9" xfId="47000"/>
    <cellStyle name="Note 2 2 4 2 3 3 5" xfId="47001"/>
    <cellStyle name="Note 2 2 4 2 3 3 6" xfId="47002"/>
    <cellStyle name="Note 2 2 4 2 3 3 7" xfId="47003"/>
    <cellStyle name="Note 2 2 4 2 3 3 8" xfId="47004"/>
    <cellStyle name="Note 2 2 4 2 3 3 9" xfId="47005"/>
    <cellStyle name="Note 2 2 4 2 3 4" xfId="47006"/>
    <cellStyle name="Note 2 2 4 2 3 4 10" xfId="47007"/>
    <cellStyle name="Note 2 2 4 2 3 4 11" xfId="47008"/>
    <cellStyle name="Note 2 2 4 2 3 4 12" xfId="47009"/>
    <cellStyle name="Note 2 2 4 2 3 4 13" xfId="47010"/>
    <cellStyle name="Note 2 2 4 2 3 4 2" xfId="47011"/>
    <cellStyle name="Note 2 2 4 2 3 4 2 10" xfId="47012"/>
    <cellStyle name="Note 2 2 4 2 3 4 2 2" xfId="47013"/>
    <cellStyle name="Note 2 2 4 2 3 4 2 2 2" xfId="47014"/>
    <cellStyle name="Note 2 2 4 2 3 4 2 2 3" xfId="47015"/>
    <cellStyle name="Note 2 2 4 2 3 4 2 2 4" xfId="47016"/>
    <cellStyle name="Note 2 2 4 2 3 4 2 2 5" xfId="47017"/>
    <cellStyle name="Note 2 2 4 2 3 4 2 2 6" xfId="47018"/>
    <cellStyle name="Note 2 2 4 2 3 4 2 2 7" xfId="47019"/>
    <cellStyle name="Note 2 2 4 2 3 4 2 2 8" xfId="47020"/>
    <cellStyle name="Note 2 2 4 2 3 4 2 2 9" xfId="47021"/>
    <cellStyle name="Note 2 2 4 2 3 4 2 3" xfId="47022"/>
    <cellStyle name="Note 2 2 4 2 3 4 2 4" xfId="47023"/>
    <cellStyle name="Note 2 2 4 2 3 4 2 5" xfId="47024"/>
    <cellStyle name="Note 2 2 4 2 3 4 2 6" xfId="47025"/>
    <cellStyle name="Note 2 2 4 2 3 4 2 7" xfId="47026"/>
    <cellStyle name="Note 2 2 4 2 3 4 2 8" xfId="47027"/>
    <cellStyle name="Note 2 2 4 2 3 4 2 9" xfId="47028"/>
    <cellStyle name="Note 2 2 4 2 3 4 3" xfId="47029"/>
    <cellStyle name="Note 2 2 4 2 3 4 3 2" xfId="47030"/>
    <cellStyle name="Note 2 2 4 2 3 4 3 3" xfId="47031"/>
    <cellStyle name="Note 2 2 4 2 3 4 3 4" xfId="47032"/>
    <cellStyle name="Note 2 2 4 2 3 4 3 5" xfId="47033"/>
    <cellStyle name="Note 2 2 4 2 3 4 3 6" xfId="47034"/>
    <cellStyle name="Note 2 2 4 2 3 4 3 7" xfId="47035"/>
    <cellStyle name="Note 2 2 4 2 3 4 3 8" xfId="47036"/>
    <cellStyle name="Note 2 2 4 2 3 4 4" xfId="47037"/>
    <cellStyle name="Note 2 2 4 2 3 4 4 2" xfId="47038"/>
    <cellStyle name="Note 2 2 4 2 3 4 4 3" xfId="47039"/>
    <cellStyle name="Note 2 2 4 2 3 4 4 4" xfId="47040"/>
    <cellStyle name="Note 2 2 4 2 3 4 4 5" xfId="47041"/>
    <cellStyle name="Note 2 2 4 2 3 4 4 6" xfId="47042"/>
    <cellStyle name="Note 2 2 4 2 3 4 4 7" xfId="47043"/>
    <cellStyle name="Note 2 2 4 2 3 4 4 8" xfId="47044"/>
    <cellStyle name="Note 2 2 4 2 3 4 4 9" xfId="47045"/>
    <cellStyle name="Note 2 2 4 2 3 4 5" xfId="47046"/>
    <cellStyle name="Note 2 2 4 2 3 4 6" xfId="47047"/>
    <cellStyle name="Note 2 2 4 2 3 4 7" xfId="47048"/>
    <cellStyle name="Note 2 2 4 2 3 4 8" xfId="47049"/>
    <cellStyle name="Note 2 2 4 2 3 4 9" xfId="47050"/>
    <cellStyle name="Note 2 2 4 2 3 5" xfId="47051"/>
    <cellStyle name="Note 2 2 4 2 3 5 10" xfId="47052"/>
    <cellStyle name="Note 2 2 4 2 3 5 11" xfId="47053"/>
    <cellStyle name="Note 2 2 4 2 3 5 12" xfId="47054"/>
    <cellStyle name="Note 2 2 4 2 3 5 13" xfId="47055"/>
    <cellStyle name="Note 2 2 4 2 3 5 2" xfId="47056"/>
    <cellStyle name="Note 2 2 4 2 3 5 2 10" xfId="47057"/>
    <cellStyle name="Note 2 2 4 2 3 5 2 2" xfId="47058"/>
    <cellStyle name="Note 2 2 4 2 3 5 2 2 2" xfId="47059"/>
    <cellStyle name="Note 2 2 4 2 3 5 2 2 3" xfId="47060"/>
    <cellStyle name="Note 2 2 4 2 3 5 2 2 4" xfId="47061"/>
    <cellStyle name="Note 2 2 4 2 3 5 2 2 5" xfId="47062"/>
    <cellStyle name="Note 2 2 4 2 3 5 2 2 6" xfId="47063"/>
    <cellStyle name="Note 2 2 4 2 3 5 2 2 7" xfId="47064"/>
    <cellStyle name="Note 2 2 4 2 3 5 2 2 8" xfId="47065"/>
    <cellStyle name="Note 2 2 4 2 3 5 2 2 9" xfId="47066"/>
    <cellStyle name="Note 2 2 4 2 3 5 2 3" xfId="47067"/>
    <cellStyle name="Note 2 2 4 2 3 5 2 4" xfId="47068"/>
    <cellStyle name="Note 2 2 4 2 3 5 2 5" xfId="47069"/>
    <cellStyle name="Note 2 2 4 2 3 5 2 6" xfId="47070"/>
    <cellStyle name="Note 2 2 4 2 3 5 2 7" xfId="47071"/>
    <cellStyle name="Note 2 2 4 2 3 5 2 8" xfId="47072"/>
    <cellStyle name="Note 2 2 4 2 3 5 2 9" xfId="47073"/>
    <cellStyle name="Note 2 2 4 2 3 5 3" xfId="47074"/>
    <cellStyle name="Note 2 2 4 2 3 5 3 2" xfId="47075"/>
    <cellStyle name="Note 2 2 4 2 3 5 3 3" xfId="47076"/>
    <cellStyle name="Note 2 2 4 2 3 5 3 4" xfId="47077"/>
    <cellStyle name="Note 2 2 4 2 3 5 3 5" xfId="47078"/>
    <cellStyle name="Note 2 2 4 2 3 5 3 6" xfId="47079"/>
    <cellStyle name="Note 2 2 4 2 3 5 3 7" xfId="47080"/>
    <cellStyle name="Note 2 2 4 2 3 5 3 8" xfId="47081"/>
    <cellStyle name="Note 2 2 4 2 3 5 4" xfId="47082"/>
    <cellStyle name="Note 2 2 4 2 3 5 4 2" xfId="47083"/>
    <cellStyle name="Note 2 2 4 2 3 5 4 3" xfId="47084"/>
    <cellStyle name="Note 2 2 4 2 3 5 4 4" xfId="47085"/>
    <cellStyle name="Note 2 2 4 2 3 5 4 5" xfId="47086"/>
    <cellStyle name="Note 2 2 4 2 3 5 4 6" xfId="47087"/>
    <cellStyle name="Note 2 2 4 2 3 5 4 7" xfId="47088"/>
    <cellStyle name="Note 2 2 4 2 3 5 4 8" xfId="47089"/>
    <cellStyle name="Note 2 2 4 2 3 5 4 9" xfId="47090"/>
    <cellStyle name="Note 2 2 4 2 3 5 5" xfId="47091"/>
    <cellStyle name="Note 2 2 4 2 3 5 6" xfId="47092"/>
    <cellStyle name="Note 2 2 4 2 3 5 7" xfId="47093"/>
    <cellStyle name="Note 2 2 4 2 3 5 8" xfId="47094"/>
    <cellStyle name="Note 2 2 4 2 3 5 9" xfId="47095"/>
    <cellStyle name="Note 2 2 4 2 3 6" xfId="47096"/>
    <cellStyle name="Note 2 2 4 2 3 6 10" xfId="47097"/>
    <cellStyle name="Note 2 2 4 2 3 6 2" xfId="47098"/>
    <cellStyle name="Note 2 2 4 2 3 6 2 2" xfId="47099"/>
    <cellStyle name="Note 2 2 4 2 3 6 2 3" xfId="47100"/>
    <cellStyle name="Note 2 2 4 2 3 6 2 4" xfId="47101"/>
    <cellStyle name="Note 2 2 4 2 3 6 2 5" xfId="47102"/>
    <cellStyle name="Note 2 2 4 2 3 6 2 6" xfId="47103"/>
    <cellStyle name="Note 2 2 4 2 3 6 2 7" xfId="47104"/>
    <cellStyle name="Note 2 2 4 2 3 6 2 8" xfId="47105"/>
    <cellStyle name="Note 2 2 4 2 3 6 2 9" xfId="47106"/>
    <cellStyle name="Note 2 2 4 2 3 6 3" xfId="47107"/>
    <cellStyle name="Note 2 2 4 2 3 6 4" xfId="47108"/>
    <cellStyle name="Note 2 2 4 2 3 6 5" xfId="47109"/>
    <cellStyle name="Note 2 2 4 2 3 6 6" xfId="47110"/>
    <cellStyle name="Note 2 2 4 2 3 6 7" xfId="47111"/>
    <cellStyle name="Note 2 2 4 2 3 6 8" xfId="47112"/>
    <cellStyle name="Note 2 2 4 2 3 6 9" xfId="47113"/>
    <cellStyle name="Note 2 2 4 2 3 7" xfId="47114"/>
    <cellStyle name="Note 2 2 4 2 3 7 2" xfId="47115"/>
    <cellStyle name="Note 2 2 4 2 3 7 3" xfId="47116"/>
    <cellStyle name="Note 2 2 4 2 3 7 4" xfId="47117"/>
    <cellStyle name="Note 2 2 4 2 3 7 5" xfId="47118"/>
    <cellStyle name="Note 2 2 4 2 3 7 6" xfId="47119"/>
    <cellStyle name="Note 2 2 4 2 3 7 7" xfId="47120"/>
    <cellStyle name="Note 2 2 4 2 3 7 8" xfId="47121"/>
    <cellStyle name="Note 2 2 4 2 3 8" xfId="47122"/>
    <cellStyle name="Note 2 2 4 2 3 8 2" xfId="47123"/>
    <cellStyle name="Note 2 2 4 2 3 8 3" xfId="47124"/>
    <cellStyle name="Note 2 2 4 2 3 8 4" xfId="47125"/>
    <cellStyle name="Note 2 2 4 2 3 8 5" xfId="47126"/>
    <cellStyle name="Note 2 2 4 2 3 8 6" xfId="47127"/>
    <cellStyle name="Note 2 2 4 2 3 8 7" xfId="47128"/>
    <cellStyle name="Note 2 2 4 2 3 8 8" xfId="47129"/>
    <cellStyle name="Note 2 2 4 2 3 8 9" xfId="47130"/>
    <cellStyle name="Note 2 2 4 2 3 9" xfId="47131"/>
    <cellStyle name="Note 2 2 4 2 4" xfId="47132"/>
    <cellStyle name="Note 2 2 4 2 4 10" xfId="47133"/>
    <cellStyle name="Note 2 2 4 2 4 11" xfId="47134"/>
    <cellStyle name="Note 2 2 4 2 4 12" xfId="47135"/>
    <cellStyle name="Note 2 2 4 2 4 13" xfId="47136"/>
    <cellStyle name="Note 2 2 4 2 4 2" xfId="47137"/>
    <cellStyle name="Note 2 2 4 2 4 2 10" xfId="47138"/>
    <cellStyle name="Note 2 2 4 2 4 2 2" xfId="47139"/>
    <cellStyle name="Note 2 2 4 2 4 2 2 2" xfId="47140"/>
    <cellStyle name="Note 2 2 4 2 4 2 2 3" xfId="47141"/>
    <cellStyle name="Note 2 2 4 2 4 2 2 4" xfId="47142"/>
    <cellStyle name="Note 2 2 4 2 4 2 2 5" xfId="47143"/>
    <cellStyle name="Note 2 2 4 2 4 2 2 6" xfId="47144"/>
    <cellStyle name="Note 2 2 4 2 4 2 2 7" xfId="47145"/>
    <cellStyle name="Note 2 2 4 2 4 2 2 8" xfId="47146"/>
    <cellStyle name="Note 2 2 4 2 4 2 2 9" xfId="47147"/>
    <cellStyle name="Note 2 2 4 2 4 2 3" xfId="47148"/>
    <cellStyle name="Note 2 2 4 2 4 2 4" xfId="47149"/>
    <cellStyle name="Note 2 2 4 2 4 2 5" xfId="47150"/>
    <cellStyle name="Note 2 2 4 2 4 2 6" xfId="47151"/>
    <cellStyle name="Note 2 2 4 2 4 2 7" xfId="47152"/>
    <cellStyle name="Note 2 2 4 2 4 2 8" xfId="47153"/>
    <cellStyle name="Note 2 2 4 2 4 2 9" xfId="47154"/>
    <cellStyle name="Note 2 2 4 2 4 3" xfId="47155"/>
    <cellStyle name="Note 2 2 4 2 4 3 2" xfId="47156"/>
    <cellStyle name="Note 2 2 4 2 4 3 3" xfId="47157"/>
    <cellStyle name="Note 2 2 4 2 4 3 4" xfId="47158"/>
    <cellStyle name="Note 2 2 4 2 4 3 5" xfId="47159"/>
    <cellStyle name="Note 2 2 4 2 4 3 6" xfId="47160"/>
    <cellStyle name="Note 2 2 4 2 4 3 7" xfId="47161"/>
    <cellStyle name="Note 2 2 4 2 4 3 8" xfId="47162"/>
    <cellStyle name="Note 2 2 4 2 4 4" xfId="47163"/>
    <cellStyle name="Note 2 2 4 2 4 4 2" xfId="47164"/>
    <cellStyle name="Note 2 2 4 2 4 4 3" xfId="47165"/>
    <cellStyle name="Note 2 2 4 2 4 4 4" xfId="47166"/>
    <cellStyle name="Note 2 2 4 2 4 4 5" xfId="47167"/>
    <cellStyle name="Note 2 2 4 2 4 4 6" xfId="47168"/>
    <cellStyle name="Note 2 2 4 2 4 4 7" xfId="47169"/>
    <cellStyle name="Note 2 2 4 2 4 4 8" xfId="47170"/>
    <cellStyle name="Note 2 2 4 2 4 4 9" xfId="47171"/>
    <cellStyle name="Note 2 2 4 2 4 5" xfId="47172"/>
    <cellStyle name="Note 2 2 4 2 4 6" xfId="47173"/>
    <cellStyle name="Note 2 2 4 2 4 7" xfId="47174"/>
    <cellStyle name="Note 2 2 4 2 4 8" xfId="47175"/>
    <cellStyle name="Note 2 2 4 2 4 9" xfId="47176"/>
    <cellStyle name="Note 2 2 4 2 5" xfId="47177"/>
    <cellStyle name="Note 2 2 4 2 5 2" xfId="47178"/>
    <cellStyle name="Note 2 2 4 2 5 3" xfId="47179"/>
    <cellStyle name="Note 2 2 4 2 5 4" xfId="47180"/>
    <cellStyle name="Note 2 2 4 2 5 5" xfId="47181"/>
    <cellStyle name="Note 2 2 4 2 5 6" xfId="47182"/>
    <cellStyle name="Note 2 2 4 2 5 7" xfId="47183"/>
    <cellStyle name="Note 2 2 4 2 5 8" xfId="47184"/>
    <cellStyle name="Note 2 2 4 2 5 9" xfId="47185"/>
    <cellStyle name="Note 2 2 4 2 6" xfId="47186"/>
    <cellStyle name="Note 2 2 4 2 6 2" xfId="47187"/>
    <cellStyle name="Note 2 2 4 2 6 3" xfId="47188"/>
    <cellStyle name="Note 2 2 4 2 6 4" xfId="47189"/>
    <cellStyle name="Note 2 2 4 2 6 5" xfId="47190"/>
    <cellStyle name="Note 2 2 4 2 6 6" xfId="47191"/>
    <cellStyle name="Note 2 2 4 2 6 7" xfId="47192"/>
    <cellStyle name="Note 2 2 4 2 6 8" xfId="47193"/>
    <cellStyle name="Note 2 2 4 2 7" xfId="47194"/>
    <cellStyle name="Note 2 2 4 2 7 2" xfId="47195"/>
    <cellStyle name="Note 2 2 4 2 7 3" xfId="47196"/>
    <cellStyle name="Note 2 2 4 2 7 4" xfId="47197"/>
    <cellStyle name="Note 2 2 4 2 7 5" xfId="47198"/>
    <cellStyle name="Note 2 2 4 2 7 6" xfId="47199"/>
    <cellStyle name="Note 2 2 4 2 7 7" xfId="47200"/>
    <cellStyle name="Note 2 2 4 2 7 8" xfId="47201"/>
    <cellStyle name="Note 2 2 4 2 8" xfId="47202"/>
    <cellStyle name="Note 2 2 4 2 8 2" xfId="47203"/>
    <cellStyle name="Note 2 2 4 2 8 3" xfId="47204"/>
    <cellStyle name="Note 2 2 4 2 8 4" xfId="47205"/>
    <cellStyle name="Note 2 2 4 2 8 5" xfId="47206"/>
    <cellStyle name="Note 2 2 4 2 8 6" xfId="47207"/>
    <cellStyle name="Note 2 2 4 2 8 7" xfId="47208"/>
    <cellStyle name="Note 2 2 4 2 8 8" xfId="47209"/>
    <cellStyle name="Note 2 2 4 2 9" xfId="47210"/>
    <cellStyle name="Note 2 2 4 2 9 2" xfId="47211"/>
    <cellStyle name="Note 2 2 4 2 9 3" xfId="47212"/>
    <cellStyle name="Note 2 2 4 2 9 4" xfId="47213"/>
    <cellStyle name="Note 2 2 4 2 9 5" xfId="47214"/>
    <cellStyle name="Note 2 2 4 2 9 6" xfId="47215"/>
    <cellStyle name="Note 2 2 4 2 9 7" xfId="47216"/>
    <cellStyle name="Note 2 2 4 2 9 8" xfId="47217"/>
    <cellStyle name="Note 2 2 4 20" xfId="47218"/>
    <cellStyle name="Note 2 2 4 21" xfId="47219"/>
    <cellStyle name="Note 2 2 4 22" xfId="47220"/>
    <cellStyle name="Note 2 2 4 23" xfId="47221"/>
    <cellStyle name="Note 2 2 4 24" xfId="47222"/>
    <cellStyle name="Note 2 2 4 25" xfId="47223"/>
    <cellStyle name="Note 2 2 4 26" xfId="47224"/>
    <cellStyle name="Note 2 2 4 27" xfId="47225"/>
    <cellStyle name="Note 2 2 4 3" xfId="47226"/>
    <cellStyle name="Note 2 2 4 3 10" xfId="47227"/>
    <cellStyle name="Note 2 2 4 3 11" xfId="47228"/>
    <cellStyle name="Note 2 2 4 3 12" xfId="47229"/>
    <cellStyle name="Note 2 2 4 3 13" xfId="47230"/>
    <cellStyle name="Note 2 2 4 3 14" xfId="47231"/>
    <cellStyle name="Note 2 2 4 3 15" xfId="47232"/>
    <cellStyle name="Note 2 2 4 3 16" xfId="47233"/>
    <cellStyle name="Note 2 2 4 3 17" xfId="47234"/>
    <cellStyle name="Note 2 2 4 3 18" xfId="47235"/>
    <cellStyle name="Note 2 2 4 3 19" xfId="47236"/>
    <cellStyle name="Note 2 2 4 3 2" xfId="47237"/>
    <cellStyle name="Note 2 2 4 3 2 10" xfId="47238"/>
    <cellStyle name="Note 2 2 4 3 2 11" xfId="47239"/>
    <cellStyle name="Note 2 2 4 3 2 12" xfId="47240"/>
    <cellStyle name="Note 2 2 4 3 2 13" xfId="47241"/>
    <cellStyle name="Note 2 2 4 3 2 2" xfId="47242"/>
    <cellStyle name="Note 2 2 4 3 2 2 10" xfId="47243"/>
    <cellStyle name="Note 2 2 4 3 2 2 2" xfId="47244"/>
    <cellStyle name="Note 2 2 4 3 2 2 2 2" xfId="47245"/>
    <cellStyle name="Note 2 2 4 3 2 2 2 3" xfId="47246"/>
    <cellStyle name="Note 2 2 4 3 2 2 2 4" xfId="47247"/>
    <cellStyle name="Note 2 2 4 3 2 2 2 5" xfId="47248"/>
    <cellStyle name="Note 2 2 4 3 2 2 2 6" xfId="47249"/>
    <cellStyle name="Note 2 2 4 3 2 2 2 7" xfId="47250"/>
    <cellStyle name="Note 2 2 4 3 2 2 2 8" xfId="47251"/>
    <cellStyle name="Note 2 2 4 3 2 2 2 9" xfId="47252"/>
    <cellStyle name="Note 2 2 4 3 2 2 3" xfId="47253"/>
    <cellStyle name="Note 2 2 4 3 2 2 4" xfId="47254"/>
    <cellStyle name="Note 2 2 4 3 2 2 5" xfId="47255"/>
    <cellStyle name="Note 2 2 4 3 2 2 6" xfId="47256"/>
    <cellStyle name="Note 2 2 4 3 2 2 7" xfId="47257"/>
    <cellStyle name="Note 2 2 4 3 2 2 8" xfId="47258"/>
    <cellStyle name="Note 2 2 4 3 2 2 9" xfId="47259"/>
    <cellStyle name="Note 2 2 4 3 2 3" xfId="47260"/>
    <cellStyle name="Note 2 2 4 3 2 3 2" xfId="47261"/>
    <cellStyle name="Note 2 2 4 3 2 3 3" xfId="47262"/>
    <cellStyle name="Note 2 2 4 3 2 3 4" xfId="47263"/>
    <cellStyle name="Note 2 2 4 3 2 3 5" xfId="47264"/>
    <cellStyle name="Note 2 2 4 3 2 3 6" xfId="47265"/>
    <cellStyle name="Note 2 2 4 3 2 3 7" xfId="47266"/>
    <cellStyle name="Note 2 2 4 3 2 3 8" xfId="47267"/>
    <cellStyle name="Note 2 2 4 3 2 4" xfId="47268"/>
    <cellStyle name="Note 2 2 4 3 2 4 2" xfId="47269"/>
    <cellStyle name="Note 2 2 4 3 2 4 3" xfId="47270"/>
    <cellStyle name="Note 2 2 4 3 2 4 4" xfId="47271"/>
    <cellStyle name="Note 2 2 4 3 2 4 5" xfId="47272"/>
    <cellStyle name="Note 2 2 4 3 2 4 6" xfId="47273"/>
    <cellStyle name="Note 2 2 4 3 2 4 7" xfId="47274"/>
    <cellStyle name="Note 2 2 4 3 2 4 8" xfId="47275"/>
    <cellStyle name="Note 2 2 4 3 2 4 9" xfId="47276"/>
    <cellStyle name="Note 2 2 4 3 2 5" xfId="47277"/>
    <cellStyle name="Note 2 2 4 3 2 6" xfId="47278"/>
    <cellStyle name="Note 2 2 4 3 2 7" xfId="47279"/>
    <cellStyle name="Note 2 2 4 3 2 8" xfId="47280"/>
    <cellStyle name="Note 2 2 4 3 2 9" xfId="47281"/>
    <cellStyle name="Note 2 2 4 3 20" xfId="47282"/>
    <cellStyle name="Note 2 2 4 3 21" xfId="47283"/>
    <cellStyle name="Note 2 2 4 3 22" xfId="47284"/>
    <cellStyle name="Note 2 2 4 3 23" xfId="47285"/>
    <cellStyle name="Note 2 2 4 3 24" xfId="47286"/>
    <cellStyle name="Note 2 2 4 3 3" xfId="47287"/>
    <cellStyle name="Note 2 2 4 3 3 10" xfId="47288"/>
    <cellStyle name="Note 2 2 4 3 3 11" xfId="47289"/>
    <cellStyle name="Note 2 2 4 3 3 12" xfId="47290"/>
    <cellStyle name="Note 2 2 4 3 3 13" xfId="47291"/>
    <cellStyle name="Note 2 2 4 3 3 2" xfId="47292"/>
    <cellStyle name="Note 2 2 4 3 3 2 10" xfId="47293"/>
    <cellStyle name="Note 2 2 4 3 3 2 2" xfId="47294"/>
    <cellStyle name="Note 2 2 4 3 3 2 2 2" xfId="47295"/>
    <cellStyle name="Note 2 2 4 3 3 2 2 3" xfId="47296"/>
    <cellStyle name="Note 2 2 4 3 3 2 2 4" xfId="47297"/>
    <cellStyle name="Note 2 2 4 3 3 2 2 5" xfId="47298"/>
    <cellStyle name="Note 2 2 4 3 3 2 2 6" xfId="47299"/>
    <cellStyle name="Note 2 2 4 3 3 2 2 7" xfId="47300"/>
    <cellStyle name="Note 2 2 4 3 3 2 2 8" xfId="47301"/>
    <cellStyle name="Note 2 2 4 3 3 2 2 9" xfId="47302"/>
    <cellStyle name="Note 2 2 4 3 3 2 3" xfId="47303"/>
    <cellStyle name="Note 2 2 4 3 3 2 4" xfId="47304"/>
    <cellStyle name="Note 2 2 4 3 3 2 5" xfId="47305"/>
    <cellStyle name="Note 2 2 4 3 3 2 6" xfId="47306"/>
    <cellStyle name="Note 2 2 4 3 3 2 7" xfId="47307"/>
    <cellStyle name="Note 2 2 4 3 3 2 8" xfId="47308"/>
    <cellStyle name="Note 2 2 4 3 3 2 9" xfId="47309"/>
    <cellStyle name="Note 2 2 4 3 3 3" xfId="47310"/>
    <cellStyle name="Note 2 2 4 3 3 3 2" xfId="47311"/>
    <cellStyle name="Note 2 2 4 3 3 3 3" xfId="47312"/>
    <cellStyle name="Note 2 2 4 3 3 3 4" xfId="47313"/>
    <cellStyle name="Note 2 2 4 3 3 3 5" xfId="47314"/>
    <cellStyle name="Note 2 2 4 3 3 3 6" xfId="47315"/>
    <cellStyle name="Note 2 2 4 3 3 3 7" xfId="47316"/>
    <cellStyle name="Note 2 2 4 3 3 3 8" xfId="47317"/>
    <cellStyle name="Note 2 2 4 3 3 4" xfId="47318"/>
    <cellStyle name="Note 2 2 4 3 3 4 2" xfId="47319"/>
    <cellStyle name="Note 2 2 4 3 3 4 3" xfId="47320"/>
    <cellStyle name="Note 2 2 4 3 3 4 4" xfId="47321"/>
    <cellStyle name="Note 2 2 4 3 3 4 5" xfId="47322"/>
    <cellStyle name="Note 2 2 4 3 3 4 6" xfId="47323"/>
    <cellStyle name="Note 2 2 4 3 3 4 7" xfId="47324"/>
    <cellStyle name="Note 2 2 4 3 3 4 8" xfId="47325"/>
    <cellStyle name="Note 2 2 4 3 3 4 9" xfId="47326"/>
    <cellStyle name="Note 2 2 4 3 3 5" xfId="47327"/>
    <cellStyle name="Note 2 2 4 3 3 6" xfId="47328"/>
    <cellStyle name="Note 2 2 4 3 3 7" xfId="47329"/>
    <cellStyle name="Note 2 2 4 3 3 8" xfId="47330"/>
    <cellStyle name="Note 2 2 4 3 3 9" xfId="47331"/>
    <cellStyle name="Note 2 2 4 3 4" xfId="47332"/>
    <cellStyle name="Note 2 2 4 3 4 10" xfId="47333"/>
    <cellStyle name="Note 2 2 4 3 4 11" xfId="47334"/>
    <cellStyle name="Note 2 2 4 3 4 12" xfId="47335"/>
    <cellStyle name="Note 2 2 4 3 4 13" xfId="47336"/>
    <cellStyle name="Note 2 2 4 3 4 2" xfId="47337"/>
    <cellStyle name="Note 2 2 4 3 4 2 10" xfId="47338"/>
    <cellStyle name="Note 2 2 4 3 4 2 2" xfId="47339"/>
    <cellStyle name="Note 2 2 4 3 4 2 2 2" xfId="47340"/>
    <cellStyle name="Note 2 2 4 3 4 2 2 3" xfId="47341"/>
    <cellStyle name="Note 2 2 4 3 4 2 2 4" xfId="47342"/>
    <cellStyle name="Note 2 2 4 3 4 2 2 5" xfId="47343"/>
    <cellStyle name="Note 2 2 4 3 4 2 2 6" xfId="47344"/>
    <cellStyle name="Note 2 2 4 3 4 2 2 7" xfId="47345"/>
    <cellStyle name="Note 2 2 4 3 4 2 2 8" xfId="47346"/>
    <cellStyle name="Note 2 2 4 3 4 2 2 9" xfId="47347"/>
    <cellStyle name="Note 2 2 4 3 4 2 3" xfId="47348"/>
    <cellStyle name="Note 2 2 4 3 4 2 4" xfId="47349"/>
    <cellStyle name="Note 2 2 4 3 4 2 5" xfId="47350"/>
    <cellStyle name="Note 2 2 4 3 4 2 6" xfId="47351"/>
    <cellStyle name="Note 2 2 4 3 4 2 7" xfId="47352"/>
    <cellStyle name="Note 2 2 4 3 4 2 8" xfId="47353"/>
    <cellStyle name="Note 2 2 4 3 4 2 9" xfId="47354"/>
    <cellStyle name="Note 2 2 4 3 4 3" xfId="47355"/>
    <cellStyle name="Note 2 2 4 3 4 3 2" xfId="47356"/>
    <cellStyle name="Note 2 2 4 3 4 3 3" xfId="47357"/>
    <cellStyle name="Note 2 2 4 3 4 3 4" xfId="47358"/>
    <cellStyle name="Note 2 2 4 3 4 3 5" xfId="47359"/>
    <cellStyle name="Note 2 2 4 3 4 3 6" xfId="47360"/>
    <cellStyle name="Note 2 2 4 3 4 3 7" xfId="47361"/>
    <cellStyle name="Note 2 2 4 3 4 3 8" xfId="47362"/>
    <cellStyle name="Note 2 2 4 3 4 4" xfId="47363"/>
    <cellStyle name="Note 2 2 4 3 4 4 2" xfId="47364"/>
    <cellStyle name="Note 2 2 4 3 4 4 3" xfId="47365"/>
    <cellStyle name="Note 2 2 4 3 4 4 4" xfId="47366"/>
    <cellStyle name="Note 2 2 4 3 4 4 5" xfId="47367"/>
    <cellStyle name="Note 2 2 4 3 4 4 6" xfId="47368"/>
    <cellStyle name="Note 2 2 4 3 4 4 7" xfId="47369"/>
    <cellStyle name="Note 2 2 4 3 4 4 8" xfId="47370"/>
    <cellStyle name="Note 2 2 4 3 4 4 9" xfId="47371"/>
    <cellStyle name="Note 2 2 4 3 4 5" xfId="47372"/>
    <cellStyle name="Note 2 2 4 3 4 6" xfId="47373"/>
    <cellStyle name="Note 2 2 4 3 4 7" xfId="47374"/>
    <cellStyle name="Note 2 2 4 3 4 8" xfId="47375"/>
    <cellStyle name="Note 2 2 4 3 4 9" xfId="47376"/>
    <cellStyle name="Note 2 2 4 3 5" xfId="47377"/>
    <cellStyle name="Note 2 2 4 3 5 10" xfId="47378"/>
    <cellStyle name="Note 2 2 4 3 5 11" xfId="47379"/>
    <cellStyle name="Note 2 2 4 3 5 12" xfId="47380"/>
    <cellStyle name="Note 2 2 4 3 5 13" xfId="47381"/>
    <cellStyle name="Note 2 2 4 3 5 2" xfId="47382"/>
    <cellStyle name="Note 2 2 4 3 5 2 10" xfId="47383"/>
    <cellStyle name="Note 2 2 4 3 5 2 2" xfId="47384"/>
    <cellStyle name="Note 2 2 4 3 5 2 2 2" xfId="47385"/>
    <cellStyle name="Note 2 2 4 3 5 2 2 3" xfId="47386"/>
    <cellStyle name="Note 2 2 4 3 5 2 2 4" xfId="47387"/>
    <cellStyle name="Note 2 2 4 3 5 2 2 5" xfId="47388"/>
    <cellStyle name="Note 2 2 4 3 5 2 2 6" xfId="47389"/>
    <cellStyle name="Note 2 2 4 3 5 2 2 7" xfId="47390"/>
    <cellStyle name="Note 2 2 4 3 5 2 2 8" xfId="47391"/>
    <cellStyle name="Note 2 2 4 3 5 2 2 9" xfId="47392"/>
    <cellStyle name="Note 2 2 4 3 5 2 3" xfId="47393"/>
    <cellStyle name="Note 2 2 4 3 5 2 4" xfId="47394"/>
    <cellStyle name="Note 2 2 4 3 5 2 5" xfId="47395"/>
    <cellStyle name="Note 2 2 4 3 5 2 6" xfId="47396"/>
    <cellStyle name="Note 2 2 4 3 5 2 7" xfId="47397"/>
    <cellStyle name="Note 2 2 4 3 5 2 8" xfId="47398"/>
    <cellStyle name="Note 2 2 4 3 5 2 9" xfId="47399"/>
    <cellStyle name="Note 2 2 4 3 5 3" xfId="47400"/>
    <cellStyle name="Note 2 2 4 3 5 3 2" xfId="47401"/>
    <cellStyle name="Note 2 2 4 3 5 3 3" xfId="47402"/>
    <cellStyle name="Note 2 2 4 3 5 3 4" xfId="47403"/>
    <cellStyle name="Note 2 2 4 3 5 3 5" xfId="47404"/>
    <cellStyle name="Note 2 2 4 3 5 3 6" xfId="47405"/>
    <cellStyle name="Note 2 2 4 3 5 3 7" xfId="47406"/>
    <cellStyle name="Note 2 2 4 3 5 3 8" xfId="47407"/>
    <cellStyle name="Note 2 2 4 3 5 4" xfId="47408"/>
    <cellStyle name="Note 2 2 4 3 5 4 2" xfId="47409"/>
    <cellStyle name="Note 2 2 4 3 5 4 3" xfId="47410"/>
    <cellStyle name="Note 2 2 4 3 5 4 4" xfId="47411"/>
    <cellStyle name="Note 2 2 4 3 5 4 5" xfId="47412"/>
    <cellStyle name="Note 2 2 4 3 5 4 6" xfId="47413"/>
    <cellStyle name="Note 2 2 4 3 5 4 7" xfId="47414"/>
    <cellStyle name="Note 2 2 4 3 5 4 8" xfId="47415"/>
    <cellStyle name="Note 2 2 4 3 5 4 9" xfId="47416"/>
    <cellStyle name="Note 2 2 4 3 5 5" xfId="47417"/>
    <cellStyle name="Note 2 2 4 3 5 6" xfId="47418"/>
    <cellStyle name="Note 2 2 4 3 5 7" xfId="47419"/>
    <cellStyle name="Note 2 2 4 3 5 8" xfId="47420"/>
    <cellStyle name="Note 2 2 4 3 5 9" xfId="47421"/>
    <cellStyle name="Note 2 2 4 3 6" xfId="47422"/>
    <cellStyle name="Note 2 2 4 3 6 10" xfId="47423"/>
    <cellStyle name="Note 2 2 4 3 6 2" xfId="47424"/>
    <cellStyle name="Note 2 2 4 3 6 2 2" xfId="47425"/>
    <cellStyle name="Note 2 2 4 3 6 2 3" xfId="47426"/>
    <cellStyle name="Note 2 2 4 3 6 2 4" xfId="47427"/>
    <cellStyle name="Note 2 2 4 3 6 2 5" xfId="47428"/>
    <cellStyle name="Note 2 2 4 3 6 2 6" xfId="47429"/>
    <cellStyle name="Note 2 2 4 3 6 2 7" xfId="47430"/>
    <cellStyle name="Note 2 2 4 3 6 2 8" xfId="47431"/>
    <cellStyle name="Note 2 2 4 3 6 2 9" xfId="47432"/>
    <cellStyle name="Note 2 2 4 3 6 3" xfId="47433"/>
    <cellStyle name="Note 2 2 4 3 6 4" xfId="47434"/>
    <cellStyle name="Note 2 2 4 3 6 5" xfId="47435"/>
    <cellStyle name="Note 2 2 4 3 6 6" xfId="47436"/>
    <cellStyle name="Note 2 2 4 3 6 7" xfId="47437"/>
    <cellStyle name="Note 2 2 4 3 6 8" xfId="47438"/>
    <cellStyle name="Note 2 2 4 3 6 9" xfId="47439"/>
    <cellStyle name="Note 2 2 4 3 7" xfId="47440"/>
    <cellStyle name="Note 2 2 4 3 7 2" xfId="47441"/>
    <cellStyle name="Note 2 2 4 3 7 3" xfId="47442"/>
    <cellStyle name="Note 2 2 4 3 7 4" xfId="47443"/>
    <cellStyle name="Note 2 2 4 3 7 5" xfId="47444"/>
    <cellStyle name="Note 2 2 4 3 7 6" xfId="47445"/>
    <cellStyle name="Note 2 2 4 3 7 7" xfId="47446"/>
    <cellStyle name="Note 2 2 4 3 7 8" xfId="47447"/>
    <cellStyle name="Note 2 2 4 3 8" xfId="47448"/>
    <cellStyle name="Note 2 2 4 3 8 2" xfId="47449"/>
    <cellStyle name="Note 2 2 4 3 8 3" xfId="47450"/>
    <cellStyle name="Note 2 2 4 3 8 4" xfId="47451"/>
    <cellStyle name="Note 2 2 4 3 8 5" xfId="47452"/>
    <cellStyle name="Note 2 2 4 3 8 6" xfId="47453"/>
    <cellStyle name="Note 2 2 4 3 8 7" xfId="47454"/>
    <cellStyle name="Note 2 2 4 3 8 8" xfId="47455"/>
    <cellStyle name="Note 2 2 4 3 8 9" xfId="47456"/>
    <cellStyle name="Note 2 2 4 3 9" xfId="47457"/>
    <cellStyle name="Note 2 2 4 4" xfId="47458"/>
    <cellStyle name="Note 2 2 4 4 10" xfId="47459"/>
    <cellStyle name="Note 2 2 4 4 11" xfId="47460"/>
    <cellStyle name="Note 2 2 4 4 12" xfId="47461"/>
    <cellStyle name="Note 2 2 4 4 13" xfId="47462"/>
    <cellStyle name="Note 2 2 4 4 14" xfId="47463"/>
    <cellStyle name="Note 2 2 4 4 15" xfId="47464"/>
    <cellStyle name="Note 2 2 4 4 16" xfId="47465"/>
    <cellStyle name="Note 2 2 4 4 17" xfId="47466"/>
    <cellStyle name="Note 2 2 4 4 18" xfId="47467"/>
    <cellStyle name="Note 2 2 4 4 2" xfId="47468"/>
    <cellStyle name="Note 2 2 4 4 2 10" xfId="47469"/>
    <cellStyle name="Note 2 2 4 4 2 11" xfId="47470"/>
    <cellStyle name="Note 2 2 4 4 2 12" xfId="47471"/>
    <cellStyle name="Note 2 2 4 4 2 13" xfId="47472"/>
    <cellStyle name="Note 2 2 4 4 2 2" xfId="47473"/>
    <cellStyle name="Note 2 2 4 4 2 2 10" xfId="47474"/>
    <cellStyle name="Note 2 2 4 4 2 2 2" xfId="47475"/>
    <cellStyle name="Note 2 2 4 4 2 2 2 2" xfId="47476"/>
    <cellStyle name="Note 2 2 4 4 2 2 2 3" xfId="47477"/>
    <cellStyle name="Note 2 2 4 4 2 2 2 4" xfId="47478"/>
    <cellStyle name="Note 2 2 4 4 2 2 2 5" xfId="47479"/>
    <cellStyle name="Note 2 2 4 4 2 2 2 6" xfId="47480"/>
    <cellStyle name="Note 2 2 4 4 2 2 2 7" xfId="47481"/>
    <cellStyle name="Note 2 2 4 4 2 2 2 8" xfId="47482"/>
    <cellStyle name="Note 2 2 4 4 2 2 2 9" xfId="47483"/>
    <cellStyle name="Note 2 2 4 4 2 2 3" xfId="47484"/>
    <cellStyle name="Note 2 2 4 4 2 2 4" xfId="47485"/>
    <cellStyle name="Note 2 2 4 4 2 2 5" xfId="47486"/>
    <cellStyle name="Note 2 2 4 4 2 2 6" xfId="47487"/>
    <cellStyle name="Note 2 2 4 4 2 2 7" xfId="47488"/>
    <cellStyle name="Note 2 2 4 4 2 2 8" xfId="47489"/>
    <cellStyle name="Note 2 2 4 4 2 2 9" xfId="47490"/>
    <cellStyle name="Note 2 2 4 4 2 3" xfId="47491"/>
    <cellStyle name="Note 2 2 4 4 2 3 2" xfId="47492"/>
    <cellStyle name="Note 2 2 4 4 2 3 3" xfId="47493"/>
    <cellStyle name="Note 2 2 4 4 2 3 4" xfId="47494"/>
    <cellStyle name="Note 2 2 4 4 2 3 5" xfId="47495"/>
    <cellStyle name="Note 2 2 4 4 2 3 6" xfId="47496"/>
    <cellStyle name="Note 2 2 4 4 2 3 7" xfId="47497"/>
    <cellStyle name="Note 2 2 4 4 2 3 8" xfId="47498"/>
    <cellStyle name="Note 2 2 4 4 2 4" xfId="47499"/>
    <cellStyle name="Note 2 2 4 4 2 4 2" xfId="47500"/>
    <cellStyle name="Note 2 2 4 4 2 4 3" xfId="47501"/>
    <cellStyle name="Note 2 2 4 4 2 4 4" xfId="47502"/>
    <cellStyle name="Note 2 2 4 4 2 4 5" xfId="47503"/>
    <cellStyle name="Note 2 2 4 4 2 4 6" xfId="47504"/>
    <cellStyle name="Note 2 2 4 4 2 4 7" xfId="47505"/>
    <cellStyle name="Note 2 2 4 4 2 4 8" xfId="47506"/>
    <cellStyle name="Note 2 2 4 4 2 4 9" xfId="47507"/>
    <cellStyle name="Note 2 2 4 4 2 5" xfId="47508"/>
    <cellStyle name="Note 2 2 4 4 2 6" xfId="47509"/>
    <cellStyle name="Note 2 2 4 4 2 7" xfId="47510"/>
    <cellStyle name="Note 2 2 4 4 2 8" xfId="47511"/>
    <cellStyle name="Note 2 2 4 4 2 9" xfId="47512"/>
    <cellStyle name="Note 2 2 4 4 3" xfId="47513"/>
    <cellStyle name="Note 2 2 4 4 3 10" xfId="47514"/>
    <cellStyle name="Note 2 2 4 4 3 11" xfId="47515"/>
    <cellStyle name="Note 2 2 4 4 3 12" xfId="47516"/>
    <cellStyle name="Note 2 2 4 4 3 13" xfId="47517"/>
    <cellStyle name="Note 2 2 4 4 3 2" xfId="47518"/>
    <cellStyle name="Note 2 2 4 4 3 2 10" xfId="47519"/>
    <cellStyle name="Note 2 2 4 4 3 2 2" xfId="47520"/>
    <cellStyle name="Note 2 2 4 4 3 2 2 2" xfId="47521"/>
    <cellStyle name="Note 2 2 4 4 3 2 2 3" xfId="47522"/>
    <cellStyle name="Note 2 2 4 4 3 2 2 4" xfId="47523"/>
    <cellStyle name="Note 2 2 4 4 3 2 2 5" xfId="47524"/>
    <cellStyle name="Note 2 2 4 4 3 2 2 6" xfId="47525"/>
    <cellStyle name="Note 2 2 4 4 3 2 2 7" xfId="47526"/>
    <cellStyle name="Note 2 2 4 4 3 2 2 8" xfId="47527"/>
    <cellStyle name="Note 2 2 4 4 3 2 2 9" xfId="47528"/>
    <cellStyle name="Note 2 2 4 4 3 2 3" xfId="47529"/>
    <cellStyle name="Note 2 2 4 4 3 2 4" xfId="47530"/>
    <cellStyle name="Note 2 2 4 4 3 2 5" xfId="47531"/>
    <cellStyle name="Note 2 2 4 4 3 2 6" xfId="47532"/>
    <cellStyle name="Note 2 2 4 4 3 2 7" xfId="47533"/>
    <cellStyle name="Note 2 2 4 4 3 2 8" xfId="47534"/>
    <cellStyle name="Note 2 2 4 4 3 2 9" xfId="47535"/>
    <cellStyle name="Note 2 2 4 4 3 3" xfId="47536"/>
    <cellStyle name="Note 2 2 4 4 3 3 2" xfId="47537"/>
    <cellStyle name="Note 2 2 4 4 3 3 3" xfId="47538"/>
    <cellStyle name="Note 2 2 4 4 3 3 4" xfId="47539"/>
    <cellStyle name="Note 2 2 4 4 3 3 5" xfId="47540"/>
    <cellStyle name="Note 2 2 4 4 3 3 6" xfId="47541"/>
    <cellStyle name="Note 2 2 4 4 3 3 7" xfId="47542"/>
    <cellStyle name="Note 2 2 4 4 3 3 8" xfId="47543"/>
    <cellStyle name="Note 2 2 4 4 3 4" xfId="47544"/>
    <cellStyle name="Note 2 2 4 4 3 4 2" xfId="47545"/>
    <cellStyle name="Note 2 2 4 4 3 4 3" xfId="47546"/>
    <cellStyle name="Note 2 2 4 4 3 4 4" xfId="47547"/>
    <cellStyle name="Note 2 2 4 4 3 4 5" xfId="47548"/>
    <cellStyle name="Note 2 2 4 4 3 4 6" xfId="47549"/>
    <cellStyle name="Note 2 2 4 4 3 4 7" xfId="47550"/>
    <cellStyle name="Note 2 2 4 4 3 4 8" xfId="47551"/>
    <cellStyle name="Note 2 2 4 4 3 4 9" xfId="47552"/>
    <cellStyle name="Note 2 2 4 4 3 5" xfId="47553"/>
    <cellStyle name="Note 2 2 4 4 3 6" xfId="47554"/>
    <cellStyle name="Note 2 2 4 4 3 7" xfId="47555"/>
    <cellStyle name="Note 2 2 4 4 3 8" xfId="47556"/>
    <cellStyle name="Note 2 2 4 4 3 9" xfId="47557"/>
    <cellStyle name="Note 2 2 4 4 4" xfId="47558"/>
    <cellStyle name="Note 2 2 4 4 4 10" xfId="47559"/>
    <cellStyle name="Note 2 2 4 4 4 11" xfId="47560"/>
    <cellStyle name="Note 2 2 4 4 4 12" xfId="47561"/>
    <cellStyle name="Note 2 2 4 4 4 13" xfId="47562"/>
    <cellStyle name="Note 2 2 4 4 4 2" xfId="47563"/>
    <cellStyle name="Note 2 2 4 4 4 2 10" xfId="47564"/>
    <cellStyle name="Note 2 2 4 4 4 2 2" xfId="47565"/>
    <cellStyle name="Note 2 2 4 4 4 2 2 2" xfId="47566"/>
    <cellStyle name="Note 2 2 4 4 4 2 2 3" xfId="47567"/>
    <cellStyle name="Note 2 2 4 4 4 2 2 4" xfId="47568"/>
    <cellStyle name="Note 2 2 4 4 4 2 2 5" xfId="47569"/>
    <cellStyle name="Note 2 2 4 4 4 2 2 6" xfId="47570"/>
    <cellStyle name="Note 2 2 4 4 4 2 2 7" xfId="47571"/>
    <cellStyle name="Note 2 2 4 4 4 2 2 8" xfId="47572"/>
    <cellStyle name="Note 2 2 4 4 4 2 2 9" xfId="47573"/>
    <cellStyle name="Note 2 2 4 4 4 2 3" xfId="47574"/>
    <cellStyle name="Note 2 2 4 4 4 2 4" xfId="47575"/>
    <cellStyle name="Note 2 2 4 4 4 2 5" xfId="47576"/>
    <cellStyle name="Note 2 2 4 4 4 2 6" xfId="47577"/>
    <cellStyle name="Note 2 2 4 4 4 2 7" xfId="47578"/>
    <cellStyle name="Note 2 2 4 4 4 2 8" xfId="47579"/>
    <cellStyle name="Note 2 2 4 4 4 2 9" xfId="47580"/>
    <cellStyle name="Note 2 2 4 4 4 3" xfId="47581"/>
    <cellStyle name="Note 2 2 4 4 4 3 2" xfId="47582"/>
    <cellStyle name="Note 2 2 4 4 4 3 3" xfId="47583"/>
    <cellStyle name="Note 2 2 4 4 4 3 4" xfId="47584"/>
    <cellStyle name="Note 2 2 4 4 4 3 5" xfId="47585"/>
    <cellStyle name="Note 2 2 4 4 4 3 6" xfId="47586"/>
    <cellStyle name="Note 2 2 4 4 4 3 7" xfId="47587"/>
    <cellStyle name="Note 2 2 4 4 4 3 8" xfId="47588"/>
    <cellStyle name="Note 2 2 4 4 4 4" xfId="47589"/>
    <cellStyle name="Note 2 2 4 4 4 4 2" xfId="47590"/>
    <cellStyle name="Note 2 2 4 4 4 4 3" xfId="47591"/>
    <cellStyle name="Note 2 2 4 4 4 4 4" xfId="47592"/>
    <cellStyle name="Note 2 2 4 4 4 4 5" xfId="47593"/>
    <cellStyle name="Note 2 2 4 4 4 4 6" xfId="47594"/>
    <cellStyle name="Note 2 2 4 4 4 4 7" xfId="47595"/>
    <cellStyle name="Note 2 2 4 4 4 4 8" xfId="47596"/>
    <cellStyle name="Note 2 2 4 4 4 4 9" xfId="47597"/>
    <cellStyle name="Note 2 2 4 4 4 5" xfId="47598"/>
    <cellStyle name="Note 2 2 4 4 4 6" xfId="47599"/>
    <cellStyle name="Note 2 2 4 4 4 7" xfId="47600"/>
    <cellStyle name="Note 2 2 4 4 4 8" xfId="47601"/>
    <cellStyle name="Note 2 2 4 4 4 9" xfId="47602"/>
    <cellStyle name="Note 2 2 4 4 5" xfId="47603"/>
    <cellStyle name="Note 2 2 4 4 5 10" xfId="47604"/>
    <cellStyle name="Note 2 2 4 4 5 11" xfId="47605"/>
    <cellStyle name="Note 2 2 4 4 5 12" xfId="47606"/>
    <cellStyle name="Note 2 2 4 4 5 13" xfId="47607"/>
    <cellStyle name="Note 2 2 4 4 5 2" xfId="47608"/>
    <cellStyle name="Note 2 2 4 4 5 2 10" xfId="47609"/>
    <cellStyle name="Note 2 2 4 4 5 2 2" xfId="47610"/>
    <cellStyle name="Note 2 2 4 4 5 2 2 2" xfId="47611"/>
    <cellStyle name="Note 2 2 4 4 5 2 2 3" xfId="47612"/>
    <cellStyle name="Note 2 2 4 4 5 2 2 4" xfId="47613"/>
    <cellStyle name="Note 2 2 4 4 5 2 2 5" xfId="47614"/>
    <cellStyle name="Note 2 2 4 4 5 2 2 6" xfId="47615"/>
    <cellStyle name="Note 2 2 4 4 5 2 2 7" xfId="47616"/>
    <cellStyle name="Note 2 2 4 4 5 2 2 8" xfId="47617"/>
    <cellStyle name="Note 2 2 4 4 5 2 2 9" xfId="47618"/>
    <cellStyle name="Note 2 2 4 4 5 2 3" xfId="47619"/>
    <cellStyle name="Note 2 2 4 4 5 2 4" xfId="47620"/>
    <cellStyle name="Note 2 2 4 4 5 2 5" xfId="47621"/>
    <cellStyle name="Note 2 2 4 4 5 2 6" xfId="47622"/>
    <cellStyle name="Note 2 2 4 4 5 2 7" xfId="47623"/>
    <cellStyle name="Note 2 2 4 4 5 2 8" xfId="47624"/>
    <cellStyle name="Note 2 2 4 4 5 2 9" xfId="47625"/>
    <cellStyle name="Note 2 2 4 4 5 3" xfId="47626"/>
    <cellStyle name="Note 2 2 4 4 5 3 2" xfId="47627"/>
    <cellStyle name="Note 2 2 4 4 5 3 3" xfId="47628"/>
    <cellStyle name="Note 2 2 4 4 5 3 4" xfId="47629"/>
    <cellStyle name="Note 2 2 4 4 5 3 5" xfId="47630"/>
    <cellStyle name="Note 2 2 4 4 5 3 6" xfId="47631"/>
    <cellStyle name="Note 2 2 4 4 5 3 7" xfId="47632"/>
    <cellStyle name="Note 2 2 4 4 5 3 8" xfId="47633"/>
    <cellStyle name="Note 2 2 4 4 5 4" xfId="47634"/>
    <cellStyle name="Note 2 2 4 4 5 4 2" xfId="47635"/>
    <cellStyle name="Note 2 2 4 4 5 4 3" xfId="47636"/>
    <cellStyle name="Note 2 2 4 4 5 4 4" xfId="47637"/>
    <cellStyle name="Note 2 2 4 4 5 4 5" xfId="47638"/>
    <cellStyle name="Note 2 2 4 4 5 4 6" xfId="47639"/>
    <cellStyle name="Note 2 2 4 4 5 4 7" xfId="47640"/>
    <cellStyle name="Note 2 2 4 4 5 4 8" xfId="47641"/>
    <cellStyle name="Note 2 2 4 4 5 4 9" xfId="47642"/>
    <cellStyle name="Note 2 2 4 4 5 5" xfId="47643"/>
    <cellStyle name="Note 2 2 4 4 5 6" xfId="47644"/>
    <cellStyle name="Note 2 2 4 4 5 7" xfId="47645"/>
    <cellStyle name="Note 2 2 4 4 5 8" xfId="47646"/>
    <cellStyle name="Note 2 2 4 4 5 9" xfId="47647"/>
    <cellStyle name="Note 2 2 4 4 6" xfId="47648"/>
    <cellStyle name="Note 2 2 4 4 6 10" xfId="47649"/>
    <cellStyle name="Note 2 2 4 4 6 2" xfId="47650"/>
    <cellStyle name="Note 2 2 4 4 6 2 2" xfId="47651"/>
    <cellStyle name="Note 2 2 4 4 6 2 3" xfId="47652"/>
    <cellStyle name="Note 2 2 4 4 6 2 4" xfId="47653"/>
    <cellStyle name="Note 2 2 4 4 6 2 5" xfId="47654"/>
    <cellStyle name="Note 2 2 4 4 6 2 6" xfId="47655"/>
    <cellStyle name="Note 2 2 4 4 6 2 7" xfId="47656"/>
    <cellStyle name="Note 2 2 4 4 6 2 8" xfId="47657"/>
    <cellStyle name="Note 2 2 4 4 6 2 9" xfId="47658"/>
    <cellStyle name="Note 2 2 4 4 6 3" xfId="47659"/>
    <cellStyle name="Note 2 2 4 4 6 4" xfId="47660"/>
    <cellStyle name="Note 2 2 4 4 6 5" xfId="47661"/>
    <cellStyle name="Note 2 2 4 4 6 6" xfId="47662"/>
    <cellStyle name="Note 2 2 4 4 6 7" xfId="47663"/>
    <cellStyle name="Note 2 2 4 4 6 8" xfId="47664"/>
    <cellStyle name="Note 2 2 4 4 6 9" xfId="47665"/>
    <cellStyle name="Note 2 2 4 4 7" xfId="47666"/>
    <cellStyle name="Note 2 2 4 4 7 2" xfId="47667"/>
    <cellStyle name="Note 2 2 4 4 7 3" xfId="47668"/>
    <cellStyle name="Note 2 2 4 4 7 4" xfId="47669"/>
    <cellStyle name="Note 2 2 4 4 7 5" xfId="47670"/>
    <cellStyle name="Note 2 2 4 4 7 6" xfId="47671"/>
    <cellStyle name="Note 2 2 4 4 7 7" xfId="47672"/>
    <cellStyle name="Note 2 2 4 4 7 8" xfId="47673"/>
    <cellStyle name="Note 2 2 4 4 8" xfId="47674"/>
    <cellStyle name="Note 2 2 4 4 8 2" xfId="47675"/>
    <cellStyle name="Note 2 2 4 4 8 3" xfId="47676"/>
    <cellStyle name="Note 2 2 4 4 8 4" xfId="47677"/>
    <cellStyle name="Note 2 2 4 4 8 5" xfId="47678"/>
    <cellStyle name="Note 2 2 4 4 8 6" xfId="47679"/>
    <cellStyle name="Note 2 2 4 4 8 7" xfId="47680"/>
    <cellStyle name="Note 2 2 4 4 8 8" xfId="47681"/>
    <cellStyle name="Note 2 2 4 4 8 9" xfId="47682"/>
    <cellStyle name="Note 2 2 4 4 9" xfId="47683"/>
    <cellStyle name="Note 2 2 4 5" xfId="47684"/>
    <cellStyle name="Note 2 2 4 5 10" xfId="47685"/>
    <cellStyle name="Note 2 2 4 5 11" xfId="47686"/>
    <cellStyle name="Note 2 2 4 5 12" xfId="47687"/>
    <cellStyle name="Note 2 2 4 5 13" xfId="47688"/>
    <cellStyle name="Note 2 2 4 5 14" xfId="47689"/>
    <cellStyle name="Note 2 2 4 5 15" xfId="47690"/>
    <cellStyle name="Note 2 2 4 5 16" xfId="47691"/>
    <cellStyle name="Note 2 2 4 5 17" xfId="47692"/>
    <cellStyle name="Note 2 2 4 5 18" xfId="47693"/>
    <cellStyle name="Note 2 2 4 5 2" xfId="47694"/>
    <cellStyle name="Note 2 2 4 5 2 10" xfId="47695"/>
    <cellStyle name="Note 2 2 4 5 2 2" xfId="47696"/>
    <cellStyle name="Note 2 2 4 5 2 2 2" xfId="47697"/>
    <cellStyle name="Note 2 2 4 5 2 2 3" xfId="47698"/>
    <cellStyle name="Note 2 2 4 5 2 2 4" xfId="47699"/>
    <cellStyle name="Note 2 2 4 5 2 2 5" xfId="47700"/>
    <cellStyle name="Note 2 2 4 5 2 2 6" xfId="47701"/>
    <cellStyle name="Note 2 2 4 5 2 2 7" xfId="47702"/>
    <cellStyle name="Note 2 2 4 5 2 2 8" xfId="47703"/>
    <cellStyle name="Note 2 2 4 5 2 2 9" xfId="47704"/>
    <cellStyle name="Note 2 2 4 5 2 3" xfId="47705"/>
    <cellStyle name="Note 2 2 4 5 2 4" xfId="47706"/>
    <cellStyle name="Note 2 2 4 5 2 5" xfId="47707"/>
    <cellStyle name="Note 2 2 4 5 2 6" xfId="47708"/>
    <cellStyle name="Note 2 2 4 5 2 7" xfId="47709"/>
    <cellStyle name="Note 2 2 4 5 2 8" xfId="47710"/>
    <cellStyle name="Note 2 2 4 5 2 9" xfId="47711"/>
    <cellStyle name="Note 2 2 4 5 3" xfId="47712"/>
    <cellStyle name="Note 2 2 4 5 3 2" xfId="47713"/>
    <cellStyle name="Note 2 2 4 5 3 3" xfId="47714"/>
    <cellStyle name="Note 2 2 4 5 3 4" xfId="47715"/>
    <cellStyle name="Note 2 2 4 5 3 5" xfId="47716"/>
    <cellStyle name="Note 2 2 4 5 3 6" xfId="47717"/>
    <cellStyle name="Note 2 2 4 5 3 7" xfId="47718"/>
    <cellStyle name="Note 2 2 4 5 3 8" xfId="47719"/>
    <cellStyle name="Note 2 2 4 5 4" xfId="47720"/>
    <cellStyle name="Note 2 2 4 5 4 2" xfId="47721"/>
    <cellStyle name="Note 2 2 4 5 4 3" xfId="47722"/>
    <cellStyle name="Note 2 2 4 5 4 4" xfId="47723"/>
    <cellStyle name="Note 2 2 4 5 4 5" xfId="47724"/>
    <cellStyle name="Note 2 2 4 5 4 6" xfId="47725"/>
    <cellStyle name="Note 2 2 4 5 4 7" xfId="47726"/>
    <cellStyle name="Note 2 2 4 5 4 8" xfId="47727"/>
    <cellStyle name="Note 2 2 4 5 4 9" xfId="47728"/>
    <cellStyle name="Note 2 2 4 5 5" xfId="47729"/>
    <cellStyle name="Note 2 2 4 5 6" xfId="47730"/>
    <cellStyle name="Note 2 2 4 5 7" xfId="47731"/>
    <cellStyle name="Note 2 2 4 5 8" xfId="47732"/>
    <cellStyle name="Note 2 2 4 5 9" xfId="47733"/>
    <cellStyle name="Note 2 2 4 6" xfId="47734"/>
    <cellStyle name="Note 2 2 4 6 10" xfId="47735"/>
    <cellStyle name="Note 2 2 4 6 11" xfId="47736"/>
    <cellStyle name="Note 2 2 4 6 12" xfId="47737"/>
    <cellStyle name="Note 2 2 4 6 13" xfId="47738"/>
    <cellStyle name="Note 2 2 4 6 14" xfId="47739"/>
    <cellStyle name="Note 2 2 4 6 15" xfId="47740"/>
    <cellStyle name="Note 2 2 4 6 16" xfId="47741"/>
    <cellStyle name="Note 2 2 4 6 17" xfId="47742"/>
    <cellStyle name="Note 2 2 4 6 18" xfId="47743"/>
    <cellStyle name="Note 2 2 4 6 2" xfId="47744"/>
    <cellStyle name="Note 2 2 4 6 2 10" xfId="47745"/>
    <cellStyle name="Note 2 2 4 6 2 2" xfId="47746"/>
    <cellStyle name="Note 2 2 4 6 2 2 2" xfId="47747"/>
    <cellStyle name="Note 2 2 4 6 2 2 3" xfId="47748"/>
    <cellStyle name="Note 2 2 4 6 2 2 4" xfId="47749"/>
    <cellStyle name="Note 2 2 4 6 2 2 5" xfId="47750"/>
    <cellStyle name="Note 2 2 4 6 2 2 6" xfId="47751"/>
    <cellStyle name="Note 2 2 4 6 2 2 7" xfId="47752"/>
    <cellStyle name="Note 2 2 4 6 2 2 8" xfId="47753"/>
    <cellStyle name="Note 2 2 4 6 2 2 9" xfId="47754"/>
    <cellStyle name="Note 2 2 4 6 2 3" xfId="47755"/>
    <cellStyle name="Note 2 2 4 6 2 4" xfId="47756"/>
    <cellStyle name="Note 2 2 4 6 2 5" xfId="47757"/>
    <cellStyle name="Note 2 2 4 6 2 6" xfId="47758"/>
    <cellStyle name="Note 2 2 4 6 2 7" xfId="47759"/>
    <cellStyle name="Note 2 2 4 6 2 8" xfId="47760"/>
    <cellStyle name="Note 2 2 4 6 2 9" xfId="47761"/>
    <cellStyle name="Note 2 2 4 6 3" xfId="47762"/>
    <cellStyle name="Note 2 2 4 6 3 2" xfId="47763"/>
    <cellStyle name="Note 2 2 4 6 3 3" xfId="47764"/>
    <cellStyle name="Note 2 2 4 6 3 4" xfId="47765"/>
    <cellStyle name="Note 2 2 4 6 3 5" xfId="47766"/>
    <cellStyle name="Note 2 2 4 6 3 6" xfId="47767"/>
    <cellStyle name="Note 2 2 4 6 3 7" xfId="47768"/>
    <cellStyle name="Note 2 2 4 6 3 8" xfId="47769"/>
    <cellStyle name="Note 2 2 4 6 4" xfId="47770"/>
    <cellStyle name="Note 2 2 4 6 4 2" xfId="47771"/>
    <cellStyle name="Note 2 2 4 6 4 3" xfId="47772"/>
    <cellStyle name="Note 2 2 4 6 4 4" xfId="47773"/>
    <cellStyle name="Note 2 2 4 6 4 5" xfId="47774"/>
    <cellStyle name="Note 2 2 4 6 4 6" xfId="47775"/>
    <cellStyle name="Note 2 2 4 6 4 7" xfId="47776"/>
    <cellStyle name="Note 2 2 4 6 4 8" xfId="47777"/>
    <cellStyle name="Note 2 2 4 6 4 9" xfId="47778"/>
    <cellStyle name="Note 2 2 4 6 5" xfId="47779"/>
    <cellStyle name="Note 2 2 4 6 6" xfId="47780"/>
    <cellStyle name="Note 2 2 4 6 7" xfId="47781"/>
    <cellStyle name="Note 2 2 4 6 8" xfId="47782"/>
    <cellStyle name="Note 2 2 4 6 9" xfId="47783"/>
    <cellStyle name="Note 2 2 4 7" xfId="47784"/>
    <cellStyle name="Note 2 2 4 7 10" xfId="47785"/>
    <cellStyle name="Note 2 2 4 7 11" xfId="47786"/>
    <cellStyle name="Note 2 2 4 7 12" xfId="47787"/>
    <cellStyle name="Note 2 2 4 7 13" xfId="47788"/>
    <cellStyle name="Note 2 2 4 7 2" xfId="47789"/>
    <cellStyle name="Note 2 2 4 7 2 10" xfId="47790"/>
    <cellStyle name="Note 2 2 4 7 2 2" xfId="47791"/>
    <cellStyle name="Note 2 2 4 7 2 2 2" xfId="47792"/>
    <cellStyle name="Note 2 2 4 7 2 2 3" xfId="47793"/>
    <cellStyle name="Note 2 2 4 7 2 2 4" xfId="47794"/>
    <cellStyle name="Note 2 2 4 7 2 2 5" xfId="47795"/>
    <cellStyle name="Note 2 2 4 7 2 2 6" xfId="47796"/>
    <cellStyle name="Note 2 2 4 7 2 2 7" xfId="47797"/>
    <cellStyle name="Note 2 2 4 7 2 2 8" xfId="47798"/>
    <cellStyle name="Note 2 2 4 7 2 2 9" xfId="47799"/>
    <cellStyle name="Note 2 2 4 7 2 3" xfId="47800"/>
    <cellStyle name="Note 2 2 4 7 2 4" xfId="47801"/>
    <cellStyle name="Note 2 2 4 7 2 5" xfId="47802"/>
    <cellStyle name="Note 2 2 4 7 2 6" xfId="47803"/>
    <cellStyle name="Note 2 2 4 7 2 7" xfId="47804"/>
    <cellStyle name="Note 2 2 4 7 2 8" xfId="47805"/>
    <cellStyle name="Note 2 2 4 7 2 9" xfId="47806"/>
    <cellStyle name="Note 2 2 4 7 3" xfId="47807"/>
    <cellStyle name="Note 2 2 4 7 3 2" xfId="47808"/>
    <cellStyle name="Note 2 2 4 7 3 3" xfId="47809"/>
    <cellStyle name="Note 2 2 4 7 3 4" xfId="47810"/>
    <cellStyle name="Note 2 2 4 7 3 5" xfId="47811"/>
    <cellStyle name="Note 2 2 4 7 3 6" xfId="47812"/>
    <cellStyle name="Note 2 2 4 7 3 7" xfId="47813"/>
    <cellStyle name="Note 2 2 4 7 3 8" xfId="47814"/>
    <cellStyle name="Note 2 2 4 7 4" xfId="47815"/>
    <cellStyle name="Note 2 2 4 7 4 2" xfId="47816"/>
    <cellStyle name="Note 2 2 4 7 4 3" xfId="47817"/>
    <cellStyle name="Note 2 2 4 7 4 4" xfId="47818"/>
    <cellStyle name="Note 2 2 4 7 4 5" xfId="47819"/>
    <cellStyle name="Note 2 2 4 7 4 6" xfId="47820"/>
    <cellStyle name="Note 2 2 4 7 4 7" xfId="47821"/>
    <cellStyle name="Note 2 2 4 7 4 8" xfId="47822"/>
    <cellStyle name="Note 2 2 4 7 4 9" xfId="47823"/>
    <cellStyle name="Note 2 2 4 7 5" xfId="47824"/>
    <cellStyle name="Note 2 2 4 7 6" xfId="47825"/>
    <cellStyle name="Note 2 2 4 7 7" xfId="47826"/>
    <cellStyle name="Note 2 2 4 7 8" xfId="47827"/>
    <cellStyle name="Note 2 2 4 7 9" xfId="47828"/>
    <cellStyle name="Note 2 2 4 8" xfId="47829"/>
    <cellStyle name="Note 2 2 4 8 2" xfId="47830"/>
    <cellStyle name="Note 2 2 4 8 3" xfId="47831"/>
    <cellStyle name="Note 2 2 4 8 4" xfId="47832"/>
    <cellStyle name="Note 2 2 4 8 5" xfId="47833"/>
    <cellStyle name="Note 2 2 4 8 6" xfId="47834"/>
    <cellStyle name="Note 2 2 4 8 7" xfId="47835"/>
    <cellStyle name="Note 2 2 4 8 8" xfId="47836"/>
    <cellStyle name="Note 2 2 4 8 9" xfId="47837"/>
    <cellStyle name="Note 2 2 4 9" xfId="47838"/>
    <cellStyle name="Note 2 2 5" xfId="9755"/>
    <cellStyle name="Note 2 2 5 10" xfId="47839"/>
    <cellStyle name="Note 2 2 5 11" xfId="47840"/>
    <cellStyle name="Note 2 2 5 12" xfId="47841"/>
    <cellStyle name="Note 2 2 5 13" xfId="47842"/>
    <cellStyle name="Note 2 2 5 14" xfId="47843"/>
    <cellStyle name="Note 2 2 5 15" xfId="47844"/>
    <cellStyle name="Note 2 2 5 16" xfId="47845"/>
    <cellStyle name="Note 2 2 5 17" xfId="47846"/>
    <cellStyle name="Note 2 2 5 18" xfId="47847"/>
    <cellStyle name="Note 2 2 5 19" xfId="47848"/>
    <cellStyle name="Note 2 2 5 2" xfId="47849"/>
    <cellStyle name="Note 2 2 5 2 10" xfId="47850"/>
    <cellStyle name="Note 2 2 5 2 11" xfId="47851"/>
    <cellStyle name="Note 2 2 5 2 12" xfId="47852"/>
    <cellStyle name="Note 2 2 5 2 2" xfId="47853"/>
    <cellStyle name="Note 2 2 5 2 2 10" xfId="47854"/>
    <cellStyle name="Note 2 2 5 2 2 11" xfId="47855"/>
    <cellStyle name="Note 2 2 5 2 2 12" xfId="47856"/>
    <cellStyle name="Note 2 2 5 2 2 13" xfId="47857"/>
    <cellStyle name="Note 2 2 5 2 2 14" xfId="47858"/>
    <cellStyle name="Note 2 2 5 2 2 15" xfId="47859"/>
    <cellStyle name="Note 2 2 5 2 2 16" xfId="47860"/>
    <cellStyle name="Note 2 2 5 2 2 17" xfId="47861"/>
    <cellStyle name="Note 2 2 5 2 2 18" xfId="47862"/>
    <cellStyle name="Note 2 2 5 2 2 19" xfId="47863"/>
    <cellStyle name="Note 2 2 5 2 2 2" xfId="47864"/>
    <cellStyle name="Note 2 2 5 2 2 2 10" xfId="47865"/>
    <cellStyle name="Note 2 2 5 2 2 2 11" xfId="47866"/>
    <cellStyle name="Note 2 2 5 2 2 2 12" xfId="47867"/>
    <cellStyle name="Note 2 2 5 2 2 2 13" xfId="47868"/>
    <cellStyle name="Note 2 2 5 2 2 2 2" xfId="47869"/>
    <cellStyle name="Note 2 2 5 2 2 2 2 10" xfId="47870"/>
    <cellStyle name="Note 2 2 5 2 2 2 2 2" xfId="47871"/>
    <cellStyle name="Note 2 2 5 2 2 2 2 2 2" xfId="47872"/>
    <cellStyle name="Note 2 2 5 2 2 2 2 2 3" xfId="47873"/>
    <cellStyle name="Note 2 2 5 2 2 2 2 2 4" xfId="47874"/>
    <cellStyle name="Note 2 2 5 2 2 2 2 2 5" xfId="47875"/>
    <cellStyle name="Note 2 2 5 2 2 2 2 2 6" xfId="47876"/>
    <cellStyle name="Note 2 2 5 2 2 2 2 2 7" xfId="47877"/>
    <cellStyle name="Note 2 2 5 2 2 2 2 2 8" xfId="47878"/>
    <cellStyle name="Note 2 2 5 2 2 2 2 2 9" xfId="47879"/>
    <cellStyle name="Note 2 2 5 2 2 2 2 3" xfId="47880"/>
    <cellStyle name="Note 2 2 5 2 2 2 2 4" xfId="47881"/>
    <cellStyle name="Note 2 2 5 2 2 2 2 5" xfId="47882"/>
    <cellStyle name="Note 2 2 5 2 2 2 2 6" xfId="47883"/>
    <cellStyle name="Note 2 2 5 2 2 2 2 7" xfId="47884"/>
    <cellStyle name="Note 2 2 5 2 2 2 2 8" xfId="47885"/>
    <cellStyle name="Note 2 2 5 2 2 2 2 9" xfId="47886"/>
    <cellStyle name="Note 2 2 5 2 2 2 3" xfId="47887"/>
    <cellStyle name="Note 2 2 5 2 2 2 3 2" xfId="47888"/>
    <cellStyle name="Note 2 2 5 2 2 2 3 3" xfId="47889"/>
    <cellStyle name="Note 2 2 5 2 2 2 3 4" xfId="47890"/>
    <cellStyle name="Note 2 2 5 2 2 2 3 5" xfId="47891"/>
    <cellStyle name="Note 2 2 5 2 2 2 3 6" xfId="47892"/>
    <cellStyle name="Note 2 2 5 2 2 2 3 7" xfId="47893"/>
    <cellStyle name="Note 2 2 5 2 2 2 3 8" xfId="47894"/>
    <cellStyle name="Note 2 2 5 2 2 2 4" xfId="47895"/>
    <cellStyle name="Note 2 2 5 2 2 2 4 2" xfId="47896"/>
    <cellStyle name="Note 2 2 5 2 2 2 4 3" xfId="47897"/>
    <cellStyle name="Note 2 2 5 2 2 2 4 4" xfId="47898"/>
    <cellStyle name="Note 2 2 5 2 2 2 4 5" xfId="47899"/>
    <cellStyle name="Note 2 2 5 2 2 2 4 6" xfId="47900"/>
    <cellStyle name="Note 2 2 5 2 2 2 4 7" xfId="47901"/>
    <cellStyle name="Note 2 2 5 2 2 2 4 8" xfId="47902"/>
    <cellStyle name="Note 2 2 5 2 2 2 4 9" xfId="47903"/>
    <cellStyle name="Note 2 2 5 2 2 2 5" xfId="47904"/>
    <cellStyle name="Note 2 2 5 2 2 2 6" xfId="47905"/>
    <cellStyle name="Note 2 2 5 2 2 2 7" xfId="47906"/>
    <cellStyle name="Note 2 2 5 2 2 2 8" xfId="47907"/>
    <cellStyle name="Note 2 2 5 2 2 2 9" xfId="47908"/>
    <cellStyle name="Note 2 2 5 2 2 3" xfId="47909"/>
    <cellStyle name="Note 2 2 5 2 2 3 10" xfId="47910"/>
    <cellStyle name="Note 2 2 5 2 2 3 11" xfId="47911"/>
    <cellStyle name="Note 2 2 5 2 2 3 12" xfId="47912"/>
    <cellStyle name="Note 2 2 5 2 2 3 13" xfId="47913"/>
    <cellStyle name="Note 2 2 5 2 2 3 2" xfId="47914"/>
    <cellStyle name="Note 2 2 5 2 2 3 2 10" xfId="47915"/>
    <cellStyle name="Note 2 2 5 2 2 3 2 2" xfId="47916"/>
    <cellStyle name="Note 2 2 5 2 2 3 2 2 2" xfId="47917"/>
    <cellStyle name="Note 2 2 5 2 2 3 2 2 3" xfId="47918"/>
    <cellStyle name="Note 2 2 5 2 2 3 2 2 4" xfId="47919"/>
    <cellStyle name="Note 2 2 5 2 2 3 2 2 5" xfId="47920"/>
    <cellStyle name="Note 2 2 5 2 2 3 2 2 6" xfId="47921"/>
    <cellStyle name="Note 2 2 5 2 2 3 2 2 7" xfId="47922"/>
    <cellStyle name="Note 2 2 5 2 2 3 2 2 8" xfId="47923"/>
    <cellStyle name="Note 2 2 5 2 2 3 2 2 9" xfId="47924"/>
    <cellStyle name="Note 2 2 5 2 2 3 2 3" xfId="47925"/>
    <cellStyle name="Note 2 2 5 2 2 3 2 4" xfId="47926"/>
    <cellStyle name="Note 2 2 5 2 2 3 2 5" xfId="47927"/>
    <cellStyle name="Note 2 2 5 2 2 3 2 6" xfId="47928"/>
    <cellStyle name="Note 2 2 5 2 2 3 2 7" xfId="47929"/>
    <cellStyle name="Note 2 2 5 2 2 3 2 8" xfId="47930"/>
    <cellStyle name="Note 2 2 5 2 2 3 2 9" xfId="47931"/>
    <cellStyle name="Note 2 2 5 2 2 3 3" xfId="47932"/>
    <cellStyle name="Note 2 2 5 2 2 3 3 2" xfId="47933"/>
    <cellStyle name="Note 2 2 5 2 2 3 3 3" xfId="47934"/>
    <cellStyle name="Note 2 2 5 2 2 3 3 4" xfId="47935"/>
    <cellStyle name="Note 2 2 5 2 2 3 3 5" xfId="47936"/>
    <cellStyle name="Note 2 2 5 2 2 3 3 6" xfId="47937"/>
    <cellStyle name="Note 2 2 5 2 2 3 3 7" xfId="47938"/>
    <cellStyle name="Note 2 2 5 2 2 3 3 8" xfId="47939"/>
    <cellStyle name="Note 2 2 5 2 2 3 4" xfId="47940"/>
    <cellStyle name="Note 2 2 5 2 2 3 4 2" xfId="47941"/>
    <cellStyle name="Note 2 2 5 2 2 3 4 3" xfId="47942"/>
    <cellStyle name="Note 2 2 5 2 2 3 4 4" xfId="47943"/>
    <cellStyle name="Note 2 2 5 2 2 3 4 5" xfId="47944"/>
    <cellStyle name="Note 2 2 5 2 2 3 4 6" xfId="47945"/>
    <cellStyle name="Note 2 2 5 2 2 3 4 7" xfId="47946"/>
    <cellStyle name="Note 2 2 5 2 2 3 4 8" xfId="47947"/>
    <cellStyle name="Note 2 2 5 2 2 3 4 9" xfId="47948"/>
    <cellStyle name="Note 2 2 5 2 2 3 5" xfId="47949"/>
    <cellStyle name="Note 2 2 5 2 2 3 6" xfId="47950"/>
    <cellStyle name="Note 2 2 5 2 2 3 7" xfId="47951"/>
    <cellStyle name="Note 2 2 5 2 2 3 8" xfId="47952"/>
    <cellStyle name="Note 2 2 5 2 2 3 9" xfId="47953"/>
    <cellStyle name="Note 2 2 5 2 2 4" xfId="47954"/>
    <cellStyle name="Note 2 2 5 2 2 4 10" xfId="47955"/>
    <cellStyle name="Note 2 2 5 2 2 4 11" xfId="47956"/>
    <cellStyle name="Note 2 2 5 2 2 4 12" xfId="47957"/>
    <cellStyle name="Note 2 2 5 2 2 4 13" xfId="47958"/>
    <cellStyle name="Note 2 2 5 2 2 4 2" xfId="47959"/>
    <cellStyle name="Note 2 2 5 2 2 4 2 10" xfId="47960"/>
    <cellStyle name="Note 2 2 5 2 2 4 2 2" xfId="47961"/>
    <cellStyle name="Note 2 2 5 2 2 4 2 2 2" xfId="47962"/>
    <cellStyle name="Note 2 2 5 2 2 4 2 2 3" xfId="47963"/>
    <cellStyle name="Note 2 2 5 2 2 4 2 2 4" xfId="47964"/>
    <cellStyle name="Note 2 2 5 2 2 4 2 2 5" xfId="47965"/>
    <cellStyle name="Note 2 2 5 2 2 4 2 2 6" xfId="47966"/>
    <cellStyle name="Note 2 2 5 2 2 4 2 2 7" xfId="47967"/>
    <cellStyle name="Note 2 2 5 2 2 4 2 2 8" xfId="47968"/>
    <cellStyle name="Note 2 2 5 2 2 4 2 2 9" xfId="47969"/>
    <cellStyle name="Note 2 2 5 2 2 4 2 3" xfId="47970"/>
    <cellStyle name="Note 2 2 5 2 2 4 2 4" xfId="47971"/>
    <cellStyle name="Note 2 2 5 2 2 4 2 5" xfId="47972"/>
    <cellStyle name="Note 2 2 5 2 2 4 2 6" xfId="47973"/>
    <cellStyle name="Note 2 2 5 2 2 4 2 7" xfId="47974"/>
    <cellStyle name="Note 2 2 5 2 2 4 2 8" xfId="47975"/>
    <cellStyle name="Note 2 2 5 2 2 4 2 9" xfId="47976"/>
    <cellStyle name="Note 2 2 5 2 2 4 3" xfId="47977"/>
    <cellStyle name="Note 2 2 5 2 2 4 3 2" xfId="47978"/>
    <cellStyle name="Note 2 2 5 2 2 4 3 3" xfId="47979"/>
    <cellStyle name="Note 2 2 5 2 2 4 3 4" xfId="47980"/>
    <cellStyle name="Note 2 2 5 2 2 4 3 5" xfId="47981"/>
    <cellStyle name="Note 2 2 5 2 2 4 3 6" xfId="47982"/>
    <cellStyle name="Note 2 2 5 2 2 4 3 7" xfId="47983"/>
    <cellStyle name="Note 2 2 5 2 2 4 3 8" xfId="47984"/>
    <cellStyle name="Note 2 2 5 2 2 4 4" xfId="47985"/>
    <cellStyle name="Note 2 2 5 2 2 4 4 2" xfId="47986"/>
    <cellStyle name="Note 2 2 5 2 2 4 4 3" xfId="47987"/>
    <cellStyle name="Note 2 2 5 2 2 4 4 4" xfId="47988"/>
    <cellStyle name="Note 2 2 5 2 2 4 4 5" xfId="47989"/>
    <cellStyle name="Note 2 2 5 2 2 4 4 6" xfId="47990"/>
    <cellStyle name="Note 2 2 5 2 2 4 4 7" xfId="47991"/>
    <cellStyle name="Note 2 2 5 2 2 4 4 8" xfId="47992"/>
    <cellStyle name="Note 2 2 5 2 2 4 4 9" xfId="47993"/>
    <cellStyle name="Note 2 2 5 2 2 4 5" xfId="47994"/>
    <cellStyle name="Note 2 2 5 2 2 4 6" xfId="47995"/>
    <cellStyle name="Note 2 2 5 2 2 4 7" xfId="47996"/>
    <cellStyle name="Note 2 2 5 2 2 4 8" xfId="47997"/>
    <cellStyle name="Note 2 2 5 2 2 4 9" xfId="47998"/>
    <cellStyle name="Note 2 2 5 2 2 5" xfId="47999"/>
    <cellStyle name="Note 2 2 5 2 2 5 10" xfId="48000"/>
    <cellStyle name="Note 2 2 5 2 2 5 11" xfId="48001"/>
    <cellStyle name="Note 2 2 5 2 2 5 12" xfId="48002"/>
    <cellStyle name="Note 2 2 5 2 2 5 13" xfId="48003"/>
    <cellStyle name="Note 2 2 5 2 2 5 2" xfId="48004"/>
    <cellStyle name="Note 2 2 5 2 2 5 2 10" xfId="48005"/>
    <cellStyle name="Note 2 2 5 2 2 5 2 2" xfId="48006"/>
    <cellStyle name="Note 2 2 5 2 2 5 2 2 2" xfId="48007"/>
    <cellStyle name="Note 2 2 5 2 2 5 2 2 3" xfId="48008"/>
    <cellStyle name="Note 2 2 5 2 2 5 2 2 4" xfId="48009"/>
    <cellStyle name="Note 2 2 5 2 2 5 2 2 5" xfId="48010"/>
    <cellStyle name="Note 2 2 5 2 2 5 2 2 6" xfId="48011"/>
    <cellStyle name="Note 2 2 5 2 2 5 2 2 7" xfId="48012"/>
    <cellStyle name="Note 2 2 5 2 2 5 2 2 8" xfId="48013"/>
    <cellStyle name="Note 2 2 5 2 2 5 2 2 9" xfId="48014"/>
    <cellStyle name="Note 2 2 5 2 2 5 2 3" xfId="48015"/>
    <cellStyle name="Note 2 2 5 2 2 5 2 4" xfId="48016"/>
    <cellStyle name="Note 2 2 5 2 2 5 2 5" xfId="48017"/>
    <cellStyle name="Note 2 2 5 2 2 5 2 6" xfId="48018"/>
    <cellStyle name="Note 2 2 5 2 2 5 2 7" xfId="48019"/>
    <cellStyle name="Note 2 2 5 2 2 5 2 8" xfId="48020"/>
    <cellStyle name="Note 2 2 5 2 2 5 2 9" xfId="48021"/>
    <cellStyle name="Note 2 2 5 2 2 5 3" xfId="48022"/>
    <cellStyle name="Note 2 2 5 2 2 5 3 2" xfId="48023"/>
    <cellStyle name="Note 2 2 5 2 2 5 3 3" xfId="48024"/>
    <cellStyle name="Note 2 2 5 2 2 5 3 4" xfId="48025"/>
    <cellStyle name="Note 2 2 5 2 2 5 3 5" xfId="48026"/>
    <cellStyle name="Note 2 2 5 2 2 5 3 6" xfId="48027"/>
    <cellStyle name="Note 2 2 5 2 2 5 3 7" xfId="48028"/>
    <cellStyle name="Note 2 2 5 2 2 5 3 8" xfId="48029"/>
    <cellStyle name="Note 2 2 5 2 2 5 4" xfId="48030"/>
    <cellStyle name="Note 2 2 5 2 2 5 4 2" xfId="48031"/>
    <cellStyle name="Note 2 2 5 2 2 5 4 3" xfId="48032"/>
    <cellStyle name="Note 2 2 5 2 2 5 4 4" xfId="48033"/>
    <cellStyle name="Note 2 2 5 2 2 5 4 5" xfId="48034"/>
    <cellStyle name="Note 2 2 5 2 2 5 4 6" xfId="48035"/>
    <cellStyle name="Note 2 2 5 2 2 5 4 7" xfId="48036"/>
    <cellStyle name="Note 2 2 5 2 2 5 4 8" xfId="48037"/>
    <cellStyle name="Note 2 2 5 2 2 5 4 9" xfId="48038"/>
    <cellStyle name="Note 2 2 5 2 2 5 5" xfId="48039"/>
    <cellStyle name="Note 2 2 5 2 2 5 6" xfId="48040"/>
    <cellStyle name="Note 2 2 5 2 2 5 7" xfId="48041"/>
    <cellStyle name="Note 2 2 5 2 2 5 8" xfId="48042"/>
    <cellStyle name="Note 2 2 5 2 2 5 9" xfId="48043"/>
    <cellStyle name="Note 2 2 5 2 2 6" xfId="48044"/>
    <cellStyle name="Note 2 2 5 2 2 6 10" xfId="48045"/>
    <cellStyle name="Note 2 2 5 2 2 6 2" xfId="48046"/>
    <cellStyle name="Note 2 2 5 2 2 6 2 2" xfId="48047"/>
    <cellStyle name="Note 2 2 5 2 2 6 2 3" xfId="48048"/>
    <cellStyle name="Note 2 2 5 2 2 6 2 4" xfId="48049"/>
    <cellStyle name="Note 2 2 5 2 2 6 2 5" xfId="48050"/>
    <cellStyle name="Note 2 2 5 2 2 6 2 6" xfId="48051"/>
    <cellStyle name="Note 2 2 5 2 2 6 2 7" xfId="48052"/>
    <cellStyle name="Note 2 2 5 2 2 6 2 8" xfId="48053"/>
    <cellStyle name="Note 2 2 5 2 2 6 2 9" xfId="48054"/>
    <cellStyle name="Note 2 2 5 2 2 6 3" xfId="48055"/>
    <cellStyle name="Note 2 2 5 2 2 6 4" xfId="48056"/>
    <cellStyle name="Note 2 2 5 2 2 6 5" xfId="48057"/>
    <cellStyle name="Note 2 2 5 2 2 6 6" xfId="48058"/>
    <cellStyle name="Note 2 2 5 2 2 6 7" xfId="48059"/>
    <cellStyle name="Note 2 2 5 2 2 6 8" xfId="48060"/>
    <cellStyle name="Note 2 2 5 2 2 6 9" xfId="48061"/>
    <cellStyle name="Note 2 2 5 2 2 7" xfId="48062"/>
    <cellStyle name="Note 2 2 5 2 2 7 2" xfId="48063"/>
    <cellStyle name="Note 2 2 5 2 2 7 3" xfId="48064"/>
    <cellStyle name="Note 2 2 5 2 2 7 4" xfId="48065"/>
    <cellStyle name="Note 2 2 5 2 2 7 5" xfId="48066"/>
    <cellStyle name="Note 2 2 5 2 2 7 6" xfId="48067"/>
    <cellStyle name="Note 2 2 5 2 2 7 7" xfId="48068"/>
    <cellStyle name="Note 2 2 5 2 2 7 8" xfId="48069"/>
    <cellStyle name="Note 2 2 5 2 2 8" xfId="48070"/>
    <cellStyle name="Note 2 2 5 2 2 8 2" xfId="48071"/>
    <cellStyle name="Note 2 2 5 2 2 8 3" xfId="48072"/>
    <cellStyle name="Note 2 2 5 2 2 8 4" xfId="48073"/>
    <cellStyle name="Note 2 2 5 2 2 8 5" xfId="48074"/>
    <cellStyle name="Note 2 2 5 2 2 8 6" xfId="48075"/>
    <cellStyle name="Note 2 2 5 2 2 8 7" xfId="48076"/>
    <cellStyle name="Note 2 2 5 2 2 8 8" xfId="48077"/>
    <cellStyle name="Note 2 2 5 2 2 8 9" xfId="48078"/>
    <cellStyle name="Note 2 2 5 2 2 9" xfId="48079"/>
    <cellStyle name="Note 2 2 5 2 3" xfId="48080"/>
    <cellStyle name="Note 2 2 5 2 3 10" xfId="48081"/>
    <cellStyle name="Note 2 2 5 2 3 11" xfId="48082"/>
    <cellStyle name="Note 2 2 5 2 3 12" xfId="48083"/>
    <cellStyle name="Note 2 2 5 2 3 13" xfId="48084"/>
    <cellStyle name="Note 2 2 5 2 3 14" xfId="48085"/>
    <cellStyle name="Note 2 2 5 2 3 15" xfId="48086"/>
    <cellStyle name="Note 2 2 5 2 3 16" xfId="48087"/>
    <cellStyle name="Note 2 2 5 2 3 17" xfId="48088"/>
    <cellStyle name="Note 2 2 5 2 3 18" xfId="48089"/>
    <cellStyle name="Note 2 2 5 2 3 2" xfId="48090"/>
    <cellStyle name="Note 2 2 5 2 3 2 10" xfId="48091"/>
    <cellStyle name="Note 2 2 5 2 3 2 11" xfId="48092"/>
    <cellStyle name="Note 2 2 5 2 3 2 12" xfId="48093"/>
    <cellStyle name="Note 2 2 5 2 3 2 13" xfId="48094"/>
    <cellStyle name="Note 2 2 5 2 3 2 2" xfId="48095"/>
    <cellStyle name="Note 2 2 5 2 3 2 2 10" xfId="48096"/>
    <cellStyle name="Note 2 2 5 2 3 2 2 2" xfId="48097"/>
    <cellStyle name="Note 2 2 5 2 3 2 2 2 2" xfId="48098"/>
    <cellStyle name="Note 2 2 5 2 3 2 2 2 3" xfId="48099"/>
    <cellStyle name="Note 2 2 5 2 3 2 2 2 4" xfId="48100"/>
    <cellStyle name="Note 2 2 5 2 3 2 2 2 5" xfId="48101"/>
    <cellStyle name="Note 2 2 5 2 3 2 2 2 6" xfId="48102"/>
    <cellStyle name="Note 2 2 5 2 3 2 2 2 7" xfId="48103"/>
    <cellStyle name="Note 2 2 5 2 3 2 2 2 8" xfId="48104"/>
    <cellStyle name="Note 2 2 5 2 3 2 2 2 9" xfId="48105"/>
    <cellStyle name="Note 2 2 5 2 3 2 2 3" xfId="48106"/>
    <cellStyle name="Note 2 2 5 2 3 2 2 4" xfId="48107"/>
    <cellStyle name="Note 2 2 5 2 3 2 2 5" xfId="48108"/>
    <cellStyle name="Note 2 2 5 2 3 2 2 6" xfId="48109"/>
    <cellStyle name="Note 2 2 5 2 3 2 2 7" xfId="48110"/>
    <cellStyle name="Note 2 2 5 2 3 2 2 8" xfId="48111"/>
    <cellStyle name="Note 2 2 5 2 3 2 2 9" xfId="48112"/>
    <cellStyle name="Note 2 2 5 2 3 2 3" xfId="48113"/>
    <cellStyle name="Note 2 2 5 2 3 2 3 2" xfId="48114"/>
    <cellStyle name="Note 2 2 5 2 3 2 3 3" xfId="48115"/>
    <cellStyle name="Note 2 2 5 2 3 2 3 4" xfId="48116"/>
    <cellStyle name="Note 2 2 5 2 3 2 3 5" xfId="48117"/>
    <cellStyle name="Note 2 2 5 2 3 2 3 6" xfId="48118"/>
    <cellStyle name="Note 2 2 5 2 3 2 3 7" xfId="48119"/>
    <cellStyle name="Note 2 2 5 2 3 2 3 8" xfId="48120"/>
    <cellStyle name="Note 2 2 5 2 3 2 4" xfId="48121"/>
    <cellStyle name="Note 2 2 5 2 3 2 4 2" xfId="48122"/>
    <cellStyle name="Note 2 2 5 2 3 2 4 3" xfId="48123"/>
    <cellStyle name="Note 2 2 5 2 3 2 4 4" xfId="48124"/>
    <cellStyle name="Note 2 2 5 2 3 2 4 5" xfId="48125"/>
    <cellStyle name="Note 2 2 5 2 3 2 4 6" xfId="48126"/>
    <cellStyle name="Note 2 2 5 2 3 2 4 7" xfId="48127"/>
    <cellStyle name="Note 2 2 5 2 3 2 4 8" xfId="48128"/>
    <cellStyle name="Note 2 2 5 2 3 2 4 9" xfId="48129"/>
    <cellStyle name="Note 2 2 5 2 3 2 5" xfId="48130"/>
    <cellStyle name="Note 2 2 5 2 3 2 6" xfId="48131"/>
    <cellStyle name="Note 2 2 5 2 3 2 7" xfId="48132"/>
    <cellStyle name="Note 2 2 5 2 3 2 8" xfId="48133"/>
    <cellStyle name="Note 2 2 5 2 3 2 9" xfId="48134"/>
    <cellStyle name="Note 2 2 5 2 3 3" xfId="48135"/>
    <cellStyle name="Note 2 2 5 2 3 3 10" xfId="48136"/>
    <cellStyle name="Note 2 2 5 2 3 3 11" xfId="48137"/>
    <cellStyle name="Note 2 2 5 2 3 3 12" xfId="48138"/>
    <cellStyle name="Note 2 2 5 2 3 3 13" xfId="48139"/>
    <cellStyle name="Note 2 2 5 2 3 3 2" xfId="48140"/>
    <cellStyle name="Note 2 2 5 2 3 3 2 10" xfId="48141"/>
    <cellStyle name="Note 2 2 5 2 3 3 2 2" xfId="48142"/>
    <cellStyle name="Note 2 2 5 2 3 3 2 2 2" xfId="48143"/>
    <cellStyle name="Note 2 2 5 2 3 3 2 2 3" xfId="48144"/>
    <cellStyle name="Note 2 2 5 2 3 3 2 2 4" xfId="48145"/>
    <cellStyle name="Note 2 2 5 2 3 3 2 2 5" xfId="48146"/>
    <cellStyle name="Note 2 2 5 2 3 3 2 2 6" xfId="48147"/>
    <cellStyle name="Note 2 2 5 2 3 3 2 2 7" xfId="48148"/>
    <cellStyle name="Note 2 2 5 2 3 3 2 2 8" xfId="48149"/>
    <cellStyle name="Note 2 2 5 2 3 3 2 2 9" xfId="48150"/>
    <cellStyle name="Note 2 2 5 2 3 3 2 3" xfId="48151"/>
    <cellStyle name="Note 2 2 5 2 3 3 2 4" xfId="48152"/>
    <cellStyle name="Note 2 2 5 2 3 3 2 5" xfId="48153"/>
    <cellStyle name="Note 2 2 5 2 3 3 2 6" xfId="48154"/>
    <cellStyle name="Note 2 2 5 2 3 3 2 7" xfId="48155"/>
    <cellStyle name="Note 2 2 5 2 3 3 2 8" xfId="48156"/>
    <cellStyle name="Note 2 2 5 2 3 3 2 9" xfId="48157"/>
    <cellStyle name="Note 2 2 5 2 3 3 3" xfId="48158"/>
    <cellStyle name="Note 2 2 5 2 3 3 3 2" xfId="48159"/>
    <cellStyle name="Note 2 2 5 2 3 3 3 3" xfId="48160"/>
    <cellStyle name="Note 2 2 5 2 3 3 3 4" xfId="48161"/>
    <cellStyle name="Note 2 2 5 2 3 3 3 5" xfId="48162"/>
    <cellStyle name="Note 2 2 5 2 3 3 3 6" xfId="48163"/>
    <cellStyle name="Note 2 2 5 2 3 3 3 7" xfId="48164"/>
    <cellStyle name="Note 2 2 5 2 3 3 3 8" xfId="48165"/>
    <cellStyle name="Note 2 2 5 2 3 3 4" xfId="48166"/>
    <cellStyle name="Note 2 2 5 2 3 3 4 2" xfId="48167"/>
    <cellStyle name="Note 2 2 5 2 3 3 4 3" xfId="48168"/>
    <cellStyle name="Note 2 2 5 2 3 3 4 4" xfId="48169"/>
    <cellStyle name="Note 2 2 5 2 3 3 4 5" xfId="48170"/>
    <cellStyle name="Note 2 2 5 2 3 3 4 6" xfId="48171"/>
    <cellStyle name="Note 2 2 5 2 3 3 4 7" xfId="48172"/>
    <cellStyle name="Note 2 2 5 2 3 3 4 8" xfId="48173"/>
    <cellStyle name="Note 2 2 5 2 3 3 4 9" xfId="48174"/>
    <cellStyle name="Note 2 2 5 2 3 3 5" xfId="48175"/>
    <cellStyle name="Note 2 2 5 2 3 3 6" xfId="48176"/>
    <cellStyle name="Note 2 2 5 2 3 3 7" xfId="48177"/>
    <cellStyle name="Note 2 2 5 2 3 3 8" xfId="48178"/>
    <cellStyle name="Note 2 2 5 2 3 3 9" xfId="48179"/>
    <cellStyle name="Note 2 2 5 2 3 4" xfId="48180"/>
    <cellStyle name="Note 2 2 5 2 3 4 10" xfId="48181"/>
    <cellStyle name="Note 2 2 5 2 3 4 11" xfId="48182"/>
    <cellStyle name="Note 2 2 5 2 3 4 12" xfId="48183"/>
    <cellStyle name="Note 2 2 5 2 3 4 13" xfId="48184"/>
    <cellStyle name="Note 2 2 5 2 3 4 2" xfId="48185"/>
    <cellStyle name="Note 2 2 5 2 3 4 2 10" xfId="48186"/>
    <cellStyle name="Note 2 2 5 2 3 4 2 2" xfId="48187"/>
    <cellStyle name="Note 2 2 5 2 3 4 2 2 2" xfId="48188"/>
    <cellStyle name="Note 2 2 5 2 3 4 2 2 3" xfId="48189"/>
    <cellStyle name="Note 2 2 5 2 3 4 2 2 4" xfId="48190"/>
    <cellStyle name="Note 2 2 5 2 3 4 2 2 5" xfId="48191"/>
    <cellStyle name="Note 2 2 5 2 3 4 2 2 6" xfId="48192"/>
    <cellStyle name="Note 2 2 5 2 3 4 2 2 7" xfId="48193"/>
    <cellStyle name="Note 2 2 5 2 3 4 2 2 8" xfId="48194"/>
    <cellStyle name="Note 2 2 5 2 3 4 2 2 9" xfId="48195"/>
    <cellStyle name="Note 2 2 5 2 3 4 2 3" xfId="48196"/>
    <cellStyle name="Note 2 2 5 2 3 4 2 4" xfId="48197"/>
    <cellStyle name="Note 2 2 5 2 3 4 2 5" xfId="48198"/>
    <cellStyle name="Note 2 2 5 2 3 4 2 6" xfId="48199"/>
    <cellStyle name="Note 2 2 5 2 3 4 2 7" xfId="48200"/>
    <cellStyle name="Note 2 2 5 2 3 4 2 8" xfId="48201"/>
    <cellStyle name="Note 2 2 5 2 3 4 2 9" xfId="48202"/>
    <cellStyle name="Note 2 2 5 2 3 4 3" xfId="48203"/>
    <cellStyle name="Note 2 2 5 2 3 4 3 2" xfId="48204"/>
    <cellStyle name="Note 2 2 5 2 3 4 3 3" xfId="48205"/>
    <cellStyle name="Note 2 2 5 2 3 4 3 4" xfId="48206"/>
    <cellStyle name="Note 2 2 5 2 3 4 3 5" xfId="48207"/>
    <cellStyle name="Note 2 2 5 2 3 4 3 6" xfId="48208"/>
    <cellStyle name="Note 2 2 5 2 3 4 3 7" xfId="48209"/>
    <cellStyle name="Note 2 2 5 2 3 4 3 8" xfId="48210"/>
    <cellStyle name="Note 2 2 5 2 3 4 4" xfId="48211"/>
    <cellStyle name="Note 2 2 5 2 3 4 4 2" xfId="48212"/>
    <cellStyle name="Note 2 2 5 2 3 4 4 3" xfId="48213"/>
    <cellStyle name="Note 2 2 5 2 3 4 4 4" xfId="48214"/>
    <cellStyle name="Note 2 2 5 2 3 4 4 5" xfId="48215"/>
    <cellStyle name="Note 2 2 5 2 3 4 4 6" xfId="48216"/>
    <cellStyle name="Note 2 2 5 2 3 4 4 7" xfId="48217"/>
    <cellStyle name="Note 2 2 5 2 3 4 4 8" xfId="48218"/>
    <cellStyle name="Note 2 2 5 2 3 4 4 9" xfId="48219"/>
    <cellStyle name="Note 2 2 5 2 3 4 5" xfId="48220"/>
    <cellStyle name="Note 2 2 5 2 3 4 6" xfId="48221"/>
    <cellStyle name="Note 2 2 5 2 3 4 7" xfId="48222"/>
    <cellStyle name="Note 2 2 5 2 3 4 8" xfId="48223"/>
    <cellStyle name="Note 2 2 5 2 3 4 9" xfId="48224"/>
    <cellStyle name="Note 2 2 5 2 3 5" xfId="48225"/>
    <cellStyle name="Note 2 2 5 2 3 5 10" xfId="48226"/>
    <cellStyle name="Note 2 2 5 2 3 5 11" xfId="48227"/>
    <cellStyle name="Note 2 2 5 2 3 5 12" xfId="48228"/>
    <cellStyle name="Note 2 2 5 2 3 5 13" xfId="48229"/>
    <cellStyle name="Note 2 2 5 2 3 5 2" xfId="48230"/>
    <cellStyle name="Note 2 2 5 2 3 5 2 10" xfId="48231"/>
    <cellStyle name="Note 2 2 5 2 3 5 2 2" xfId="48232"/>
    <cellStyle name="Note 2 2 5 2 3 5 2 2 2" xfId="48233"/>
    <cellStyle name="Note 2 2 5 2 3 5 2 2 3" xfId="48234"/>
    <cellStyle name="Note 2 2 5 2 3 5 2 2 4" xfId="48235"/>
    <cellStyle name="Note 2 2 5 2 3 5 2 2 5" xfId="48236"/>
    <cellStyle name="Note 2 2 5 2 3 5 2 2 6" xfId="48237"/>
    <cellStyle name="Note 2 2 5 2 3 5 2 2 7" xfId="48238"/>
    <cellStyle name="Note 2 2 5 2 3 5 2 2 8" xfId="48239"/>
    <cellStyle name="Note 2 2 5 2 3 5 2 2 9" xfId="48240"/>
    <cellStyle name="Note 2 2 5 2 3 5 2 3" xfId="48241"/>
    <cellStyle name="Note 2 2 5 2 3 5 2 4" xfId="48242"/>
    <cellStyle name="Note 2 2 5 2 3 5 2 5" xfId="48243"/>
    <cellStyle name="Note 2 2 5 2 3 5 2 6" xfId="48244"/>
    <cellStyle name="Note 2 2 5 2 3 5 2 7" xfId="48245"/>
    <cellStyle name="Note 2 2 5 2 3 5 2 8" xfId="48246"/>
    <cellStyle name="Note 2 2 5 2 3 5 2 9" xfId="48247"/>
    <cellStyle name="Note 2 2 5 2 3 5 3" xfId="48248"/>
    <cellStyle name="Note 2 2 5 2 3 5 3 2" xfId="48249"/>
    <cellStyle name="Note 2 2 5 2 3 5 3 3" xfId="48250"/>
    <cellStyle name="Note 2 2 5 2 3 5 3 4" xfId="48251"/>
    <cellStyle name="Note 2 2 5 2 3 5 3 5" xfId="48252"/>
    <cellStyle name="Note 2 2 5 2 3 5 3 6" xfId="48253"/>
    <cellStyle name="Note 2 2 5 2 3 5 3 7" xfId="48254"/>
    <cellStyle name="Note 2 2 5 2 3 5 3 8" xfId="48255"/>
    <cellStyle name="Note 2 2 5 2 3 5 4" xfId="48256"/>
    <cellStyle name="Note 2 2 5 2 3 5 4 2" xfId="48257"/>
    <cellStyle name="Note 2 2 5 2 3 5 4 3" xfId="48258"/>
    <cellStyle name="Note 2 2 5 2 3 5 4 4" xfId="48259"/>
    <cellStyle name="Note 2 2 5 2 3 5 4 5" xfId="48260"/>
    <cellStyle name="Note 2 2 5 2 3 5 4 6" xfId="48261"/>
    <cellStyle name="Note 2 2 5 2 3 5 4 7" xfId="48262"/>
    <cellStyle name="Note 2 2 5 2 3 5 4 8" xfId="48263"/>
    <cellStyle name="Note 2 2 5 2 3 5 4 9" xfId="48264"/>
    <cellStyle name="Note 2 2 5 2 3 5 5" xfId="48265"/>
    <cellStyle name="Note 2 2 5 2 3 5 6" xfId="48266"/>
    <cellStyle name="Note 2 2 5 2 3 5 7" xfId="48267"/>
    <cellStyle name="Note 2 2 5 2 3 5 8" xfId="48268"/>
    <cellStyle name="Note 2 2 5 2 3 5 9" xfId="48269"/>
    <cellStyle name="Note 2 2 5 2 3 6" xfId="48270"/>
    <cellStyle name="Note 2 2 5 2 3 6 10" xfId="48271"/>
    <cellStyle name="Note 2 2 5 2 3 6 2" xfId="48272"/>
    <cellStyle name="Note 2 2 5 2 3 6 2 2" xfId="48273"/>
    <cellStyle name="Note 2 2 5 2 3 6 2 3" xfId="48274"/>
    <cellStyle name="Note 2 2 5 2 3 6 2 4" xfId="48275"/>
    <cellStyle name="Note 2 2 5 2 3 6 2 5" xfId="48276"/>
    <cellStyle name="Note 2 2 5 2 3 6 2 6" xfId="48277"/>
    <cellStyle name="Note 2 2 5 2 3 6 2 7" xfId="48278"/>
    <cellStyle name="Note 2 2 5 2 3 6 2 8" xfId="48279"/>
    <cellStyle name="Note 2 2 5 2 3 6 2 9" xfId="48280"/>
    <cellStyle name="Note 2 2 5 2 3 6 3" xfId="48281"/>
    <cellStyle name="Note 2 2 5 2 3 6 4" xfId="48282"/>
    <cellStyle name="Note 2 2 5 2 3 6 5" xfId="48283"/>
    <cellStyle name="Note 2 2 5 2 3 6 6" xfId="48284"/>
    <cellStyle name="Note 2 2 5 2 3 6 7" xfId="48285"/>
    <cellStyle name="Note 2 2 5 2 3 6 8" xfId="48286"/>
    <cellStyle name="Note 2 2 5 2 3 6 9" xfId="48287"/>
    <cellStyle name="Note 2 2 5 2 3 7" xfId="48288"/>
    <cellStyle name="Note 2 2 5 2 3 7 2" xfId="48289"/>
    <cellStyle name="Note 2 2 5 2 3 7 3" xfId="48290"/>
    <cellStyle name="Note 2 2 5 2 3 7 4" xfId="48291"/>
    <cellStyle name="Note 2 2 5 2 3 7 5" xfId="48292"/>
    <cellStyle name="Note 2 2 5 2 3 7 6" xfId="48293"/>
    <cellStyle name="Note 2 2 5 2 3 7 7" xfId="48294"/>
    <cellStyle name="Note 2 2 5 2 3 7 8" xfId="48295"/>
    <cellStyle name="Note 2 2 5 2 3 8" xfId="48296"/>
    <cellStyle name="Note 2 2 5 2 3 8 2" xfId="48297"/>
    <cellStyle name="Note 2 2 5 2 3 8 3" xfId="48298"/>
    <cellStyle name="Note 2 2 5 2 3 8 4" xfId="48299"/>
    <cellStyle name="Note 2 2 5 2 3 8 5" xfId="48300"/>
    <cellStyle name="Note 2 2 5 2 3 8 6" xfId="48301"/>
    <cellStyle name="Note 2 2 5 2 3 8 7" xfId="48302"/>
    <cellStyle name="Note 2 2 5 2 3 8 8" xfId="48303"/>
    <cellStyle name="Note 2 2 5 2 3 8 9" xfId="48304"/>
    <cellStyle name="Note 2 2 5 2 3 9" xfId="48305"/>
    <cellStyle name="Note 2 2 5 2 4" xfId="48306"/>
    <cellStyle name="Note 2 2 5 2 4 10" xfId="48307"/>
    <cellStyle name="Note 2 2 5 2 4 11" xfId="48308"/>
    <cellStyle name="Note 2 2 5 2 4 12" xfId="48309"/>
    <cellStyle name="Note 2 2 5 2 4 13" xfId="48310"/>
    <cellStyle name="Note 2 2 5 2 4 2" xfId="48311"/>
    <cellStyle name="Note 2 2 5 2 4 2 10" xfId="48312"/>
    <cellStyle name="Note 2 2 5 2 4 2 2" xfId="48313"/>
    <cellStyle name="Note 2 2 5 2 4 2 2 2" xfId="48314"/>
    <cellStyle name="Note 2 2 5 2 4 2 2 3" xfId="48315"/>
    <cellStyle name="Note 2 2 5 2 4 2 2 4" xfId="48316"/>
    <cellStyle name="Note 2 2 5 2 4 2 2 5" xfId="48317"/>
    <cellStyle name="Note 2 2 5 2 4 2 2 6" xfId="48318"/>
    <cellStyle name="Note 2 2 5 2 4 2 2 7" xfId="48319"/>
    <cellStyle name="Note 2 2 5 2 4 2 2 8" xfId="48320"/>
    <cellStyle name="Note 2 2 5 2 4 2 2 9" xfId="48321"/>
    <cellStyle name="Note 2 2 5 2 4 2 3" xfId="48322"/>
    <cellStyle name="Note 2 2 5 2 4 2 4" xfId="48323"/>
    <cellStyle name="Note 2 2 5 2 4 2 5" xfId="48324"/>
    <cellStyle name="Note 2 2 5 2 4 2 6" xfId="48325"/>
    <cellStyle name="Note 2 2 5 2 4 2 7" xfId="48326"/>
    <cellStyle name="Note 2 2 5 2 4 2 8" xfId="48327"/>
    <cellStyle name="Note 2 2 5 2 4 2 9" xfId="48328"/>
    <cellStyle name="Note 2 2 5 2 4 3" xfId="48329"/>
    <cellStyle name="Note 2 2 5 2 4 3 2" xfId="48330"/>
    <cellStyle name="Note 2 2 5 2 4 3 3" xfId="48331"/>
    <cellStyle name="Note 2 2 5 2 4 3 4" xfId="48332"/>
    <cellStyle name="Note 2 2 5 2 4 3 5" xfId="48333"/>
    <cellStyle name="Note 2 2 5 2 4 3 6" xfId="48334"/>
    <cellStyle name="Note 2 2 5 2 4 3 7" xfId="48335"/>
    <cellStyle name="Note 2 2 5 2 4 3 8" xfId="48336"/>
    <cellStyle name="Note 2 2 5 2 4 4" xfId="48337"/>
    <cellStyle name="Note 2 2 5 2 4 4 2" xfId="48338"/>
    <cellStyle name="Note 2 2 5 2 4 4 3" xfId="48339"/>
    <cellStyle name="Note 2 2 5 2 4 4 4" xfId="48340"/>
    <cellStyle name="Note 2 2 5 2 4 4 5" xfId="48341"/>
    <cellStyle name="Note 2 2 5 2 4 4 6" xfId="48342"/>
    <cellStyle name="Note 2 2 5 2 4 4 7" xfId="48343"/>
    <cellStyle name="Note 2 2 5 2 4 4 8" xfId="48344"/>
    <cellStyle name="Note 2 2 5 2 4 4 9" xfId="48345"/>
    <cellStyle name="Note 2 2 5 2 4 5" xfId="48346"/>
    <cellStyle name="Note 2 2 5 2 4 6" xfId="48347"/>
    <cellStyle name="Note 2 2 5 2 4 7" xfId="48348"/>
    <cellStyle name="Note 2 2 5 2 4 8" xfId="48349"/>
    <cellStyle name="Note 2 2 5 2 4 9" xfId="48350"/>
    <cellStyle name="Note 2 2 5 2 5" xfId="48351"/>
    <cellStyle name="Note 2 2 5 2 5 2" xfId="48352"/>
    <cellStyle name="Note 2 2 5 2 5 3" xfId="48353"/>
    <cellStyle name="Note 2 2 5 2 5 4" xfId="48354"/>
    <cellStyle name="Note 2 2 5 2 5 5" xfId="48355"/>
    <cellStyle name="Note 2 2 5 2 5 6" xfId="48356"/>
    <cellStyle name="Note 2 2 5 2 5 7" xfId="48357"/>
    <cellStyle name="Note 2 2 5 2 5 8" xfId="48358"/>
    <cellStyle name="Note 2 2 5 2 5 9" xfId="48359"/>
    <cellStyle name="Note 2 2 5 2 6" xfId="48360"/>
    <cellStyle name="Note 2 2 5 2 7" xfId="48361"/>
    <cellStyle name="Note 2 2 5 2 8" xfId="48362"/>
    <cellStyle name="Note 2 2 5 2 9" xfId="48363"/>
    <cellStyle name="Note 2 2 5 20" xfId="48364"/>
    <cellStyle name="Note 2 2 5 21" xfId="48365"/>
    <cellStyle name="Note 2 2 5 3" xfId="48366"/>
    <cellStyle name="Note 2 2 5 3 10" xfId="48367"/>
    <cellStyle name="Note 2 2 5 3 11" xfId="48368"/>
    <cellStyle name="Note 2 2 5 3 12" xfId="48369"/>
    <cellStyle name="Note 2 2 5 3 13" xfId="48370"/>
    <cellStyle name="Note 2 2 5 3 14" xfId="48371"/>
    <cellStyle name="Note 2 2 5 3 15" xfId="48372"/>
    <cellStyle name="Note 2 2 5 3 16" xfId="48373"/>
    <cellStyle name="Note 2 2 5 3 17" xfId="48374"/>
    <cellStyle name="Note 2 2 5 3 18" xfId="48375"/>
    <cellStyle name="Note 2 2 5 3 19" xfId="48376"/>
    <cellStyle name="Note 2 2 5 3 2" xfId="48377"/>
    <cellStyle name="Note 2 2 5 3 2 10" xfId="48378"/>
    <cellStyle name="Note 2 2 5 3 2 11" xfId="48379"/>
    <cellStyle name="Note 2 2 5 3 2 12" xfId="48380"/>
    <cellStyle name="Note 2 2 5 3 2 13" xfId="48381"/>
    <cellStyle name="Note 2 2 5 3 2 2" xfId="48382"/>
    <cellStyle name="Note 2 2 5 3 2 2 10" xfId="48383"/>
    <cellStyle name="Note 2 2 5 3 2 2 2" xfId="48384"/>
    <cellStyle name="Note 2 2 5 3 2 2 2 2" xfId="48385"/>
    <cellStyle name="Note 2 2 5 3 2 2 2 3" xfId="48386"/>
    <cellStyle name="Note 2 2 5 3 2 2 2 4" xfId="48387"/>
    <cellStyle name="Note 2 2 5 3 2 2 2 5" xfId="48388"/>
    <cellStyle name="Note 2 2 5 3 2 2 2 6" xfId="48389"/>
    <cellStyle name="Note 2 2 5 3 2 2 2 7" xfId="48390"/>
    <cellStyle name="Note 2 2 5 3 2 2 2 8" xfId="48391"/>
    <cellStyle name="Note 2 2 5 3 2 2 2 9" xfId="48392"/>
    <cellStyle name="Note 2 2 5 3 2 2 3" xfId="48393"/>
    <cellStyle name="Note 2 2 5 3 2 2 4" xfId="48394"/>
    <cellStyle name="Note 2 2 5 3 2 2 5" xfId="48395"/>
    <cellStyle name="Note 2 2 5 3 2 2 6" xfId="48396"/>
    <cellStyle name="Note 2 2 5 3 2 2 7" xfId="48397"/>
    <cellStyle name="Note 2 2 5 3 2 2 8" xfId="48398"/>
    <cellStyle name="Note 2 2 5 3 2 2 9" xfId="48399"/>
    <cellStyle name="Note 2 2 5 3 2 3" xfId="48400"/>
    <cellStyle name="Note 2 2 5 3 2 3 2" xfId="48401"/>
    <cellStyle name="Note 2 2 5 3 2 3 3" xfId="48402"/>
    <cellStyle name="Note 2 2 5 3 2 3 4" xfId="48403"/>
    <cellStyle name="Note 2 2 5 3 2 3 5" xfId="48404"/>
    <cellStyle name="Note 2 2 5 3 2 3 6" xfId="48405"/>
    <cellStyle name="Note 2 2 5 3 2 3 7" xfId="48406"/>
    <cellStyle name="Note 2 2 5 3 2 3 8" xfId="48407"/>
    <cellStyle name="Note 2 2 5 3 2 4" xfId="48408"/>
    <cellStyle name="Note 2 2 5 3 2 4 2" xfId="48409"/>
    <cellStyle name="Note 2 2 5 3 2 4 3" xfId="48410"/>
    <cellStyle name="Note 2 2 5 3 2 4 4" xfId="48411"/>
    <cellStyle name="Note 2 2 5 3 2 4 5" xfId="48412"/>
    <cellStyle name="Note 2 2 5 3 2 4 6" xfId="48413"/>
    <cellStyle name="Note 2 2 5 3 2 4 7" xfId="48414"/>
    <cellStyle name="Note 2 2 5 3 2 4 8" xfId="48415"/>
    <cellStyle name="Note 2 2 5 3 2 4 9" xfId="48416"/>
    <cellStyle name="Note 2 2 5 3 2 5" xfId="48417"/>
    <cellStyle name="Note 2 2 5 3 2 6" xfId="48418"/>
    <cellStyle name="Note 2 2 5 3 2 7" xfId="48419"/>
    <cellStyle name="Note 2 2 5 3 2 8" xfId="48420"/>
    <cellStyle name="Note 2 2 5 3 2 9" xfId="48421"/>
    <cellStyle name="Note 2 2 5 3 3" xfId="48422"/>
    <cellStyle name="Note 2 2 5 3 3 10" xfId="48423"/>
    <cellStyle name="Note 2 2 5 3 3 11" xfId="48424"/>
    <cellStyle name="Note 2 2 5 3 3 12" xfId="48425"/>
    <cellStyle name="Note 2 2 5 3 3 13" xfId="48426"/>
    <cellStyle name="Note 2 2 5 3 3 2" xfId="48427"/>
    <cellStyle name="Note 2 2 5 3 3 2 10" xfId="48428"/>
    <cellStyle name="Note 2 2 5 3 3 2 2" xfId="48429"/>
    <cellStyle name="Note 2 2 5 3 3 2 2 2" xfId="48430"/>
    <cellStyle name="Note 2 2 5 3 3 2 2 3" xfId="48431"/>
    <cellStyle name="Note 2 2 5 3 3 2 2 4" xfId="48432"/>
    <cellStyle name="Note 2 2 5 3 3 2 2 5" xfId="48433"/>
    <cellStyle name="Note 2 2 5 3 3 2 2 6" xfId="48434"/>
    <cellStyle name="Note 2 2 5 3 3 2 2 7" xfId="48435"/>
    <cellStyle name="Note 2 2 5 3 3 2 2 8" xfId="48436"/>
    <cellStyle name="Note 2 2 5 3 3 2 2 9" xfId="48437"/>
    <cellStyle name="Note 2 2 5 3 3 2 3" xfId="48438"/>
    <cellStyle name="Note 2 2 5 3 3 2 4" xfId="48439"/>
    <cellStyle name="Note 2 2 5 3 3 2 5" xfId="48440"/>
    <cellStyle name="Note 2 2 5 3 3 2 6" xfId="48441"/>
    <cellStyle name="Note 2 2 5 3 3 2 7" xfId="48442"/>
    <cellStyle name="Note 2 2 5 3 3 2 8" xfId="48443"/>
    <cellStyle name="Note 2 2 5 3 3 2 9" xfId="48444"/>
    <cellStyle name="Note 2 2 5 3 3 3" xfId="48445"/>
    <cellStyle name="Note 2 2 5 3 3 3 2" xfId="48446"/>
    <cellStyle name="Note 2 2 5 3 3 3 3" xfId="48447"/>
    <cellStyle name="Note 2 2 5 3 3 3 4" xfId="48448"/>
    <cellStyle name="Note 2 2 5 3 3 3 5" xfId="48449"/>
    <cellStyle name="Note 2 2 5 3 3 3 6" xfId="48450"/>
    <cellStyle name="Note 2 2 5 3 3 3 7" xfId="48451"/>
    <cellStyle name="Note 2 2 5 3 3 3 8" xfId="48452"/>
    <cellStyle name="Note 2 2 5 3 3 4" xfId="48453"/>
    <cellStyle name="Note 2 2 5 3 3 4 2" xfId="48454"/>
    <cellStyle name="Note 2 2 5 3 3 4 3" xfId="48455"/>
    <cellStyle name="Note 2 2 5 3 3 4 4" xfId="48456"/>
    <cellStyle name="Note 2 2 5 3 3 4 5" xfId="48457"/>
    <cellStyle name="Note 2 2 5 3 3 4 6" xfId="48458"/>
    <cellStyle name="Note 2 2 5 3 3 4 7" xfId="48459"/>
    <cellStyle name="Note 2 2 5 3 3 4 8" xfId="48460"/>
    <cellStyle name="Note 2 2 5 3 3 4 9" xfId="48461"/>
    <cellStyle name="Note 2 2 5 3 3 5" xfId="48462"/>
    <cellStyle name="Note 2 2 5 3 3 6" xfId="48463"/>
    <cellStyle name="Note 2 2 5 3 3 7" xfId="48464"/>
    <cellStyle name="Note 2 2 5 3 3 8" xfId="48465"/>
    <cellStyle name="Note 2 2 5 3 3 9" xfId="48466"/>
    <cellStyle name="Note 2 2 5 3 4" xfId="48467"/>
    <cellStyle name="Note 2 2 5 3 4 10" xfId="48468"/>
    <cellStyle name="Note 2 2 5 3 4 11" xfId="48469"/>
    <cellStyle name="Note 2 2 5 3 4 12" xfId="48470"/>
    <cellStyle name="Note 2 2 5 3 4 13" xfId="48471"/>
    <cellStyle name="Note 2 2 5 3 4 2" xfId="48472"/>
    <cellStyle name="Note 2 2 5 3 4 2 10" xfId="48473"/>
    <cellStyle name="Note 2 2 5 3 4 2 2" xfId="48474"/>
    <cellStyle name="Note 2 2 5 3 4 2 2 2" xfId="48475"/>
    <cellStyle name="Note 2 2 5 3 4 2 2 3" xfId="48476"/>
    <cellStyle name="Note 2 2 5 3 4 2 2 4" xfId="48477"/>
    <cellStyle name="Note 2 2 5 3 4 2 2 5" xfId="48478"/>
    <cellStyle name="Note 2 2 5 3 4 2 2 6" xfId="48479"/>
    <cellStyle name="Note 2 2 5 3 4 2 2 7" xfId="48480"/>
    <cellStyle name="Note 2 2 5 3 4 2 2 8" xfId="48481"/>
    <cellStyle name="Note 2 2 5 3 4 2 2 9" xfId="48482"/>
    <cellStyle name="Note 2 2 5 3 4 2 3" xfId="48483"/>
    <cellStyle name="Note 2 2 5 3 4 2 4" xfId="48484"/>
    <cellStyle name="Note 2 2 5 3 4 2 5" xfId="48485"/>
    <cellStyle name="Note 2 2 5 3 4 2 6" xfId="48486"/>
    <cellStyle name="Note 2 2 5 3 4 2 7" xfId="48487"/>
    <cellStyle name="Note 2 2 5 3 4 2 8" xfId="48488"/>
    <cellStyle name="Note 2 2 5 3 4 2 9" xfId="48489"/>
    <cellStyle name="Note 2 2 5 3 4 3" xfId="48490"/>
    <cellStyle name="Note 2 2 5 3 4 3 2" xfId="48491"/>
    <cellStyle name="Note 2 2 5 3 4 3 3" xfId="48492"/>
    <cellStyle name="Note 2 2 5 3 4 3 4" xfId="48493"/>
    <cellStyle name="Note 2 2 5 3 4 3 5" xfId="48494"/>
    <cellStyle name="Note 2 2 5 3 4 3 6" xfId="48495"/>
    <cellStyle name="Note 2 2 5 3 4 3 7" xfId="48496"/>
    <cellStyle name="Note 2 2 5 3 4 3 8" xfId="48497"/>
    <cellStyle name="Note 2 2 5 3 4 4" xfId="48498"/>
    <cellStyle name="Note 2 2 5 3 4 4 2" xfId="48499"/>
    <cellStyle name="Note 2 2 5 3 4 4 3" xfId="48500"/>
    <cellStyle name="Note 2 2 5 3 4 4 4" xfId="48501"/>
    <cellStyle name="Note 2 2 5 3 4 4 5" xfId="48502"/>
    <cellStyle name="Note 2 2 5 3 4 4 6" xfId="48503"/>
    <cellStyle name="Note 2 2 5 3 4 4 7" xfId="48504"/>
    <cellStyle name="Note 2 2 5 3 4 4 8" xfId="48505"/>
    <cellStyle name="Note 2 2 5 3 4 4 9" xfId="48506"/>
    <cellStyle name="Note 2 2 5 3 4 5" xfId="48507"/>
    <cellStyle name="Note 2 2 5 3 4 6" xfId="48508"/>
    <cellStyle name="Note 2 2 5 3 4 7" xfId="48509"/>
    <cellStyle name="Note 2 2 5 3 4 8" xfId="48510"/>
    <cellStyle name="Note 2 2 5 3 4 9" xfId="48511"/>
    <cellStyle name="Note 2 2 5 3 5" xfId="48512"/>
    <cellStyle name="Note 2 2 5 3 5 10" xfId="48513"/>
    <cellStyle name="Note 2 2 5 3 5 11" xfId="48514"/>
    <cellStyle name="Note 2 2 5 3 5 12" xfId="48515"/>
    <cellStyle name="Note 2 2 5 3 5 13" xfId="48516"/>
    <cellStyle name="Note 2 2 5 3 5 2" xfId="48517"/>
    <cellStyle name="Note 2 2 5 3 5 2 10" xfId="48518"/>
    <cellStyle name="Note 2 2 5 3 5 2 2" xfId="48519"/>
    <cellStyle name="Note 2 2 5 3 5 2 2 2" xfId="48520"/>
    <cellStyle name="Note 2 2 5 3 5 2 2 3" xfId="48521"/>
    <cellStyle name="Note 2 2 5 3 5 2 2 4" xfId="48522"/>
    <cellStyle name="Note 2 2 5 3 5 2 2 5" xfId="48523"/>
    <cellStyle name="Note 2 2 5 3 5 2 2 6" xfId="48524"/>
    <cellStyle name="Note 2 2 5 3 5 2 2 7" xfId="48525"/>
    <cellStyle name="Note 2 2 5 3 5 2 2 8" xfId="48526"/>
    <cellStyle name="Note 2 2 5 3 5 2 2 9" xfId="48527"/>
    <cellStyle name="Note 2 2 5 3 5 2 3" xfId="48528"/>
    <cellStyle name="Note 2 2 5 3 5 2 4" xfId="48529"/>
    <cellStyle name="Note 2 2 5 3 5 2 5" xfId="48530"/>
    <cellStyle name="Note 2 2 5 3 5 2 6" xfId="48531"/>
    <cellStyle name="Note 2 2 5 3 5 2 7" xfId="48532"/>
    <cellStyle name="Note 2 2 5 3 5 2 8" xfId="48533"/>
    <cellStyle name="Note 2 2 5 3 5 2 9" xfId="48534"/>
    <cellStyle name="Note 2 2 5 3 5 3" xfId="48535"/>
    <cellStyle name="Note 2 2 5 3 5 3 2" xfId="48536"/>
    <cellStyle name="Note 2 2 5 3 5 3 3" xfId="48537"/>
    <cellStyle name="Note 2 2 5 3 5 3 4" xfId="48538"/>
    <cellStyle name="Note 2 2 5 3 5 3 5" xfId="48539"/>
    <cellStyle name="Note 2 2 5 3 5 3 6" xfId="48540"/>
    <cellStyle name="Note 2 2 5 3 5 3 7" xfId="48541"/>
    <cellStyle name="Note 2 2 5 3 5 3 8" xfId="48542"/>
    <cellStyle name="Note 2 2 5 3 5 4" xfId="48543"/>
    <cellStyle name="Note 2 2 5 3 5 4 2" xfId="48544"/>
    <cellStyle name="Note 2 2 5 3 5 4 3" xfId="48545"/>
    <cellStyle name="Note 2 2 5 3 5 4 4" xfId="48546"/>
    <cellStyle name="Note 2 2 5 3 5 4 5" xfId="48547"/>
    <cellStyle name="Note 2 2 5 3 5 4 6" xfId="48548"/>
    <cellStyle name="Note 2 2 5 3 5 4 7" xfId="48549"/>
    <cellStyle name="Note 2 2 5 3 5 4 8" xfId="48550"/>
    <cellStyle name="Note 2 2 5 3 5 4 9" xfId="48551"/>
    <cellStyle name="Note 2 2 5 3 5 5" xfId="48552"/>
    <cellStyle name="Note 2 2 5 3 5 6" xfId="48553"/>
    <cellStyle name="Note 2 2 5 3 5 7" xfId="48554"/>
    <cellStyle name="Note 2 2 5 3 5 8" xfId="48555"/>
    <cellStyle name="Note 2 2 5 3 5 9" xfId="48556"/>
    <cellStyle name="Note 2 2 5 3 6" xfId="48557"/>
    <cellStyle name="Note 2 2 5 3 6 10" xfId="48558"/>
    <cellStyle name="Note 2 2 5 3 6 2" xfId="48559"/>
    <cellStyle name="Note 2 2 5 3 6 2 2" xfId="48560"/>
    <cellStyle name="Note 2 2 5 3 6 2 3" xfId="48561"/>
    <cellStyle name="Note 2 2 5 3 6 2 4" xfId="48562"/>
    <cellStyle name="Note 2 2 5 3 6 2 5" xfId="48563"/>
    <cellStyle name="Note 2 2 5 3 6 2 6" xfId="48564"/>
    <cellStyle name="Note 2 2 5 3 6 2 7" xfId="48565"/>
    <cellStyle name="Note 2 2 5 3 6 2 8" xfId="48566"/>
    <cellStyle name="Note 2 2 5 3 6 2 9" xfId="48567"/>
    <cellStyle name="Note 2 2 5 3 6 3" xfId="48568"/>
    <cellStyle name="Note 2 2 5 3 6 4" xfId="48569"/>
    <cellStyle name="Note 2 2 5 3 6 5" xfId="48570"/>
    <cellStyle name="Note 2 2 5 3 6 6" xfId="48571"/>
    <cellStyle name="Note 2 2 5 3 6 7" xfId="48572"/>
    <cellStyle name="Note 2 2 5 3 6 8" xfId="48573"/>
    <cellStyle name="Note 2 2 5 3 6 9" xfId="48574"/>
    <cellStyle name="Note 2 2 5 3 7" xfId="48575"/>
    <cellStyle name="Note 2 2 5 3 7 2" xfId="48576"/>
    <cellStyle name="Note 2 2 5 3 7 3" xfId="48577"/>
    <cellStyle name="Note 2 2 5 3 7 4" xfId="48578"/>
    <cellStyle name="Note 2 2 5 3 7 5" xfId="48579"/>
    <cellStyle name="Note 2 2 5 3 7 6" xfId="48580"/>
    <cellStyle name="Note 2 2 5 3 7 7" xfId="48581"/>
    <cellStyle name="Note 2 2 5 3 7 8" xfId="48582"/>
    <cellStyle name="Note 2 2 5 3 8" xfId="48583"/>
    <cellStyle name="Note 2 2 5 3 8 2" xfId="48584"/>
    <cellStyle name="Note 2 2 5 3 8 3" xfId="48585"/>
    <cellStyle name="Note 2 2 5 3 8 4" xfId="48586"/>
    <cellStyle name="Note 2 2 5 3 8 5" xfId="48587"/>
    <cellStyle name="Note 2 2 5 3 8 6" xfId="48588"/>
    <cellStyle name="Note 2 2 5 3 8 7" xfId="48589"/>
    <cellStyle name="Note 2 2 5 3 8 8" xfId="48590"/>
    <cellStyle name="Note 2 2 5 3 8 9" xfId="48591"/>
    <cellStyle name="Note 2 2 5 3 9" xfId="48592"/>
    <cellStyle name="Note 2 2 5 4" xfId="48593"/>
    <cellStyle name="Note 2 2 5 4 10" xfId="48594"/>
    <cellStyle name="Note 2 2 5 4 11" xfId="48595"/>
    <cellStyle name="Note 2 2 5 4 12" xfId="48596"/>
    <cellStyle name="Note 2 2 5 4 13" xfId="48597"/>
    <cellStyle name="Note 2 2 5 4 14" xfId="48598"/>
    <cellStyle name="Note 2 2 5 4 15" xfId="48599"/>
    <cellStyle name="Note 2 2 5 4 16" xfId="48600"/>
    <cellStyle name="Note 2 2 5 4 17" xfId="48601"/>
    <cellStyle name="Note 2 2 5 4 18" xfId="48602"/>
    <cellStyle name="Note 2 2 5 4 2" xfId="48603"/>
    <cellStyle name="Note 2 2 5 4 2 10" xfId="48604"/>
    <cellStyle name="Note 2 2 5 4 2 11" xfId="48605"/>
    <cellStyle name="Note 2 2 5 4 2 12" xfId="48606"/>
    <cellStyle name="Note 2 2 5 4 2 13" xfId="48607"/>
    <cellStyle name="Note 2 2 5 4 2 2" xfId="48608"/>
    <cellStyle name="Note 2 2 5 4 2 2 10" xfId="48609"/>
    <cellStyle name="Note 2 2 5 4 2 2 2" xfId="48610"/>
    <cellStyle name="Note 2 2 5 4 2 2 2 2" xfId="48611"/>
    <cellStyle name="Note 2 2 5 4 2 2 2 3" xfId="48612"/>
    <cellStyle name="Note 2 2 5 4 2 2 2 4" xfId="48613"/>
    <cellStyle name="Note 2 2 5 4 2 2 2 5" xfId="48614"/>
    <cellStyle name="Note 2 2 5 4 2 2 2 6" xfId="48615"/>
    <cellStyle name="Note 2 2 5 4 2 2 2 7" xfId="48616"/>
    <cellStyle name="Note 2 2 5 4 2 2 2 8" xfId="48617"/>
    <cellStyle name="Note 2 2 5 4 2 2 2 9" xfId="48618"/>
    <cellStyle name="Note 2 2 5 4 2 2 3" xfId="48619"/>
    <cellStyle name="Note 2 2 5 4 2 2 4" xfId="48620"/>
    <cellStyle name="Note 2 2 5 4 2 2 5" xfId="48621"/>
    <cellStyle name="Note 2 2 5 4 2 2 6" xfId="48622"/>
    <cellStyle name="Note 2 2 5 4 2 2 7" xfId="48623"/>
    <cellStyle name="Note 2 2 5 4 2 2 8" xfId="48624"/>
    <cellStyle name="Note 2 2 5 4 2 2 9" xfId="48625"/>
    <cellStyle name="Note 2 2 5 4 2 3" xfId="48626"/>
    <cellStyle name="Note 2 2 5 4 2 3 2" xfId="48627"/>
    <cellStyle name="Note 2 2 5 4 2 3 3" xfId="48628"/>
    <cellStyle name="Note 2 2 5 4 2 3 4" xfId="48629"/>
    <cellStyle name="Note 2 2 5 4 2 3 5" xfId="48630"/>
    <cellStyle name="Note 2 2 5 4 2 3 6" xfId="48631"/>
    <cellStyle name="Note 2 2 5 4 2 3 7" xfId="48632"/>
    <cellStyle name="Note 2 2 5 4 2 3 8" xfId="48633"/>
    <cellStyle name="Note 2 2 5 4 2 4" xfId="48634"/>
    <cellStyle name="Note 2 2 5 4 2 4 2" xfId="48635"/>
    <cellStyle name="Note 2 2 5 4 2 4 3" xfId="48636"/>
    <cellStyle name="Note 2 2 5 4 2 4 4" xfId="48637"/>
    <cellStyle name="Note 2 2 5 4 2 4 5" xfId="48638"/>
    <cellStyle name="Note 2 2 5 4 2 4 6" xfId="48639"/>
    <cellStyle name="Note 2 2 5 4 2 4 7" xfId="48640"/>
    <cellStyle name="Note 2 2 5 4 2 4 8" xfId="48641"/>
    <cellStyle name="Note 2 2 5 4 2 4 9" xfId="48642"/>
    <cellStyle name="Note 2 2 5 4 2 5" xfId="48643"/>
    <cellStyle name="Note 2 2 5 4 2 6" xfId="48644"/>
    <cellStyle name="Note 2 2 5 4 2 7" xfId="48645"/>
    <cellStyle name="Note 2 2 5 4 2 8" xfId="48646"/>
    <cellStyle name="Note 2 2 5 4 2 9" xfId="48647"/>
    <cellStyle name="Note 2 2 5 4 3" xfId="48648"/>
    <cellStyle name="Note 2 2 5 4 3 10" xfId="48649"/>
    <cellStyle name="Note 2 2 5 4 3 11" xfId="48650"/>
    <cellStyle name="Note 2 2 5 4 3 12" xfId="48651"/>
    <cellStyle name="Note 2 2 5 4 3 13" xfId="48652"/>
    <cellStyle name="Note 2 2 5 4 3 2" xfId="48653"/>
    <cellStyle name="Note 2 2 5 4 3 2 10" xfId="48654"/>
    <cellStyle name="Note 2 2 5 4 3 2 2" xfId="48655"/>
    <cellStyle name="Note 2 2 5 4 3 2 2 2" xfId="48656"/>
    <cellStyle name="Note 2 2 5 4 3 2 2 3" xfId="48657"/>
    <cellStyle name="Note 2 2 5 4 3 2 2 4" xfId="48658"/>
    <cellStyle name="Note 2 2 5 4 3 2 2 5" xfId="48659"/>
    <cellStyle name="Note 2 2 5 4 3 2 2 6" xfId="48660"/>
    <cellStyle name="Note 2 2 5 4 3 2 2 7" xfId="48661"/>
    <cellStyle name="Note 2 2 5 4 3 2 2 8" xfId="48662"/>
    <cellStyle name="Note 2 2 5 4 3 2 2 9" xfId="48663"/>
    <cellStyle name="Note 2 2 5 4 3 2 3" xfId="48664"/>
    <cellStyle name="Note 2 2 5 4 3 2 4" xfId="48665"/>
    <cellStyle name="Note 2 2 5 4 3 2 5" xfId="48666"/>
    <cellStyle name="Note 2 2 5 4 3 2 6" xfId="48667"/>
    <cellStyle name="Note 2 2 5 4 3 2 7" xfId="48668"/>
    <cellStyle name="Note 2 2 5 4 3 2 8" xfId="48669"/>
    <cellStyle name="Note 2 2 5 4 3 2 9" xfId="48670"/>
    <cellStyle name="Note 2 2 5 4 3 3" xfId="48671"/>
    <cellStyle name="Note 2 2 5 4 3 3 2" xfId="48672"/>
    <cellStyle name="Note 2 2 5 4 3 3 3" xfId="48673"/>
    <cellStyle name="Note 2 2 5 4 3 3 4" xfId="48674"/>
    <cellStyle name="Note 2 2 5 4 3 3 5" xfId="48675"/>
    <cellStyle name="Note 2 2 5 4 3 3 6" xfId="48676"/>
    <cellStyle name="Note 2 2 5 4 3 3 7" xfId="48677"/>
    <cellStyle name="Note 2 2 5 4 3 3 8" xfId="48678"/>
    <cellStyle name="Note 2 2 5 4 3 4" xfId="48679"/>
    <cellStyle name="Note 2 2 5 4 3 4 2" xfId="48680"/>
    <cellStyle name="Note 2 2 5 4 3 4 3" xfId="48681"/>
    <cellStyle name="Note 2 2 5 4 3 4 4" xfId="48682"/>
    <cellStyle name="Note 2 2 5 4 3 4 5" xfId="48683"/>
    <cellStyle name="Note 2 2 5 4 3 4 6" xfId="48684"/>
    <cellStyle name="Note 2 2 5 4 3 4 7" xfId="48685"/>
    <cellStyle name="Note 2 2 5 4 3 4 8" xfId="48686"/>
    <cellStyle name="Note 2 2 5 4 3 4 9" xfId="48687"/>
    <cellStyle name="Note 2 2 5 4 3 5" xfId="48688"/>
    <cellStyle name="Note 2 2 5 4 3 6" xfId="48689"/>
    <cellStyle name="Note 2 2 5 4 3 7" xfId="48690"/>
    <cellStyle name="Note 2 2 5 4 3 8" xfId="48691"/>
    <cellStyle name="Note 2 2 5 4 3 9" xfId="48692"/>
    <cellStyle name="Note 2 2 5 4 4" xfId="48693"/>
    <cellStyle name="Note 2 2 5 4 4 10" xfId="48694"/>
    <cellStyle name="Note 2 2 5 4 4 11" xfId="48695"/>
    <cellStyle name="Note 2 2 5 4 4 12" xfId="48696"/>
    <cellStyle name="Note 2 2 5 4 4 13" xfId="48697"/>
    <cellStyle name="Note 2 2 5 4 4 2" xfId="48698"/>
    <cellStyle name="Note 2 2 5 4 4 2 10" xfId="48699"/>
    <cellStyle name="Note 2 2 5 4 4 2 2" xfId="48700"/>
    <cellStyle name="Note 2 2 5 4 4 2 2 2" xfId="48701"/>
    <cellStyle name="Note 2 2 5 4 4 2 2 3" xfId="48702"/>
    <cellStyle name="Note 2 2 5 4 4 2 2 4" xfId="48703"/>
    <cellStyle name="Note 2 2 5 4 4 2 2 5" xfId="48704"/>
    <cellStyle name="Note 2 2 5 4 4 2 2 6" xfId="48705"/>
    <cellStyle name="Note 2 2 5 4 4 2 2 7" xfId="48706"/>
    <cellStyle name="Note 2 2 5 4 4 2 2 8" xfId="48707"/>
    <cellStyle name="Note 2 2 5 4 4 2 2 9" xfId="48708"/>
    <cellStyle name="Note 2 2 5 4 4 2 3" xfId="48709"/>
    <cellStyle name="Note 2 2 5 4 4 2 4" xfId="48710"/>
    <cellStyle name="Note 2 2 5 4 4 2 5" xfId="48711"/>
    <cellStyle name="Note 2 2 5 4 4 2 6" xfId="48712"/>
    <cellStyle name="Note 2 2 5 4 4 2 7" xfId="48713"/>
    <cellStyle name="Note 2 2 5 4 4 2 8" xfId="48714"/>
    <cellStyle name="Note 2 2 5 4 4 2 9" xfId="48715"/>
    <cellStyle name="Note 2 2 5 4 4 3" xfId="48716"/>
    <cellStyle name="Note 2 2 5 4 4 3 2" xfId="48717"/>
    <cellStyle name="Note 2 2 5 4 4 3 3" xfId="48718"/>
    <cellStyle name="Note 2 2 5 4 4 3 4" xfId="48719"/>
    <cellStyle name="Note 2 2 5 4 4 3 5" xfId="48720"/>
    <cellStyle name="Note 2 2 5 4 4 3 6" xfId="48721"/>
    <cellStyle name="Note 2 2 5 4 4 3 7" xfId="48722"/>
    <cellStyle name="Note 2 2 5 4 4 3 8" xfId="48723"/>
    <cellStyle name="Note 2 2 5 4 4 4" xfId="48724"/>
    <cellStyle name="Note 2 2 5 4 4 4 2" xfId="48725"/>
    <cellStyle name="Note 2 2 5 4 4 4 3" xfId="48726"/>
    <cellStyle name="Note 2 2 5 4 4 4 4" xfId="48727"/>
    <cellStyle name="Note 2 2 5 4 4 4 5" xfId="48728"/>
    <cellStyle name="Note 2 2 5 4 4 4 6" xfId="48729"/>
    <cellStyle name="Note 2 2 5 4 4 4 7" xfId="48730"/>
    <cellStyle name="Note 2 2 5 4 4 4 8" xfId="48731"/>
    <cellStyle name="Note 2 2 5 4 4 4 9" xfId="48732"/>
    <cellStyle name="Note 2 2 5 4 4 5" xfId="48733"/>
    <cellStyle name="Note 2 2 5 4 4 6" xfId="48734"/>
    <cellStyle name="Note 2 2 5 4 4 7" xfId="48735"/>
    <cellStyle name="Note 2 2 5 4 4 8" xfId="48736"/>
    <cellStyle name="Note 2 2 5 4 4 9" xfId="48737"/>
    <cellStyle name="Note 2 2 5 4 5" xfId="48738"/>
    <cellStyle name="Note 2 2 5 4 5 10" xfId="48739"/>
    <cellStyle name="Note 2 2 5 4 5 11" xfId="48740"/>
    <cellStyle name="Note 2 2 5 4 5 12" xfId="48741"/>
    <cellStyle name="Note 2 2 5 4 5 13" xfId="48742"/>
    <cellStyle name="Note 2 2 5 4 5 2" xfId="48743"/>
    <cellStyle name="Note 2 2 5 4 5 2 10" xfId="48744"/>
    <cellStyle name="Note 2 2 5 4 5 2 2" xfId="48745"/>
    <cellStyle name="Note 2 2 5 4 5 2 2 2" xfId="48746"/>
    <cellStyle name="Note 2 2 5 4 5 2 2 3" xfId="48747"/>
    <cellStyle name="Note 2 2 5 4 5 2 2 4" xfId="48748"/>
    <cellStyle name="Note 2 2 5 4 5 2 2 5" xfId="48749"/>
    <cellStyle name="Note 2 2 5 4 5 2 2 6" xfId="48750"/>
    <cellStyle name="Note 2 2 5 4 5 2 2 7" xfId="48751"/>
    <cellStyle name="Note 2 2 5 4 5 2 2 8" xfId="48752"/>
    <cellStyle name="Note 2 2 5 4 5 2 2 9" xfId="48753"/>
    <cellStyle name="Note 2 2 5 4 5 2 3" xfId="48754"/>
    <cellStyle name="Note 2 2 5 4 5 2 4" xfId="48755"/>
    <cellStyle name="Note 2 2 5 4 5 2 5" xfId="48756"/>
    <cellStyle name="Note 2 2 5 4 5 2 6" xfId="48757"/>
    <cellStyle name="Note 2 2 5 4 5 2 7" xfId="48758"/>
    <cellStyle name="Note 2 2 5 4 5 2 8" xfId="48759"/>
    <cellStyle name="Note 2 2 5 4 5 2 9" xfId="48760"/>
    <cellStyle name="Note 2 2 5 4 5 3" xfId="48761"/>
    <cellStyle name="Note 2 2 5 4 5 3 2" xfId="48762"/>
    <cellStyle name="Note 2 2 5 4 5 3 3" xfId="48763"/>
    <cellStyle name="Note 2 2 5 4 5 3 4" xfId="48764"/>
    <cellStyle name="Note 2 2 5 4 5 3 5" xfId="48765"/>
    <cellStyle name="Note 2 2 5 4 5 3 6" xfId="48766"/>
    <cellStyle name="Note 2 2 5 4 5 3 7" xfId="48767"/>
    <cellStyle name="Note 2 2 5 4 5 3 8" xfId="48768"/>
    <cellStyle name="Note 2 2 5 4 5 4" xfId="48769"/>
    <cellStyle name="Note 2 2 5 4 5 4 2" xfId="48770"/>
    <cellStyle name="Note 2 2 5 4 5 4 3" xfId="48771"/>
    <cellStyle name="Note 2 2 5 4 5 4 4" xfId="48772"/>
    <cellStyle name="Note 2 2 5 4 5 4 5" xfId="48773"/>
    <cellStyle name="Note 2 2 5 4 5 4 6" xfId="48774"/>
    <cellStyle name="Note 2 2 5 4 5 4 7" xfId="48775"/>
    <cellStyle name="Note 2 2 5 4 5 4 8" xfId="48776"/>
    <cellStyle name="Note 2 2 5 4 5 4 9" xfId="48777"/>
    <cellStyle name="Note 2 2 5 4 5 5" xfId="48778"/>
    <cellStyle name="Note 2 2 5 4 5 6" xfId="48779"/>
    <cellStyle name="Note 2 2 5 4 5 7" xfId="48780"/>
    <cellStyle name="Note 2 2 5 4 5 8" xfId="48781"/>
    <cellStyle name="Note 2 2 5 4 5 9" xfId="48782"/>
    <cellStyle name="Note 2 2 5 4 6" xfId="48783"/>
    <cellStyle name="Note 2 2 5 4 6 10" xfId="48784"/>
    <cellStyle name="Note 2 2 5 4 6 2" xfId="48785"/>
    <cellStyle name="Note 2 2 5 4 6 2 2" xfId="48786"/>
    <cellStyle name="Note 2 2 5 4 6 2 3" xfId="48787"/>
    <cellStyle name="Note 2 2 5 4 6 2 4" xfId="48788"/>
    <cellStyle name="Note 2 2 5 4 6 2 5" xfId="48789"/>
    <cellStyle name="Note 2 2 5 4 6 2 6" xfId="48790"/>
    <cellStyle name="Note 2 2 5 4 6 2 7" xfId="48791"/>
    <cellStyle name="Note 2 2 5 4 6 2 8" xfId="48792"/>
    <cellStyle name="Note 2 2 5 4 6 2 9" xfId="48793"/>
    <cellStyle name="Note 2 2 5 4 6 3" xfId="48794"/>
    <cellStyle name="Note 2 2 5 4 6 4" xfId="48795"/>
    <cellStyle name="Note 2 2 5 4 6 5" xfId="48796"/>
    <cellStyle name="Note 2 2 5 4 6 6" xfId="48797"/>
    <cellStyle name="Note 2 2 5 4 6 7" xfId="48798"/>
    <cellStyle name="Note 2 2 5 4 6 8" xfId="48799"/>
    <cellStyle name="Note 2 2 5 4 6 9" xfId="48800"/>
    <cellStyle name="Note 2 2 5 4 7" xfId="48801"/>
    <cellStyle name="Note 2 2 5 4 7 2" xfId="48802"/>
    <cellStyle name="Note 2 2 5 4 7 3" xfId="48803"/>
    <cellStyle name="Note 2 2 5 4 7 4" xfId="48804"/>
    <cellStyle name="Note 2 2 5 4 7 5" xfId="48805"/>
    <cellStyle name="Note 2 2 5 4 7 6" xfId="48806"/>
    <cellStyle name="Note 2 2 5 4 7 7" xfId="48807"/>
    <cellStyle name="Note 2 2 5 4 7 8" xfId="48808"/>
    <cellStyle name="Note 2 2 5 4 8" xfId="48809"/>
    <cellStyle name="Note 2 2 5 4 8 2" xfId="48810"/>
    <cellStyle name="Note 2 2 5 4 8 3" xfId="48811"/>
    <cellStyle name="Note 2 2 5 4 8 4" xfId="48812"/>
    <cellStyle name="Note 2 2 5 4 8 5" xfId="48813"/>
    <cellStyle name="Note 2 2 5 4 8 6" xfId="48814"/>
    <cellStyle name="Note 2 2 5 4 8 7" xfId="48815"/>
    <cellStyle name="Note 2 2 5 4 8 8" xfId="48816"/>
    <cellStyle name="Note 2 2 5 4 8 9" xfId="48817"/>
    <cellStyle name="Note 2 2 5 4 9" xfId="48818"/>
    <cellStyle name="Note 2 2 5 5" xfId="48819"/>
    <cellStyle name="Note 2 2 5 5 10" xfId="48820"/>
    <cellStyle name="Note 2 2 5 5 11" xfId="48821"/>
    <cellStyle name="Note 2 2 5 5 12" xfId="48822"/>
    <cellStyle name="Note 2 2 5 5 13" xfId="48823"/>
    <cellStyle name="Note 2 2 5 5 2" xfId="48824"/>
    <cellStyle name="Note 2 2 5 5 2 10" xfId="48825"/>
    <cellStyle name="Note 2 2 5 5 2 2" xfId="48826"/>
    <cellStyle name="Note 2 2 5 5 2 2 2" xfId="48827"/>
    <cellStyle name="Note 2 2 5 5 2 2 3" xfId="48828"/>
    <cellStyle name="Note 2 2 5 5 2 2 4" xfId="48829"/>
    <cellStyle name="Note 2 2 5 5 2 2 5" xfId="48830"/>
    <cellStyle name="Note 2 2 5 5 2 2 6" xfId="48831"/>
    <cellStyle name="Note 2 2 5 5 2 2 7" xfId="48832"/>
    <cellStyle name="Note 2 2 5 5 2 2 8" xfId="48833"/>
    <cellStyle name="Note 2 2 5 5 2 2 9" xfId="48834"/>
    <cellStyle name="Note 2 2 5 5 2 3" xfId="48835"/>
    <cellStyle name="Note 2 2 5 5 2 4" xfId="48836"/>
    <cellStyle name="Note 2 2 5 5 2 5" xfId="48837"/>
    <cellStyle name="Note 2 2 5 5 2 6" xfId="48838"/>
    <cellStyle name="Note 2 2 5 5 2 7" xfId="48839"/>
    <cellStyle name="Note 2 2 5 5 2 8" xfId="48840"/>
    <cellStyle name="Note 2 2 5 5 2 9" xfId="48841"/>
    <cellStyle name="Note 2 2 5 5 3" xfId="48842"/>
    <cellStyle name="Note 2 2 5 5 3 2" xfId="48843"/>
    <cellStyle name="Note 2 2 5 5 3 3" xfId="48844"/>
    <cellStyle name="Note 2 2 5 5 3 4" xfId="48845"/>
    <cellStyle name="Note 2 2 5 5 3 5" xfId="48846"/>
    <cellStyle name="Note 2 2 5 5 3 6" xfId="48847"/>
    <cellStyle name="Note 2 2 5 5 3 7" xfId="48848"/>
    <cellStyle name="Note 2 2 5 5 3 8" xfId="48849"/>
    <cellStyle name="Note 2 2 5 5 4" xfId="48850"/>
    <cellStyle name="Note 2 2 5 5 4 2" xfId="48851"/>
    <cellStyle name="Note 2 2 5 5 4 3" xfId="48852"/>
    <cellStyle name="Note 2 2 5 5 4 4" xfId="48853"/>
    <cellStyle name="Note 2 2 5 5 4 5" xfId="48854"/>
    <cellStyle name="Note 2 2 5 5 4 6" xfId="48855"/>
    <cellStyle name="Note 2 2 5 5 4 7" xfId="48856"/>
    <cellStyle name="Note 2 2 5 5 4 8" xfId="48857"/>
    <cellStyle name="Note 2 2 5 5 4 9" xfId="48858"/>
    <cellStyle name="Note 2 2 5 5 5" xfId="48859"/>
    <cellStyle name="Note 2 2 5 5 6" xfId="48860"/>
    <cellStyle name="Note 2 2 5 5 7" xfId="48861"/>
    <cellStyle name="Note 2 2 5 5 8" xfId="48862"/>
    <cellStyle name="Note 2 2 5 5 9" xfId="48863"/>
    <cellStyle name="Note 2 2 5 6" xfId="48864"/>
    <cellStyle name="Note 2 2 5 6 10" xfId="48865"/>
    <cellStyle name="Note 2 2 5 6 11" xfId="48866"/>
    <cellStyle name="Note 2 2 5 6 12" xfId="48867"/>
    <cellStyle name="Note 2 2 5 6 13" xfId="48868"/>
    <cellStyle name="Note 2 2 5 6 2" xfId="48869"/>
    <cellStyle name="Note 2 2 5 6 2 10" xfId="48870"/>
    <cellStyle name="Note 2 2 5 6 2 2" xfId="48871"/>
    <cellStyle name="Note 2 2 5 6 2 2 2" xfId="48872"/>
    <cellStyle name="Note 2 2 5 6 2 2 3" xfId="48873"/>
    <cellStyle name="Note 2 2 5 6 2 2 4" xfId="48874"/>
    <cellStyle name="Note 2 2 5 6 2 2 5" xfId="48875"/>
    <cellStyle name="Note 2 2 5 6 2 2 6" xfId="48876"/>
    <cellStyle name="Note 2 2 5 6 2 2 7" xfId="48877"/>
    <cellStyle name="Note 2 2 5 6 2 2 8" xfId="48878"/>
    <cellStyle name="Note 2 2 5 6 2 2 9" xfId="48879"/>
    <cellStyle name="Note 2 2 5 6 2 3" xfId="48880"/>
    <cellStyle name="Note 2 2 5 6 2 4" xfId="48881"/>
    <cellStyle name="Note 2 2 5 6 2 5" xfId="48882"/>
    <cellStyle name="Note 2 2 5 6 2 6" xfId="48883"/>
    <cellStyle name="Note 2 2 5 6 2 7" xfId="48884"/>
    <cellStyle name="Note 2 2 5 6 2 8" xfId="48885"/>
    <cellStyle name="Note 2 2 5 6 2 9" xfId="48886"/>
    <cellStyle name="Note 2 2 5 6 3" xfId="48887"/>
    <cellStyle name="Note 2 2 5 6 3 2" xfId="48888"/>
    <cellStyle name="Note 2 2 5 6 3 3" xfId="48889"/>
    <cellStyle name="Note 2 2 5 6 3 4" xfId="48890"/>
    <cellStyle name="Note 2 2 5 6 3 5" xfId="48891"/>
    <cellStyle name="Note 2 2 5 6 3 6" xfId="48892"/>
    <cellStyle name="Note 2 2 5 6 3 7" xfId="48893"/>
    <cellStyle name="Note 2 2 5 6 3 8" xfId="48894"/>
    <cellStyle name="Note 2 2 5 6 4" xfId="48895"/>
    <cellStyle name="Note 2 2 5 6 4 2" xfId="48896"/>
    <cellStyle name="Note 2 2 5 6 4 3" xfId="48897"/>
    <cellStyle name="Note 2 2 5 6 4 4" xfId="48898"/>
    <cellStyle name="Note 2 2 5 6 4 5" xfId="48899"/>
    <cellStyle name="Note 2 2 5 6 4 6" xfId="48900"/>
    <cellStyle name="Note 2 2 5 6 4 7" xfId="48901"/>
    <cellStyle name="Note 2 2 5 6 4 8" xfId="48902"/>
    <cellStyle name="Note 2 2 5 6 4 9" xfId="48903"/>
    <cellStyle name="Note 2 2 5 6 5" xfId="48904"/>
    <cellStyle name="Note 2 2 5 6 6" xfId="48905"/>
    <cellStyle name="Note 2 2 5 6 7" xfId="48906"/>
    <cellStyle name="Note 2 2 5 6 8" xfId="48907"/>
    <cellStyle name="Note 2 2 5 6 9" xfId="48908"/>
    <cellStyle name="Note 2 2 5 7" xfId="48909"/>
    <cellStyle name="Note 2 2 5 7 10" xfId="48910"/>
    <cellStyle name="Note 2 2 5 7 11" xfId="48911"/>
    <cellStyle name="Note 2 2 5 7 12" xfId="48912"/>
    <cellStyle name="Note 2 2 5 7 13" xfId="48913"/>
    <cellStyle name="Note 2 2 5 7 2" xfId="48914"/>
    <cellStyle name="Note 2 2 5 7 2 10" xfId="48915"/>
    <cellStyle name="Note 2 2 5 7 2 2" xfId="48916"/>
    <cellStyle name="Note 2 2 5 7 2 2 2" xfId="48917"/>
    <cellStyle name="Note 2 2 5 7 2 2 3" xfId="48918"/>
    <cellStyle name="Note 2 2 5 7 2 2 4" xfId="48919"/>
    <cellStyle name="Note 2 2 5 7 2 2 5" xfId="48920"/>
    <cellStyle name="Note 2 2 5 7 2 2 6" xfId="48921"/>
    <cellStyle name="Note 2 2 5 7 2 2 7" xfId="48922"/>
    <cellStyle name="Note 2 2 5 7 2 2 8" xfId="48923"/>
    <cellStyle name="Note 2 2 5 7 2 2 9" xfId="48924"/>
    <cellStyle name="Note 2 2 5 7 2 3" xfId="48925"/>
    <cellStyle name="Note 2 2 5 7 2 4" xfId="48926"/>
    <cellStyle name="Note 2 2 5 7 2 5" xfId="48927"/>
    <cellStyle name="Note 2 2 5 7 2 6" xfId="48928"/>
    <cellStyle name="Note 2 2 5 7 2 7" xfId="48929"/>
    <cellStyle name="Note 2 2 5 7 2 8" xfId="48930"/>
    <cellStyle name="Note 2 2 5 7 2 9" xfId="48931"/>
    <cellStyle name="Note 2 2 5 7 3" xfId="48932"/>
    <cellStyle name="Note 2 2 5 7 3 2" xfId="48933"/>
    <cellStyle name="Note 2 2 5 7 3 3" xfId="48934"/>
    <cellStyle name="Note 2 2 5 7 3 4" xfId="48935"/>
    <cellStyle name="Note 2 2 5 7 3 5" xfId="48936"/>
    <cellStyle name="Note 2 2 5 7 3 6" xfId="48937"/>
    <cellStyle name="Note 2 2 5 7 3 7" xfId="48938"/>
    <cellStyle name="Note 2 2 5 7 3 8" xfId="48939"/>
    <cellStyle name="Note 2 2 5 7 4" xfId="48940"/>
    <cellStyle name="Note 2 2 5 7 4 2" xfId="48941"/>
    <cellStyle name="Note 2 2 5 7 4 3" xfId="48942"/>
    <cellStyle name="Note 2 2 5 7 4 4" xfId="48943"/>
    <cellStyle name="Note 2 2 5 7 4 5" xfId="48944"/>
    <cellStyle name="Note 2 2 5 7 4 6" xfId="48945"/>
    <cellStyle name="Note 2 2 5 7 4 7" xfId="48946"/>
    <cellStyle name="Note 2 2 5 7 4 8" xfId="48947"/>
    <cellStyle name="Note 2 2 5 7 4 9" xfId="48948"/>
    <cellStyle name="Note 2 2 5 7 5" xfId="48949"/>
    <cellStyle name="Note 2 2 5 7 6" xfId="48950"/>
    <cellStyle name="Note 2 2 5 7 7" xfId="48951"/>
    <cellStyle name="Note 2 2 5 7 8" xfId="48952"/>
    <cellStyle name="Note 2 2 5 7 9" xfId="48953"/>
    <cellStyle name="Note 2 2 5 8" xfId="48954"/>
    <cellStyle name="Note 2 2 5 8 2" xfId="48955"/>
    <cellStyle name="Note 2 2 5 8 3" xfId="48956"/>
    <cellStyle name="Note 2 2 5 8 4" xfId="48957"/>
    <cellStyle name="Note 2 2 5 8 5" xfId="48958"/>
    <cellStyle name="Note 2 2 5 8 6" xfId="48959"/>
    <cellStyle name="Note 2 2 5 8 7" xfId="48960"/>
    <cellStyle name="Note 2 2 5 8 8" xfId="48961"/>
    <cellStyle name="Note 2 2 5 8 9" xfId="48962"/>
    <cellStyle name="Note 2 2 5 9" xfId="48963"/>
    <cellStyle name="Note 2 2 6" xfId="9790"/>
    <cellStyle name="Note 2 2 6 10" xfId="48964"/>
    <cellStyle name="Note 2 2 6 11" xfId="48965"/>
    <cellStyle name="Note 2 2 6 12" xfId="48966"/>
    <cellStyle name="Note 2 2 6 13" xfId="48967"/>
    <cellStyle name="Note 2 2 6 14" xfId="48968"/>
    <cellStyle name="Note 2 2 6 15" xfId="48969"/>
    <cellStyle name="Note 2 2 6 16" xfId="48970"/>
    <cellStyle name="Note 2 2 6 17" xfId="48971"/>
    <cellStyle name="Note 2 2 6 18" xfId="48972"/>
    <cellStyle name="Note 2 2 6 19" xfId="48973"/>
    <cellStyle name="Note 2 2 6 2" xfId="48974"/>
    <cellStyle name="Note 2 2 6 2 10" xfId="48975"/>
    <cellStyle name="Note 2 2 6 2 11" xfId="48976"/>
    <cellStyle name="Note 2 2 6 2 12" xfId="48977"/>
    <cellStyle name="Note 2 2 6 2 13" xfId="48978"/>
    <cellStyle name="Note 2 2 6 2 14" xfId="48979"/>
    <cellStyle name="Note 2 2 6 2 15" xfId="48980"/>
    <cellStyle name="Note 2 2 6 2 16" xfId="48981"/>
    <cellStyle name="Note 2 2 6 2 17" xfId="48982"/>
    <cellStyle name="Note 2 2 6 2 18" xfId="48983"/>
    <cellStyle name="Note 2 2 6 2 19" xfId="48984"/>
    <cellStyle name="Note 2 2 6 2 2" xfId="48985"/>
    <cellStyle name="Note 2 2 6 2 2 10" xfId="48986"/>
    <cellStyle name="Note 2 2 6 2 2 11" xfId="48987"/>
    <cellStyle name="Note 2 2 6 2 2 12" xfId="48988"/>
    <cellStyle name="Note 2 2 6 2 2 13" xfId="48989"/>
    <cellStyle name="Note 2 2 6 2 2 2" xfId="48990"/>
    <cellStyle name="Note 2 2 6 2 2 2 10" xfId="48991"/>
    <cellStyle name="Note 2 2 6 2 2 2 2" xfId="48992"/>
    <cellStyle name="Note 2 2 6 2 2 2 2 2" xfId="48993"/>
    <cellStyle name="Note 2 2 6 2 2 2 2 3" xfId="48994"/>
    <cellStyle name="Note 2 2 6 2 2 2 2 4" xfId="48995"/>
    <cellStyle name="Note 2 2 6 2 2 2 2 5" xfId="48996"/>
    <cellStyle name="Note 2 2 6 2 2 2 2 6" xfId="48997"/>
    <cellStyle name="Note 2 2 6 2 2 2 2 7" xfId="48998"/>
    <cellStyle name="Note 2 2 6 2 2 2 2 8" xfId="48999"/>
    <cellStyle name="Note 2 2 6 2 2 2 2 9" xfId="49000"/>
    <cellStyle name="Note 2 2 6 2 2 2 3" xfId="49001"/>
    <cellStyle name="Note 2 2 6 2 2 2 4" xfId="49002"/>
    <cellStyle name="Note 2 2 6 2 2 2 5" xfId="49003"/>
    <cellStyle name="Note 2 2 6 2 2 2 6" xfId="49004"/>
    <cellStyle name="Note 2 2 6 2 2 2 7" xfId="49005"/>
    <cellStyle name="Note 2 2 6 2 2 2 8" xfId="49006"/>
    <cellStyle name="Note 2 2 6 2 2 2 9" xfId="49007"/>
    <cellStyle name="Note 2 2 6 2 2 3" xfId="49008"/>
    <cellStyle name="Note 2 2 6 2 2 3 2" xfId="49009"/>
    <cellStyle name="Note 2 2 6 2 2 3 3" xfId="49010"/>
    <cellStyle name="Note 2 2 6 2 2 3 4" xfId="49011"/>
    <cellStyle name="Note 2 2 6 2 2 3 5" xfId="49012"/>
    <cellStyle name="Note 2 2 6 2 2 3 6" xfId="49013"/>
    <cellStyle name="Note 2 2 6 2 2 3 7" xfId="49014"/>
    <cellStyle name="Note 2 2 6 2 2 3 8" xfId="49015"/>
    <cellStyle name="Note 2 2 6 2 2 4" xfId="49016"/>
    <cellStyle name="Note 2 2 6 2 2 4 2" xfId="49017"/>
    <cellStyle name="Note 2 2 6 2 2 4 3" xfId="49018"/>
    <cellStyle name="Note 2 2 6 2 2 4 4" xfId="49019"/>
    <cellStyle name="Note 2 2 6 2 2 4 5" xfId="49020"/>
    <cellStyle name="Note 2 2 6 2 2 4 6" xfId="49021"/>
    <cellStyle name="Note 2 2 6 2 2 4 7" xfId="49022"/>
    <cellStyle name="Note 2 2 6 2 2 4 8" xfId="49023"/>
    <cellStyle name="Note 2 2 6 2 2 4 9" xfId="49024"/>
    <cellStyle name="Note 2 2 6 2 2 5" xfId="49025"/>
    <cellStyle name="Note 2 2 6 2 2 6" xfId="49026"/>
    <cellStyle name="Note 2 2 6 2 2 7" xfId="49027"/>
    <cellStyle name="Note 2 2 6 2 2 8" xfId="49028"/>
    <cellStyle name="Note 2 2 6 2 2 9" xfId="49029"/>
    <cellStyle name="Note 2 2 6 2 3" xfId="49030"/>
    <cellStyle name="Note 2 2 6 2 3 10" xfId="49031"/>
    <cellStyle name="Note 2 2 6 2 3 11" xfId="49032"/>
    <cellStyle name="Note 2 2 6 2 3 12" xfId="49033"/>
    <cellStyle name="Note 2 2 6 2 3 13" xfId="49034"/>
    <cellStyle name="Note 2 2 6 2 3 2" xfId="49035"/>
    <cellStyle name="Note 2 2 6 2 3 2 10" xfId="49036"/>
    <cellStyle name="Note 2 2 6 2 3 2 2" xfId="49037"/>
    <cellStyle name="Note 2 2 6 2 3 2 2 2" xfId="49038"/>
    <cellStyle name="Note 2 2 6 2 3 2 2 3" xfId="49039"/>
    <cellStyle name="Note 2 2 6 2 3 2 2 4" xfId="49040"/>
    <cellStyle name="Note 2 2 6 2 3 2 2 5" xfId="49041"/>
    <cellStyle name="Note 2 2 6 2 3 2 2 6" xfId="49042"/>
    <cellStyle name="Note 2 2 6 2 3 2 2 7" xfId="49043"/>
    <cellStyle name="Note 2 2 6 2 3 2 2 8" xfId="49044"/>
    <cellStyle name="Note 2 2 6 2 3 2 2 9" xfId="49045"/>
    <cellStyle name="Note 2 2 6 2 3 2 3" xfId="49046"/>
    <cellStyle name="Note 2 2 6 2 3 2 4" xfId="49047"/>
    <cellStyle name="Note 2 2 6 2 3 2 5" xfId="49048"/>
    <cellStyle name="Note 2 2 6 2 3 2 6" xfId="49049"/>
    <cellStyle name="Note 2 2 6 2 3 2 7" xfId="49050"/>
    <cellStyle name="Note 2 2 6 2 3 2 8" xfId="49051"/>
    <cellStyle name="Note 2 2 6 2 3 2 9" xfId="49052"/>
    <cellStyle name="Note 2 2 6 2 3 3" xfId="49053"/>
    <cellStyle name="Note 2 2 6 2 3 3 2" xfId="49054"/>
    <cellStyle name="Note 2 2 6 2 3 3 3" xfId="49055"/>
    <cellStyle name="Note 2 2 6 2 3 3 4" xfId="49056"/>
    <cellStyle name="Note 2 2 6 2 3 3 5" xfId="49057"/>
    <cellStyle name="Note 2 2 6 2 3 3 6" xfId="49058"/>
    <cellStyle name="Note 2 2 6 2 3 3 7" xfId="49059"/>
    <cellStyle name="Note 2 2 6 2 3 3 8" xfId="49060"/>
    <cellStyle name="Note 2 2 6 2 3 4" xfId="49061"/>
    <cellStyle name="Note 2 2 6 2 3 4 2" xfId="49062"/>
    <cellStyle name="Note 2 2 6 2 3 4 3" xfId="49063"/>
    <cellStyle name="Note 2 2 6 2 3 4 4" xfId="49064"/>
    <cellStyle name="Note 2 2 6 2 3 4 5" xfId="49065"/>
    <cellStyle name="Note 2 2 6 2 3 4 6" xfId="49066"/>
    <cellStyle name="Note 2 2 6 2 3 4 7" xfId="49067"/>
    <cellStyle name="Note 2 2 6 2 3 4 8" xfId="49068"/>
    <cellStyle name="Note 2 2 6 2 3 4 9" xfId="49069"/>
    <cellStyle name="Note 2 2 6 2 3 5" xfId="49070"/>
    <cellStyle name="Note 2 2 6 2 3 6" xfId="49071"/>
    <cellStyle name="Note 2 2 6 2 3 7" xfId="49072"/>
    <cellStyle name="Note 2 2 6 2 3 8" xfId="49073"/>
    <cellStyle name="Note 2 2 6 2 3 9" xfId="49074"/>
    <cellStyle name="Note 2 2 6 2 4" xfId="49075"/>
    <cellStyle name="Note 2 2 6 2 4 10" xfId="49076"/>
    <cellStyle name="Note 2 2 6 2 4 11" xfId="49077"/>
    <cellStyle name="Note 2 2 6 2 4 12" xfId="49078"/>
    <cellStyle name="Note 2 2 6 2 4 13" xfId="49079"/>
    <cellStyle name="Note 2 2 6 2 4 2" xfId="49080"/>
    <cellStyle name="Note 2 2 6 2 4 2 10" xfId="49081"/>
    <cellStyle name="Note 2 2 6 2 4 2 2" xfId="49082"/>
    <cellStyle name="Note 2 2 6 2 4 2 2 2" xfId="49083"/>
    <cellStyle name="Note 2 2 6 2 4 2 2 3" xfId="49084"/>
    <cellStyle name="Note 2 2 6 2 4 2 2 4" xfId="49085"/>
    <cellStyle name="Note 2 2 6 2 4 2 2 5" xfId="49086"/>
    <cellStyle name="Note 2 2 6 2 4 2 2 6" xfId="49087"/>
    <cellStyle name="Note 2 2 6 2 4 2 2 7" xfId="49088"/>
    <cellStyle name="Note 2 2 6 2 4 2 2 8" xfId="49089"/>
    <cellStyle name="Note 2 2 6 2 4 2 2 9" xfId="49090"/>
    <cellStyle name="Note 2 2 6 2 4 2 3" xfId="49091"/>
    <cellStyle name="Note 2 2 6 2 4 2 4" xfId="49092"/>
    <cellStyle name="Note 2 2 6 2 4 2 5" xfId="49093"/>
    <cellStyle name="Note 2 2 6 2 4 2 6" xfId="49094"/>
    <cellStyle name="Note 2 2 6 2 4 2 7" xfId="49095"/>
    <cellStyle name="Note 2 2 6 2 4 2 8" xfId="49096"/>
    <cellStyle name="Note 2 2 6 2 4 2 9" xfId="49097"/>
    <cellStyle name="Note 2 2 6 2 4 3" xfId="49098"/>
    <cellStyle name="Note 2 2 6 2 4 3 2" xfId="49099"/>
    <cellStyle name="Note 2 2 6 2 4 3 3" xfId="49100"/>
    <cellStyle name="Note 2 2 6 2 4 3 4" xfId="49101"/>
    <cellStyle name="Note 2 2 6 2 4 3 5" xfId="49102"/>
    <cellStyle name="Note 2 2 6 2 4 3 6" xfId="49103"/>
    <cellStyle name="Note 2 2 6 2 4 3 7" xfId="49104"/>
    <cellStyle name="Note 2 2 6 2 4 3 8" xfId="49105"/>
    <cellStyle name="Note 2 2 6 2 4 4" xfId="49106"/>
    <cellStyle name="Note 2 2 6 2 4 4 2" xfId="49107"/>
    <cellStyle name="Note 2 2 6 2 4 4 3" xfId="49108"/>
    <cellStyle name="Note 2 2 6 2 4 4 4" xfId="49109"/>
    <cellStyle name="Note 2 2 6 2 4 4 5" xfId="49110"/>
    <cellStyle name="Note 2 2 6 2 4 4 6" xfId="49111"/>
    <cellStyle name="Note 2 2 6 2 4 4 7" xfId="49112"/>
    <cellStyle name="Note 2 2 6 2 4 4 8" xfId="49113"/>
    <cellStyle name="Note 2 2 6 2 4 4 9" xfId="49114"/>
    <cellStyle name="Note 2 2 6 2 4 5" xfId="49115"/>
    <cellStyle name="Note 2 2 6 2 4 6" xfId="49116"/>
    <cellStyle name="Note 2 2 6 2 4 7" xfId="49117"/>
    <cellStyle name="Note 2 2 6 2 4 8" xfId="49118"/>
    <cellStyle name="Note 2 2 6 2 4 9" xfId="49119"/>
    <cellStyle name="Note 2 2 6 2 5" xfId="49120"/>
    <cellStyle name="Note 2 2 6 2 5 10" xfId="49121"/>
    <cellStyle name="Note 2 2 6 2 5 11" xfId="49122"/>
    <cellStyle name="Note 2 2 6 2 5 12" xfId="49123"/>
    <cellStyle name="Note 2 2 6 2 5 13" xfId="49124"/>
    <cellStyle name="Note 2 2 6 2 5 2" xfId="49125"/>
    <cellStyle name="Note 2 2 6 2 5 2 10" xfId="49126"/>
    <cellStyle name="Note 2 2 6 2 5 2 2" xfId="49127"/>
    <cellStyle name="Note 2 2 6 2 5 2 2 2" xfId="49128"/>
    <cellStyle name="Note 2 2 6 2 5 2 2 3" xfId="49129"/>
    <cellStyle name="Note 2 2 6 2 5 2 2 4" xfId="49130"/>
    <cellStyle name="Note 2 2 6 2 5 2 2 5" xfId="49131"/>
    <cellStyle name="Note 2 2 6 2 5 2 2 6" xfId="49132"/>
    <cellStyle name="Note 2 2 6 2 5 2 2 7" xfId="49133"/>
    <cellStyle name="Note 2 2 6 2 5 2 2 8" xfId="49134"/>
    <cellStyle name="Note 2 2 6 2 5 2 2 9" xfId="49135"/>
    <cellStyle name="Note 2 2 6 2 5 2 3" xfId="49136"/>
    <cellStyle name="Note 2 2 6 2 5 2 4" xfId="49137"/>
    <cellStyle name="Note 2 2 6 2 5 2 5" xfId="49138"/>
    <cellStyle name="Note 2 2 6 2 5 2 6" xfId="49139"/>
    <cellStyle name="Note 2 2 6 2 5 2 7" xfId="49140"/>
    <cellStyle name="Note 2 2 6 2 5 2 8" xfId="49141"/>
    <cellStyle name="Note 2 2 6 2 5 2 9" xfId="49142"/>
    <cellStyle name="Note 2 2 6 2 5 3" xfId="49143"/>
    <cellStyle name="Note 2 2 6 2 5 3 2" xfId="49144"/>
    <cellStyle name="Note 2 2 6 2 5 3 3" xfId="49145"/>
    <cellStyle name="Note 2 2 6 2 5 3 4" xfId="49146"/>
    <cellStyle name="Note 2 2 6 2 5 3 5" xfId="49147"/>
    <cellStyle name="Note 2 2 6 2 5 3 6" xfId="49148"/>
    <cellStyle name="Note 2 2 6 2 5 3 7" xfId="49149"/>
    <cellStyle name="Note 2 2 6 2 5 3 8" xfId="49150"/>
    <cellStyle name="Note 2 2 6 2 5 4" xfId="49151"/>
    <cellStyle name="Note 2 2 6 2 5 4 2" xfId="49152"/>
    <cellStyle name="Note 2 2 6 2 5 4 3" xfId="49153"/>
    <cellStyle name="Note 2 2 6 2 5 4 4" xfId="49154"/>
    <cellStyle name="Note 2 2 6 2 5 4 5" xfId="49155"/>
    <cellStyle name="Note 2 2 6 2 5 4 6" xfId="49156"/>
    <cellStyle name="Note 2 2 6 2 5 4 7" xfId="49157"/>
    <cellStyle name="Note 2 2 6 2 5 4 8" xfId="49158"/>
    <cellStyle name="Note 2 2 6 2 5 4 9" xfId="49159"/>
    <cellStyle name="Note 2 2 6 2 5 5" xfId="49160"/>
    <cellStyle name="Note 2 2 6 2 5 6" xfId="49161"/>
    <cellStyle name="Note 2 2 6 2 5 7" xfId="49162"/>
    <cellStyle name="Note 2 2 6 2 5 8" xfId="49163"/>
    <cellStyle name="Note 2 2 6 2 5 9" xfId="49164"/>
    <cellStyle name="Note 2 2 6 2 6" xfId="49165"/>
    <cellStyle name="Note 2 2 6 2 6 10" xfId="49166"/>
    <cellStyle name="Note 2 2 6 2 6 2" xfId="49167"/>
    <cellStyle name="Note 2 2 6 2 6 2 2" xfId="49168"/>
    <cellStyle name="Note 2 2 6 2 6 2 3" xfId="49169"/>
    <cellStyle name="Note 2 2 6 2 6 2 4" xfId="49170"/>
    <cellStyle name="Note 2 2 6 2 6 2 5" xfId="49171"/>
    <cellStyle name="Note 2 2 6 2 6 2 6" xfId="49172"/>
    <cellStyle name="Note 2 2 6 2 6 2 7" xfId="49173"/>
    <cellStyle name="Note 2 2 6 2 6 2 8" xfId="49174"/>
    <cellStyle name="Note 2 2 6 2 6 2 9" xfId="49175"/>
    <cellStyle name="Note 2 2 6 2 6 3" xfId="49176"/>
    <cellStyle name="Note 2 2 6 2 6 4" xfId="49177"/>
    <cellStyle name="Note 2 2 6 2 6 5" xfId="49178"/>
    <cellStyle name="Note 2 2 6 2 6 6" xfId="49179"/>
    <cellStyle name="Note 2 2 6 2 6 7" xfId="49180"/>
    <cellStyle name="Note 2 2 6 2 6 8" xfId="49181"/>
    <cellStyle name="Note 2 2 6 2 6 9" xfId="49182"/>
    <cellStyle name="Note 2 2 6 2 7" xfId="49183"/>
    <cellStyle name="Note 2 2 6 2 7 2" xfId="49184"/>
    <cellStyle name="Note 2 2 6 2 7 3" xfId="49185"/>
    <cellStyle name="Note 2 2 6 2 7 4" xfId="49186"/>
    <cellStyle name="Note 2 2 6 2 7 5" xfId="49187"/>
    <cellStyle name="Note 2 2 6 2 7 6" xfId="49188"/>
    <cellStyle name="Note 2 2 6 2 7 7" xfId="49189"/>
    <cellStyle name="Note 2 2 6 2 7 8" xfId="49190"/>
    <cellStyle name="Note 2 2 6 2 8" xfId="49191"/>
    <cellStyle name="Note 2 2 6 2 8 2" xfId="49192"/>
    <cellStyle name="Note 2 2 6 2 8 3" xfId="49193"/>
    <cellStyle name="Note 2 2 6 2 8 4" xfId="49194"/>
    <cellStyle name="Note 2 2 6 2 8 5" xfId="49195"/>
    <cellStyle name="Note 2 2 6 2 8 6" xfId="49196"/>
    <cellStyle name="Note 2 2 6 2 8 7" xfId="49197"/>
    <cellStyle name="Note 2 2 6 2 8 8" xfId="49198"/>
    <cellStyle name="Note 2 2 6 2 8 9" xfId="49199"/>
    <cellStyle name="Note 2 2 6 2 9" xfId="49200"/>
    <cellStyle name="Note 2 2 6 3" xfId="49201"/>
    <cellStyle name="Note 2 2 6 3 10" xfId="49202"/>
    <cellStyle name="Note 2 2 6 3 11" xfId="49203"/>
    <cellStyle name="Note 2 2 6 3 12" xfId="49204"/>
    <cellStyle name="Note 2 2 6 3 13" xfId="49205"/>
    <cellStyle name="Note 2 2 6 3 14" xfId="49206"/>
    <cellStyle name="Note 2 2 6 3 15" xfId="49207"/>
    <cellStyle name="Note 2 2 6 3 16" xfId="49208"/>
    <cellStyle name="Note 2 2 6 3 17" xfId="49209"/>
    <cellStyle name="Note 2 2 6 3 18" xfId="49210"/>
    <cellStyle name="Note 2 2 6 3 2" xfId="49211"/>
    <cellStyle name="Note 2 2 6 3 2 10" xfId="49212"/>
    <cellStyle name="Note 2 2 6 3 2 11" xfId="49213"/>
    <cellStyle name="Note 2 2 6 3 2 12" xfId="49214"/>
    <cellStyle name="Note 2 2 6 3 2 13" xfId="49215"/>
    <cellStyle name="Note 2 2 6 3 2 2" xfId="49216"/>
    <cellStyle name="Note 2 2 6 3 2 2 10" xfId="49217"/>
    <cellStyle name="Note 2 2 6 3 2 2 2" xfId="49218"/>
    <cellStyle name="Note 2 2 6 3 2 2 2 2" xfId="49219"/>
    <cellStyle name="Note 2 2 6 3 2 2 2 3" xfId="49220"/>
    <cellStyle name="Note 2 2 6 3 2 2 2 4" xfId="49221"/>
    <cellStyle name="Note 2 2 6 3 2 2 2 5" xfId="49222"/>
    <cellStyle name="Note 2 2 6 3 2 2 2 6" xfId="49223"/>
    <cellStyle name="Note 2 2 6 3 2 2 2 7" xfId="49224"/>
    <cellStyle name="Note 2 2 6 3 2 2 2 8" xfId="49225"/>
    <cellStyle name="Note 2 2 6 3 2 2 2 9" xfId="49226"/>
    <cellStyle name="Note 2 2 6 3 2 2 3" xfId="49227"/>
    <cellStyle name="Note 2 2 6 3 2 2 4" xfId="49228"/>
    <cellStyle name="Note 2 2 6 3 2 2 5" xfId="49229"/>
    <cellStyle name="Note 2 2 6 3 2 2 6" xfId="49230"/>
    <cellStyle name="Note 2 2 6 3 2 2 7" xfId="49231"/>
    <cellStyle name="Note 2 2 6 3 2 2 8" xfId="49232"/>
    <cellStyle name="Note 2 2 6 3 2 2 9" xfId="49233"/>
    <cellStyle name="Note 2 2 6 3 2 3" xfId="49234"/>
    <cellStyle name="Note 2 2 6 3 2 3 2" xfId="49235"/>
    <cellStyle name="Note 2 2 6 3 2 3 3" xfId="49236"/>
    <cellStyle name="Note 2 2 6 3 2 3 4" xfId="49237"/>
    <cellStyle name="Note 2 2 6 3 2 3 5" xfId="49238"/>
    <cellStyle name="Note 2 2 6 3 2 3 6" xfId="49239"/>
    <cellStyle name="Note 2 2 6 3 2 3 7" xfId="49240"/>
    <cellStyle name="Note 2 2 6 3 2 3 8" xfId="49241"/>
    <cellStyle name="Note 2 2 6 3 2 4" xfId="49242"/>
    <cellStyle name="Note 2 2 6 3 2 4 2" xfId="49243"/>
    <cellStyle name="Note 2 2 6 3 2 4 3" xfId="49244"/>
    <cellStyle name="Note 2 2 6 3 2 4 4" xfId="49245"/>
    <cellStyle name="Note 2 2 6 3 2 4 5" xfId="49246"/>
    <cellStyle name="Note 2 2 6 3 2 4 6" xfId="49247"/>
    <cellStyle name="Note 2 2 6 3 2 4 7" xfId="49248"/>
    <cellStyle name="Note 2 2 6 3 2 4 8" xfId="49249"/>
    <cellStyle name="Note 2 2 6 3 2 4 9" xfId="49250"/>
    <cellStyle name="Note 2 2 6 3 2 5" xfId="49251"/>
    <cellStyle name="Note 2 2 6 3 2 6" xfId="49252"/>
    <cellStyle name="Note 2 2 6 3 2 7" xfId="49253"/>
    <cellStyle name="Note 2 2 6 3 2 8" xfId="49254"/>
    <cellStyle name="Note 2 2 6 3 2 9" xfId="49255"/>
    <cellStyle name="Note 2 2 6 3 3" xfId="49256"/>
    <cellStyle name="Note 2 2 6 3 3 10" xfId="49257"/>
    <cellStyle name="Note 2 2 6 3 3 11" xfId="49258"/>
    <cellStyle name="Note 2 2 6 3 3 12" xfId="49259"/>
    <cellStyle name="Note 2 2 6 3 3 13" xfId="49260"/>
    <cellStyle name="Note 2 2 6 3 3 2" xfId="49261"/>
    <cellStyle name="Note 2 2 6 3 3 2 10" xfId="49262"/>
    <cellStyle name="Note 2 2 6 3 3 2 2" xfId="49263"/>
    <cellStyle name="Note 2 2 6 3 3 2 2 2" xfId="49264"/>
    <cellStyle name="Note 2 2 6 3 3 2 2 3" xfId="49265"/>
    <cellStyle name="Note 2 2 6 3 3 2 2 4" xfId="49266"/>
    <cellStyle name="Note 2 2 6 3 3 2 2 5" xfId="49267"/>
    <cellStyle name="Note 2 2 6 3 3 2 2 6" xfId="49268"/>
    <cellStyle name="Note 2 2 6 3 3 2 2 7" xfId="49269"/>
    <cellStyle name="Note 2 2 6 3 3 2 2 8" xfId="49270"/>
    <cellStyle name="Note 2 2 6 3 3 2 2 9" xfId="49271"/>
    <cellStyle name="Note 2 2 6 3 3 2 3" xfId="49272"/>
    <cellStyle name="Note 2 2 6 3 3 2 4" xfId="49273"/>
    <cellStyle name="Note 2 2 6 3 3 2 5" xfId="49274"/>
    <cellStyle name="Note 2 2 6 3 3 2 6" xfId="49275"/>
    <cellStyle name="Note 2 2 6 3 3 2 7" xfId="49276"/>
    <cellStyle name="Note 2 2 6 3 3 2 8" xfId="49277"/>
    <cellStyle name="Note 2 2 6 3 3 2 9" xfId="49278"/>
    <cellStyle name="Note 2 2 6 3 3 3" xfId="49279"/>
    <cellStyle name="Note 2 2 6 3 3 3 2" xfId="49280"/>
    <cellStyle name="Note 2 2 6 3 3 3 3" xfId="49281"/>
    <cellStyle name="Note 2 2 6 3 3 3 4" xfId="49282"/>
    <cellStyle name="Note 2 2 6 3 3 3 5" xfId="49283"/>
    <cellStyle name="Note 2 2 6 3 3 3 6" xfId="49284"/>
    <cellStyle name="Note 2 2 6 3 3 3 7" xfId="49285"/>
    <cellStyle name="Note 2 2 6 3 3 3 8" xfId="49286"/>
    <cellStyle name="Note 2 2 6 3 3 4" xfId="49287"/>
    <cellStyle name="Note 2 2 6 3 3 4 2" xfId="49288"/>
    <cellStyle name="Note 2 2 6 3 3 4 3" xfId="49289"/>
    <cellStyle name="Note 2 2 6 3 3 4 4" xfId="49290"/>
    <cellStyle name="Note 2 2 6 3 3 4 5" xfId="49291"/>
    <cellStyle name="Note 2 2 6 3 3 4 6" xfId="49292"/>
    <cellStyle name="Note 2 2 6 3 3 4 7" xfId="49293"/>
    <cellStyle name="Note 2 2 6 3 3 4 8" xfId="49294"/>
    <cellStyle name="Note 2 2 6 3 3 4 9" xfId="49295"/>
    <cellStyle name="Note 2 2 6 3 3 5" xfId="49296"/>
    <cellStyle name="Note 2 2 6 3 3 6" xfId="49297"/>
    <cellStyle name="Note 2 2 6 3 3 7" xfId="49298"/>
    <cellStyle name="Note 2 2 6 3 3 8" xfId="49299"/>
    <cellStyle name="Note 2 2 6 3 3 9" xfId="49300"/>
    <cellStyle name="Note 2 2 6 3 4" xfId="49301"/>
    <cellStyle name="Note 2 2 6 3 4 10" xfId="49302"/>
    <cellStyle name="Note 2 2 6 3 4 11" xfId="49303"/>
    <cellStyle name="Note 2 2 6 3 4 12" xfId="49304"/>
    <cellStyle name="Note 2 2 6 3 4 13" xfId="49305"/>
    <cellStyle name="Note 2 2 6 3 4 2" xfId="49306"/>
    <cellStyle name="Note 2 2 6 3 4 2 10" xfId="49307"/>
    <cellStyle name="Note 2 2 6 3 4 2 2" xfId="49308"/>
    <cellStyle name="Note 2 2 6 3 4 2 2 2" xfId="49309"/>
    <cellStyle name="Note 2 2 6 3 4 2 2 3" xfId="49310"/>
    <cellStyle name="Note 2 2 6 3 4 2 2 4" xfId="49311"/>
    <cellStyle name="Note 2 2 6 3 4 2 2 5" xfId="49312"/>
    <cellStyle name="Note 2 2 6 3 4 2 2 6" xfId="49313"/>
    <cellStyle name="Note 2 2 6 3 4 2 2 7" xfId="49314"/>
    <cellStyle name="Note 2 2 6 3 4 2 2 8" xfId="49315"/>
    <cellStyle name="Note 2 2 6 3 4 2 2 9" xfId="49316"/>
    <cellStyle name="Note 2 2 6 3 4 2 3" xfId="49317"/>
    <cellStyle name="Note 2 2 6 3 4 2 4" xfId="49318"/>
    <cellStyle name="Note 2 2 6 3 4 2 5" xfId="49319"/>
    <cellStyle name="Note 2 2 6 3 4 2 6" xfId="49320"/>
    <cellStyle name="Note 2 2 6 3 4 2 7" xfId="49321"/>
    <cellStyle name="Note 2 2 6 3 4 2 8" xfId="49322"/>
    <cellStyle name="Note 2 2 6 3 4 2 9" xfId="49323"/>
    <cellStyle name="Note 2 2 6 3 4 3" xfId="49324"/>
    <cellStyle name="Note 2 2 6 3 4 3 2" xfId="49325"/>
    <cellStyle name="Note 2 2 6 3 4 3 3" xfId="49326"/>
    <cellStyle name="Note 2 2 6 3 4 3 4" xfId="49327"/>
    <cellStyle name="Note 2 2 6 3 4 3 5" xfId="49328"/>
    <cellStyle name="Note 2 2 6 3 4 3 6" xfId="49329"/>
    <cellStyle name="Note 2 2 6 3 4 3 7" xfId="49330"/>
    <cellStyle name="Note 2 2 6 3 4 3 8" xfId="49331"/>
    <cellStyle name="Note 2 2 6 3 4 4" xfId="49332"/>
    <cellStyle name="Note 2 2 6 3 4 4 2" xfId="49333"/>
    <cellStyle name="Note 2 2 6 3 4 4 3" xfId="49334"/>
    <cellStyle name="Note 2 2 6 3 4 4 4" xfId="49335"/>
    <cellStyle name="Note 2 2 6 3 4 4 5" xfId="49336"/>
    <cellStyle name="Note 2 2 6 3 4 4 6" xfId="49337"/>
    <cellStyle name="Note 2 2 6 3 4 4 7" xfId="49338"/>
    <cellStyle name="Note 2 2 6 3 4 4 8" xfId="49339"/>
    <cellStyle name="Note 2 2 6 3 4 4 9" xfId="49340"/>
    <cellStyle name="Note 2 2 6 3 4 5" xfId="49341"/>
    <cellStyle name="Note 2 2 6 3 4 6" xfId="49342"/>
    <cellStyle name="Note 2 2 6 3 4 7" xfId="49343"/>
    <cellStyle name="Note 2 2 6 3 4 8" xfId="49344"/>
    <cellStyle name="Note 2 2 6 3 4 9" xfId="49345"/>
    <cellStyle name="Note 2 2 6 3 5" xfId="49346"/>
    <cellStyle name="Note 2 2 6 3 5 10" xfId="49347"/>
    <cellStyle name="Note 2 2 6 3 5 11" xfId="49348"/>
    <cellStyle name="Note 2 2 6 3 5 12" xfId="49349"/>
    <cellStyle name="Note 2 2 6 3 5 13" xfId="49350"/>
    <cellStyle name="Note 2 2 6 3 5 2" xfId="49351"/>
    <cellStyle name="Note 2 2 6 3 5 2 10" xfId="49352"/>
    <cellStyle name="Note 2 2 6 3 5 2 2" xfId="49353"/>
    <cellStyle name="Note 2 2 6 3 5 2 2 2" xfId="49354"/>
    <cellStyle name="Note 2 2 6 3 5 2 2 3" xfId="49355"/>
    <cellStyle name="Note 2 2 6 3 5 2 2 4" xfId="49356"/>
    <cellStyle name="Note 2 2 6 3 5 2 2 5" xfId="49357"/>
    <cellStyle name="Note 2 2 6 3 5 2 2 6" xfId="49358"/>
    <cellStyle name="Note 2 2 6 3 5 2 2 7" xfId="49359"/>
    <cellStyle name="Note 2 2 6 3 5 2 2 8" xfId="49360"/>
    <cellStyle name="Note 2 2 6 3 5 2 2 9" xfId="49361"/>
    <cellStyle name="Note 2 2 6 3 5 2 3" xfId="49362"/>
    <cellStyle name="Note 2 2 6 3 5 2 4" xfId="49363"/>
    <cellStyle name="Note 2 2 6 3 5 2 5" xfId="49364"/>
    <cellStyle name="Note 2 2 6 3 5 2 6" xfId="49365"/>
    <cellStyle name="Note 2 2 6 3 5 2 7" xfId="49366"/>
    <cellStyle name="Note 2 2 6 3 5 2 8" xfId="49367"/>
    <cellStyle name="Note 2 2 6 3 5 2 9" xfId="49368"/>
    <cellStyle name="Note 2 2 6 3 5 3" xfId="49369"/>
    <cellStyle name="Note 2 2 6 3 5 3 2" xfId="49370"/>
    <cellStyle name="Note 2 2 6 3 5 3 3" xfId="49371"/>
    <cellStyle name="Note 2 2 6 3 5 3 4" xfId="49372"/>
    <cellStyle name="Note 2 2 6 3 5 3 5" xfId="49373"/>
    <cellStyle name="Note 2 2 6 3 5 3 6" xfId="49374"/>
    <cellStyle name="Note 2 2 6 3 5 3 7" xfId="49375"/>
    <cellStyle name="Note 2 2 6 3 5 3 8" xfId="49376"/>
    <cellStyle name="Note 2 2 6 3 5 4" xfId="49377"/>
    <cellStyle name="Note 2 2 6 3 5 4 2" xfId="49378"/>
    <cellStyle name="Note 2 2 6 3 5 4 3" xfId="49379"/>
    <cellStyle name="Note 2 2 6 3 5 4 4" xfId="49380"/>
    <cellStyle name="Note 2 2 6 3 5 4 5" xfId="49381"/>
    <cellStyle name="Note 2 2 6 3 5 4 6" xfId="49382"/>
    <cellStyle name="Note 2 2 6 3 5 4 7" xfId="49383"/>
    <cellStyle name="Note 2 2 6 3 5 4 8" xfId="49384"/>
    <cellStyle name="Note 2 2 6 3 5 4 9" xfId="49385"/>
    <cellStyle name="Note 2 2 6 3 5 5" xfId="49386"/>
    <cellStyle name="Note 2 2 6 3 5 6" xfId="49387"/>
    <cellStyle name="Note 2 2 6 3 5 7" xfId="49388"/>
    <cellStyle name="Note 2 2 6 3 5 8" xfId="49389"/>
    <cellStyle name="Note 2 2 6 3 5 9" xfId="49390"/>
    <cellStyle name="Note 2 2 6 3 6" xfId="49391"/>
    <cellStyle name="Note 2 2 6 3 6 10" xfId="49392"/>
    <cellStyle name="Note 2 2 6 3 6 2" xfId="49393"/>
    <cellStyle name="Note 2 2 6 3 6 2 2" xfId="49394"/>
    <cellStyle name="Note 2 2 6 3 6 2 3" xfId="49395"/>
    <cellStyle name="Note 2 2 6 3 6 2 4" xfId="49396"/>
    <cellStyle name="Note 2 2 6 3 6 2 5" xfId="49397"/>
    <cellStyle name="Note 2 2 6 3 6 2 6" xfId="49398"/>
    <cellStyle name="Note 2 2 6 3 6 2 7" xfId="49399"/>
    <cellStyle name="Note 2 2 6 3 6 2 8" xfId="49400"/>
    <cellStyle name="Note 2 2 6 3 6 2 9" xfId="49401"/>
    <cellStyle name="Note 2 2 6 3 6 3" xfId="49402"/>
    <cellStyle name="Note 2 2 6 3 6 4" xfId="49403"/>
    <cellStyle name="Note 2 2 6 3 6 5" xfId="49404"/>
    <cellStyle name="Note 2 2 6 3 6 6" xfId="49405"/>
    <cellStyle name="Note 2 2 6 3 6 7" xfId="49406"/>
    <cellStyle name="Note 2 2 6 3 6 8" xfId="49407"/>
    <cellStyle name="Note 2 2 6 3 6 9" xfId="49408"/>
    <cellStyle name="Note 2 2 6 3 7" xfId="49409"/>
    <cellStyle name="Note 2 2 6 3 7 2" xfId="49410"/>
    <cellStyle name="Note 2 2 6 3 7 3" xfId="49411"/>
    <cellStyle name="Note 2 2 6 3 7 4" xfId="49412"/>
    <cellStyle name="Note 2 2 6 3 7 5" xfId="49413"/>
    <cellStyle name="Note 2 2 6 3 7 6" xfId="49414"/>
    <cellStyle name="Note 2 2 6 3 7 7" xfId="49415"/>
    <cellStyle name="Note 2 2 6 3 7 8" xfId="49416"/>
    <cellStyle name="Note 2 2 6 3 8" xfId="49417"/>
    <cellStyle name="Note 2 2 6 3 8 2" xfId="49418"/>
    <cellStyle name="Note 2 2 6 3 8 3" xfId="49419"/>
    <cellStyle name="Note 2 2 6 3 8 4" xfId="49420"/>
    <cellStyle name="Note 2 2 6 3 8 5" xfId="49421"/>
    <cellStyle name="Note 2 2 6 3 8 6" xfId="49422"/>
    <cellStyle name="Note 2 2 6 3 8 7" xfId="49423"/>
    <cellStyle name="Note 2 2 6 3 8 8" xfId="49424"/>
    <cellStyle name="Note 2 2 6 3 8 9" xfId="49425"/>
    <cellStyle name="Note 2 2 6 3 9" xfId="49426"/>
    <cellStyle name="Note 2 2 6 4" xfId="49427"/>
    <cellStyle name="Note 2 2 6 4 10" xfId="49428"/>
    <cellStyle name="Note 2 2 6 4 11" xfId="49429"/>
    <cellStyle name="Note 2 2 6 4 12" xfId="49430"/>
    <cellStyle name="Note 2 2 6 4 13" xfId="49431"/>
    <cellStyle name="Note 2 2 6 4 14" xfId="49432"/>
    <cellStyle name="Note 2 2 6 4 2" xfId="49433"/>
    <cellStyle name="Note 2 2 6 4 2 10" xfId="49434"/>
    <cellStyle name="Note 2 2 6 4 2 2" xfId="49435"/>
    <cellStyle name="Note 2 2 6 4 2 2 2" xfId="49436"/>
    <cellStyle name="Note 2 2 6 4 2 2 3" xfId="49437"/>
    <cellStyle name="Note 2 2 6 4 2 2 4" xfId="49438"/>
    <cellStyle name="Note 2 2 6 4 2 2 5" xfId="49439"/>
    <cellStyle name="Note 2 2 6 4 2 2 6" xfId="49440"/>
    <cellStyle name="Note 2 2 6 4 2 2 7" xfId="49441"/>
    <cellStyle name="Note 2 2 6 4 2 2 8" xfId="49442"/>
    <cellStyle name="Note 2 2 6 4 2 2 9" xfId="49443"/>
    <cellStyle name="Note 2 2 6 4 2 3" xfId="49444"/>
    <cellStyle name="Note 2 2 6 4 2 4" xfId="49445"/>
    <cellStyle name="Note 2 2 6 4 2 5" xfId="49446"/>
    <cellStyle name="Note 2 2 6 4 2 6" xfId="49447"/>
    <cellStyle name="Note 2 2 6 4 2 7" xfId="49448"/>
    <cellStyle name="Note 2 2 6 4 2 8" xfId="49449"/>
    <cellStyle name="Note 2 2 6 4 2 9" xfId="49450"/>
    <cellStyle name="Note 2 2 6 4 3" xfId="49451"/>
    <cellStyle name="Note 2 2 6 4 3 2" xfId="49452"/>
    <cellStyle name="Note 2 2 6 4 3 3" xfId="49453"/>
    <cellStyle name="Note 2 2 6 4 3 4" xfId="49454"/>
    <cellStyle name="Note 2 2 6 4 3 5" xfId="49455"/>
    <cellStyle name="Note 2 2 6 4 3 6" xfId="49456"/>
    <cellStyle name="Note 2 2 6 4 3 7" xfId="49457"/>
    <cellStyle name="Note 2 2 6 4 3 8" xfId="49458"/>
    <cellStyle name="Note 2 2 6 4 4" xfId="49459"/>
    <cellStyle name="Note 2 2 6 4 4 2" xfId="49460"/>
    <cellStyle name="Note 2 2 6 4 4 3" xfId="49461"/>
    <cellStyle name="Note 2 2 6 4 4 4" xfId="49462"/>
    <cellStyle name="Note 2 2 6 4 4 5" xfId="49463"/>
    <cellStyle name="Note 2 2 6 4 4 6" xfId="49464"/>
    <cellStyle name="Note 2 2 6 4 4 7" xfId="49465"/>
    <cellStyle name="Note 2 2 6 4 4 8" xfId="49466"/>
    <cellStyle name="Note 2 2 6 4 4 9" xfId="49467"/>
    <cellStyle name="Note 2 2 6 4 5" xfId="49468"/>
    <cellStyle name="Note 2 2 6 4 6" xfId="49469"/>
    <cellStyle name="Note 2 2 6 4 7" xfId="49470"/>
    <cellStyle name="Note 2 2 6 4 8" xfId="49471"/>
    <cellStyle name="Note 2 2 6 4 9" xfId="49472"/>
    <cellStyle name="Note 2 2 6 5" xfId="49473"/>
    <cellStyle name="Note 2 2 6 5 10" xfId="49474"/>
    <cellStyle name="Note 2 2 6 5 11" xfId="49475"/>
    <cellStyle name="Note 2 2 6 5 12" xfId="49476"/>
    <cellStyle name="Note 2 2 6 5 13" xfId="49477"/>
    <cellStyle name="Note 2 2 6 5 2" xfId="49478"/>
    <cellStyle name="Note 2 2 6 5 2 10" xfId="49479"/>
    <cellStyle name="Note 2 2 6 5 2 2" xfId="49480"/>
    <cellStyle name="Note 2 2 6 5 2 2 2" xfId="49481"/>
    <cellStyle name="Note 2 2 6 5 2 2 3" xfId="49482"/>
    <cellStyle name="Note 2 2 6 5 2 2 4" xfId="49483"/>
    <cellStyle name="Note 2 2 6 5 2 2 5" xfId="49484"/>
    <cellStyle name="Note 2 2 6 5 2 2 6" xfId="49485"/>
    <cellStyle name="Note 2 2 6 5 2 2 7" xfId="49486"/>
    <cellStyle name="Note 2 2 6 5 2 2 8" xfId="49487"/>
    <cellStyle name="Note 2 2 6 5 2 2 9" xfId="49488"/>
    <cellStyle name="Note 2 2 6 5 2 3" xfId="49489"/>
    <cellStyle name="Note 2 2 6 5 2 4" xfId="49490"/>
    <cellStyle name="Note 2 2 6 5 2 5" xfId="49491"/>
    <cellStyle name="Note 2 2 6 5 2 6" xfId="49492"/>
    <cellStyle name="Note 2 2 6 5 2 7" xfId="49493"/>
    <cellStyle name="Note 2 2 6 5 2 8" xfId="49494"/>
    <cellStyle name="Note 2 2 6 5 2 9" xfId="49495"/>
    <cellStyle name="Note 2 2 6 5 3" xfId="49496"/>
    <cellStyle name="Note 2 2 6 5 3 2" xfId="49497"/>
    <cellStyle name="Note 2 2 6 5 3 3" xfId="49498"/>
    <cellStyle name="Note 2 2 6 5 3 4" xfId="49499"/>
    <cellStyle name="Note 2 2 6 5 3 5" xfId="49500"/>
    <cellStyle name="Note 2 2 6 5 3 6" xfId="49501"/>
    <cellStyle name="Note 2 2 6 5 3 7" xfId="49502"/>
    <cellStyle name="Note 2 2 6 5 3 8" xfId="49503"/>
    <cellStyle name="Note 2 2 6 5 4" xfId="49504"/>
    <cellStyle name="Note 2 2 6 5 4 2" xfId="49505"/>
    <cellStyle name="Note 2 2 6 5 4 3" xfId="49506"/>
    <cellStyle name="Note 2 2 6 5 4 4" xfId="49507"/>
    <cellStyle name="Note 2 2 6 5 4 5" xfId="49508"/>
    <cellStyle name="Note 2 2 6 5 4 6" xfId="49509"/>
    <cellStyle name="Note 2 2 6 5 4 7" xfId="49510"/>
    <cellStyle name="Note 2 2 6 5 4 8" xfId="49511"/>
    <cellStyle name="Note 2 2 6 5 4 9" xfId="49512"/>
    <cellStyle name="Note 2 2 6 5 5" xfId="49513"/>
    <cellStyle name="Note 2 2 6 5 6" xfId="49514"/>
    <cellStyle name="Note 2 2 6 5 7" xfId="49515"/>
    <cellStyle name="Note 2 2 6 5 8" xfId="49516"/>
    <cellStyle name="Note 2 2 6 5 9" xfId="49517"/>
    <cellStyle name="Note 2 2 6 6" xfId="49518"/>
    <cellStyle name="Note 2 2 6 6 2" xfId="49519"/>
    <cellStyle name="Note 2 2 6 6 3" xfId="49520"/>
    <cellStyle name="Note 2 2 6 6 4" xfId="49521"/>
    <cellStyle name="Note 2 2 6 6 5" xfId="49522"/>
    <cellStyle name="Note 2 2 6 6 6" xfId="49523"/>
    <cellStyle name="Note 2 2 6 6 7" xfId="49524"/>
    <cellStyle name="Note 2 2 6 6 8" xfId="49525"/>
    <cellStyle name="Note 2 2 6 6 9" xfId="49526"/>
    <cellStyle name="Note 2 2 6 7" xfId="49527"/>
    <cellStyle name="Note 2 2 6 8" xfId="49528"/>
    <cellStyle name="Note 2 2 6 9" xfId="49529"/>
    <cellStyle name="Note 2 2 7" xfId="9884"/>
    <cellStyle name="Note 2 2 7 10" xfId="49530"/>
    <cellStyle name="Note 2 2 7 11" xfId="49531"/>
    <cellStyle name="Note 2 2 7 12" xfId="49532"/>
    <cellStyle name="Note 2 2 7 13" xfId="49533"/>
    <cellStyle name="Note 2 2 7 14" xfId="49534"/>
    <cellStyle name="Note 2 2 7 15" xfId="49535"/>
    <cellStyle name="Note 2 2 7 16" xfId="49536"/>
    <cellStyle name="Note 2 2 7 17" xfId="49537"/>
    <cellStyle name="Note 2 2 7 18" xfId="49538"/>
    <cellStyle name="Note 2 2 7 19" xfId="49539"/>
    <cellStyle name="Note 2 2 7 2" xfId="49540"/>
    <cellStyle name="Note 2 2 7 2 10" xfId="49541"/>
    <cellStyle name="Note 2 2 7 2 11" xfId="49542"/>
    <cellStyle name="Note 2 2 7 2 12" xfId="49543"/>
    <cellStyle name="Note 2 2 7 2 13" xfId="49544"/>
    <cellStyle name="Note 2 2 7 2 2" xfId="49545"/>
    <cellStyle name="Note 2 2 7 2 2 10" xfId="49546"/>
    <cellStyle name="Note 2 2 7 2 2 2" xfId="49547"/>
    <cellStyle name="Note 2 2 7 2 2 2 2" xfId="49548"/>
    <cellStyle name="Note 2 2 7 2 2 2 3" xfId="49549"/>
    <cellStyle name="Note 2 2 7 2 2 2 4" xfId="49550"/>
    <cellStyle name="Note 2 2 7 2 2 2 5" xfId="49551"/>
    <cellStyle name="Note 2 2 7 2 2 2 6" xfId="49552"/>
    <cellStyle name="Note 2 2 7 2 2 2 7" xfId="49553"/>
    <cellStyle name="Note 2 2 7 2 2 2 8" xfId="49554"/>
    <cellStyle name="Note 2 2 7 2 2 2 9" xfId="49555"/>
    <cellStyle name="Note 2 2 7 2 2 3" xfId="49556"/>
    <cellStyle name="Note 2 2 7 2 2 4" xfId="49557"/>
    <cellStyle name="Note 2 2 7 2 2 5" xfId="49558"/>
    <cellStyle name="Note 2 2 7 2 2 6" xfId="49559"/>
    <cellStyle name="Note 2 2 7 2 2 7" xfId="49560"/>
    <cellStyle name="Note 2 2 7 2 2 8" xfId="49561"/>
    <cellStyle name="Note 2 2 7 2 2 9" xfId="49562"/>
    <cellStyle name="Note 2 2 7 2 3" xfId="49563"/>
    <cellStyle name="Note 2 2 7 2 3 2" xfId="49564"/>
    <cellStyle name="Note 2 2 7 2 3 3" xfId="49565"/>
    <cellStyle name="Note 2 2 7 2 3 4" xfId="49566"/>
    <cellStyle name="Note 2 2 7 2 3 5" xfId="49567"/>
    <cellStyle name="Note 2 2 7 2 3 6" xfId="49568"/>
    <cellStyle name="Note 2 2 7 2 3 7" xfId="49569"/>
    <cellStyle name="Note 2 2 7 2 3 8" xfId="49570"/>
    <cellStyle name="Note 2 2 7 2 4" xfId="49571"/>
    <cellStyle name="Note 2 2 7 2 4 2" xfId="49572"/>
    <cellStyle name="Note 2 2 7 2 4 3" xfId="49573"/>
    <cellStyle name="Note 2 2 7 2 4 4" xfId="49574"/>
    <cellStyle name="Note 2 2 7 2 4 5" xfId="49575"/>
    <cellStyle name="Note 2 2 7 2 4 6" xfId="49576"/>
    <cellStyle name="Note 2 2 7 2 4 7" xfId="49577"/>
    <cellStyle name="Note 2 2 7 2 4 8" xfId="49578"/>
    <cellStyle name="Note 2 2 7 2 4 9" xfId="49579"/>
    <cellStyle name="Note 2 2 7 2 5" xfId="49580"/>
    <cellStyle name="Note 2 2 7 2 6" xfId="49581"/>
    <cellStyle name="Note 2 2 7 2 7" xfId="49582"/>
    <cellStyle name="Note 2 2 7 2 8" xfId="49583"/>
    <cellStyle name="Note 2 2 7 2 9" xfId="49584"/>
    <cellStyle name="Note 2 2 7 3" xfId="49585"/>
    <cellStyle name="Note 2 2 7 3 10" xfId="49586"/>
    <cellStyle name="Note 2 2 7 3 11" xfId="49587"/>
    <cellStyle name="Note 2 2 7 3 12" xfId="49588"/>
    <cellStyle name="Note 2 2 7 3 13" xfId="49589"/>
    <cellStyle name="Note 2 2 7 3 2" xfId="49590"/>
    <cellStyle name="Note 2 2 7 3 2 10" xfId="49591"/>
    <cellStyle name="Note 2 2 7 3 2 2" xfId="49592"/>
    <cellStyle name="Note 2 2 7 3 2 2 2" xfId="49593"/>
    <cellStyle name="Note 2 2 7 3 2 2 3" xfId="49594"/>
    <cellStyle name="Note 2 2 7 3 2 2 4" xfId="49595"/>
    <cellStyle name="Note 2 2 7 3 2 2 5" xfId="49596"/>
    <cellStyle name="Note 2 2 7 3 2 2 6" xfId="49597"/>
    <cellStyle name="Note 2 2 7 3 2 2 7" xfId="49598"/>
    <cellStyle name="Note 2 2 7 3 2 2 8" xfId="49599"/>
    <cellStyle name="Note 2 2 7 3 2 2 9" xfId="49600"/>
    <cellStyle name="Note 2 2 7 3 2 3" xfId="49601"/>
    <cellStyle name="Note 2 2 7 3 2 4" xfId="49602"/>
    <cellStyle name="Note 2 2 7 3 2 5" xfId="49603"/>
    <cellStyle name="Note 2 2 7 3 2 6" xfId="49604"/>
    <cellStyle name="Note 2 2 7 3 2 7" xfId="49605"/>
    <cellStyle name="Note 2 2 7 3 2 8" xfId="49606"/>
    <cellStyle name="Note 2 2 7 3 2 9" xfId="49607"/>
    <cellStyle name="Note 2 2 7 3 3" xfId="49608"/>
    <cellStyle name="Note 2 2 7 3 3 2" xfId="49609"/>
    <cellStyle name="Note 2 2 7 3 3 3" xfId="49610"/>
    <cellStyle name="Note 2 2 7 3 3 4" xfId="49611"/>
    <cellStyle name="Note 2 2 7 3 3 5" xfId="49612"/>
    <cellStyle name="Note 2 2 7 3 3 6" xfId="49613"/>
    <cellStyle name="Note 2 2 7 3 3 7" xfId="49614"/>
    <cellStyle name="Note 2 2 7 3 3 8" xfId="49615"/>
    <cellStyle name="Note 2 2 7 3 4" xfId="49616"/>
    <cellStyle name="Note 2 2 7 3 4 2" xfId="49617"/>
    <cellStyle name="Note 2 2 7 3 4 3" xfId="49618"/>
    <cellStyle name="Note 2 2 7 3 4 4" xfId="49619"/>
    <cellStyle name="Note 2 2 7 3 4 5" xfId="49620"/>
    <cellStyle name="Note 2 2 7 3 4 6" xfId="49621"/>
    <cellStyle name="Note 2 2 7 3 4 7" xfId="49622"/>
    <cellStyle name="Note 2 2 7 3 4 8" xfId="49623"/>
    <cellStyle name="Note 2 2 7 3 4 9" xfId="49624"/>
    <cellStyle name="Note 2 2 7 3 5" xfId="49625"/>
    <cellStyle name="Note 2 2 7 3 6" xfId="49626"/>
    <cellStyle name="Note 2 2 7 3 7" xfId="49627"/>
    <cellStyle name="Note 2 2 7 3 8" xfId="49628"/>
    <cellStyle name="Note 2 2 7 3 9" xfId="49629"/>
    <cellStyle name="Note 2 2 7 4" xfId="49630"/>
    <cellStyle name="Note 2 2 7 4 10" xfId="49631"/>
    <cellStyle name="Note 2 2 7 4 11" xfId="49632"/>
    <cellStyle name="Note 2 2 7 4 12" xfId="49633"/>
    <cellStyle name="Note 2 2 7 4 13" xfId="49634"/>
    <cellStyle name="Note 2 2 7 4 2" xfId="49635"/>
    <cellStyle name="Note 2 2 7 4 2 10" xfId="49636"/>
    <cellStyle name="Note 2 2 7 4 2 2" xfId="49637"/>
    <cellStyle name="Note 2 2 7 4 2 2 2" xfId="49638"/>
    <cellStyle name="Note 2 2 7 4 2 2 3" xfId="49639"/>
    <cellStyle name="Note 2 2 7 4 2 2 4" xfId="49640"/>
    <cellStyle name="Note 2 2 7 4 2 2 5" xfId="49641"/>
    <cellStyle name="Note 2 2 7 4 2 2 6" xfId="49642"/>
    <cellStyle name="Note 2 2 7 4 2 2 7" xfId="49643"/>
    <cellStyle name="Note 2 2 7 4 2 2 8" xfId="49644"/>
    <cellStyle name="Note 2 2 7 4 2 2 9" xfId="49645"/>
    <cellStyle name="Note 2 2 7 4 2 3" xfId="49646"/>
    <cellStyle name="Note 2 2 7 4 2 4" xfId="49647"/>
    <cellStyle name="Note 2 2 7 4 2 5" xfId="49648"/>
    <cellStyle name="Note 2 2 7 4 2 6" xfId="49649"/>
    <cellStyle name="Note 2 2 7 4 2 7" xfId="49650"/>
    <cellStyle name="Note 2 2 7 4 2 8" xfId="49651"/>
    <cellStyle name="Note 2 2 7 4 2 9" xfId="49652"/>
    <cellStyle name="Note 2 2 7 4 3" xfId="49653"/>
    <cellStyle name="Note 2 2 7 4 3 2" xfId="49654"/>
    <cellStyle name="Note 2 2 7 4 3 3" xfId="49655"/>
    <cellStyle name="Note 2 2 7 4 3 4" xfId="49656"/>
    <cellStyle name="Note 2 2 7 4 3 5" xfId="49657"/>
    <cellStyle name="Note 2 2 7 4 3 6" xfId="49658"/>
    <cellStyle name="Note 2 2 7 4 3 7" xfId="49659"/>
    <cellStyle name="Note 2 2 7 4 3 8" xfId="49660"/>
    <cellStyle name="Note 2 2 7 4 4" xfId="49661"/>
    <cellStyle name="Note 2 2 7 4 4 2" xfId="49662"/>
    <cellStyle name="Note 2 2 7 4 4 3" xfId="49663"/>
    <cellStyle name="Note 2 2 7 4 4 4" xfId="49664"/>
    <cellStyle name="Note 2 2 7 4 4 5" xfId="49665"/>
    <cellStyle name="Note 2 2 7 4 4 6" xfId="49666"/>
    <cellStyle name="Note 2 2 7 4 4 7" xfId="49667"/>
    <cellStyle name="Note 2 2 7 4 4 8" xfId="49668"/>
    <cellStyle name="Note 2 2 7 4 4 9" xfId="49669"/>
    <cellStyle name="Note 2 2 7 4 5" xfId="49670"/>
    <cellStyle name="Note 2 2 7 4 6" xfId="49671"/>
    <cellStyle name="Note 2 2 7 4 7" xfId="49672"/>
    <cellStyle name="Note 2 2 7 4 8" xfId="49673"/>
    <cellStyle name="Note 2 2 7 4 9" xfId="49674"/>
    <cellStyle name="Note 2 2 7 5" xfId="49675"/>
    <cellStyle name="Note 2 2 7 5 10" xfId="49676"/>
    <cellStyle name="Note 2 2 7 5 11" xfId="49677"/>
    <cellStyle name="Note 2 2 7 5 12" xfId="49678"/>
    <cellStyle name="Note 2 2 7 5 13" xfId="49679"/>
    <cellStyle name="Note 2 2 7 5 2" xfId="49680"/>
    <cellStyle name="Note 2 2 7 5 2 10" xfId="49681"/>
    <cellStyle name="Note 2 2 7 5 2 2" xfId="49682"/>
    <cellStyle name="Note 2 2 7 5 2 2 2" xfId="49683"/>
    <cellStyle name="Note 2 2 7 5 2 2 3" xfId="49684"/>
    <cellStyle name="Note 2 2 7 5 2 2 4" xfId="49685"/>
    <cellStyle name="Note 2 2 7 5 2 2 5" xfId="49686"/>
    <cellStyle name="Note 2 2 7 5 2 2 6" xfId="49687"/>
    <cellStyle name="Note 2 2 7 5 2 2 7" xfId="49688"/>
    <cellStyle name="Note 2 2 7 5 2 2 8" xfId="49689"/>
    <cellStyle name="Note 2 2 7 5 2 2 9" xfId="49690"/>
    <cellStyle name="Note 2 2 7 5 2 3" xfId="49691"/>
    <cellStyle name="Note 2 2 7 5 2 4" xfId="49692"/>
    <cellStyle name="Note 2 2 7 5 2 5" xfId="49693"/>
    <cellStyle name="Note 2 2 7 5 2 6" xfId="49694"/>
    <cellStyle name="Note 2 2 7 5 2 7" xfId="49695"/>
    <cellStyle name="Note 2 2 7 5 2 8" xfId="49696"/>
    <cellStyle name="Note 2 2 7 5 2 9" xfId="49697"/>
    <cellStyle name="Note 2 2 7 5 3" xfId="49698"/>
    <cellStyle name="Note 2 2 7 5 3 2" xfId="49699"/>
    <cellStyle name="Note 2 2 7 5 3 3" xfId="49700"/>
    <cellStyle name="Note 2 2 7 5 3 4" xfId="49701"/>
    <cellStyle name="Note 2 2 7 5 3 5" xfId="49702"/>
    <cellStyle name="Note 2 2 7 5 3 6" xfId="49703"/>
    <cellStyle name="Note 2 2 7 5 3 7" xfId="49704"/>
    <cellStyle name="Note 2 2 7 5 3 8" xfId="49705"/>
    <cellStyle name="Note 2 2 7 5 4" xfId="49706"/>
    <cellStyle name="Note 2 2 7 5 4 2" xfId="49707"/>
    <cellStyle name="Note 2 2 7 5 4 3" xfId="49708"/>
    <cellStyle name="Note 2 2 7 5 4 4" xfId="49709"/>
    <cellStyle name="Note 2 2 7 5 4 5" xfId="49710"/>
    <cellStyle name="Note 2 2 7 5 4 6" xfId="49711"/>
    <cellStyle name="Note 2 2 7 5 4 7" xfId="49712"/>
    <cellStyle name="Note 2 2 7 5 4 8" xfId="49713"/>
    <cellStyle name="Note 2 2 7 5 4 9" xfId="49714"/>
    <cellStyle name="Note 2 2 7 5 5" xfId="49715"/>
    <cellStyle name="Note 2 2 7 5 6" xfId="49716"/>
    <cellStyle name="Note 2 2 7 5 7" xfId="49717"/>
    <cellStyle name="Note 2 2 7 5 8" xfId="49718"/>
    <cellStyle name="Note 2 2 7 5 9" xfId="49719"/>
    <cellStyle name="Note 2 2 7 6" xfId="49720"/>
    <cellStyle name="Note 2 2 7 6 10" xfId="49721"/>
    <cellStyle name="Note 2 2 7 6 2" xfId="49722"/>
    <cellStyle name="Note 2 2 7 6 2 2" xfId="49723"/>
    <cellStyle name="Note 2 2 7 6 2 3" xfId="49724"/>
    <cellStyle name="Note 2 2 7 6 2 4" xfId="49725"/>
    <cellStyle name="Note 2 2 7 6 2 5" xfId="49726"/>
    <cellStyle name="Note 2 2 7 6 2 6" xfId="49727"/>
    <cellStyle name="Note 2 2 7 6 2 7" xfId="49728"/>
    <cellStyle name="Note 2 2 7 6 2 8" xfId="49729"/>
    <cellStyle name="Note 2 2 7 6 2 9" xfId="49730"/>
    <cellStyle name="Note 2 2 7 6 3" xfId="49731"/>
    <cellStyle name="Note 2 2 7 6 4" xfId="49732"/>
    <cellStyle name="Note 2 2 7 6 5" xfId="49733"/>
    <cellStyle name="Note 2 2 7 6 6" xfId="49734"/>
    <cellStyle name="Note 2 2 7 6 7" xfId="49735"/>
    <cellStyle name="Note 2 2 7 6 8" xfId="49736"/>
    <cellStyle name="Note 2 2 7 6 9" xfId="49737"/>
    <cellStyle name="Note 2 2 7 7" xfId="49738"/>
    <cellStyle name="Note 2 2 7 7 2" xfId="49739"/>
    <cellStyle name="Note 2 2 7 7 3" xfId="49740"/>
    <cellStyle name="Note 2 2 7 7 4" xfId="49741"/>
    <cellStyle name="Note 2 2 7 7 5" xfId="49742"/>
    <cellStyle name="Note 2 2 7 7 6" xfId="49743"/>
    <cellStyle name="Note 2 2 7 7 7" xfId="49744"/>
    <cellStyle name="Note 2 2 7 7 8" xfId="49745"/>
    <cellStyle name="Note 2 2 7 8" xfId="49746"/>
    <cellStyle name="Note 2 2 7 8 2" xfId="49747"/>
    <cellStyle name="Note 2 2 7 8 3" xfId="49748"/>
    <cellStyle name="Note 2 2 7 8 4" xfId="49749"/>
    <cellStyle name="Note 2 2 7 8 5" xfId="49750"/>
    <cellStyle name="Note 2 2 7 8 6" xfId="49751"/>
    <cellStyle name="Note 2 2 7 8 7" xfId="49752"/>
    <cellStyle name="Note 2 2 7 8 8" xfId="49753"/>
    <cellStyle name="Note 2 2 7 8 9" xfId="49754"/>
    <cellStyle name="Note 2 2 7 9" xfId="49755"/>
    <cellStyle name="Note 2 2 8" xfId="9826"/>
    <cellStyle name="Note 2 2 8 10" xfId="49756"/>
    <cellStyle name="Note 2 2 8 11" xfId="49757"/>
    <cellStyle name="Note 2 2 8 12" xfId="49758"/>
    <cellStyle name="Note 2 2 8 13" xfId="49759"/>
    <cellStyle name="Note 2 2 8 14" xfId="49760"/>
    <cellStyle name="Note 2 2 8 15" xfId="49761"/>
    <cellStyle name="Note 2 2 8 16" xfId="49762"/>
    <cellStyle name="Note 2 2 8 17" xfId="49763"/>
    <cellStyle name="Note 2 2 8 18" xfId="49764"/>
    <cellStyle name="Note 2 2 8 19" xfId="49765"/>
    <cellStyle name="Note 2 2 8 2" xfId="49766"/>
    <cellStyle name="Note 2 2 8 2 10" xfId="49767"/>
    <cellStyle name="Note 2 2 8 2 11" xfId="49768"/>
    <cellStyle name="Note 2 2 8 2 12" xfId="49769"/>
    <cellStyle name="Note 2 2 8 2 13" xfId="49770"/>
    <cellStyle name="Note 2 2 8 2 2" xfId="49771"/>
    <cellStyle name="Note 2 2 8 2 2 10" xfId="49772"/>
    <cellStyle name="Note 2 2 8 2 2 2" xfId="49773"/>
    <cellStyle name="Note 2 2 8 2 2 2 2" xfId="49774"/>
    <cellStyle name="Note 2 2 8 2 2 2 3" xfId="49775"/>
    <cellStyle name="Note 2 2 8 2 2 2 4" xfId="49776"/>
    <cellStyle name="Note 2 2 8 2 2 2 5" xfId="49777"/>
    <cellStyle name="Note 2 2 8 2 2 2 6" xfId="49778"/>
    <cellStyle name="Note 2 2 8 2 2 2 7" xfId="49779"/>
    <cellStyle name="Note 2 2 8 2 2 2 8" xfId="49780"/>
    <cellStyle name="Note 2 2 8 2 2 2 9" xfId="49781"/>
    <cellStyle name="Note 2 2 8 2 2 3" xfId="49782"/>
    <cellStyle name="Note 2 2 8 2 2 4" xfId="49783"/>
    <cellStyle name="Note 2 2 8 2 2 5" xfId="49784"/>
    <cellStyle name="Note 2 2 8 2 2 6" xfId="49785"/>
    <cellStyle name="Note 2 2 8 2 2 7" xfId="49786"/>
    <cellStyle name="Note 2 2 8 2 2 8" xfId="49787"/>
    <cellStyle name="Note 2 2 8 2 2 9" xfId="49788"/>
    <cellStyle name="Note 2 2 8 2 3" xfId="49789"/>
    <cellStyle name="Note 2 2 8 2 3 2" xfId="49790"/>
    <cellStyle name="Note 2 2 8 2 3 3" xfId="49791"/>
    <cellStyle name="Note 2 2 8 2 3 4" xfId="49792"/>
    <cellStyle name="Note 2 2 8 2 3 5" xfId="49793"/>
    <cellStyle name="Note 2 2 8 2 3 6" xfId="49794"/>
    <cellStyle name="Note 2 2 8 2 3 7" xfId="49795"/>
    <cellStyle name="Note 2 2 8 2 3 8" xfId="49796"/>
    <cellStyle name="Note 2 2 8 2 4" xfId="49797"/>
    <cellStyle name="Note 2 2 8 2 4 2" xfId="49798"/>
    <cellStyle name="Note 2 2 8 2 4 3" xfId="49799"/>
    <cellStyle name="Note 2 2 8 2 4 4" xfId="49800"/>
    <cellStyle name="Note 2 2 8 2 4 5" xfId="49801"/>
    <cellStyle name="Note 2 2 8 2 4 6" xfId="49802"/>
    <cellStyle name="Note 2 2 8 2 4 7" xfId="49803"/>
    <cellStyle name="Note 2 2 8 2 4 8" xfId="49804"/>
    <cellStyle name="Note 2 2 8 2 4 9" xfId="49805"/>
    <cellStyle name="Note 2 2 8 2 5" xfId="49806"/>
    <cellStyle name="Note 2 2 8 2 6" xfId="49807"/>
    <cellStyle name="Note 2 2 8 2 7" xfId="49808"/>
    <cellStyle name="Note 2 2 8 2 8" xfId="49809"/>
    <cellStyle name="Note 2 2 8 2 9" xfId="49810"/>
    <cellStyle name="Note 2 2 8 3" xfId="49811"/>
    <cellStyle name="Note 2 2 8 3 10" xfId="49812"/>
    <cellStyle name="Note 2 2 8 3 11" xfId="49813"/>
    <cellStyle name="Note 2 2 8 3 12" xfId="49814"/>
    <cellStyle name="Note 2 2 8 3 13" xfId="49815"/>
    <cellStyle name="Note 2 2 8 3 2" xfId="49816"/>
    <cellStyle name="Note 2 2 8 3 2 10" xfId="49817"/>
    <cellStyle name="Note 2 2 8 3 2 2" xfId="49818"/>
    <cellStyle name="Note 2 2 8 3 2 2 2" xfId="49819"/>
    <cellStyle name="Note 2 2 8 3 2 2 3" xfId="49820"/>
    <cellStyle name="Note 2 2 8 3 2 2 4" xfId="49821"/>
    <cellStyle name="Note 2 2 8 3 2 2 5" xfId="49822"/>
    <cellStyle name="Note 2 2 8 3 2 2 6" xfId="49823"/>
    <cellStyle name="Note 2 2 8 3 2 2 7" xfId="49824"/>
    <cellStyle name="Note 2 2 8 3 2 2 8" xfId="49825"/>
    <cellStyle name="Note 2 2 8 3 2 2 9" xfId="49826"/>
    <cellStyle name="Note 2 2 8 3 2 3" xfId="49827"/>
    <cellStyle name="Note 2 2 8 3 2 4" xfId="49828"/>
    <cellStyle name="Note 2 2 8 3 2 5" xfId="49829"/>
    <cellStyle name="Note 2 2 8 3 2 6" xfId="49830"/>
    <cellStyle name="Note 2 2 8 3 2 7" xfId="49831"/>
    <cellStyle name="Note 2 2 8 3 2 8" xfId="49832"/>
    <cellStyle name="Note 2 2 8 3 2 9" xfId="49833"/>
    <cellStyle name="Note 2 2 8 3 3" xfId="49834"/>
    <cellStyle name="Note 2 2 8 3 3 2" xfId="49835"/>
    <cellStyle name="Note 2 2 8 3 3 3" xfId="49836"/>
    <cellStyle name="Note 2 2 8 3 3 4" xfId="49837"/>
    <cellStyle name="Note 2 2 8 3 3 5" xfId="49838"/>
    <cellStyle name="Note 2 2 8 3 3 6" xfId="49839"/>
    <cellStyle name="Note 2 2 8 3 3 7" xfId="49840"/>
    <cellStyle name="Note 2 2 8 3 3 8" xfId="49841"/>
    <cellStyle name="Note 2 2 8 3 4" xfId="49842"/>
    <cellStyle name="Note 2 2 8 3 4 2" xfId="49843"/>
    <cellStyle name="Note 2 2 8 3 4 3" xfId="49844"/>
    <cellStyle name="Note 2 2 8 3 4 4" xfId="49845"/>
    <cellStyle name="Note 2 2 8 3 4 5" xfId="49846"/>
    <cellStyle name="Note 2 2 8 3 4 6" xfId="49847"/>
    <cellStyle name="Note 2 2 8 3 4 7" xfId="49848"/>
    <cellStyle name="Note 2 2 8 3 4 8" xfId="49849"/>
    <cellStyle name="Note 2 2 8 3 4 9" xfId="49850"/>
    <cellStyle name="Note 2 2 8 3 5" xfId="49851"/>
    <cellStyle name="Note 2 2 8 3 6" xfId="49852"/>
    <cellStyle name="Note 2 2 8 3 7" xfId="49853"/>
    <cellStyle name="Note 2 2 8 3 8" xfId="49854"/>
    <cellStyle name="Note 2 2 8 3 9" xfId="49855"/>
    <cellStyle name="Note 2 2 8 4" xfId="49856"/>
    <cellStyle name="Note 2 2 8 4 10" xfId="49857"/>
    <cellStyle name="Note 2 2 8 4 11" xfId="49858"/>
    <cellStyle name="Note 2 2 8 4 12" xfId="49859"/>
    <cellStyle name="Note 2 2 8 4 13" xfId="49860"/>
    <cellStyle name="Note 2 2 8 4 2" xfId="49861"/>
    <cellStyle name="Note 2 2 8 4 2 10" xfId="49862"/>
    <cellStyle name="Note 2 2 8 4 2 2" xfId="49863"/>
    <cellStyle name="Note 2 2 8 4 2 2 2" xfId="49864"/>
    <cellStyle name="Note 2 2 8 4 2 2 3" xfId="49865"/>
    <cellStyle name="Note 2 2 8 4 2 2 4" xfId="49866"/>
    <cellStyle name="Note 2 2 8 4 2 2 5" xfId="49867"/>
    <cellStyle name="Note 2 2 8 4 2 2 6" xfId="49868"/>
    <cellStyle name="Note 2 2 8 4 2 2 7" xfId="49869"/>
    <cellStyle name="Note 2 2 8 4 2 2 8" xfId="49870"/>
    <cellStyle name="Note 2 2 8 4 2 2 9" xfId="49871"/>
    <cellStyle name="Note 2 2 8 4 2 3" xfId="49872"/>
    <cellStyle name="Note 2 2 8 4 2 4" xfId="49873"/>
    <cellStyle name="Note 2 2 8 4 2 5" xfId="49874"/>
    <cellStyle name="Note 2 2 8 4 2 6" xfId="49875"/>
    <cellStyle name="Note 2 2 8 4 2 7" xfId="49876"/>
    <cellStyle name="Note 2 2 8 4 2 8" xfId="49877"/>
    <cellStyle name="Note 2 2 8 4 2 9" xfId="49878"/>
    <cellStyle name="Note 2 2 8 4 3" xfId="49879"/>
    <cellStyle name="Note 2 2 8 4 3 2" xfId="49880"/>
    <cellStyle name="Note 2 2 8 4 3 3" xfId="49881"/>
    <cellStyle name="Note 2 2 8 4 3 4" xfId="49882"/>
    <cellStyle name="Note 2 2 8 4 3 5" xfId="49883"/>
    <cellStyle name="Note 2 2 8 4 3 6" xfId="49884"/>
    <cellStyle name="Note 2 2 8 4 3 7" xfId="49885"/>
    <cellStyle name="Note 2 2 8 4 3 8" xfId="49886"/>
    <cellStyle name="Note 2 2 8 4 4" xfId="49887"/>
    <cellStyle name="Note 2 2 8 4 4 2" xfId="49888"/>
    <cellStyle name="Note 2 2 8 4 4 3" xfId="49889"/>
    <cellStyle name="Note 2 2 8 4 4 4" xfId="49890"/>
    <cellStyle name="Note 2 2 8 4 4 5" xfId="49891"/>
    <cellStyle name="Note 2 2 8 4 4 6" xfId="49892"/>
    <cellStyle name="Note 2 2 8 4 4 7" xfId="49893"/>
    <cellStyle name="Note 2 2 8 4 4 8" xfId="49894"/>
    <cellStyle name="Note 2 2 8 4 4 9" xfId="49895"/>
    <cellStyle name="Note 2 2 8 4 5" xfId="49896"/>
    <cellStyle name="Note 2 2 8 4 6" xfId="49897"/>
    <cellStyle name="Note 2 2 8 4 7" xfId="49898"/>
    <cellStyle name="Note 2 2 8 4 8" xfId="49899"/>
    <cellStyle name="Note 2 2 8 4 9" xfId="49900"/>
    <cellStyle name="Note 2 2 8 5" xfId="49901"/>
    <cellStyle name="Note 2 2 8 5 10" xfId="49902"/>
    <cellStyle name="Note 2 2 8 5 11" xfId="49903"/>
    <cellStyle name="Note 2 2 8 5 12" xfId="49904"/>
    <cellStyle name="Note 2 2 8 5 13" xfId="49905"/>
    <cellStyle name="Note 2 2 8 5 2" xfId="49906"/>
    <cellStyle name="Note 2 2 8 5 2 10" xfId="49907"/>
    <cellStyle name="Note 2 2 8 5 2 2" xfId="49908"/>
    <cellStyle name="Note 2 2 8 5 2 2 2" xfId="49909"/>
    <cellStyle name="Note 2 2 8 5 2 2 3" xfId="49910"/>
    <cellStyle name="Note 2 2 8 5 2 2 4" xfId="49911"/>
    <cellStyle name="Note 2 2 8 5 2 2 5" xfId="49912"/>
    <cellStyle name="Note 2 2 8 5 2 2 6" xfId="49913"/>
    <cellStyle name="Note 2 2 8 5 2 2 7" xfId="49914"/>
    <cellStyle name="Note 2 2 8 5 2 2 8" xfId="49915"/>
    <cellStyle name="Note 2 2 8 5 2 2 9" xfId="49916"/>
    <cellStyle name="Note 2 2 8 5 2 3" xfId="49917"/>
    <cellStyle name="Note 2 2 8 5 2 4" xfId="49918"/>
    <cellStyle name="Note 2 2 8 5 2 5" xfId="49919"/>
    <cellStyle name="Note 2 2 8 5 2 6" xfId="49920"/>
    <cellStyle name="Note 2 2 8 5 2 7" xfId="49921"/>
    <cellStyle name="Note 2 2 8 5 2 8" xfId="49922"/>
    <cellStyle name="Note 2 2 8 5 2 9" xfId="49923"/>
    <cellStyle name="Note 2 2 8 5 3" xfId="49924"/>
    <cellStyle name="Note 2 2 8 5 3 2" xfId="49925"/>
    <cellStyle name="Note 2 2 8 5 3 3" xfId="49926"/>
    <cellStyle name="Note 2 2 8 5 3 4" xfId="49927"/>
    <cellStyle name="Note 2 2 8 5 3 5" xfId="49928"/>
    <cellStyle name="Note 2 2 8 5 3 6" xfId="49929"/>
    <cellStyle name="Note 2 2 8 5 3 7" xfId="49930"/>
    <cellStyle name="Note 2 2 8 5 3 8" xfId="49931"/>
    <cellStyle name="Note 2 2 8 5 4" xfId="49932"/>
    <cellStyle name="Note 2 2 8 5 4 2" xfId="49933"/>
    <cellStyle name="Note 2 2 8 5 4 3" xfId="49934"/>
    <cellStyle name="Note 2 2 8 5 4 4" xfId="49935"/>
    <cellStyle name="Note 2 2 8 5 4 5" xfId="49936"/>
    <cellStyle name="Note 2 2 8 5 4 6" xfId="49937"/>
    <cellStyle name="Note 2 2 8 5 4 7" xfId="49938"/>
    <cellStyle name="Note 2 2 8 5 4 8" xfId="49939"/>
    <cellStyle name="Note 2 2 8 5 4 9" xfId="49940"/>
    <cellStyle name="Note 2 2 8 5 5" xfId="49941"/>
    <cellStyle name="Note 2 2 8 5 6" xfId="49942"/>
    <cellStyle name="Note 2 2 8 5 7" xfId="49943"/>
    <cellStyle name="Note 2 2 8 5 8" xfId="49944"/>
    <cellStyle name="Note 2 2 8 5 9" xfId="49945"/>
    <cellStyle name="Note 2 2 8 6" xfId="49946"/>
    <cellStyle name="Note 2 2 8 6 10" xfId="49947"/>
    <cellStyle name="Note 2 2 8 6 2" xfId="49948"/>
    <cellStyle name="Note 2 2 8 6 2 2" xfId="49949"/>
    <cellStyle name="Note 2 2 8 6 2 3" xfId="49950"/>
    <cellStyle name="Note 2 2 8 6 2 4" xfId="49951"/>
    <cellStyle name="Note 2 2 8 6 2 5" xfId="49952"/>
    <cellStyle name="Note 2 2 8 6 2 6" xfId="49953"/>
    <cellStyle name="Note 2 2 8 6 2 7" xfId="49954"/>
    <cellStyle name="Note 2 2 8 6 2 8" xfId="49955"/>
    <cellStyle name="Note 2 2 8 6 2 9" xfId="49956"/>
    <cellStyle name="Note 2 2 8 6 3" xfId="49957"/>
    <cellStyle name="Note 2 2 8 6 4" xfId="49958"/>
    <cellStyle name="Note 2 2 8 6 5" xfId="49959"/>
    <cellStyle name="Note 2 2 8 6 6" xfId="49960"/>
    <cellStyle name="Note 2 2 8 6 7" xfId="49961"/>
    <cellStyle name="Note 2 2 8 6 8" xfId="49962"/>
    <cellStyle name="Note 2 2 8 6 9" xfId="49963"/>
    <cellStyle name="Note 2 2 8 7" xfId="49964"/>
    <cellStyle name="Note 2 2 8 7 2" xfId="49965"/>
    <cellStyle name="Note 2 2 8 7 3" xfId="49966"/>
    <cellStyle name="Note 2 2 8 7 4" xfId="49967"/>
    <cellStyle name="Note 2 2 8 7 5" xfId="49968"/>
    <cellStyle name="Note 2 2 8 7 6" xfId="49969"/>
    <cellStyle name="Note 2 2 8 7 7" xfId="49970"/>
    <cellStyle name="Note 2 2 8 7 8" xfId="49971"/>
    <cellStyle name="Note 2 2 8 8" xfId="49972"/>
    <cellStyle name="Note 2 2 8 8 2" xfId="49973"/>
    <cellStyle name="Note 2 2 8 8 3" xfId="49974"/>
    <cellStyle name="Note 2 2 8 8 4" xfId="49975"/>
    <cellStyle name="Note 2 2 8 8 5" xfId="49976"/>
    <cellStyle name="Note 2 2 8 8 6" xfId="49977"/>
    <cellStyle name="Note 2 2 8 8 7" xfId="49978"/>
    <cellStyle name="Note 2 2 8 8 8" xfId="49979"/>
    <cellStyle name="Note 2 2 8 8 9" xfId="49980"/>
    <cellStyle name="Note 2 2 8 9" xfId="49981"/>
    <cellStyle name="Note 2 2 9" xfId="49982"/>
    <cellStyle name="Note 2 2 9 10" xfId="49983"/>
    <cellStyle name="Note 2 2 9 11" xfId="49984"/>
    <cellStyle name="Note 2 2 9 12" xfId="49985"/>
    <cellStyle name="Note 2 2 9 13" xfId="49986"/>
    <cellStyle name="Note 2 2 9 14" xfId="49987"/>
    <cellStyle name="Note 2 2 9 15" xfId="49988"/>
    <cellStyle name="Note 2 2 9 16" xfId="49989"/>
    <cellStyle name="Note 2 2 9 17" xfId="49990"/>
    <cellStyle name="Note 2 2 9 18" xfId="49991"/>
    <cellStyle name="Note 2 2 9 19" xfId="49992"/>
    <cellStyle name="Note 2 2 9 2" xfId="49993"/>
    <cellStyle name="Note 2 2 9 2 10" xfId="49994"/>
    <cellStyle name="Note 2 2 9 2 2" xfId="49995"/>
    <cellStyle name="Note 2 2 9 2 2 2" xfId="49996"/>
    <cellStyle name="Note 2 2 9 2 2 3" xfId="49997"/>
    <cellStyle name="Note 2 2 9 2 2 4" xfId="49998"/>
    <cellStyle name="Note 2 2 9 2 2 5" xfId="49999"/>
    <cellStyle name="Note 2 2 9 2 2 6" xfId="50000"/>
    <cellStyle name="Note 2 2 9 2 2 7" xfId="50001"/>
    <cellStyle name="Note 2 2 9 2 2 8" xfId="50002"/>
    <cellStyle name="Note 2 2 9 2 2 9" xfId="50003"/>
    <cellStyle name="Note 2 2 9 2 3" xfId="50004"/>
    <cellStyle name="Note 2 2 9 2 4" xfId="50005"/>
    <cellStyle name="Note 2 2 9 2 5" xfId="50006"/>
    <cellStyle name="Note 2 2 9 2 6" xfId="50007"/>
    <cellStyle name="Note 2 2 9 2 7" xfId="50008"/>
    <cellStyle name="Note 2 2 9 2 8" xfId="50009"/>
    <cellStyle name="Note 2 2 9 2 9" xfId="50010"/>
    <cellStyle name="Note 2 2 9 3" xfId="50011"/>
    <cellStyle name="Note 2 2 9 3 2" xfId="50012"/>
    <cellStyle name="Note 2 2 9 3 3" xfId="50013"/>
    <cellStyle name="Note 2 2 9 3 4" xfId="50014"/>
    <cellStyle name="Note 2 2 9 3 5" xfId="50015"/>
    <cellStyle name="Note 2 2 9 3 6" xfId="50016"/>
    <cellStyle name="Note 2 2 9 3 7" xfId="50017"/>
    <cellStyle name="Note 2 2 9 3 8" xfId="50018"/>
    <cellStyle name="Note 2 2 9 4" xfId="50019"/>
    <cellStyle name="Note 2 2 9 4 2" xfId="50020"/>
    <cellStyle name="Note 2 2 9 4 3" xfId="50021"/>
    <cellStyle name="Note 2 2 9 4 4" xfId="50022"/>
    <cellStyle name="Note 2 2 9 4 5" xfId="50023"/>
    <cellStyle name="Note 2 2 9 4 6" xfId="50024"/>
    <cellStyle name="Note 2 2 9 4 7" xfId="50025"/>
    <cellStyle name="Note 2 2 9 4 8" xfId="50026"/>
    <cellStyle name="Note 2 2 9 4 9" xfId="50027"/>
    <cellStyle name="Note 2 2 9 5" xfId="50028"/>
    <cellStyle name="Note 2 2 9 6" xfId="50029"/>
    <cellStyle name="Note 2 2 9 7" xfId="50030"/>
    <cellStyle name="Note 2 2 9 8" xfId="50031"/>
    <cellStyle name="Note 2 2 9 9" xfId="50032"/>
    <cellStyle name="Note 2 20" xfId="50033"/>
    <cellStyle name="Note 2 20 2" xfId="50034"/>
    <cellStyle name="Note 2 21" xfId="50035"/>
    <cellStyle name="Note 2 22" xfId="50036"/>
    <cellStyle name="Note 2 23" xfId="50037"/>
    <cellStyle name="Note 2 24" xfId="50038"/>
    <cellStyle name="Note 2 25" xfId="50039"/>
    <cellStyle name="Note 2 26" xfId="50040"/>
    <cellStyle name="Note 2 27" xfId="50041"/>
    <cellStyle name="Note 2 28" xfId="50042"/>
    <cellStyle name="Note 2 29" xfId="50043"/>
    <cellStyle name="Note 2 3" xfId="81"/>
    <cellStyle name="Note 2 3 10" xfId="50044"/>
    <cellStyle name="Note 2 3 10 2" xfId="50045"/>
    <cellStyle name="Note 2 3 10 3" xfId="50046"/>
    <cellStyle name="Note 2 3 10 4" xfId="50047"/>
    <cellStyle name="Note 2 3 10 5" xfId="50048"/>
    <cellStyle name="Note 2 3 10 6" xfId="50049"/>
    <cellStyle name="Note 2 3 10 7" xfId="50050"/>
    <cellStyle name="Note 2 3 10 8" xfId="50051"/>
    <cellStyle name="Note 2 3 10 9" xfId="50052"/>
    <cellStyle name="Note 2 3 11" xfId="50053"/>
    <cellStyle name="Note 2 3 12" xfId="50054"/>
    <cellStyle name="Note 2 3 13" xfId="50055"/>
    <cellStyle name="Note 2 3 14" xfId="50056"/>
    <cellStyle name="Note 2 3 15" xfId="50057"/>
    <cellStyle name="Note 2 3 16" xfId="50058"/>
    <cellStyle name="Note 2 3 17" xfId="50059"/>
    <cellStyle name="Note 2 3 18" xfId="50060"/>
    <cellStyle name="Note 2 3 19" xfId="50061"/>
    <cellStyle name="Note 2 3 2" xfId="4559"/>
    <cellStyle name="Note 2 3 2 10" xfId="50062"/>
    <cellStyle name="Note 2 3 2 10 2" xfId="50063"/>
    <cellStyle name="Note 2 3 2 10 3" xfId="50064"/>
    <cellStyle name="Note 2 3 2 10 4" xfId="50065"/>
    <cellStyle name="Note 2 3 2 10 5" xfId="50066"/>
    <cellStyle name="Note 2 3 2 10 6" xfId="50067"/>
    <cellStyle name="Note 2 3 2 10 7" xfId="50068"/>
    <cellStyle name="Note 2 3 2 10 8" xfId="50069"/>
    <cellStyle name="Note 2 3 2 10 9" xfId="50070"/>
    <cellStyle name="Note 2 3 2 11" xfId="50071"/>
    <cellStyle name="Note 2 3 2 12" xfId="50072"/>
    <cellStyle name="Note 2 3 2 13" xfId="50073"/>
    <cellStyle name="Note 2 3 2 14" xfId="50074"/>
    <cellStyle name="Note 2 3 2 15" xfId="50075"/>
    <cellStyle name="Note 2 3 2 16" xfId="50076"/>
    <cellStyle name="Note 2 3 2 17" xfId="50077"/>
    <cellStyle name="Note 2 3 2 18" xfId="50078"/>
    <cellStyle name="Note 2 3 2 19" xfId="50079"/>
    <cellStyle name="Note 2 3 2 2" xfId="50080"/>
    <cellStyle name="Note 2 3 2 2 10" xfId="50081"/>
    <cellStyle name="Note 2 3 2 2 11" xfId="50082"/>
    <cellStyle name="Note 2 3 2 2 12" xfId="50083"/>
    <cellStyle name="Note 2 3 2 2 13" xfId="50084"/>
    <cellStyle name="Note 2 3 2 2 14" xfId="50085"/>
    <cellStyle name="Note 2 3 2 2 15" xfId="50086"/>
    <cellStyle name="Note 2 3 2 2 16" xfId="50087"/>
    <cellStyle name="Note 2 3 2 2 17" xfId="50088"/>
    <cellStyle name="Note 2 3 2 2 18" xfId="50089"/>
    <cellStyle name="Note 2 3 2 2 19" xfId="50090"/>
    <cellStyle name="Note 2 3 2 2 2" xfId="50091"/>
    <cellStyle name="Note 2 3 2 2 2 10" xfId="50092"/>
    <cellStyle name="Note 2 3 2 2 2 10 2" xfId="50093"/>
    <cellStyle name="Note 2 3 2 2 2 10 3" xfId="50094"/>
    <cellStyle name="Note 2 3 2 2 2 10 4" xfId="50095"/>
    <cellStyle name="Note 2 3 2 2 2 10 5" xfId="50096"/>
    <cellStyle name="Note 2 3 2 2 2 10 6" xfId="50097"/>
    <cellStyle name="Note 2 3 2 2 2 10 7" xfId="50098"/>
    <cellStyle name="Note 2 3 2 2 2 10 8" xfId="50099"/>
    <cellStyle name="Note 2 3 2 2 2 11" xfId="50100"/>
    <cellStyle name="Note 2 3 2 2 2 12" xfId="50101"/>
    <cellStyle name="Note 2 3 2 2 2 13" xfId="50102"/>
    <cellStyle name="Note 2 3 2 2 2 14" xfId="50103"/>
    <cellStyle name="Note 2 3 2 2 2 15" xfId="50104"/>
    <cellStyle name="Note 2 3 2 2 2 16" xfId="50105"/>
    <cellStyle name="Note 2 3 2 2 2 17" xfId="50106"/>
    <cellStyle name="Note 2 3 2 2 2 18" xfId="50107"/>
    <cellStyle name="Note 2 3 2 2 2 19" xfId="50108"/>
    <cellStyle name="Note 2 3 2 2 2 2" xfId="50109"/>
    <cellStyle name="Note 2 3 2 2 2 2 10" xfId="50110"/>
    <cellStyle name="Note 2 3 2 2 2 2 11" xfId="50111"/>
    <cellStyle name="Note 2 3 2 2 2 2 12" xfId="50112"/>
    <cellStyle name="Note 2 3 2 2 2 2 13" xfId="50113"/>
    <cellStyle name="Note 2 3 2 2 2 2 14" xfId="50114"/>
    <cellStyle name="Note 2 3 2 2 2 2 15" xfId="50115"/>
    <cellStyle name="Note 2 3 2 2 2 2 16" xfId="50116"/>
    <cellStyle name="Note 2 3 2 2 2 2 17" xfId="50117"/>
    <cellStyle name="Note 2 3 2 2 2 2 18" xfId="50118"/>
    <cellStyle name="Note 2 3 2 2 2 2 19" xfId="50119"/>
    <cellStyle name="Note 2 3 2 2 2 2 2" xfId="50120"/>
    <cellStyle name="Note 2 3 2 2 2 2 2 10" xfId="50121"/>
    <cellStyle name="Note 2 3 2 2 2 2 2 2" xfId="50122"/>
    <cellStyle name="Note 2 3 2 2 2 2 2 2 2" xfId="50123"/>
    <cellStyle name="Note 2 3 2 2 2 2 2 2 3" xfId="50124"/>
    <cellStyle name="Note 2 3 2 2 2 2 2 2 4" xfId="50125"/>
    <cellStyle name="Note 2 3 2 2 2 2 2 2 5" xfId="50126"/>
    <cellStyle name="Note 2 3 2 2 2 2 2 2 6" xfId="50127"/>
    <cellStyle name="Note 2 3 2 2 2 2 2 2 7" xfId="50128"/>
    <cellStyle name="Note 2 3 2 2 2 2 2 2 8" xfId="50129"/>
    <cellStyle name="Note 2 3 2 2 2 2 2 2 9" xfId="50130"/>
    <cellStyle name="Note 2 3 2 2 2 2 2 3" xfId="50131"/>
    <cellStyle name="Note 2 3 2 2 2 2 2 3 2" xfId="50132"/>
    <cellStyle name="Note 2 3 2 2 2 2 2 4" xfId="50133"/>
    <cellStyle name="Note 2 3 2 2 2 2 2 4 2" xfId="50134"/>
    <cellStyle name="Note 2 3 2 2 2 2 2 5" xfId="50135"/>
    <cellStyle name="Note 2 3 2 2 2 2 2 6" xfId="50136"/>
    <cellStyle name="Note 2 3 2 2 2 2 2 7" xfId="50137"/>
    <cellStyle name="Note 2 3 2 2 2 2 2 8" xfId="50138"/>
    <cellStyle name="Note 2 3 2 2 2 2 2 9" xfId="50139"/>
    <cellStyle name="Note 2 3 2 2 2 2 20" xfId="50140"/>
    <cellStyle name="Note 2 3 2 2 2 2 21" xfId="50141"/>
    <cellStyle name="Note 2 3 2 2 2 2 22" xfId="50142"/>
    <cellStyle name="Note 2 3 2 2 2 2 23" xfId="50143"/>
    <cellStyle name="Note 2 3 2 2 2 2 24" xfId="50144"/>
    <cellStyle name="Note 2 3 2 2 2 2 25" xfId="50145"/>
    <cellStyle name="Note 2 3 2 2 2 2 3" xfId="50146"/>
    <cellStyle name="Note 2 3 2 2 2 2 3 2" xfId="50147"/>
    <cellStyle name="Note 2 3 2 2 2 2 3 3" xfId="50148"/>
    <cellStyle name="Note 2 3 2 2 2 2 3 4" xfId="50149"/>
    <cellStyle name="Note 2 3 2 2 2 2 3 5" xfId="50150"/>
    <cellStyle name="Note 2 3 2 2 2 2 3 6" xfId="50151"/>
    <cellStyle name="Note 2 3 2 2 2 2 3 7" xfId="50152"/>
    <cellStyle name="Note 2 3 2 2 2 2 3 8" xfId="50153"/>
    <cellStyle name="Note 2 3 2 2 2 2 3 9" xfId="50154"/>
    <cellStyle name="Note 2 3 2 2 2 2 4" xfId="50155"/>
    <cellStyle name="Note 2 3 2 2 2 2 4 2" xfId="50156"/>
    <cellStyle name="Note 2 3 2 2 2 2 4 3" xfId="50157"/>
    <cellStyle name="Note 2 3 2 2 2 2 4 4" xfId="50158"/>
    <cellStyle name="Note 2 3 2 2 2 2 4 5" xfId="50159"/>
    <cellStyle name="Note 2 3 2 2 2 2 4 6" xfId="50160"/>
    <cellStyle name="Note 2 3 2 2 2 2 4 7" xfId="50161"/>
    <cellStyle name="Note 2 3 2 2 2 2 4 8" xfId="50162"/>
    <cellStyle name="Note 2 3 2 2 2 2 4 9" xfId="50163"/>
    <cellStyle name="Note 2 3 2 2 2 2 5" xfId="50164"/>
    <cellStyle name="Note 2 3 2 2 2 2 5 2" xfId="50165"/>
    <cellStyle name="Note 2 3 2 2 2 2 5 3" xfId="50166"/>
    <cellStyle name="Note 2 3 2 2 2 2 5 4" xfId="50167"/>
    <cellStyle name="Note 2 3 2 2 2 2 5 5" xfId="50168"/>
    <cellStyle name="Note 2 3 2 2 2 2 5 6" xfId="50169"/>
    <cellStyle name="Note 2 3 2 2 2 2 5 7" xfId="50170"/>
    <cellStyle name="Note 2 3 2 2 2 2 5 8" xfId="50171"/>
    <cellStyle name="Note 2 3 2 2 2 2 5 9" xfId="50172"/>
    <cellStyle name="Note 2 3 2 2 2 2 6" xfId="50173"/>
    <cellStyle name="Note 2 3 2 2 2 2 6 2" xfId="50174"/>
    <cellStyle name="Note 2 3 2 2 2 2 6 3" xfId="50175"/>
    <cellStyle name="Note 2 3 2 2 2 2 6 4" xfId="50176"/>
    <cellStyle name="Note 2 3 2 2 2 2 6 5" xfId="50177"/>
    <cellStyle name="Note 2 3 2 2 2 2 6 6" xfId="50178"/>
    <cellStyle name="Note 2 3 2 2 2 2 6 7" xfId="50179"/>
    <cellStyle name="Note 2 3 2 2 2 2 6 8" xfId="50180"/>
    <cellStyle name="Note 2 3 2 2 2 2 6 9" xfId="50181"/>
    <cellStyle name="Note 2 3 2 2 2 2 7" xfId="50182"/>
    <cellStyle name="Note 2 3 2 2 2 2 7 2" xfId="50183"/>
    <cellStyle name="Note 2 3 2 2 2 2 7 3" xfId="50184"/>
    <cellStyle name="Note 2 3 2 2 2 2 7 4" xfId="50185"/>
    <cellStyle name="Note 2 3 2 2 2 2 7 5" xfId="50186"/>
    <cellStyle name="Note 2 3 2 2 2 2 7 6" xfId="50187"/>
    <cellStyle name="Note 2 3 2 2 2 2 7 7" xfId="50188"/>
    <cellStyle name="Note 2 3 2 2 2 2 7 8" xfId="50189"/>
    <cellStyle name="Note 2 3 2 2 2 2 8" xfId="50190"/>
    <cellStyle name="Note 2 3 2 2 2 2 9" xfId="50191"/>
    <cellStyle name="Note 2 3 2 2 2 20" xfId="50192"/>
    <cellStyle name="Note 2 3 2 2 2 21" xfId="50193"/>
    <cellStyle name="Note 2 3 2 2 2 22" xfId="50194"/>
    <cellStyle name="Note 2 3 2 2 2 23" xfId="50195"/>
    <cellStyle name="Note 2 3 2 2 2 24" xfId="50196"/>
    <cellStyle name="Note 2 3 2 2 2 25" xfId="50197"/>
    <cellStyle name="Note 2 3 2 2 2 26" xfId="50198"/>
    <cellStyle name="Note 2 3 2 2 2 27" xfId="50199"/>
    <cellStyle name="Note 2 3 2 2 2 3" xfId="50200"/>
    <cellStyle name="Note 2 3 2 2 2 3 10" xfId="50201"/>
    <cellStyle name="Note 2 3 2 2 2 3 11" xfId="50202"/>
    <cellStyle name="Note 2 3 2 2 2 3 12" xfId="50203"/>
    <cellStyle name="Note 2 3 2 2 2 3 13" xfId="50204"/>
    <cellStyle name="Note 2 3 2 2 2 3 14" xfId="50205"/>
    <cellStyle name="Note 2 3 2 2 2 3 15" xfId="50206"/>
    <cellStyle name="Note 2 3 2 2 2 3 16" xfId="50207"/>
    <cellStyle name="Note 2 3 2 2 2 3 17" xfId="50208"/>
    <cellStyle name="Note 2 3 2 2 2 3 18" xfId="50209"/>
    <cellStyle name="Note 2 3 2 2 2 3 19" xfId="50210"/>
    <cellStyle name="Note 2 3 2 2 2 3 2" xfId="50211"/>
    <cellStyle name="Note 2 3 2 2 2 3 2 10" xfId="50212"/>
    <cellStyle name="Note 2 3 2 2 2 3 2 2" xfId="50213"/>
    <cellStyle name="Note 2 3 2 2 2 3 2 2 2" xfId="50214"/>
    <cellStyle name="Note 2 3 2 2 2 3 2 2 3" xfId="50215"/>
    <cellStyle name="Note 2 3 2 2 2 3 2 2 4" xfId="50216"/>
    <cellStyle name="Note 2 3 2 2 2 3 2 2 5" xfId="50217"/>
    <cellStyle name="Note 2 3 2 2 2 3 2 2 6" xfId="50218"/>
    <cellStyle name="Note 2 3 2 2 2 3 2 2 7" xfId="50219"/>
    <cellStyle name="Note 2 3 2 2 2 3 2 2 8" xfId="50220"/>
    <cellStyle name="Note 2 3 2 2 2 3 2 2 9" xfId="50221"/>
    <cellStyle name="Note 2 3 2 2 2 3 2 3" xfId="50222"/>
    <cellStyle name="Note 2 3 2 2 2 3 2 4" xfId="50223"/>
    <cellStyle name="Note 2 3 2 2 2 3 2 5" xfId="50224"/>
    <cellStyle name="Note 2 3 2 2 2 3 2 6" xfId="50225"/>
    <cellStyle name="Note 2 3 2 2 2 3 2 7" xfId="50226"/>
    <cellStyle name="Note 2 3 2 2 2 3 2 8" xfId="50227"/>
    <cellStyle name="Note 2 3 2 2 2 3 2 9" xfId="50228"/>
    <cellStyle name="Note 2 3 2 2 2 3 20" xfId="50229"/>
    <cellStyle name="Note 2 3 2 2 2 3 21" xfId="50230"/>
    <cellStyle name="Note 2 3 2 2 2 3 22" xfId="50231"/>
    <cellStyle name="Note 2 3 2 2 2 3 23" xfId="50232"/>
    <cellStyle name="Note 2 3 2 2 2 3 24" xfId="50233"/>
    <cellStyle name="Note 2 3 2 2 2 3 3" xfId="50234"/>
    <cellStyle name="Note 2 3 2 2 2 3 3 2" xfId="50235"/>
    <cellStyle name="Note 2 3 2 2 2 3 3 3" xfId="50236"/>
    <cellStyle name="Note 2 3 2 2 2 3 3 4" xfId="50237"/>
    <cellStyle name="Note 2 3 2 2 2 3 3 5" xfId="50238"/>
    <cellStyle name="Note 2 3 2 2 2 3 3 6" xfId="50239"/>
    <cellStyle name="Note 2 3 2 2 2 3 3 7" xfId="50240"/>
    <cellStyle name="Note 2 3 2 2 2 3 3 8" xfId="50241"/>
    <cellStyle name="Note 2 3 2 2 2 3 4" xfId="50242"/>
    <cellStyle name="Note 2 3 2 2 2 3 4 2" xfId="50243"/>
    <cellStyle name="Note 2 3 2 2 2 3 4 3" xfId="50244"/>
    <cellStyle name="Note 2 3 2 2 2 3 4 4" xfId="50245"/>
    <cellStyle name="Note 2 3 2 2 2 3 4 5" xfId="50246"/>
    <cellStyle name="Note 2 3 2 2 2 3 4 6" xfId="50247"/>
    <cellStyle name="Note 2 3 2 2 2 3 4 7" xfId="50248"/>
    <cellStyle name="Note 2 3 2 2 2 3 4 8" xfId="50249"/>
    <cellStyle name="Note 2 3 2 2 2 3 4 9" xfId="50250"/>
    <cellStyle name="Note 2 3 2 2 2 3 5" xfId="50251"/>
    <cellStyle name="Note 2 3 2 2 2 3 5 2" xfId="50252"/>
    <cellStyle name="Note 2 3 2 2 2 3 5 3" xfId="50253"/>
    <cellStyle name="Note 2 3 2 2 2 3 5 4" xfId="50254"/>
    <cellStyle name="Note 2 3 2 2 2 3 5 5" xfId="50255"/>
    <cellStyle name="Note 2 3 2 2 2 3 5 6" xfId="50256"/>
    <cellStyle name="Note 2 3 2 2 2 3 5 7" xfId="50257"/>
    <cellStyle name="Note 2 3 2 2 2 3 5 8" xfId="50258"/>
    <cellStyle name="Note 2 3 2 2 2 3 6" xfId="50259"/>
    <cellStyle name="Note 2 3 2 2 2 3 6 2" xfId="50260"/>
    <cellStyle name="Note 2 3 2 2 2 3 6 3" xfId="50261"/>
    <cellStyle name="Note 2 3 2 2 2 3 6 4" xfId="50262"/>
    <cellStyle name="Note 2 3 2 2 2 3 6 5" xfId="50263"/>
    <cellStyle name="Note 2 3 2 2 2 3 6 6" xfId="50264"/>
    <cellStyle name="Note 2 3 2 2 2 3 6 7" xfId="50265"/>
    <cellStyle name="Note 2 3 2 2 2 3 6 8" xfId="50266"/>
    <cellStyle name="Note 2 3 2 2 2 3 7" xfId="50267"/>
    <cellStyle name="Note 2 3 2 2 2 3 7 2" xfId="50268"/>
    <cellStyle name="Note 2 3 2 2 2 3 7 3" xfId="50269"/>
    <cellStyle name="Note 2 3 2 2 2 3 7 4" xfId="50270"/>
    <cellStyle name="Note 2 3 2 2 2 3 7 5" xfId="50271"/>
    <cellStyle name="Note 2 3 2 2 2 3 7 6" xfId="50272"/>
    <cellStyle name="Note 2 3 2 2 2 3 7 7" xfId="50273"/>
    <cellStyle name="Note 2 3 2 2 2 3 7 8" xfId="50274"/>
    <cellStyle name="Note 2 3 2 2 2 3 8" xfId="50275"/>
    <cellStyle name="Note 2 3 2 2 2 3 9" xfId="50276"/>
    <cellStyle name="Note 2 3 2 2 2 4" xfId="50277"/>
    <cellStyle name="Note 2 3 2 2 2 4 10" xfId="50278"/>
    <cellStyle name="Note 2 3 2 2 2 4 11" xfId="50279"/>
    <cellStyle name="Note 2 3 2 2 2 4 12" xfId="50280"/>
    <cellStyle name="Note 2 3 2 2 2 4 13" xfId="50281"/>
    <cellStyle name="Note 2 3 2 2 2 4 14" xfId="50282"/>
    <cellStyle name="Note 2 3 2 2 2 4 15" xfId="50283"/>
    <cellStyle name="Note 2 3 2 2 2 4 16" xfId="50284"/>
    <cellStyle name="Note 2 3 2 2 2 4 17" xfId="50285"/>
    <cellStyle name="Note 2 3 2 2 2 4 18" xfId="50286"/>
    <cellStyle name="Note 2 3 2 2 2 4 2" xfId="50287"/>
    <cellStyle name="Note 2 3 2 2 2 4 2 10" xfId="50288"/>
    <cellStyle name="Note 2 3 2 2 2 4 2 2" xfId="50289"/>
    <cellStyle name="Note 2 3 2 2 2 4 2 2 2" xfId="50290"/>
    <cellStyle name="Note 2 3 2 2 2 4 2 2 3" xfId="50291"/>
    <cellStyle name="Note 2 3 2 2 2 4 2 2 4" xfId="50292"/>
    <cellStyle name="Note 2 3 2 2 2 4 2 2 5" xfId="50293"/>
    <cellStyle name="Note 2 3 2 2 2 4 2 2 6" xfId="50294"/>
    <cellStyle name="Note 2 3 2 2 2 4 2 2 7" xfId="50295"/>
    <cellStyle name="Note 2 3 2 2 2 4 2 2 8" xfId="50296"/>
    <cellStyle name="Note 2 3 2 2 2 4 2 2 9" xfId="50297"/>
    <cellStyle name="Note 2 3 2 2 2 4 2 3" xfId="50298"/>
    <cellStyle name="Note 2 3 2 2 2 4 2 4" xfId="50299"/>
    <cellStyle name="Note 2 3 2 2 2 4 2 5" xfId="50300"/>
    <cellStyle name="Note 2 3 2 2 2 4 2 6" xfId="50301"/>
    <cellStyle name="Note 2 3 2 2 2 4 2 7" xfId="50302"/>
    <cellStyle name="Note 2 3 2 2 2 4 2 8" xfId="50303"/>
    <cellStyle name="Note 2 3 2 2 2 4 2 9" xfId="50304"/>
    <cellStyle name="Note 2 3 2 2 2 4 3" xfId="50305"/>
    <cellStyle name="Note 2 3 2 2 2 4 3 2" xfId="50306"/>
    <cellStyle name="Note 2 3 2 2 2 4 3 3" xfId="50307"/>
    <cellStyle name="Note 2 3 2 2 2 4 3 4" xfId="50308"/>
    <cellStyle name="Note 2 3 2 2 2 4 3 5" xfId="50309"/>
    <cellStyle name="Note 2 3 2 2 2 4 3 6" xfId="50310"/>
    <cellStyle name="Note 2 3 2 2 2 4 3 7" xfId="50311"/>
    <cellStyle name="Note 2 3 2 2 2 4 3 8" xfId="50312"/>
    <cellStyle name="Note 2 3 2 2 2 4 4" xfId="50313"/>
    <cellStyle name="Note 2 3 2 2 2 4 4 2" xfId="50314"/>
    <cellStyle name="Note 2 3 2 2 2 4 4 3" xfId="50315"/>
    <cellStyle name="Note 2 3 2 2 2 4 4 4" xfId="50316"/>
    <cellStyle name="Note 2 3 2 2 2 4 4 5" xfId="50317"/>
    <cellStyle name="Note 2 3 2 2 2 4 4 6" xfId="50318"/>
    <cellStyle name="Note 2 3 2 2 2 4 4 7" xfId="50319"/>
    <cellStyle name="Note 2 3 2 2 2 4 4 8" xfId="50320"/>
    <cellStyle name="Note 2 3 2 2 2 4 4 9" xfId="50321"/>
    <cellStyle name="Note 2 3 2 2 2 4 5" xfId="50322"/>
    <cellStyle name="Note 2 3 2 2 2 4 6" xfId="50323"/>
    <cellStyle name="Note 2 3 2 2 2 4 7" xfId="50324"/>
    <cellStyle name="Note 2 3 2 2 2 4 8" xfId="50325"/>
    <cellStyle name="Note 2 3 2 2 2 4 9" xfId="50326"/>
    <cellStyle name="Note 2 3 2 2 2 5" xfId="50327"/>
    <cellStyle name="Note 2 3 2 2 2 5 10" xfId="50328"/>
    <cellStyle name="Note 2 3 2 2 2 5 11" xfId="50329"/>
    <cellStyle name="Note 2 3 2 2 2 5 12" xfId="50330"/>
    <cellStyle name="Note 2 3 2 2 2 5 13" xfId="50331"/>
    <cellStyle name="Note 2 3 2 2 2 5 14" xfId="50332"/>
    <cellStyle name="Note 2 3 2 2 2 5 15" xfId="50333"/>
    <cellStyle name="Note 2 3 2 2 2 5 16" xfId="50334"/>
    <cellStyle name="Note 2 3 2 2 2 5 17" xfId="50335"/>
    <cellStyle name="Note 2 3 2 2 2 5 18" xfId="50336"/>
    <cellStyle name="Note 2 3 2 2 2 5 2" xfId="50337"/>
    <cellStyle name="Note 2 3 2 2 2 5 2 10" xfId="50338"/>
    <cellStyle name="Note 2 3 2 2 2 5 2 2" xfId="50339"/>
    <cellStyle name="Note 2 3 2 2 2 5 2 2 2" xfId="50340"/>
    <cellStyle name="Note 2 3 2 2 2 5 2 2 3" xfId="50341"/>
    <cellStyle name="Note 2 3 2 2 2 5 2 2 4" xfId="50342"/>
    <cellStyle name="Note 2 3 2 2 2 5 2 2 5" xfId="50343"/>
    <cellStyle name="Note 2 3 2 2 2 5 2 2 6" xfId="50344"/>
    <cellStyle name="Note 2 3 2 2 2 5 2 2 7" xfId="50345"/>
    <cellStyle name="Note 2 3 2 2 2 5 2 2 8" xfId="50346"/>
    <cellStyle name="Note 2 3 2 2 2 5 2 2 9" xfId="50347"/>
    <cellStyle name="Note 2 3 2 2 2 5 2 3" xfId="50348"/>
    <cellStyle name="Note 2 3 2 2 2 5 2 4" xfId="50349"/>
    <cellStyle name="Note 2 3 2 2 2 5 2 5" xfId="50350"/>
    <cellStyle name="Note 2 3 2 2 2 5 2 6" xfId="50351"/>
    <cellStyle name="Note 2 3 2 2 2 5 2 7" xfId="50352"/>
    <cellStyle name="Note 2 3 2 2 2 5 2 8" xfId="50353"/>
    <cellStyle name="Note 2 3 2 2 2 5 2 9" xfId="50354"/>
    <cellStyle name="Note 2 3 2 2 2 5 3" xfId="50355"/>
    <cellStyle name="Note 2 3 2 2 2 5 3 2" xfId="50356"/>
    <cellStyle name="Note 2 3 2 2 2 5 3 3" xfId="50357"/>
    <cellStyle name="Note 2 3 2 2 2 5 3 4" xfId="50358"/>
    <cellStyle name="Note 2 3 2 2 2 5 3 5" xfId="50359"/>
    <cellStyle name="Note 2 3 2 2 2 5 3 6" xfId="50360"/>
    <cellStyle name="Note 2 3 2 2 2 5 3 7" xfId="50361"/>
    <cellStyle name="Note 2 3 2 2 2 5 3 8" xfId="50362"/>
    <cellStyle name="Note 2 3 2 2 2 5 4" xfId="50363"/>
    <cellStyle name="Note 2 3 2 2 2 5 4 2" xfId="50364"/>
    <cellStyle name="Note 2 3 2 2 2 5 4 3" xfId="50365"/>
    <cellStyle name="Note 2 3 2 2 2 5 4 4" xfId="50366"/>
    <cellStyle name="Note 2 3 2 2 2 5 4 5" xfId="50367"/>
    <cellStyle name="Note 2 3 2 2 2 5 4 6" xfId="50368"/>
    <cellStyle name="Note 2 3 2 2 2 5 4 7" xfId="50369"/>
    <cellStyle name="Note 2 3 2 2 2 5 4 8" xfId="50370"/>
    <cellStyle name="Note 2 3 2 2 2 5 4 9" xfId="50371"/>
    <cellStyle name="Note 2 3 2 2 2 5 5" xfId="50372"/>
    <cellStyle name="Note 2 3 2 2 2 5 6" xfId="50373"/>
    <cellStyle name="Note 2 3 2 2 2 5 7" xfId="50374"/>
    <cellStyle name="Note 2 3 2 2 2 5 8" xfId="50375"/>
    <cellStyle name="Note 2 3 2 2 2 5 9" xfId="50376"/>
    <cellStyle name="Note 2 3 2 2 2 6" xfId="50377"/>
    <cellStyle name="Note 2 3 2 2 2 6 10" xfId="50378"/>
    <cellStyle name="Note 2 3 2 2 2 6 11" xfId="50379"/>
    <cellStyle name="Note 2 3 2 2 2 6 12" xfId="50380"/>
    <cellStyle name="Note 2 3 2 2 2 6 13" xfId="50381"/>
    <cellStyle name="Note 2 3 2 2 2 6 14" xfId="50382"/>
    <cellStyle name="Note 2 3 2 2 2 6 15" xfId="50383"/>
    <cellStyle name="Note 2 3 2 2 2 6 16" xfId="50384"/>
    <cellStyle name="Note 2 3 2 2 2 6 17" xfId="50385"/>
    <cellStyle name="Note 2 3 2 2 2 6 18" xfId="50386"/>
    <cellStyle name="Note 2 3 2 2 2 6 2" xfId="50387"/>
    <cellStyle name="Note 2 3 2 2 2 6 2 2" xfId="50388"/>
    <cellStyle name="Note 2 3 2 2 2 6 2 3" xfId="50389"/>
    <cellStyle name="Note 2 3 2 2 2 6 2 4" xfId="50390"/>
    <cellStyle name="Note 2 3 2 2 2 6 2 5" xfId="50391"/>
    <cellStyle name="Note 2 3 2 2 2 6 2 6" xfId="50392"/>
    <cellStyle name="Note 2 3 2 2 2 6 2 7" xfId="50393"/>
    <cellStyle name="Note 2 3 2 2 2 6 2 8" xfId="50394"/>
    <cellStyle name="Note 2 3 2 2 2 6 2 9" xfId="50395"/>
    <cellStyle name="Note 2 3 2 2 2 6 3" xfId="50396"/>
    <cellStyle name="Note 2 3 2 2 2 6 4" xfId="50397"/>
    <cellStyle name="Note 2 3 2 2 2 6 5" xfId="50398"/>
    <cellStyle name="Note 2 3 2 2 2 6 6" xfId="50399"/>
    <cellStyle name="Note 2 3 2 2 2 6 7" xfId="50400"/>
    <cellStyle name="Note 2 3 2 2 2 6 8" xfId="50401"/>
    <cellStyle name="Note 2 3 2 2 2 6 9" xfId="50402"/>
    <cellStyle name="Note 2 3 2 2 2 7" xfId="50403"/>
    <cellStyle name="Note 2 3 2 2 2 7 2" xfId="50404"/>
    <cellStyle name="Note 2 3 2 2 2 7 3" xfId="50405"/>
    <cellStyle name="Note 2 3 2 2 2 7 4" xfId="50406"/>
    <cellStyle name="Note 2 3 2 2 2 7 5" xfId="50407"/>
    <cellStyle name="Note 2 3 2 2 2 7 6" xfId="50408"/>
    <cellStyle name="Note 2 3 2 2 2 7 7" xfId="50409"/>
    <cellStyle name="Note 2 3 2 2 2 7 8" xfId="50410"/>
    <cellStyle name="Note 2 3 2 2 2 7 9" xfId="50411"/>
    <cellStyle name="Note 2 3 2 2 2 8" xfId="50412"/>
    <cellStyle name="Note 2 3 2 2 2 8 2" xfId="50413"/>
    <cellStyle name="Note 2 3 2 2 2 8 3" xfId="50414"/>
    <cellStyle name="Note 2 3 2 2 2 8 4" xfId="50415"/>
    <cellStyle name="Note 2 3 2 2 2 8 5" xfId="50416"/>
    <cellStyle name="Note 2 3 2 2 2 8 6" xfId="50417"/>
    <cellStyle name="Note 2 3 2 2 2 8 7" xfId="50418"/>
    <cellStyle name="Note 2 3 2 2 2 8 8" xfId="50419"/>
    <cellStyle name="Note 2 3 2 2 2 8 9" xfId="50420"/>
    <cellStyle name="Note 2 3 2 2 2 9" xfId="50421"/>
    <cellStyle name="Note 2 3 2 2 2 9 2" xfId="50422"/>
    <cellStyle name="Note 2 3 2 2 2 9 3" xfId="50423"/>
    <cellStyle name="Note 2 3 2 2 2 9 4" xfId="50424"/>
    <cellStyle name="Note 2 3 2 2 2 9 5" xfId="50425"/>
    <cellStyle name="Note 2 3 2 2 2 9 6" xfId="50426"/>
    <cellStyle name="Note 2 3 2 2 2 9 7" xfId="50427"/>
    <cellStyle name="Note 2 3 2 2 2 9 8" xfId="50428"/>
    <cellStyle name="Note 2 3 2 2 20" xfId="50429"/>
    <cellStyle name="Note 2 3 2 2 21" xfId="50430"/>
    <cellStyle name="Note 2 3 2 2 22" xfId="50431"/>
    <cellStyle name="Note 2 3 2 2 23" xfId="50432"/>
    <cellStyle name="Note 2 3 2 2 24" xfId="50433"/>
    <cellStyle name="Note 2 3 2 2 25" xfId="50434"/>
    <cellStyle name="Note 2 3 2 2 26" xfId="50435"/>
    <cellStyle name="Note 2 3 2 2 27" xfId="50436"/>
    <cellStyle name="Note 2 3 2 2 3" xfId="50437"/>
    <cellStyle name="Note 2 3 2 2 3 10" xfId="50438"/>
    <cellStyle name="Note 2 3 2 2 3 11" xfId="50439"/>
    <cellStyle name="Note 2 3 2 2 3 12" xfId="50440"/>
    <cellStyle name="Note 2 3 2 2 3 13" xfId="50441"/>
    <cellStyle name="Note 2 3 2 2 3 14" xfId="50442"/>
    <cellStyle name="Note 2 3 2 2 3 15" xfId="50443"/>
    <cellStyle name="Note 2 3 2 2 3 16" xfId="50444"/>
    <cellStyle name="Note 2 3 2 2 3 17" xfId="50445"/>
    <cellStyle name="Note 2 3 2 2 3 18" xfId="50446"/>
    <cellStyle name="Note 2 3 2 2 3 19" xfId="50447"/>
    <cellStyle name="Note 2 3 2 2 3 2" xfId="50448"/>
    <cellStyle name="Note 2 3 2 2 3 2 10" xfId="50449"/>
    <cellStyle name="Note 2 3 2 2 3 2 11" xfId="50450"/>
    <cellStyle name="Note 2 3 2 2 3 2 12" xfId="50451"/>
    <cellStyle name="Note 2 3 2 2 3 2 13" xfId="50452"/>
    <cellStyle name="Note 2 3 2 2 3 2 2" xfId="50453"/>
    <cellStyle name="Note 2 3 2 2 3 2 2 10" xfId="50454"/>
    <cellStyle name="Note 2 3 2 2 3 2 2 2" xfId="50455"/>
    <cellStyle name="Note 2 3 2 2 3 2 2 2 2" xfId="50456"/>
    <cellStyle name="Note 2 3 2 2 3 2 2 2 3" xfId="50457"/>
    <cellStyle name="Note 2 3 2 2 3 2 2 2 4" xfId="50458"/>
    <cellStyle name="Note 2 3 2 2 3 2 2 2 5" xfId="50459"/>
    <cellStyle name="Note 2 3 2 2 3 2 2 2 6" xfId="50460"/>
    <cellStyle name="Note 2 3 2 2 3 2 2 2 7" xfId="50461"/>
    <cellStyle name="Note 2 3 2 2 3 2 2 2 8" xfId="50462"/>
    <cellStyle name="Note 2 3 2 2 3 2 2 2 9" xfId="50463"/>
    <cellStyle name="Note 2 3 2 2 3 2 2 3" xfId="50464"/>
    <cellStyle name="Note 2 3 2 2 3 2 2 4" xfId="50465"/>
    <cellStyle name="Note 2 3 2 2 3 2 2 5" xfId="50466"/>
    <cellStyle name="Note 2 3 2 2 3 2 2 6" xfId="50467"/>
    <cellStyle name="Note 2 3 2 2 3 2 2 7" xfId="50468"/>
    <cellStyle name="Note 2 3 2 2 3 2 2 8" xfId="50469"/>
    <cellStyle name="Note 2 3 2 2 3 2 2 9" xfId="50470"/>
    <cellStyle name="Note 2 3 2 2 3 2 3" xfId="50471"/>
    <cellStyle name="Note 2 3 2 2 3 2 3 2" xfId="50472"/>
    <cellStyle name="Note 2 3 2 2 3 2 3 3" xfId="50473"/>
    <cellStyle name="Note 2 3 2 2 3 2 3 4" xfId="50474"/>
    <cellStyle name="Note 2 3 2 2 3 2 3 5" xfId="50475"/>
    <cellStyle name="Note 2 3 2 2 3 2 3 6" xfId="50476"/>
    <cellStyle name="Note 2 3 2 2 3 2 3 7" xfId="50477"/>
    <cellStyle name="Note 2 3 2 2 3 2 3 8" xfId="50478"/>
    <cellStyle name="Note 2 3 2 2 3 2 4" xfId="50479"/>
    <cellStyle name="Note 2 3 2 2 3 2 4 2" xfId="50480"/>
    <cellStyle name="Note 2 3 2 2 3 2 4 3" xfId="50481"/>
    <cellStyle name="Note 2 3 2 2 3 2 4 4" xfId="50482"/>
    <cellStyle name="Note 2 3 2 2 3 2 4 5" xfId="50483"/>
    <cellStyle name="Note 2 3 2 2 3 2 4 6" xfId="50484"/>
    <cellStyle name="Note 2 3 2 2 3 2 4 7" xfId="50485"/>
    <cellStyle name="Note 2 3 2 2 3 2 4 8" xfId="50486"/>
    <cellStyle name="Note 2 3 2 2 3 2 4 9" xfId="50487"/>
    <cellStyle name="Note 2 3 2 2 3 2 5" xfId="50488"/>
    <cellStyle name="Note 2 3 2 2 3 2 6" xfId="50489"/>
    <cellStyle name="Note 2 3 2 2 3 2 7" xfId="50490"/>
    <cellStyle name="Note 2 3 2 2 3 2 8" xfId="50491"/>
    <cellStyle name="Note 2 3 2 2 3 2 9" xfId="50492"/>
    <cellStyle name="Note 2 3 2 2 3 20" xfId="50493"/>
    <cellStyle name="Note 2 3 2 2 3 21" xfId="50494"/>
    <cellStyle name="Note 2 3 2 2 3 22" xfId="50495"/>
    <cellStyle name="Note 2 3 2 2 3 23" xfId="50496"/>
    <cellStyle name="Note 2 3 2 2 3 24" xfId="50497"/>
    <cellStyle name="Note 2 3 2 2 3 25" xfId="50498"/>
    <cellStyle name="Note 2 3 2 2 3 3" xfId="50499"/>
    <cellStyle name="Note 2 3 2 2 3 3 10" xfId="50500"/>
    <cellStyle name="Note 2 3 2 2 3 3 11" xfId="50501"/>
    <cellStyle name="Note 2 3 2 2 3 3 12" xfId="50502"/>
    <cellStyle name="Note 2 3 2 2 3 3 13" xfId="50503"/>
    <cellStyle name="Note 2 3 2 2 3 3 2" xfId="50504"/>
    <cellStyle name="Note 2 3 2 2 3 3 2 10" xfId="50505"/>
    <cellStyle name="Note 2 3 2 2 3 3 2 2" xfId="50506"/>
    <cellStyle name="Note 2 3 2 2 3 3 2 2 2" xfId="50507"/>
    <cellStyle name="Note 2 3 2 2 3 3 2 2 3" xfId="50508"/>
    <cellStyle name="Note 2 3 2 2 3 3 2 2 4" xfId="50509"/>
    <cellStyle name="Note 2 3 2 2 3 3 2 2 5" xfId="50510"/>
    <cellStyle name="Note 2 3 2 2 3 3 2 2 6" xfId="50511"/>
    <cellStyle name="Note 2 3 2 2 3 3 2 2 7" xfId="50512"/>
    <cellStyle name="Note 2 3 2 2 3 3 2 2 8" xfId="50513"/>
    <cellStyle name="Note 2 3 2 2 3 3 2 2 9" xfId="50514"/>
    <cellStyle name="Note 2 3 2 2 3 3 2 3" xfId="50515"/>
    <cellStyle name="Note 2 3 2 2 3 3 2 4" xfId="50516"/>
    <cellStyle name="Note 2 3 2 2 3 3 2 5" xfId="50517"/>
    <cellStyle name="Note 2 3 2 2 3 3 2 6" xfId="50518"/>
    <cellStyle name="Note 2 3 2 2 3 3 2 7" xfId="50519"/>
    <cellStyle name="Note 2 3 2 2 3 3 2 8" xfId="50520"/>
    <cellStyle name="Note 2 3 2 2 3 3 2 9" xfId="50521"/>
    <cellStyle name="Note 2 3 2 2 3 3 3" xfId="50522"/>
    <cellStyle name="Note 2 3 2 2 3 3 3 2" xfId="50523"/>
    <cellStyle name="Note 2 3 2 2 3 3 3 3" xfId="50524"/>
    <cellStyle name="Note 2 3 2 2 3 3 3 4" xfId="50525"/>
    <cellStyle name="Note 2 3 2 2 3 3 3 5" xfId="50526"/>
    <cellStyle name="Note 2 3 2 2 3 3 3 6" xfId="50527"/>
    <cellStyle name="Note 2 3 2 2 3 3 3 7" xfId="50528"/>
    <cellStyle name="Note 2 3 2 2 3 3 3 8" xfId="50529"/>
    <cellStyle name="Note 2 3 2 2 3 3 4" xfId="50530"/>
    <cellStyle name="Note 2 3 2 2 3 3 4 2" xfId="50531"/>
    <cellStyle name="Note 2 3 2 2 3 3 4 3" xfId="50532"/>
    <cellStyle name="Note 2 3 2 2 3 3 4 4" xfId="50533"/>
    <cellStyle name="Note 2 3 2 2 3 3 4 5" xfId="50534"/>
    <cellStyle name="Note 2 3 2 2 3 3 4 6" xfId="50535"/>
    <cellStyle name="Note 2 3 2 2 3 3 4 7" xfId="50536"/>
    <cellStyle name="Note 2 3 2 2 3 3 4 8" xfId="50537"/>
    <cellStyle name="Note 2 3 2 2 3 3 4 9" xfId="50538"/>
    <cellStyle name="Note 2 3 2 2 3 3 5" xfId="50539"/>
    <cellStyle name="Note 2 3 2 2 3 3 6" xfId="50540"/>
    <cellStyle name="Note 2 3 2 2 3 3 7" xfId="50541"/>
    <cellStyle name="Note 2 3 2 2 3 3 8" xfId="50542"/>
    <cellStyle name="Note 2 3 2 2 3 3 9" xfId="50543"/>
    <cellStyle name="Note 2 3 2 2 3 4" xfId="50544"/>
    <cellStyle name="Note 2 3 2 2 3 4 10" xfId="50545"/>
    <cellStyle name="Note 2 3 2 2 3 4 11" xfId="50546"/>
    <cellStyle name="Note 2 3 2 2 3 4 12" xfId="50547"/>
    <cellStyle name="Note 2 3 2 2 3 4 13" xfId="50548"/>
    <cellStyle name="Note 2 3 2 2 3 4 2" xfId="50549"/>
    <cellStyle name="Note 2 3 2 2 3 4 2 10" xfId="50550"/>
    <cellStyle name="Note 2 3 2 2 3 4 2 2" xfId="50551"/>
    <cellStyle name="Note 2 3 2 2 3 4 2 2 2" xfId="50552"/>
    <cellStyle name="Note 2 3 2 2 3 4 2 2 3" xfId="50553"/>
    <cellStyle name="Note 2 3 2 2 3 4 2 2 4" xfId="50554"/>
    <cellStyle name="Note 2 3 2 2 3 4 2 2 5" xfId="50555"/>
    <cellStyle name="Note 2 3 2 2 3 4 2 2 6" xfId="50556"/>
    <cellStyle name="Note 2 3 2 2 3 4 2 2 7" xfId="50557"/>
    <cellStyle name="Note 2 3 2 2 3 4 2 2 8" xfId="50558"/>
    <cellStyle name="Note 2 3 2 2 3 4 2 2 9" xfId="50559"/>
    <cellStyle name="Note 2 3 2 2 3 4 2 3" xfId="50560"/>
    <cellStyle name="Note 2 3 2 2 3 4 2 4" xfId="50561"/>
    <cellStyle name="Note 2 3 2 2 3 4 2 5" xfId="50562"/>
    <cellStyle name="Note 2 3 2 2 3 4 2 6" xfId="50563"/>
    <cellStyle name="Note 2 3 2 2 3 4 2 7" xfId="50564"/>
    <cellStyle name="Note 2 3 2 2 3 4 2 8" xfId="50565"/>
    <cellStyle name="Note 2 3 2 2 3 4 2 9" xfId="50566"/>
    <cellStyle name="Note 2 3 2 2 3 4 3" xfId="50567"/>
    <cellStyle name="Note 2 3 2 2 3 4 3 2" xfId="50568"/>
    <cellStyle name="Note 2 3 2 2 3 4 3 3" xfId="50569"/>
    <cellStyle name="Note 2 3 2 2 3 4 3 4" xfId="50570"/>
    <cellStyle name="Note 2 3 2 2 3 4 3 5" xfId="50571"/>
    <cellStyle name="Note 2 3 2 2 3 4 3 6" xfId="50572"/>
    <cellStyle name="Note 2 3 2 2 3 4 3 7" xfId="50573"/>
    <cellStyle name="Note 2 3 2 2 3 4 3 8" xfId="50574"/>
    <cellStyle name="Note 2 3 2 2 3 4 4" xfId="50575"/>
    <cellStyle name="Note 2 3 2 2 3 4 4 2" xfId="50576"/>
    <cellStyle name="Note 2 3 2 2 3 4 4 3" xfId="50577"/>
    <cellStyle name="Note 2 3 2 2 3 4 4 4" xfId="50578"/>
    <cellStyle name="Note 2 3 2 2 3 4 4 5" xfId="50579"/>
    <cellStyle name="Note 2 3 2 2 3 4 4 6" xfId="50580"/>
    <cellStyle name="Note 2 3 2 2 3 4 4 7" xfId="50581"/>
    <cellStyle name="Note 2 3 2 2 3 4 4 8" xfId="50582"/>
    <cellStyle name="Note 2 3 2 2 3 4 4 9" xfId="50583"/>
    <cellStyle name="Note 2 3 2 2 3 4 5" xfId="50584"/>
    <cellStyle name="Note 2 3 2 2 3 4 6" xfId="50585"/>
    <cellStyle name="Note 2 3 2 2 3 4 7" xfId="50586"/>
    <cellStyle name="Note 2 3 2 2 3 4 8" xfId="50587"/>
    <cellStyle name="Note 2 3 2 2 3 4 9" xfId="50588"/>
    <cellStyle name="Note 2 3 2 2 3 5" xfId="50589"/>
    <cellStyle name="Note 2 3 2 2 3 5 10" xfId="50590"/>
    <cellStyle name="Note 2 3 2 2 3 5 11" xfId="50591"/>
    <cellStyle name="Note 2 3 2 2 3 5 12" xfId="50592"/>
    <cellStyle name="Note 2 3 2 2 3 5 13" xfId="50593"/>
    <cellStyle name="Note 2 3 2 2 3 5 2" xfId="50594"/>
    <cellStyle name="Note 2 3 2 2 3 5 2 10" xfId="50595"/>
    <cellStyle name="Note 2 3 2 2 3 5 2 2" xfId="50596"/>
    <cellStyle name="Note 2 3 2 2 3 5 2 2 2" xfId="50597"/>
    <cellStyle name="Note 2 3 2 2 3 5 2 2 3" xfId="50598"/>
    <cellStyle name="Note 2 3 2 2 3 5 2 2 4" xfId="50599"/>
    <cellStyle name="Note 2 3 2 2 3 5 2 2 5" xfId="50600"/>
    <cellStyle name="Note 2 3 2 2 3 5 2 2 6" xfId="50601"/>
    <cellStyle name="Note 2 3 2 2 3 5 2 2 7" xfId="50602"/>
    <cellStyle name="Note 2 3 2 2 3 5 2 2 8" xfId="50603"/>
    <cellStyle name="Note 2 3 2 2 3 5 2 2 9" xfId="50604"/>
    <cellStyle name="Note 2 3 2 2 3 5 2 3" xfId="50605"/>
    <cellStyle name="Note 2 3 2 2 3 5 2 4" xfId="50606"/>
    <cellStyle name="Note 2 3 2 2 3 5 2 5" xfId="50607"/>
    <cellStyle name="Note 2 3 2 2 3 5 2 6" xfId="50608"/>
    <cellStyle name="Note 2 3 2 2 3 5 2 7" xfId="50609"/>
    <cellStyle name="Note 2 3 2 2 3 5 2 8" xfId="50610"/>
    <cellStyle name="Note 2 3 2 2 3 5 2 9" xfId="50611"/>
    <cellStyle name="Note 2 3 2 2 3 5 3" xfId="50612"/>
    <cellStyle name="Note 2 3 2 2 3 5 3 2" xfId="50613"/>
    <cellStyle name="Note 2 3 2 2 3 5 3 3" xfId="50614"/>
    <cellStyle name="Note 2 3 2 2 3 5 3 4" xfId="50615"/>
    <cellStyle name="Note 2 3 2 2 3 5 3 5" xfId="50616"/>
    <cellStyle name="Note 2 3 2 2 3 5 3 6" xfId="50617"/>
    <cellStyle name="Note 2 3 2 2 3 5 3 7" xfId="50618"/>
    <cellStyle name="Note 2 3 2 2 3 5 3 8" xfId="50619"/>
    <cellStyle name="Note 2 3 2 2 3 5 4" xfId="50620"/>
    <cellStyle name="Note 2 3 2 2 3 5 4 2" xfId="50621"/>
    <cellStyle name="Note 2 3 2 2 3 5 4 3" xfId="50622"/>
    <cellStyle name="Note 2 3 2 2 3 5 4 4" xfId="50623"/>
    <cellStyle name="Note 2 3 2 2 3 5 4 5" xfId="50624"/>
    <cellStyle name="Note 2 3 2 2 3 5 4 6" xfId="50625"/>
    <cellStyle name="Note 2 3 2 2 3 5 4 7" xfId="50626"/>
    <cellStyle name="Note 2 3 2 2 3 5 4 8" xfId="50627"/>
    <cellStyle name="Note 2 3 2 2 3 5 4 9" xfId="50628"/>
    <cellStyle name="Note 2 3 2 2 3 5 5" xfId="50629"/>
    <cellStyle name="Note 2 3 2 2 3 5 6" xfId="50630"/>
    <cellStyle name="Note 2 3 2 2 3 5 7" xfId="50631"/>
    <cellStyle name="Note 2 3 2 2 3 5 8" xfId="50632"/>
    <cellStyle name="Note 2 3 2 2 3 5 9" xfId="50633"/>
    <cellStyle name="Note 2 3 2 2 3 6" xfId="50634"/>
    <cellStyle name="Note 2 3 2 2 3 6 10" xfId="50635"/>
    <cellStyle name="Note 2 3 2 2 3 6 2" xfId="50636"/>
    <cellStyle name="Note 2 3 2 2 3 6 2 2" xfId="50637"/>
    <cellStyle name="Note 2 3 2 2 3 6 2 3" xfId="50638"/>
    <cellStyle name="Note 2 3 2 2 3 6 2 4" xfId="50639"/>
    <cellStyle name="Note 2 3 2 2 3 6 2 5" xfId="50640"/>
    <cellStyle name="Note 2 3 2 2 3 6 2 6" xfId="50641"/>
    <cellStyle name="Note 2 3 2 2 3 6 2 7" xfId="50642"/>
    <cellStyle name="Note 2 3 2 2 3 6 2 8" xfId="50643"/>
    <cellStyle name="Note 2 3 2 2 3 6 2 9" xfId="50644"/>
    <cellStyle name="Note 2 3 2 2 3 6 3" xfId="50645"/>
    <cellStyle name="Note 2 3 2 2 3 6 4" xfId="50646"/>
    <cellStyle name="Note 2 3 2 2 3 6 5" xfId="50647"/>
    <cellStyle name="Note 2 3 2 2 3 6 6" xfId="50648"/>
    <cellStyle name="Note 2 3 2 2 3 6 7" xfId="50649"/>
    <cellStyle name="Note 2 3 2 2 3 6 8" xfId="50650"/>
    <cellStyle name="Note 2 3 2 2 3 6 9" xfId="50651"/>
    <cellStyle name="Note 2 3 2 2 3 7" xfId="50652"/>
    <cellStyle name="Note 2 3 2 2 3 7 2" xfId="50653"/>
    <cellStyle name="Note 2 3 2 2 3 7 3" xfId="50654"/>
    <cellStyle name="Note 2 3 2 2 3 7 4" xfId="50655"/>
    <cellStyle name="Note 2 3 2 2 3 7 5" xfId="50656"/>
    <cellStyle name="Note 2 3 2 2 3 7 6" xfId="50657"/>
    <cellStyle name="Note 2 3 2 2 3 7 7" xfId="50658"/>
    <cellStyle name="Note 2 3 2 2 3 7 8" xfId="50659"/>
    <cellStyle name="Note 2 3 2 2 3 8" xfId="50660"/>
    <cellStyle name="Note 2 3 2 2 3 8 2" xfId="50661"/>
    <cellStyle name="Note 2 3 2 2 3 8 3" xfId="50662"/>
    <cellStyle name="Note 2 3 2 2 3 8 4" xfId="50663"/>
    <cellStyle name="Note 2 3 2 2 3 8 5" xfId="50664"/>
    <cellStyle name="Note 2 3 2 2 3 8 6" xfId="50665"/>
    <cellStyle name="Note 2 3 2 2 3 8 7" xfId="50666"/>
    <cellStyle name="Note 2 3 2 2 3 8 8" xfId="50667"/>
    <cellStyle name="Note 2 3 2 2 3 8 9" xfId="50668"/>
    <cellStyle name="Note 2 3 2 2 3 9" xfId="50669"/>
    <cellStyle name="Note 2 3 2 2 4" xfId="50670"/>
    <cellStyle name="Note 2 3 2 2 4 10" xfId="50671"/>
    <cellStyle name="Note 2 3 2 2 4 11" xfId="50672"/>
    <cellStyle name="Note 2 3 2 2 4 12" xfId="50673"/>
    <cellStyle name="Note 2 3 2 2 4 13" xfId="50674"/>
    <cellStyle name="Note 2 3 2 2 4 14" xfId="50675"/>
    <cellStyle name="Note 2 3 2 2 4 15" xfId="50676"/>
    <cellStyle name="Note 2 3 2 2 4 16" xfId="50677"/>
    <cellStyle name="Note 2 3 2 2 4 17" xfId="50678"/>
    <cellStyle name="Note 2 3 2 2 4 18" xfId="50679"/>
    <cellStyle name="Note 2 3 2 2 4 2" xfId="50680"/>
    <cellStyle name="Note 2 3 2 2 4 2 10" xfId="50681"/>
    <cellStyle name="Note 2 3 2 2 4 2 2" xfId="50682"/>
    <cellStyle name="Note 2 3 2 2 4 2 2 2" xfId="50683"/>
    <cellStyle name="Note 2 3 2 2 4 2 2 3" xfId="50684"/>
    <cellStyle name="Note 2 3 2 2 4 2 2 4" xfId="50685"/>
    <cellStyle name="Note 2 3 2 2 4 2 2 5" xfId="50686"/>
    <cellStyle name="Note 2 3 2 2 4 2 2 6" xfId="50687"/>
    <cellStyle name="Note 2 3 2 2 4 2 2 7" xfId="50688"/>
    <cellStyle name="Note 2 3 2 2 4 2 2 8" xfId="50689"/>
    <cellStyle name="Note 2 3 2 2 4 2 2 9" xfId="50690"/>
    <cellStyle name="Note 2 3 2 2 4 2 3" xfId="50691"/>
    <cellStyle name="Note 2 3 2 2 4 2 4" xfId="50692"/>
    <cellStyle name="Note 2 3 2 2 4 2 5" xfId="50693"/>
    <cellStyle name="Note 2 3 2 2 4 2 6" xfId="50694"/>
    <cellStyle name="Note 2 3 2 2 4 2 7" xfId="50695"/>
    <cellStyle name="Note 2 3 2 2 4 2 8" xfId="50696"/>
    <cellStyle name="Note 2 3 2 2 4 2 9" xfId="50697"/>
    <cellStyle name="Note 2 3 2 2 4 3" xfId="50698"/>
    <cellStyle name="Note 2 3 2 2 4 3 2" xfId="50699"/>
    <cellStyle name="Note 2 3 2 2 4 3 3" xfId="50700"/>
    <cellStyle name="Note 2 3 2 2 4 3 4" xfId="50701"/>
    <cellStyle name="Note 2 3 2 2 4 3 5" xfId="50702"/>
    <cellStyle name="Note 2 3 2 2 4 3 6" xfId="50703"/>
    <cellStyle name="Note 2 3 2 2 4 3 7" xfId="50704"/>
    <cellStyle name="Note 2 3 2 2 4 3 8" xfId="50705"/>
    <cellStyle name="Note 2 3 2 2 4 4" xfId="50706"/>
    <cellStyle name="Note 2 3 2 2 4 4 2" xfId="50707"/>
    <cellStyle name="Note 2 3 2 2 4 4 3" xfId="50708"/>
    <cellStyle name="Note 2 3 2 2 4 4 4" xfId="50709"/>
    <cellStyle name="Note 2 3 2 2 4 4 5" xfId="50710"/>
    <cellStyle name="Note 2 3 2 2 4 4 6" xfId="50711"/>
    <cellStyle name="Note 2 3 2 2 4 4 7" xfId="50712"/>
    <cellStyle name="Note 2 3 2 2 4 4 8" xfId="50713"/>
    <cellStyle name="Note 2 3 2 2 4 4 9" xfId="50714"/>
    <cellStyle name="Note 2 3 2 2 4 5" xfId="50715"/>
    <cellStyle name="Note 2 3 2 2 4 6" xfId="50716"/>
    <cellStyle name="Note 2 3 2 2 4 7" xfId="50717"/>
    <cellStyle name="Note 2 3 2 2 4 8" xfId="50718"/>
    <cellStyle name="Note 2 3 2 2 4 9" xfId="50719"/>
    <cellStyle name="Note 2 3 2 2 5" xfId="50720"/>
    <cellStyle name="Note 2 3 2 2 5 10" xfId="50721"/>
    <cellStyle name="Note 2 3 2 2 5 11" xfId="50722"/>
    <cellStyle name="Note 2 3 2 2 5 12" xfId="50723"/>
    <cellStyle name="Note 2 3 2 2 5 13" xfId="50724"/>
    <cellStyle name="Note 2 3 2 2 5 14" xfId="50725"/>
    <cellStyle name="Note 2 3 2 2 5 15" xfId="50726"/>
    <cellStyle name="Note 2 3 2 2 5 16" xfId="50727"/>
    <cellStyle name="Note 2 3 2 2 5 17" xfId="50728"/>
    <cellStyle name="Note 2 3 2 2 5 18" xfId="50729"/>
    <cellStyle name="Note 2 3 2 2 5 2" xfId="50730"/>
    <cellStyle name="Note 2 3 2 2 5 3" xfId="50731"/>
    <cellStyle name="Note 2 3 2 2 5 4" xfId="50732"/>
    <cellStyle name="Note 2 3 2 2 5 5" xfId="50733"/>
    <cellStyle name="Note 2 3 2 2 5 6" xfId="50734"/>
    <cellStyle name="Note 2 3 2 2 5 7" xfId="50735"/>
    <cellStyle name="Note 2 3 2 2 5 8" xfId="50736"/>
    <cellStyle name="Note 2 3 2 2 5 9" xfId="50737"/>
    <cellStyle name="Note 2 3 2 2 6" xfId="50738"/>
    <cellStyle name="Note 2 3 2 2 6 10" xfId="50739"/>
    <cellStyle name="Note 2 3 2 2 6 11" xfId="50740"/>
    <cellStyle name="Note 2 3 2 2 6 12" xfId="50741"/>
    <cellStyle name="Note 2 3 2 2 6 13" xfId="50742"/>
    <cellStyle name="Note 2 3 2 2 6 14" xfId="50743"/>
    <cellStyle name="Note 2 3 2 2 6 15" xfId="50744"/>
    <cellStyle name="Note 2 3 2 2 6 16" xfId="50745"/>
    <cellStyle name="Note 2 3 2 2 6 17" xfId="50746"/>
    <cellStyle name="Note 2 3 2 2 6 18" xfId="50747"/>
    <cellStyle name="Note 2 3 2 2 6 2" xfId="50748"/>
    <cellStyle name="Note 2 3 2 2 6 3" xfId="50749"/>
    <cellStyle name="Note 2 3 2 2 6 4" xfId="50750"/>
    <cellStyle name="Note 2 3 2 2 6 5" xfId="50751"/>
    <cellStyle name="Note 2 3 2 2 6 6" xfId="50752"/>
    <cellStyle name="Note 2 3 2 2 6 7" xfId="50753"/>
    <cellStyle name="Note 2 3 2 2 6 8" xfId="50754"/>
    <cellStyle name="Note 2 3 2 2 6 9" xfId="50755"/>
    <cellStyle name="Note 2 3 2 2 7" xfId="50756"/>
    <cellStyle name="Note 2 3 2 2 7 10" xfId="50757"/>
    <cellStyle name="Note 2 3 2 2 7 11" xfId="50758"/>
    <cellStyle name="Note 2 3 2 2 7 12" xfId="50759"/>
    <cellStyle name="Note 2 3 2 2 7 13" xfId="50760"/>
    <cellStyle name="Note 2 3 2 2 7 14" xfId="50761"/>
    <cellStyle name="Note 2 3 2 2 7 15" xfId="50762"/>
    <cellStyle name="Note 2 3 2 2 7 16" xfId="50763"/>
    <cellStyle name="Note 2 3 2 2 7 17" xfId="50764"/>
    <cellStyle name="Note 2 3 2 2 7 18" xfId="50765"/>
    <cellStyle name="Note 2 3 2 2 7 2" xfId="50766"/>
    <cellStyle name="Note 2 3 2 2 7 3" xfId="50767"/>
    <cellStyle name="Note 2 3 2 2 7 4" xfId="50768"/>
    <cellStyle name="Note 2 3 2 2 7 5" xfId="50769"/>
    <cellStyle name="Note 2 3 2 2 7 6" xfId="50770"/>
    <cellStyle name="Note 2 3 2 2 7 7" xfId="50771"/>
    <cellStyle name="Note 2 3 2 2 7 8" xfId="50772"/>
    <cellStyle name="Note 2 3 2 2 7 9" xfId="50773"/>
    <cellStyle name="Note 2 3 2 2 8" xfId="50774"/>
    <cellStyle name="Note 2 3 2 2 8 2" xfId="50775"/>
    <cellStyle name="Note 2 3 2 2 8 3" xfId="50776"/>
    <cellStyle name="Note 2 3 2 2 8 4" xfId="50777"/>
    <cellStyle name="Note 2 3 2 2 8 5" xfId="50778"/>
    <cellStyle name="Note 2 3 2 2 8 6" xfId="50779"/>
    <cellStyle name="Note 2 3 2 2 8 7" xfId="50780"/>
    <cellStyle name="Note 2 3 2 2 8 8" xfId="50781"/>
    <cellStyle name="Note 2 3 2 2 8 9" xfId="50782"/>
    <cellStyle name="Note 2 3 2 2 9" xfId="50783"/>
    <cellStyle name="Note 2 3 2 2 9 2" xfId="50784"/>
    <cellStyle name="Note 2 3 2 2 9 3" xfId="50785"/>
    <cellStyle name="Note 2 3 2 2 9 4" xfId="50786"/>
    <cellStyle name="Note 2 3 2 2 9 5" xfId="50787"/>
    <cellStyle name="Note 2 3 2 2 9 6" xfId="50788"/>
    <cellStyle name="Note 2 3 2 2 9 7" xfId="50789"/>
    <cellStyle name="Note 2 3 2 2 9 8" xfId="50790"/>
    <cellStyle name="Note 2 3 2 2 9 9" xfId="50791"/>
    <cellStyle name="Note 2 3 2 20" xfId="50792"/>
    <cellStyle name="Note 2 3 2 21" xfId="50793"/>
    <cellStyle name="Note 2 3 2 22" xfId="50794"/>
    <cellStyle name="Note 2 3 2 23" xfId="50795"/>
    <cellStyle name="Note 2 3 2 24" xfId="50796"/>
    <cellStyle name="Note 2 3 2 25" xfId="50797"/>
    <cellStyle name="Note 2 3 2 26" xfId="50798"/>
    <cellStyle name="Note 2 3 2 27" xfId="50799"/>
    <cellStyle name="Note 2 3 2 28" xfId="50800"/>
    <cellStyle name="Note 2 3 2 29" xfId="50801"/>
    <cellStyle name="Note 2 3 2 3" xfId="50802"/>
    <cellStyle name="Note 2 3 2 3 10" xfId="50803"/>
    <cellStyle name="Note 2 3 2 3 10 2" xfId="50804"/>
    <cellStyle name="Note 2 3 2 3 10 3" xfId="50805"/>
    <cellStyle name="Note 2 3 2 3 10 4" xfId="50806"/>
    <cellStyle name="Note 2 3 2 3 10 5" xfId="50807"/>
    <cellStyle name="Note 2 3 2 3 10 6" xfId="50808"/>
    <cellStyle name="Note 2 3 2 3 10 7" xfId="50809"/>
    <cellStyle name="Note 2 3 2 3 10 8" xfId="50810"/>
    <cellStyle name="Note 2 3 2 3 11" xfId="50811"/>
    <cellStyle name="Note 2 3 2 3 12" xfId="50812"/>
    <cellStyle name="Note 2 3 2 3 13" xfId="50813"/>
    <cellStyle name="Note 2 3 2 3 14" xfId="50814"/>
    <cellStyle name="Note 2 3 2 3 15" xfId="50815"/>
    <cellStyle name="Note 2 3 2 3 16" xfId="50816"/>
    <cellStyle name="Note 2 3 2 3 17" xfId="50817"/>
    <cellStyle name="Note 2 3 2 3 18" xfId="50818"/>
    <cellStyle name="Note 2 3 2 3 19" xfId="50819"/>
    <cellStyle name="Note 2 3 2 3 2" xfId="50820"/>
    <cellStyle name="Note 2 3 2 3 2 10" xfId="50821"/>
    <cellStyle name="Note 2 3 2 3 2 11" xfId="50822"/>
    <cellStyle name="Note 2 3 2 3 2 12" xfId="50823"/>
    <cellStyle name="Note 2 3 2 3 2 13" xfId="50824"/>
    <cellStyle name="Note 2 3 2 3 2 14" xfId="50825"/>
    <cellStyle name="Note 2 3 2 3 2 15" xfId="50826"/>
    <cellStyle name="Note 2 3 2 3 2 16" xfId="50827"/>
    <cellStyle name="Note 2 3 2 3 2 17" xfId="50828"/>
    <cellStyle name="Note 2 3 2 3 2 18" xfId="50829"/>
    <cellStyle name="Note 2 3 2 3 2 19" xfId="50830"/>
    <cellStyle name="Note 2 3 2 3 2 2" xfId="50831"/>
    <cellStyle name="Note 2 3 2 3 2 2 10" xfId="50832"/>
    <cellStyle name="Note 2 3 2 3 2 2 2" xfId="50833"/>
    <cellStyle name="Note 2 3 2 3 2 2 2 2" xfId="50834"/>
    <cellStyle name="Note 2 3 2 3 2 2 2 3" xfId="50835"/>
    <cellStyle name="Note 2 3 2 3 2 2 2 4" xfId="50836"/>
    <cellStyle name="Note 2 3 2 3 2 2 2 5" xfId="50837"/>
    <cellStyle name="Note 2 3 2 3 2 2 2 6" xfId="50838"/>
    <cellStyle name="Note 2 3 2 3 2 2 2 7" xfId="50839"/>
    <cellStyle name="Note 2 3 2 3 2 2 2 8" xfId="50840"/>
    <cellStyle name="Note 2 3 2 3 2 2 2 9" xfId="50841"/>
    <cellStyle name="Note 2 3 2 3 2 2 3" xfId="50842"/>
    <cellStyle name="Note 2 3 2 3 2 2 3 2" xfId="50843"/>
    <cellStyle name="Note 2 3 2 3 2 2 4" xfId="50844"/>
    <cellStyle name="Note 2 3 2 3 2 2 4 2" xfId="50845"/>
    <cellStyle name="Note 2 3 2 3 2 2 5" xfId="50846"/>
    <cellStyle name="Note 2 3 2 3 2 2 6" xfId="50847"/>
    <cellStyle name="Note 2 3 2 3 2 2 7" xfId="50848"/>
    <cellStyle name="Note 2 3 2 3 2 2 8" xfId="50849"/>
    <cellStyle name="Note 2 3 2 3 2 2 9" xfId="50850"/>
    <cellStyle name="Note 2 3 2 3 2 20" xfId="50851"/>
    <cellStyle name="Note 2 3 2 3 2 21" xfId="50852"/>
    <cellStyle name="Note 2 3 2 3 2 22" xfId="50853"/>
    <cellStyle name="Note 2 3 2 3 2 23" xfId="50854"/>
    <cellStyle name="Note 2 3 2 3 2 24" xfId="50855"/>
    <cellStyle name="Note 2 3 2 3 2 25" xfId="50856"/>
    <cellStyle name="Note 2 3 2 3 2 3" xfId="50857"/>
    <cellStyle name="Note 2 3 2 3 2 3 2" xfId="50858"/>
    <cellStyle name="Note 2 3 2 3 2 3 3" xfId="50859"/>
    <cellStyle name="Note 2 3 2 3 2 3 4" xfId="50860"/>
    <cellStyle name="Note 2 3 2 3 2 3 5" xfId="50861"/>
    <cellStyle name="Note 2 3 2 3 2 3 6" xfId="50862"/>
    <cellStyle name="Note 2 3 2 3 2 3 7" xfId="50863"/>
    <cellStyle name="Note 2 3 2 3 2 3 8" xfId="50864"/>
    <cellStyle name="Note 2 3 2 3 2 3 9" xfId="50865"/>
    <cellStyle name="Note 2 3 2 3 2 4" xfId="50866"/>
    <cellStyle name="Note 2 3 2 3 2 4 2" xfId="50867"/>
    <cellStyle name="Note 2 3 2 3 2 4 3" xfId="50868"/>
    <cellStyle name="Note 2 3 2 3 2 4 4" xfId="50869"/>
    <cellStyle name="Note 2 3 2 3 2 4 5" xfId="50870"/>
    <cellStyle name="Note 2 3 2 3 2 4 6" xfId="50871"/>
    <cellStyle name="Note 2 3 2 3 2 4 7" xfId="50872"/>
    <cellStyle name="Note 2 3 2 3 2 4 8" xfId="50873"/>
    <cellStyle name="Note 2 3 2 3 2 4 9" xfId="50874"/>
    <cellStyle name="Note 2 3 2 3 2 5" xfId="50875"/>
    <cellStyle name="Note 2 3 2 3 2 5 2" xfId="50876"/>
    <cellStyle name="Note 2 3 2 3 2 5 3" xfId="50877"/>
    <cellStyle name="Note 2 3 2 3 2 5 4" xfId="50878"/>
    <cellStyle name="Note 2 3 2 3 2 5 5" xfId="50879"/>
    <cellStyle name="Note 2 3 2 3 2 5 6" xfId="50880"/>
    <cellStyle name="Note 2 3 2 3 2 5 7" xfId="50881"/>
    <cellStyle name="Note 2 3 2 3 2 5 8" xfId="50882"/>
    <cellStyle name="Note 2 3 2 3 2 5 9" xfId="50883"/>
    <cellStyle name="Note 2 3 2 3 2 6" xfId="50884"/>
    <cellStyle name="Note 2 3 2 3 2 6 2" xfId="50885"/>
    <cellStyle name="Note 2 3 2 3 2 6 3" xfId="50886"/>
    <cellStyle name="Note 2 3 2 3 2 6 4" xfId="50887"/>
    <cellStyle name="Note 2 3 2 3 2 6 5" xfId="50888"/>
    <cellStyle name="Note 2 3 2 3 2 6 6" xfId="50889"/>
    <cellStyle name="Note 2 3 2 3 2 6 7" xfId="50890"/>
    <cellStyle name="Note 2 3 2 3 2 6 8" xfId="50891"/>
    <cellStyle name="Note 2 3 2 3 2 6 9" xfId="50892"/>
    <cellStyle name="Note 2 3 2 3 2 7" xfId="50893"/>
    <cellStyle name="Note 2 3 2 3 2 7 2" xfId="50894"/>
    <cellStyle name="Note 2 3 2 3 2 7 3" xfId="50895"/>
    <cellStyle name="Note 2 3 2 3 2 7 4" xfId="50896"/>
    <cellStyle name="Note 2 3 2 3 2 7 5" xfId="50897"/>
    <cellStyle name="Note 2 3 2 3 2 7 6" xfId="50898"/>
    <cellStyle name="Note 2 3 2 3 2 7 7" xfId="50899"/>
    <cellStyle name="Note 2 3 2 3 2 7 8" xfId="50900"/>
    <cellStyle name="Note 2 3 2 3 2 8" xfId="50901"/>
    <cellStyle name="Note 2 3 2 3 2 9" xfId="50902"/>
    <cellStyle name="Note 2 3 2 3 20" xfId="50903"/>
    <cellStyle name="Note 2 3 2 3 21" xfId="50904"/>
    <cellStyle name="Note 2 3 2 3 22" xfId="50905"/>
    <cellStyle name="Note 2 3 2 3 23" xfId="50906"/>
    <cellStyle name="Note 2 3 2 3 24" xfId="50907"/>
    <cellStyle name="Note 2 3 2 3 25" xfId="50908"/>
    <cellStyle name="Note 2 3 2 3 26" xfId="50909"/>
    <cellStyle name="Note 2 3 2 3 27" xfId="50910"/>
    <cellStyle name="Note 2 3 2 3 3" xfId="50911"/>
    <cellStyle name="Note 2 3 2 3 3 10" xfId="50912"/>
    <cellStyle name="Note 2 3 2 3 3 11" xfId="50913"/>
    <cellStyle name="Note 2 3 2 3 3 12" xfId="50914"/>
    <cellStyle name="Note 2 3 2 3 3 13" xfId="50915"/>
    <cellStyle name="Note 2 3 2 3 3 14" xfId="50916"/>
    <cellStyle name="Note 2 3 2 3 3 15" xfId="50917"/>
    <cellStyle name="Note 2 3 2 3 3 16" xfId="50918"/>
    <cellStyle name="Note 2 3 2 3 3 17" xfId="50919"/>
    <cellStyle name="Note 2 3 2 3 3 18" xfId="50920"/>
    <cellStyle name="Note 2 3 2 3 3 19" xfId="50921"/>
    <cellStyle name="Note 2 3 2 3 3 2" xfId="50922"/>
    <cellStyle name="Note 2 3 2 3 3 2 10" xfId="50923"/>
    <cellStyle name="Note 2 3 2 3 3 2 2" xfId="50924"/>
    <cellStyle name="Note 2 3 2 3 3 2 2 2" xfId="50925"/>
    <cellStyle name="Note 2 3 2 3 3 2 2 3" xfId="50926"/>
    <cellStyle name="Note 2 3 2 3 3 2 2 4" xfId="50927"/>
    <cellStyle name="Note 2 3 2 3 3 2 2 5" xfId="50928"/>
    <cellStyle name="Note 2 3 2 3 3 2 2 6" xfId="50929"/>
    <cellStyle name="Note 2 3 2 3 3 2 2 7" xfId="50930"/>
    <cellStyle name="Note 2 3 2 3 3 2 2 8" xfId="50931"/>
    <cellStyle name="Note 2 3 2 3 3 2 2 9" xfId="50932"/>
    <cellStyle name="Note 2 3 2 3 3 2 3" xfId="50933"/>
    <cellStyle name="Note 2 3 2 3 3 2 4" xfId="50934"/>
    <cellStyle name="Note 2 3 2 3 3 2 5" xfId="50935"/>
    <cellStyle name="Note 2 3 2 3 3 2 6" xfId="50936"/>
    <cellStyle name="Note 2 3 2 3 3 2 7" xfId="50937"/>
    <cellStyle name="Note 2 3 2 3 3 2 8" xfId="50938"/>
    <cellStyle name="Note 2 3 2 3 3 2 9" xfId="50939"/>
    <cellStyle name="Note 2 3 2 3 3 20" xfId="50940"/>
    <cellStyle name="Note 2 3 2 3 3 21" xfId="50941"/>
    <cellStyle name="Note 2 3 2 3 3 22" xfId="50942"/>
    <cellStyle name="Note 2 3 2 3 3 23" xfId="50943"/>
    <cellStyle name="Note 2 3 2 3 3 24" xfId="50944"/>
    <cellStyle name="Note 2 3 2 3 3 3" xfId="50945"/>
    <cellStyle name="Note 2 3 2 3 3 3 2" xfId="50946"/>
    <cellStyle name="Note 2 3 2 3 3 3 3" xfId="50947"/>
    <cellStyle name="Note 2 3 2 3 3 3 4" xfId="50948"/>
    <cellStyle name="Note 2 3 2 3 3 3 5" xfId="50949"/>
    <cellStyle name="Note 2 3 2 3 3 3 6" xfId="50950"/>
    <cellStyle name="Note 2 3 2 3 3 3 7" xfId="50951"/>
    <cellStyle name="Note 2 3 2 3 3 3 8" xfId="50952"/>
    <cellStyle name="Note 2 3 2 3 3 4" xfId="50953"/>
    <cellStyle name="Note 2 3 2 3 3 4 2" xfId="50954"/>
    <cellStyle name="Note 2 3 2 3 3 4 3" xfId="50955"/>
    <cellStyle name="Note 2 3 2 3 3 4 4" xfId="50956"/>
    <cellStyle name="Note 2 3 2 3 3 4 5" xfId="50957"/>
    <cellStyle name="Note 2 3 2 3 3 4 6" xfId="50958"/>
    <cellStyle name="Note 2 3 2 3 3 4 7" xfId="50959"/>
    <cellStyle name="Note 2 3 2 3 3 4 8" xfId="50960"/>
    <cellStyle name="Note 2 3 2 3 3 4 9" xfId="50961"/>
    <cellStyle name="Note 2 3 2 3 3 5" xfId="50962"/>
    <cellStyle name="Note 2 3 2 3 3 5 2" xfId="50963"/>
    <cellStyle name="Note 2 3 2 3 3 5 3" xfId="50964"/>
    <cellStyle name="Note 2 3 2 3 3 5 4" xfId="50965"/>
    <cellStyle name="Note 2 3 2 3 3 5 5" xfId="50966"/>
    <cellStyle name="Note 2 3 2 3 3 5 6" xfId="50967"/>
    <cellStyle name="Note 2 3 2 3 3 5 7" xfId="50968"/>
    <cellStyle name="Note 2 3 2 3 3 5 8" xfId="50969"/>
    <cellStyle name="Note 2 3 2 3 3 6" xfId="50970"/>
    <cellStyle name="Note 2 3 2 3 3 6 2" xfId="50971"/>
    <cellStyle name="Note 2 3 2 3 3 6 3" xfId="50972"/>
    <cellStyle name="Note 2 3 2 3 3 6 4" xfId="50973"/>
    <cellStyle name="Note 2 3 2 3 3 6 5" xfId="50974"/>
    <cellStyle name="Note 2 3 2 3 3 6 6" xfId="50975"/>
    <cellStyle name="Note 2 3 2 3 3 6 7" xfId="50976"/>
    <cellStyle name="Note 2 3 2 3 3 6 8" xfId="50977"/>
    <cellStyle name="Note 2 3 2 3 3 7" xfId="50978"/>
    <cellStyle name="Note 2 3 2 3 3 7 2" xfId="50979"/>
    <cellStyle name="Note 2 3 2 3 3 7 3" xfId="50980"/>
    <cellStyle name="Note 2 3 2 3 3 7 4" xfId="50981"/>
    <cellStyle name="Note 2 3 2 3 3 7 5" xfId="50982"/>
    <cellStyle name="Note 2 3 2 3 3 7 6" xfId="50983"/>
    <cellStyle name="Note 2 3 2 3 3 7 7" xfId="50984"/>
    <cellStyle name="Note 2 3 2 3 3 7 8" xfId="50985"/>
    <cellStyle name="Note 2 3 2 3 3 8" xfId="50986"/>
    <cellStyle name="Note 2 3 2 3 3 9" xfId="50987"/>
    <cellStyle name="Note 2 3 2 3 4" xfId="50988"/>
    <cellStyle name="Note 2 3 2 3 4 10" xfId="50989"/>
    <cellStyle name="Note 2 3 2 3 4 11" xfId="50990"/>
    <cellStyle name="Note 2 3 2 3 4 12" xfId="50991"/>
    <cellStyle name="Note 2 3 2 3 4 13" xfId="50992"/>
    <cellStyle name="Note 2 3 2 3 4 14" xfId="50993"/>
    <cellStyle name="Note 2 3 2 3 4 15" xfId="50994"/>
    <cellStyle name="Note 2 3 2 3 4 16" xfId="50995"/>
    <cellStyle name="Note 2 3 2 3 4 17" xfId="50996"/>
    <cellStyle name="Note 2 3 2 3 4 18" xfId="50997"/>
    <cellStyle name="Note 2 3 2 3 4 2" xfId="50998"/>
    <cellStyle name="Note 2 3 2 3 4 2 10" xfId="50999"/>
    <cellStyle name="Note 2 3 2 3 4 2 2" xfId="51000"/>
    <cellStyle name="Note 2 3 2 3 4 2 2 2" xfId="51001"/>
    <cellStyle name="Note 2 3 2 3 4 2 2 3" xfId="51002"/>
    <cellStyle name="Note 2 3 2 3 4 2 2 4" xfId="51003"/>
    <cellStyle name="Note 2 3 2 3 4 2 2 5" xfId="51004"/>
    <cellStyle name="Note 2 3 2 3 4 2 2 6" xfId="51005"/>
    <cellStyle name="Note 2 3 2 3 4 2 2 7" xfId="51006"/>
    <cellStyle name="Note 2 3 2 3 4 2 2 8" xfId="51007"/>
    <cellStyle name="Note 2 3 2 3 4 2 2 9" xfId="51008"/>
    <cellStyle name="Note 2 3 2 3 4 2 3" xfId="51009"/>
    <cellStyle name="Note 2 3 2 3 4 2 4" xfId="51010"/>
    <cellStyle name="Note 2 3 2 3 4 2 5" xfId="51011"/>
    <cellStyle name="Note 2 3 2 3 4 2 6" xfId="51012"/>
    <cellStyle name="Note 2 3 2 3 4 2 7" xfId="51013"/>
    <cellStyle name="Note 2 3 2 3 4 2 8" xfId="51014"/>
    <cellStyle name="Note 2 3 2 3 4 2 9" xfId="51015"/>
    <cellStyle name="Note 2 3 2 3 4 3" xfId="51016"/>
    <cellStyle name="Note 2 3 2 3 4 3 2" xfId="51017"/>
    <cellStyle name="Note 2 3 2 3 4 3 3" xfId="51018"/>
    <cellStyle name="Note 2 3 2 3 4 3 4" xfId="51019"/>
    <cellStyle name="Note 2 3 2 3 4 3 5" xfId="51020"/>
    <cellStyle name="Note 2 3 2 3 4 3 6" xfId="51021"/>
    <cellStyle name="Note 2 3 2 3 4 3 7" xfId="51022"/>
    <cellStyle name="Note 2 3 2 3 4 3 8" xfId="51023"/>
    <cellStyle name="Note 2 3 2 3 4 4" xfId="51024"/>
    <cellStyle name="Note 2 3 2 3 4 4 2" xfId="51025"/>
    <cellStyle name="Note 2 3 2 3 4 4 3" xfId="51026"/>
    <cellStyle name="Note 2 3 2 3 4 4 4" xfId="51027"/>
    <cellStyle name="Note 2 3 2 3 4 4 5" xfId="51028"/>
    <cellStyle name="Note 2 3 2 3 4 4 6" xfId="51029"/>
    <cellStyle name="Note 2 3 2 3 4 4 7" xfId="51030"/>
    <cellStyle name="Note 2 3 2 3 4 4 8" xfId="51031"/>
    <cellStyle name="Note 2 3 2 3 4 4 9" xfId="51032"/>
    <cellStyle name="Note 2 3 2 3 4 5" xfId="51033"/>
    <cellStyle name="Note 2 3 2 3 4 6" xfId="51034"/>
    <cellStyle name="Note 2 3 2 3 4 7" xfId="51035"/>
    <cellStyle name="Note 2 3 2 3 4 8" xfId="51036"/>
    <cellStyle name="Note 2 3 2 3 4 9" xfId="51037"/>
    <cellStyle name="Note 2 3 2 3 5" xfId="51038"/>
    <cellStyle name="Note 2 3 2 3 5 10" xfId="51039"/>
    <cellStyle name="Note 2 3 2 3 5 11" xfId="51040"/>
    <cellStyle name="Note 2 3 2 3 5 12" xfId="51041"/>
    <cellStyle name="Note 2 3 2 3 5 13" xfId="51042"/>
    <cellStyle name="Note 2 3 2 3 5 14" xfId="51043"/>
    <cellStyle name="Note 2 3 2 3 5 15" xfId="51044"/>
    <cellStyle name="Note 2 3 2 3 5 16" xfId="51045"/>
    <cellStyle name="Note 2 3 2 3 5 17" xfId="51046"/>
    <cellStyle name="Note 2 3 2 3 5 18" xfId="51047"/>
    <cellStyle name="Note 2 3 2 3 5 2" xfId="51048"/>
    <cellStyle name="Note 2 3 2 3 5 2 10" xfId="51049"/>
    <cellStyle name="Note 2 3 2 3 5 2 2" xfId="51050"/>
    <cellStyle name="Note 2 3 2 3 5 2 2 2" xfId="51051"/>
    <cellStyle name="Note 2 3 2 3 5 2 2 3" xfId="51052"/>
    <cellStyle name="Note 2 3 2 3 5 2 2 4" xfId="51053"/>
    <cellStyle name="Note 2 3 2 3 5 2 2 5" xfId="51054"/>
    <cellStyle name="Note 2 3 2 3 5 2 2 6" xfId="51055"/>
    <cellStyle name="Note 2 3 2 3 5 2 2 7" xfId="51056"/>
    <cellStyle name="Note 2 3 2 3 5 2 2 8" xfId="51057"/>
    <cellStyle name="Note 2 3 2 3 5 2 2 9" xfId="51058"/>
    <cellStyle name="Note 2 3 2 3 5 2 3" xfId="51059"/>
    <cellStyle name="Note 2 3 2 3 5 2 4" xfId="51060"/>
    <cellStyle name="Note 2 3 2 3 5 2 5" xfId="51061"/>
    <cellStyle name="Note 2 3 2 3 5 2 6" xfId="51062"/>
    <cellStyle name="Note 2 3 2 3 5 2 7" xfId="51063"/>
    <cellStyle name="Note 2 3 2 3 5 2 8" xfId="51064"/>
    <cellStyle name="Note 2 3 2 3 5 2 9" xfId="51065"/>
    <cellStyle name="Note 2 3 2 3 5 3" xfId="51066"/>
    <cellStyle name="Note 2 3 2 3 5 3 2" xfId="51067"/>
    <cellStyle name="Note 2 3 2 3 5 3 3" xfId="51068"/>
    <cellStyle name="Note 2 3 2 3 5 3 4" xfId="51069"/>
    <cellStyle name="Note 2 3 2 3 5 3 5" xfId="51070"/>
    <cellStyle name="Note 2 3 2 3 5 3 6" xfId="51071"/>
    <cellStyle name="Note 2 3 2 3 5 3 7" xfId="51072"/>
    <cellStyle name="Note 2 3 2 3 5 3 8" xfId="51073"/>
    <cellStyle name="Note 2 3 2 3 5 4" xfId="51074"/>
    <cellStyle name="Note 2 3 2 3 5 4 2" xfId="51075"/>
    <cellStyle name="Note 2 3 2 3 5 4 3" xfId="51076"/>
    <cellStyle name="Note 2 3 2 3 5 4 4" xfId="51077"/>
    <cellStyle name="Note 2 3 2 3 5 4 5" xfId="51078"/>
    <cellStyle name="Note 2 3 2 3 5 4 6" xfId="51079"/>
    <cellStyle name="Note 2 3 2 3 5 4 7" xfId="51080"/>
    <cellStyle name="Note 2 3 2 3 5 4 8" xfId="51081"/>
    <cellStyle name="Note 2 3 2 3 5 4 9" xfId="51082"/>
    <cellStyle name="Note 2 3 2 3 5 5" xfId="51083"/>
    <cellStyle name="Note 2 3 2 3 5 6" xfId="51084"/>
    <cellStyle name="Note 2 3 2 3 5 7" xfId="51085"/>
    <cellStyle name="Note 2 3 2 3 5 8" xfId="51086"/>
    <cellStyle name="Note 2 3 2 3 5 9" xfId="51087"/>
    <cellStyle name="Note 2 3 2 3 6" xfId="51088"/>
    <cellStyle name="Note 2 3 2 3 6 10" xfId="51089"/>
    <cellStyle name="Note 2 3 2 3 6 11" xfId="51090"/>
    <cellStyle name="Note 2 3 2 3 6 12" xfId="51091"/>
    <cellStyle name="Note 2 3 2 3 6 13" xfId="51092"/>
    <cellStyle name="Note 2 3 2 3 6 14" xfId="51093"/>
    <cellStyle name="Note 2 3 2 3 6 15" xfId="51094"/>
    <cellStyle name="Note 2 3 2 3 6 16" xfId="51095"/>
    <cellStyle name="Note 2 3 2 3 6 17" xfId="51096"/>
    <cellStyle name="Note 2 3 2 3 6 18" xfId="51097"/>
    <cellStyle name="Note 2 3 2 3 6 2" xfId="51098"/>
    <cellStyle name="Note 2 3 2 3 6 2 2" xfId="51099"/>
    <cellStyle name="Note 2 3 2 3 6 2 3" xfId="51100"/>
    <cellStyle name="Note 2 3 2 3 6 2 4" xfId="51101"/>
    <cellStyle name="Note 2 3 2 3 6 2 5" xfId="51102"/>
    <cellStyle name="Note 2 3 2 3 6 2 6" xfId="51103"/>
    <cellStyle name="Note 2 3 2 3 6 2 7" xfId="51104"/>
    <cellStyle name="Note 2 3 2 3 6 2 8" xfId="51105"/>
    <cellStyle name="Note 2 3 2 3 6 2 9" xfId="51106"/>
    <cellStyle name="Note 2 3 2 3 6 3" xfId="51107"/>
    <cellStyle name="Note 2 3 2 3 6 4" xfId="51108"/>
    <cellStyle name="Note 2 3 2 3 6 5" xfId="51109"/>
    <cellStyle name="Note 2 3 2 3 6 6" xfId="51110"/>
    <cellStyle name="Note 2 3 2 3 6 7" xfId="51111"/>
    <cellStyle name="Note 2 3 2 3 6 8" xfId="51112"/>
    <cellStyle name="Note 2 3 2 3 6 9" xfId="51113"/>
    <cellStyle name="Note 2 3 2 3 7" xfId="51114"/>
    <cellStyle name="Note 2 3 2 3 7 2" xfId="51115"/>
    <cellStyle name="Note 2 3 2 3 7 3" xfId="51116"/>
    <cellStyle name="Note 2 3 2 3 7 4" xfId="51117"/>
    <cellStyle name="Note 2 3 2 3 7 5" xfId="51118"/>
    <cellStyle name="Note 2 3 2 3 7 6" xfId="51119"/>
    <cellStyle name="Note 2 3 2 3 7 7" xfId="51120"/>
    <cellStyle name="Note 2 3 2 3 7 8" xfId="51121"/>
    <cellStyle name="Note 2 3 2 3 7 9" xfId="51122"/>
    <cellStyle name="Note 2 3 2 3 8" xfId="51123"/>
    <cellStyle name="Note 2 3 2 3 8 2" xfId="51124"/>
    <cellStyle name="Note 2 3 2 3 8 3" xfId="51125"/>
    <cellStyle name="Note 2 3 2 3 8 4" xfId="51126"/>
    <cellStyle name="Note 2 3 2 3 8 5" xfId="51127"/>
    <cellStyle name="Note 2 3 2 3 8 6" xfId="51128"/>
    <cellStyle name="Note 2 3 2 3 8 7" xfId="51129"/>
    <cellStyle name="Note 2 3 2 3 8 8" xfId="51130"/>
    <cellStyle name="Note 2 3 2 3 8 9" xfId="51131"/>
    <cellStyle name="Note 2 3 2 3 9" xfId="51132"/>
    <cellStyle name="Note 2 3 2 3 9 2" xfId="51133"/>
    <cellStyle name="Note 2 3 2 3 9 3" xfId="51134"/>
    <cellStyle name="Note 2 3 2 3 9 4" xfId="51135"/>
    <cellStyle name="Note 2 3 2 3 9 5" xfId="51136"/>
    <cellStyle name="Note 2 3 2 3 9 6" xfId="51137"/>
    <cellStyle name="Note 2 3 2 3 9 7" xfId="51138"/>
    <cellStyle name="Note 2 3 2 3 9 8" xfId="51139"/>
    <cellStyle name="Note 2 3 2 4" xfId="51140"/>
    <cellStyle name="Note 2 3 2 4 10" xfId="51141"/>
    <cellStyle name="Note 2 3 2 4 11" xfId="51142"/>
    <cellStyle name="Note 2 3 2 4 12" xfId="51143"/>
    <cellStyle name="Note 2 3 2 4 13" xfId="51144"/>
    <cellStyle name="Note 2 3 2 4 14" xfId="51145"/>
    <cellStyle name="Note 2 3 2 4 15" xfId="51146"/>
    <cellStyle name="Note 2 3 2 4 16" xfId="51147"/>
    <cellStyle name="Note 2 3 2 4 17" xfId="51148"/>
    <cellStyle name="Note 2 3 2 4 18" xfId="51149"/>
    <cellStyle name="Note 2 3 2 4 19" xfId="51150"/>
    <cellStyle name="Note 2 3 2 4 2" xfId="51151"/>
    <cellStyle name="Note 2 3 2 4 2 10" xfId="51152"/>
    <cellStyle name="Note 2 3 2 4 2 11" xfId="51153"/>
    <cellStyle name="Note 2 3 2 4 2 12" xfId="51154"/>
    <cellStyle name="Note 2 3 2 4 2 13" xfId="51155"/>
    <cellStyle name="Note 2 3 2 4 2 2" xfId="51156"/>
    <cellStyle name="Note 2 3 2 4 2 2 10" xfId="51157"/>
    <cellStyle name="Note 2 3 2 4 2 2 2" xfId="51158"/>
    <cellStyle name="Note 2 3 2 4 2 2 2 2" xfId="51159"/>
    <cellStyle name="Note 2 3 2 4 2 2 2 3" xfId="51160"/>
    <cellStyle name="Note 2 3 2 4 2 2 2 4" xfId="51161"/>
    <cellStyle name="Note 2 3 2 4 2 2 2 5" xfId="51162"/>
    <cellStyle name="Note 2 3 2 4 2 2 2 6" xfId="51163"/>
    <cellStyle name="Note 2 3 2 4 2 2 2 7" xfId="51164"/>
    <cellStyle name="Note 2 3 2 4 2 2 2 8" xfId="51165"/>
    <cellStyle name="Note 2 3 2 4 2 2 2 9" xfId="51166"/>
    <cellStyle name="Note 2 3 2 4 2 2 3" xfId="51167"/>
    <cellStyle name="Note 2 3 2 4 2 2 4" xfId="51168"/>
    <cellStyle name="Note 2 3 2 4 2 2 5" xfId="51169"/>
    <cellStyle name="Note 2 3 2 4 2 2 6" xfId="51170"/>
    <cellStyle name="Note 2 3 2 4 2 2 7" xfId="51171"/>
    <cellStyle name="Note 2 3 2 4 2 2 8" xfId="51172"/>
    <cellStyle name="Note 2 3 2 4 2 2 9" xfId="51173"/>
    <cellStyle name="Note 2 3 2 4 2 3" xfId="51174"/>
    <cellStyle name="Note 2 3 2 4 2 3 2" xfId="51175"/>
    <cellStyle name="Note 2 3 2 4 2 3 3" xfId="51176"/>
    <cellStyle name="Note 2 3 2 4 2 3 4" xfId="51177"/>
    <cellStyle name="Note 2 3 2 4 2 3 5" xfId="51178"/>
    <cellStyle name="Note 2 3 2 4 2 3 6" xfId="51179"/>
    <cellStyle name="Note 2 3 2 4 2 3 7" xfId="51180"/>
    <cellStyle name="Note 2 3 2 4 2 3 8" xfId="51181"/>
    <cellStyle name="Note 2 3 2 4 2 4" xfId="51182"/>
    <cellStyle name="Note 2 3 2 4 2 4 2" xfId="51183"/>
    <cellStyle name="Note 2 3 2 4 2 4 3" xfId="51184"/>
    <cellStyle name="Note 2 3 2 4 2 4 4" xfId="51185"/>
    <cellStyle name="Note 2 3 2 4 2 4 5" xfId="51186"/>
    <cellStyle name="Note 2 3 2 4 2 4 6" xfId="51187"/>
    <cellStyle name="Note 2 3 2 4 2 4 7" xfId="51188"/>
    <cellStyle name="Note 2 3 2 4 2 4 8" xfId="51189"/>
    <cellStyle name="Note 2 3 2 4 2 4 9" xfId="51190"/>
    <cellStyle name="Note 2 3 2 4 2 5" xfId="51191"/>
    <cellStyle name="Note 2 3 2 4 2 6" xfId="51192"/>
    <cellStyle name="Note 2 3 2 4 2 7" xfId="51193"/>
    <cellStyle name="Note 2 3 2 4 2 8" xfId="51194"/>
    <cellStyle name="Note 2 3 2 4 2 9" xfId="51195"/>
    <cellStyle name="Note 2 3 2 4 20" xfId="51196"/>
    <cellStyle name="Note 2 3 2 4 21" xfId="51197"/>
    <cellStyle name="Note 2 3 2 4 22" xfId="51198"/>
    <cellStyle name="Note 2 3 2 4 23" xfId="51199"/>
    <cellStyle name="Note 2 3 2 4 24" xfId="51200"/>
    <cellStyle name="Note 2 3 2 4 25" xfId="51201"/>
    <cellStyle name="Note 2 3 2 4 3" xfId="51202"/>
    <cellStyle name="Note 2 3 2 4 3 10" xfId="51203"/>
    <cellStyle name="Note 2 3 2 4 3 11" xfId="51204"/>
    <cellStyle name="Note 2 3 2 4 3 12" xfId="51205"/>
    <cellStyle name="Note 2 3 2 4 3 13" xfId="51206"/>
    <cellStyle name="Note 2 3 2 4 3 2" xfId="51207"/>
    <cellStyle name="Note 2 3 2 4 3 2 10" xfId="51208"/>
    <cellStyle name="Note 2 3 2 4 3 2 2" xfId="51209"/>
    <cellStyle name="Note 2 3 2 4 3 2 2 2" xfId="51210"/>
    <cellStyle name="Note 2 3 2 4 3 2 2 3" xfId="51211"/>
    <cellStyle name="Note 2 3 2 4 3 2 2 4" xfId="51212"/>
    <cellStyle name="Note 2 3 2 4 3 2 2 5" xfId="51213"/>
    <cellStyle name="Note 2 3 2 4 3 2 2 6" xfId="51214"/>
    <cellStyle name="Note 2 3 2 4 3 2 2 7" xfId="51215"/>
    <cellStyle name="Note 2 3 2 4 3 2 2 8" xfId="51216"/>
    <cellStyle name="Note 2 3 2 4 3 2 2 9" xfId="51217"/>
    <cellStyle name="Note 2 3 2 4 3 2 3" xfId="51218"/>
    <cellStyle name="Note 2 3 2 4 3 2 4" xfId="51219"/>
    <cellStyle name="Note 2 3 2 4 3 2 5" xfId="51220"/>
    <cellStyle name="Note 2 3 2 4 3 2 6" xfId="51221"/>
    <cellStyle name="Note 2 3 2 4 3 2 7" xfId="51222"/>
    <cellStyle name="Note 2 3 2 4 3 2 8" xfId="51223"/>
    <cellStyle name="Note 2 3 2 4 3 2 9" xfId="51224"/>
    <cellStyle name="Note 2 3 2 4 3 3" xfId="51225"/>
    <cellStyle name="Note 2 3 2 4 3 3 2" xfId="51226"/>
    <cellStyle name="Note 2 3 2 4 3 3 3" xfId="51227"/>
    <cellStyle name="Note 2 3 2 4 3 3 4" xfId="51228"/>
    <cellStyle name="Note 2 3 2 4 3 3 5" xfId="51229"/>
    <cellStyle name="Note 2 3 2 4 3 3 6" xfId="51230"/>
    <cellStyle name="Note 2 3 2 4 3 3 7" xfId="51231"/>
    <cellStyle name="Note 2 3 2 4 3 3 8" xfId="51232"/>
    <cellStyle name="Note 2 3 2 4 3 4" xfId="51233"/>
    <cellStyle name="Note 2 3 2 4 3 4 2" xfId="51234"/>
    <cellStyle name="Note 2 3 2 4 3 4 3" xfId="51235"/>
    <cellStyle name="Note 2 3 2 4 3 4 4" xfId="51236"/>
    <cellStyle name="Note 2 3 2 4 3 4 5" xfId="51237"/>
    <cellStyle name="Note 2 3 2 4 3 4 6" xfId="51238"/>
    <cellStyle name="Note 2 3 2 4 3 4 7" xfId="51239"/>
    <cellStyle name="Note 2 3 2 4 3 4 8" xfId="51240"/>
    <cellStyle name="Note 2 3 2 4 3 4 9" xfId="51241"/>
    <cellStyle name="Note 2 3 2 4 3 5" xfId="51242"/>
    <cellStyle name="Note 2 3 2 4 3 6" xfId="51243"/>
    <cellStyle name="Note 2 3 2 4 3 7" xfId="51244"/>
    <cellStyle name="Note 2 3 2 4 3 8" xfId="51245"/>
    <cellStyle name="Note 2 3 2 4 3 9" xfId="51246"/>
    <cellStyle name="Note 2 3 2 4 4" xfId="51247"/>
    <cellStyle name="Note 2 3 2 4 4 10" xfId="51248"/>
    <cellStyle name="Note 2 3 2 4 4 11" xfId="51249"/>
    <cellStyle name="Note 2 3 2 4 4 12" xfId="51250"/>
    <cellStyle name="Note 2 3 2 4 4 13" xfId="51251"/>
    <cellStyle name="Note 2 3 2 4 4 2" xfId="51252"/>
    <cellStyle name="Note 2 3 2 4 4 2 10" xfId="51253"/>
    <cellStyle name="Note 2 3 2 4 4 2 2" xfId="51254"/>
    <cellStyle name="Note 2 3 2 4 4 2 2 2" xfId="51255"/>
    <cellStyle name="Note 2 3 2 4 4 2 2 3" xfId="51256"/>
    <cellStyle name="Note 2 3 2 4 4 2 2 4" xfId="51257"/>
    <cellStyle name="Note 2 3 2 4 4 2 2 5" xfId="51258"/>
    <cellStyle name="Note 2 3 2 4 4 2 2 6" xfId="51259"/>
    <cellStyle name="Note 2 3 2 4 4 2 2 7" xfId="51260"/>
    <cellStyle name="Note 2 3 2 4 4 2 2 8" xfId="51261"/>
    <cellStyle name="Note 2 3 2 4 4 2 2 9" xfId="51262"/>
    <cellStyle name="Note 2 3 2 4 4 2 3" xfId="51263"/>
    <cellStyle name="Note 2 3 2 4 4 2 4" xfId="51264"/>
    <cellStyle name="Note 2 3 2 4 4 2 5" xfId="51265"/>
    <cellStyle name="Note 2 3 2 4 4 2 6" xfId="51266"/>
    <cellStyle name="Note 2 3 2 4 4 2 7" xfId="51267"/>
    <cellStyle name="Note 2 3 2 4 4 2 8" xfId="51268"/>
    <cellStyle name="Note 2 3 2 4 4 2 9" xfId="51269"/>
    <cellStyle name="Note 2 3 2 4 4 3" xfId="51270"/>
    <cellStyle name="Note 2 3 2 4 4 3 2" xfId="51271"/>
    <cellStyle name="Note 2 3 2 4 4 3 3" xfId="51272"/>
    <cellStyle name="Note 2 3 2 4 4 3 4" xfId="51273"/>
    <cellStyle name="Note 2 3 2 4 4 3 5" xfId="51274"/>
    <cellStyle name="Note 2 3 2 4 4 3 6" xfId="51275"/>
    <cellStyle name="Note 2 3 2 4 4 3 7" xfId="51276"/>
    <cellStyle name="Note 2 3 2 4 4 3 8" xfId="51277"/>
    <cellStyle name="Note 2 3 2 4 4 4" xfId="51278"/>
    <cellStyle name="Note 2 3 2 4 4 4 2" xfId="51279"/>
    <cellStyle name="Note 2 3 2 4 4 4 3" xfId="51280"/>
    <cellStyle name="Note 2 3 2 4 4 4 4" xfId="51281"/>
    <cellStyle name="Note 2 3 2 4 4 4 5" xfId="51282"/>
    <cellStyle name="Note 2 3 2 4 4 4 6" xfId="51283"/>
    <cellStyle name="Note 2 3 2 4 4 4 7" xfId="51284"/>
    <cellStyle name="Note 2 3 2 4 4 4 8" xfId="51285"/>
    <cellStyle name="Note 2 3 2 4 4 4 9" xfId="51286"/>
    <cellStyle name="Note 2 3 2 4 4 5" xfId="51287"/>
    <cellStyle name="Note 2 3 2 4 4 6" xfId="51288"/>
    <cellStyle name="Note 2 3 2 4 4 7" xfId="51289"/>
    <cellStyle name="Note 2 3 2 4 4 8" xfId="51290"/>
    <cellStyle name="Note 2 3 2 4 4 9" xfId="51291"/>
    <cellStyle name="Note 2 3 2 4 5" xfId="51292"/>
    <cellStyle name="Note 2 3 2 4 5 10" xfId="51293"/>
    <cellStyle name="Note 2 3 2 4 5 11" xfId="51294"/>
    <cellStyle name="Note 2 3 2 4 5 12" xfId="51295"/>
    <cellStyle name="Note 2 3 2 4 5 13" xfId="51296"/>
    <cellStyle name="Note 2 3 2 4 5 2" xfId="51297"/>
    <cellStyle name="Note 2 3 2 4 5 2 10" xfId="51298"/>
    <cellStyle name="Note 2 3 2 4 5 2 2" xfId="51299"/>
    <cellStyle name="Note 2 3 2 4 5 2 2 2" xfId="51300"/>
    <cellStyle name="Note 2 3 2 4 5 2 2 3" xfId="51301"/>
    <cellStyle name="Note 2 3 2 4 5 2 2 4" xfId="51302"/>
    <cellStyle name="Note 2 3 2 4 5 2 2 5" xfId="51303"/>
    <cellStyle name="Note 2 3 2 4 5 2 2 6" xfId="51304"/>
    <cellStyle name="Note 2 3 2 4 5 2 2 7" xfId="51305"/>
    <cellStyle name="Note 2 3 2 4 5 2 2 8" xfId="51306"/>
    <cellStyle name="Note 2 3 2 4 5 2 2 9" xfId="51307"/>
    <cellStyle name="Note 2 3 2 4 5 2 3" xfId="51308"/>
    <cellStyle name="Note 2 3 2 4 5 2 4" xfId="51309"/>
    <cellStyle name="Note 2 3 2 4 5 2 5" xfId="51310"/>
    <cellStyle name="Note 2 3 2 4 5 2 6" xfId="51311"/>
    <cellStyle name="Note 2 3 2 4 5 2 7" xfId="51312"/>
    <cellStyle name="Note 2 3 2 4 5 2 8" xfId="51313"/>
    <cellStyle name="Note 2 3 2 4 5 2 9" xfId="51314"/>
    <cellStyle name="Note 2 3 2 4 5 3" xfId="51315"/>
    <cellStyle name="Note 2 3 2 4 5 3 2" xfId="51316"/>
    <cellStyle name="Note 2 3 2 4 5 3 3" xfId="51317"/>
    <cellStyle name="Note 2 3 2 4 5 3 4" xfId="51318"/>
    <cellStyle name="Note 2 3 2 4 5 3 5" xfId="51319"/>
    <cellStyle name="Note 2 3 2 4 5 3 6" xfId="51320"/>
    <cellStyle name="Note 2 3 2 4 5 3 7" xfId="51321"/>
    <cellStyle name="Note 2 3 2 4 5 3 8" xfId="51322"/>
    <cellStyle name="Note 2 3 2 4 5 4" xfId="51323"/>
    <cellStyle name="Note 2 3 2 4 5 4 2" xfId="51324"/>
    <cellStyle name="Note 2 3 2 4 5 4 3" xfId="51325"/>
    <cellStyle name="Note 2 3 2 4 5 4 4" xfId="51326"/>
    <cellStyle name="Note 2 3 2 4 5 4 5" xfId="51327"/>
    <cellStyle name="Note 2 3 2 4 5 4 6" xfId="51328"/>
    <cellStyle name="Note 2 3 2 4 5 4 7" xfId="51329"/>
    <cellStyle name="Note 2 3 2 4 5 4 8" xfId="51330"/>
    <cellStyle name="Note 2 3 2 4 5 4 9" xfId="51331"/>
    <cellStyle name="Note 2 3 2 4 5 5" xfId="51332"/>
    <cellStyle name="Note 2 3 2 4 5 6" xfId="51333"/>
    <cellStyle name="Note 2 3 2 4 5 7" xfId="51334"/>
    <cellStyle name="Note 2 3 2 4 5 8" xfId="51335"/>
    <cellStyle name="Note 2 3 2 4 5 9" xfId="51336"/>
    <cellStyle name="Note 2 3 2 4 6" xfId="51337"/>
    <cellStyle name="Note 2 3 2 4 6 10" xfId="51338"/>
    <cellStyle name="Note 2 3 2 4 6 2" xfId="51339"/>
    <cellStyle name="Note 2 3 2 4 6 2 2" xfId="51340"/>
    <cellStyle name="Note 2 3 2 4 6 2 3" xfId="51341"/>
    <cellStyle name="Note 2 3 2 4 6 2 4" xfId="51342"/>
    <cellStyle name="Note 2 3 2 4 6 2 5" xfId="51343"/>
    <cellStyle name="Note 2 3 2 4 6 2 6" xfId="51344"/>
    <cellStyle name="Note 2 3 2 4 6 2 7" xfId="51345"/>
    <cellStyle name="Note 2 3 2 4 6 2 8" xfId="51346"/>
    <cellStyle name="Note 2 3 2 4 6 2 9" xfId="51347"/>
    <cellStyle name="Note 2 3 2 4 6 3" xfId="51348"/>
    <cellStyle name="Note 2 3 2 4 6 4" xfId="51349"/>
    <cellStyle name="Note 2 3 2 4 6 5" xfId="51350"/>
    <cellStyle name="Note 2 3 2 4 6 6" xfId="51351"/>
    <cellStyle name="Note 2 3 2 4 6 7" xfId="51352"/>
    <cellStyle name="Note 2 3 2 4 6 8" xfId="51353"/>
    <cellStyle name="Note 2 3 2 4 6 9" xfId="51354"/>
    <cellStyle name="Note 2 3 2 4 7" xfId="51355"/>
    <cellStyle name="Note 2 3 2 4 7 2" xfId="51356"/>
    <cellStyle name="Note 2 3 2 4 7 3" xfId="51357"/>
    <cellStyle name="Note 2 3 2 4 7 4" xfId="51358"/>
    <cellStyle name="Note 2 3 2 4 7 5" xfId="51359"/>
    <cellStyle name="Note 2 3 2 4 7 6" xfId="51360"/>
    <cellStyle name="Note 2 3 2 4 7 7" xfId="51361"/>
    <cellStyle name="Note 2 3 2 4 7 8" xfId="51362"/>
    <cellStyle name="Note 2 3 2 4 8" xfId="51363"/>
    <cellStyle name="Note 2 3 2 4 8 2" xfId="51364"/>
    <cellStyle name="Note 2 3 2 4 8 3" xfId="51365"/>
    <cellStyle name="Note 2 3 2 4 8 4" xfId="51366"/>
    <cellStyle name="Note 2 3 2 4 8 5" xfId="51367"/>
    <cellStyle name="Note 2 3 2 4 8 6" xfId="51368"/>
    <cellStyle name="Note 2 3 2 4 8 7" xfId="51369"/>
    <cellStyle name="Note 2 3 2 4 8 8" xfId="51370"/>
    <cellStyle name="Note 2 3 2 4 8 9" xfId="51371"/>
    <cellStyle name="Note 2 3 2 4 9" xfId="51372"/>
    <cellStyle name="Note 2 3 2 5" xfId="51373"/>
    <cellStyle name="Note 2 3 2 5 10" xfId="51374"/>
    <cellStyle name="Note 2 3 2 5 11" xfId="51375"/>
    <cellStyle name="Note 2 3 2 5 12" xfId="51376"/>
    <cellStyle name="Note 2 3 2 5 13" xfId="51377"/>
    <cellStyle name="Note 2 3 2 5 14" xfId="51378"/>
    <cellStyle name="Note 2 3 2 5 15" xfId="51379"/>
    <cellStyle name="Note 2 3 2 5 16" xfId="51380"/>
    <cellStyle name="Note 2 3 2 5 17" xfId="51381"/>
    <cellStyle name="Note 2 3 2 5 18" xfId="51382"/>
    <cellStyle name="Note 2 3 2 5 2" xfId="51383"/>
    <cellStyle name="Note 2 3 2 5 2 10" xfId="51384"/>
    <cellStyle name="Note 2 3 2 5 2 2" xfId="51385"/>
    <cellStyle name="Note 2 3 2 5 2 2 2" xfId="51386"/>
    <cellStyle name="Note 2 3 2 5 2 2 3" xfId="51387"/>
    <cellStyle name="Note 2 3 2 5 2 2 4" xfId="51388"/>
    <cellStyle name="Note 2 3 2 5 2 2 5" xfId="51389"/>
    <cellStyle name="Note 2 3 2 5 2 2 6" xfId="51390"/>
    <cellStyle name="Note 2 3 2 5 2 2 7" xfId="51391"/>
    <cellStyle name="Note 2 3 2 5 2 2 8" xfId="51392"/>
    <cellStyle name="Note 2 3 2 5 2 2 9" xfId="51393"/>
    <cellStyle name="Note 2 3 2 5 2 3" xfId="51394"/>
    <cellStyle name="Note 2 3 2 5 2 4" xfId="51395"/>
    <cellStyle name="Note 2 3 2 5 2 5" xfId="51396"/>
    <cellStyle name="Note 2 3 2 5 2 6" xfId="51397"/>
    <cellStyle name="Note 2 3 2 5 2 7" xfId="51398"/>
    <cellStyle name="Note 2 3 2 5 2 8" xfId="51399"/>
    <cellStyle name="Note 2 3 2 5 2 9" xfId="51400"/>
    <cellStyle name="Note 2 3 2 5 3" xfId="51401"/>
    <cellStyle name="Note 2 3 2 5 3 2" xfId="51402"/>
    <cellStyle name="Note 2 3 2 5 3 3" xfId="51403"/>
    <cellStyle name="Note 2 3 2 5 3 4" xfId="51404"/>
    <cellStyle name="Note 2 3 2 5 3 5" xfId="51405"/>
    <cellStyle name="Note 2 3 2 5 3 6" xfId="51406"/>
    <cellStyle name="Note 2 3 2 5 3 7" xfId="51407"/>
    <cellStyle name="Note 2 3 2 5 3 8" xfId="51408"/>
    <cellStyle name="Note 2 3 2 5 4" xfId="51409"/>
    <cellStyle name="Note 2 3 2 5 4 2" xfId="51410"/>
    <cellStyle name="Note 2 3 2 5 4 3" xfId="51411"/>
    <cellStyle name="Note 2 3 2 5 4 4" xfId="51412"/>
    <cellStyle name="Note 2 3 2 5 4 5" xfId="51413"/>
    <cellStyle name="Note 2 3 2 5 4 6" xfId="51414"/>
    <cellStyle name="Note 2 3 2 5 4 7" xfId="51415"/>
    <cellStyle name="Note 2 3 2 5 4 8" xfId="51416"/>
    <cellStyle name="Note 2 3 2 5 4 9" xfId="51417"/>
    <cellStyle name="Note 2 3 2 5 5" xfId="51418"/>
    <cellStyle name="Note 2 3 2 5 6" xfId="51419"/>
    <cellStyle name="Note 2 3 2 5 7" xfId="51420"/>
    <cellStyle name="Note 2 3 2 5 8" xfId="51421"/>
    <cellStyle name="Note 2 3 2 5 9" xfId="51422"/>
    <cellStyle name="Note 2 3 2 6" xfId="51423"/>
    <cellStyle name="Note 2 3 2 6 10" xfId="51424"/>
    <cellStyle name="Note 2 3 2 6 11" xfId="51425"/>
    <cellStyle name="Note 2 3 2 6 12" xfId="51426"/>
    <cellStyle name="Note 2 3 2 6 13" xfId="51427"/>
    <cellStyle name="Note 2 3 2 6 14" xfId="51428"/>
    <cellStyle name="Note 2 3 2 6 15" xfId="51429"/>
    <cellStyle name="Note 2 3 2 6 16" xfId="51430"/>
    <cellStyle name="Note 2 3 2 6 17" xfId="51431"/>
    <cellStyle name="Note 2 3 2 6 18" xfId="51432"/>
    <cellStyle name="Note 2 3 2 6 2" xfId="51433"/>
    <cellStyle name="Note 2 3 2 6 2 10" xfId="51434"/>
    <cellStyle name="Note 2 3 2 6 2 2" xfId="51435"/>
    <cellStyle name="Note 2 3 2 6 2 2 2" xfId="51436"/>
    <cellStyle name="Note 2 3 2 6 2 2 3" xfId="51437"/>
    <cellStyle name="Note 2 3 2 6 2 2 4" xfId="51438"/>
    <cellStyle name="Note 2 3 2 6 2 2 5" xfId="51439"/>
    <cellStyle name="Note 2 3 2 6 2 2 6" xfId="51440"/>
    <cellStyle name="Note 2 3 2 6 2 2 7" xfId="51441"/>
    <cellStyle name="Note 2 3 2 6 2 2 8" xfId="51442"/>
    <cellStyle name="Note 2 3 2 6 2 2 9" xfId="51443"/>
    <cellStyle name="Note 2 3 2 6 2 3" xfId="51444"/>
    <cellStyle name="Note 2 3 2 6 2 4" xfId="51445"/>
    <cellStyle name="Note 2 3 2 6 2 5" xfId="51446"/>
    <cellStyle name="Note 2 3 2 6 2 6" xfId="51447"/>
    <cellStyle name="Note 2 3 2 6 2 7" xfId="51448"/>
    <cellStyle name="Note 2 3 2 6 2 8" xfId="51449"/>
    <cellStyle name="Note 2 3 2 6 2 9" xfId="51450"/>
    <cellStyle name="Note 2 3 2 6 3" xfId="51451"/>
    <cellStyle name="Note 2 3 2 6 3 2" xfId="51452"/>
    <cellStyle name="Note 2 3 2 6 3 3" xfId="51453"/>
    <cellStyle name="Note 2 3 2 6 3 4" xfId="51454"/>
    <cellStyle name="Note 2 3 2 6 3 5" xfId="51455"/>
    <cellStyle name="Note 2 3 2 6 3 6" xfId="51456"/>
    <cellStyle name="Note 2 3 2 6 3 7" xfId="51457"/>
    <cellStyle name="Note 2 3 2 6 3 8" xfId="51458"/>
    <cellStyle name="Note 2 3 2 6 4" xfId="51459"/>
    <cellStyle name="Note 2 3 2 6 4 2" xfId="51460"/>
    <cellStyle name="Note 2 3 2 6 4 3" xfId="51461"/>
    <cellStyle name="Note 2 3 2 6 4 4" xfId="51462"/>
    <cellStyle name="Note 2 3 2 6 4 5" xfId="51463"/>
    <cellStyle name="Note 2 3 2 6 4 6" xfId="51464"/>
    <cellStyle name="Note 2 3 2 6 4 7" xfId="51465"/>
    <cellStyle name="Note 2 3 2 6 4 8" xfId="51466"/>
    <cellStyle name="Note 2 3 2 6 4 9" xfId="51467"/>
    <cellStyle name="Note 2 3 2 6 5" xfId="51468"/>
    <cellStyle name="Note 2 3 2 6 6" xfId="51469"/>
    <cellStyle name="Note 2 3 2 6 7" xfId="51470"/>
    <cellStyle name="Note 2 3 2 6 8" xfId="51471"/>
    <cellStyle name="Note 2 3 2 6 9" xfId="51472"/>
    <cellStyle name="Note 2 3 2 7" xfId="51473"/>
    <cellStyle name="Note 2 3 2 7 10" xfId="51474"/>
    <cellStyle name="Note 2 3 2 7 11" xfId="51475"/>
    <cellStyle name="Note 2 3 2 7 12" xfId="51476"/>
    <cellStyle name="Note 2 3 2 7 13" xfId="51477"/>
    <cellStyle name="Note 2 3 2 7 14" xfId="51478"/>
    <cellStyle name="Note 2 3 2 7 15" xfId="51479"/>
    <cellStyle name="Note 2 3 2 7 16" xfId="51480"/>
    <cellStyle name="Note 2 3 2 7 17" xfId="51481"/>
    <cellStyle name="Note 2 3 2 7 18" xfId="51482"/>
    <cellStyle name="Note 2 3 2 7 2" xfId="51483"/>
    <cellStyle name="Note 2 3 2 7 2 10" xfId="51484"/>
    <cellStyle name="Note 2 3 2 7 2 2" xfId="51485"/>
    <cellStyle name="Note 2 3 2 7 2 2 2" xfId="51486"/>
    <cellStyle name="Note 2 3 2 7 2 2 3" xfId="51487"/>
    <cellStyle name="Note 2 3 2 7 2 2 4" xfId="51488"/>
    <cellStyle name="Note 2 3 2 7 2 2 5" xfId="51489"/>
    <cellStyle name="Note 2 3 2 7 2 2 6" xfId="51490"/>
    <cellStyle name="Note 2 3 2 7 2 2 7" xfId="51491"/>
    <cellStyle name="Note 2 3 2 7 2 2 8" xfId="51492"/>
    <cellStyle name="Note 2 3 2 7 2 2 9" xfId="51493"/>
    <cellStyle name="Note 2 3 2 7 2 3" xfId="51494"/>
    <cellStyle name="Note 2 3 2 7 2 4" xfId="51495"/>
    <cellStyle name="Note 2 3 2 7 2 5" xfId="51496"/>
    <cellStyle name="Note 2 3 2 7 2 6" xfId="51497"/>
    <cellStyle name="Note 2 3 2 7 2 7" xfId="51498"/>
    <cellStyle name="Note 2 3 2 7 2 8" xfId="51499"/>
    <cellStyle name="Note 2 3 2 7 2 9" xfId="51500"/>
    <cellStyle name="Note 2 3 2 7 3" xfId="51501"/>
    <cellStyle name="Note 2 3 2 7 3 2" xfId="51502"/>
    <cellStyle name="Note 2 3 2 7 3 3" xfId="51503"/>
    <cellStyle name="Note 2 3 2 7 3 4" xfId="51504"/>
    <cellStyle name="Note 2 3 2 7 3 5" xfId="51505"/>
    <cellStyle name="Note 2 3 2 7 3 6" xfId="51506"/>
    <cellStyle name="Note 2 3 2 7 3 7" xfId="51507"/>
    <cellStyle name="Note 2 3 2 7 3 8" xfId="51508"/>
    <cellStyle name="Note 2 3 2 7 4" xfId="51509"/>
    <cellStyle name="Note 2 3 2 7 4 2" xfId="51510"/>
    <cellStyle name="Note 2 3 2 7 4 3" xfId="51511"/>
    <cellStyle name="Note 2 3 2 7 4 4" xfId="51512"/>
    <cellStyle name="Note 2 3 2 7 4 5" xfId="51513"/>
    <cellStyle name="Note 2 3 2 7 4 6" xfId="51514"/>
    <cellStyle name="Note 2 3 2 7 4 7" xfId="51515"/>
    <cellStyle name="Note 2 3 2 7 4 8" xfId="51516"/>
    <cellStyle name="Note 2 3 2 7 4 9" xfId="51517"/>
    <cellStyle name="Note 2 3 2 7 5" xfId="51518"/>
    <cellStyle name="Note 2 3 2 7 6" xfId="51519"/>
    <cellStyle name="Note 2 3 2 7 7" xfId="51520"/>
    <cellStyle name="Note 2 3 2 7 8" xfId="51521"/>
    <cellStyle name="Note 2 3 2 7 9" xfId="51522"/>
    <cellStyle name="Note 2 3 2 8" xfId="51523"/>
    <cellStyle name="Note 2 3 2 8 10" xfId="51524"/>
    <cellStyle name="Note 2 3 2 8 11" xfId="51525"/>
    <cellStyle name="Note 2 3 2 8 12" xfId="51526"/>
    <cellStyle name="Note 2 3 2 8 13" xfId="51527"/>
    <cellStyle name="Note 2 3 2 8 14" xfId="51528"/>
    <cellStyle name="Note 2 3 2 8 15" xfId="51529"/>
    <cellStyle name="Note 2 3 2 8 16" xfId="51530"/>
    <cellStyle name="Note 2 3 2 8 17" xfId="51531"/>
    <cellStyle name="Note 2 3 2 8 18" xfId="51532"/>
    <cellStyle name="Note 2 3 2 8 2" xfId="51533"/>
    <cellStyle name="Note 2 3 2 8 3" xfId="51534"/>
    <cellStyle name="Note 2 3 2 8 4" xfId="51535"/>
    <cellStyle name="Note 2 3 2 8 5" xfId="51536"/>
    <cellStyle name="Note 2 3 2 8 6" xfId="51537"/>
    <cellStyle name="Note 2 3 2 8 7" xfId="51538"/>
    <cellStyle name="Note 2 3 2 8 8" xfId="51539"/>
    <cellStyle name="Note 2 3 2 8 9" xfId="51540"/>
    <cellStyle name="Note 2 3 2 9" xfId="51541"/>
    <cellStyle name="Note 2 3 2 9 2" xfId="51542"/>
    <cellStyle name="Note 2 3 2 9 3" xfId="51543"/>
    <cellStyle name="Note 2 3 2 9 4" xfId="51544"/>
    <cellStyle name="Note 2 3 2 9 5" xfId="51545"/>
    <cellStyle name="Note 2 3 2 9 6" xfId="51546"/>
    <cellStyle name="Note 2 3 2 9 7" xfId="51547"/>
    <cellStyle name="Note 2 3 2 9 8" xfId="51548"/>
    <cellStyle name="Note 2 3 2 9 9" xfId="51549"/>
    <cellStyle name="Note 2 3 20" xfId="51550"/>
    <cellStyle name="Note 2 3 21" xfId="51551"/>
    <cellStyle name="Note 2 3 22" xfId="51552"/>
    <cellStyle name="Note 2 3 23" xfId="51553"/>
    <cellStyle name="Note 2 3 24" xfId="51554"/>
    <cellStyle name="Note 2 3 25" xfId="51555"/>
    <cellStyle name="Note 2 3 26" xfId="51556"/>
    <cellStyle name="Note 2 3 27" xfId="51557"/>
    <cellStyle name="Note 2 3 28" xfId="51558"/>
    <cellStyle name="Note 2 3 3" xfId="9763"/>
    <cellStyle name="Note 2 3 3 10" xfId="51559"/>
    <cellStyle name="Note 2 3 3 11" xfId="51560"/>
    <cellStyle name="Note 2 3 3 12" xfId="51561"/>
    <cellStyle name="Note 2 3 3 13" xfId="51562"/>
    <cellStyle name="Note 2 3 3 14" xfId="51563"/>
    <cellStyle name="Note 2 3 3 15" xfId="51564"/>
    <cellStyle name="Note 2 3 3 16" xfId="51565"/>
    <cellStyle name="Note 2 3 3 17" xfId="51566"/>
    <cellStyle name="Note 2 3 3 18" xfId="51567"/>
    <cellStyle name="Note 2 3 3 19" xfId="51568"/>
    <cellStyle name="Note 2 3 3 2" xfId="51569"/>
    <cellStyle name="Note 2 3 3 2 10" xfId="51570"/>
    <cellStyle name="Note 2 3 3 2 10 2" xfId="51571"/>
    <cellStyle name="Note 2 3 3 2 10 3" xfId="51572"/>
    <cellStyle name="Note 2 3 3 2 10 4" xfId="51573"/>
    <cellStyle name="Note 2 3 3 2 10 5" xfId="51574"/>
    <cellStyle name="Note 2 3 3 2 10 6" xfId="51575"/>
    <cellStyle name="Note 2 3 3 2 10 7" xfId="51576"/>
    <cellStyle name="Note 2 3 3 2 10 8" xfId="51577"/>
    <cellStyle name="Note 2 3 3 2 11" xfId="51578"/>
    <cellStyle name="Note 2 3 3 2 12" xfId="51579"/>
    <cellStyle name="Note 2 3 3 2 13" xfId="51580"/>
    <cellStyle name="Note 2 3 3 2 14" xfId="51581"/>
    <cellStyle name="Note 2 3 3 2 15" xfId="51582"/>
    <cellStyle name="Note 2 3 3 2 16" xfId="51583"/>
    <cellStyle name="Note 2 3 3 2 17" xfId="51584"/>
    <cellStyle name="Note 2 3 3 2 18" xfId="51585"/>
    <cellStyle name="Note 2 3 3 2 19" xfId="51586"/>
    <cellStyle name="Note 2 3 3 2 2" xfId="51587"/>
    <cellStyle name="Note 2 3 3 2 2 10" xfId="51588"/>
    <cellStyle name="Note 2 3 3 2 2 11" xfId="51589"/>
    <cellStyle name="Note 2 3 3 2 2 12" xfId="51590"/>
    <cellStyle name="Note 2 3 3 2 2 13" xfId="51591"/>
    <cellStyle name="Note 2 3 3 2 2 14" xfId="51592"/>
    <cellStyle name="Note 2 3 3 2 2 15" xfId="51593"/>
    <cellStyle name="Note 2 3 3 2 2 16" xfId="51594"/>
    <cellStyle name="Note 2 3 3 2 2 17" xfId="51595"/>
    <cellStyle name="Note 2 3 3 2 2 18" xfId="51596"/>
    <cellStyle name="Note 2 3 3 2 2 19" xfId="51597"/>
    <cellStyle name="Note 2 3 3 2 2 2" xfId="51598"/>
    <cellStyle name="Note 2 3 3 2 2 2 10" xfId="51599"/>
    <cellStyle name="Note 2 3 3 2 2 2 11" xfId="51600"/>
    <cellStyle name="Note 2 3 3 2 2 2 12" xfId="51601"/>
    <cellStyle name="Note 2 3 3 2 2 2 13" xfId="51602"/>
    <cellStyle name="Note 2 3 3 2 2 2 2" xfId="51603"/>
    <cellStyle name="Note 2 3 3 2 2 2 2 10" xfId="51604"/>
    <cellStyle name="Note 2 3 3 2 2 2 2 2" xfId="51605"/>
    <cellStyle name="Note 2 3 3 2 2 2 2 2 2" xfId="51606"/>
    <cellStyle name="Note 2 3 3 2 2 2 2 2 3" xfId="51607"/>
    <cellStyle name="Note 2 3 3 2 2 2 2 2 4" xfId="51608"/>
    <cellStyle name="Note 2 3 3 2 2 2 2 2 5" xfId="51609"/>
    <cellStyle name="Note 2 3 3 2 2 2 2 2 6" xfId="51610"/>
    <cellStyle name="Note 2 3 3 2 2 2 2 2 7" xfId="51611"/>
    <cellStyle name="Note 2 3 3 2 2 2 2 2 8" xfId="51612"/>
    <cellStyle name="Note 2 3 3 2 2 2 2 2 9" xfId="51613"/>
    <cellStyle name="Note 2 3 3 2 2 2 2 3" xfId="51614"/>
    <cellStyle name="Note 2 3 3 2 2 2 2 4" xfId="51615"/>
    <cellStyle name="Note 2 3 3 2 2 2 2 5" xfId="51616"/>
    <cellStyle name="Note 2 3 3 2 2 2 2 6" xfId="51617"/>
    <cellStyle name="Note 2 3 3 2 2 2 2 7" xfId="51618"/>
    <cellStyle name="Note 2 3 3 2 2 2 2 8" xfId="51619"/>
    <cellStyle name="Note 2 3 3 2 2 2 2 9" xfId="51620"/>
    <cellStyle name="Note 2 3 3 2 2 2 3" xfId="51621"/>
    <cellStyle name="Note 2 3 3 2 2 2 3 2" xfId="51622"/>
    <cellStyle name="Note 2 3 3 2 2 2 3 3" xfId="51623"/>
    <cellStyle name="Note 2 3 3 2 2 2 3 4" xfId="51624"/>
    <cellStyle name="Note 2 3 3 2 2 2 3 5" xfId="51625"/>
    <cellStyle name="Note 2 3 3 2 2 2 3 6" xfId="51626"/>
    <cellStyle name="Note 2 3 3 2 2 2 3 7" xfId="51627"/>
    <cellStyle name="Note 2 3 3 2 2 2 3 8" xfId="51628"/>
    <cellStyle name="Note 2 3 3 2 2 2 4" xfId="51629"/>
    <cellStyle name="Note 2 3 3 2 2 2 4 2" xfId="51630"/>
    <cellStyle name="Note 2 3 3 2 2 2 4 3" xfId="51631"/>
    <cellStyle name="Note 2 3 3 2 2 2 4 4" xfId="51632"/>
    <cellStyle name="Note 2 3 3 2 2 2 4 5" xfId="51633"/>
    <cellStyle name="Note 2 3 3 2 2 2 4 6" xfId="51634"/>
    <cellStyle name="Note 2 3 3 2 2 2 4 7" xfId="51635"/>
    <cellStyle name="Note 2 3 3 2 2 2 4 8" xfId="51636"/>
    <cellStyle name="Note 2 3 3 2 2 2 4 9" xfId="51637"/>
    <cellStyle name="Note 2 3 3 2 2 2 5" xfId="51638"/>
    <cellStyle name="Note 2 3 3 2 2 2 6" xfId="51639"/>
    <cellStyle name="Note 2 3 3 2 2 2 7" xfId="51640"/>
    <cellStyle name="Note 2 3 3 2 2 2 8" xfId="51641"/>
    <cellStyle name="Note 2 3 3 2 2 2 9" xfId="51642"/>
    <cellStyle name="Note 2 3 3 2 2 20" xfId="51643"/>
    <cellStyle name="Note 2 3 3 2 2 21" xfId="51644"/>
    <cellStyle name="Note 2 3 3 2 2 22" xfId="51645"/>
    <cellStyle name="Note 2 3 3 2 2 23" xfId="51646"/>
    <cellStyle name="Note 2 3 3 2 2 24" xfId="51647"/>
    <cellStyle name="Note 2 3 3 2 2 25" xfId="51648"/>
    <cellStyle name="Note 2 3 3 2 2 3" xfId="51649"/>
    <cellStyle name="Note 2 3 3 2 2 3 10" xfId="51650"/>
    <cellStyle name="Note 2 3 3 2 2 3 11" xfId="51651"/>
    <cellStyle name="Note 2 3 3 2 2 3 12" xfId="51652"/>
    <cellStyle name="Note 2 3 3 2 2 3 13" xfId="51653"/>
    <cellStyle name="Note 2 3 3 2 2 3 2" xfId="51654"/>
    <cellStyle name="Note 2 3 3 2 2 3 2 10" xfId="51655"/>
    <cellStyle name="Note 2 3 3 2 2 3 2 2" xfId="51656"/>
    <cellStyle name="Note 2 3 3 2 2 3 2 2 2" xfId="51657"/>
    <cellStyle name="Note 2 3 3 2 2 3 2 2 3" xfId="51658"/>
    <cellStyle name="Note 2 3 3 2 2 3 2 2 4" xfId="51659"/>
    <cellStyle name="Note 2 3 3 2 2 3 2 2 5" xfId="51660"/>
    <cellStyle name="Note 2 3 3 2 2 3 2 2 6" xfId="51661"/>
    <cellStyle name="Note 2 3 3 2 2 3 2 2 7" xfId="51662"/>
    <cellStyle name="Note 2 3 3 2 2 3 2 2 8" xfId="51663"/>
    <cellStyle name="Note 2 3 3 2 2 3 2 2 9" xfId="51664"/>
    <cellStyle name="Note 2 3 3 2 2 3 2 3" xfId="51665"/>
    <cellStyle name="Note 2 3 3 2 2 3 2 4" xfId="51666"/>
    <cellStyle name="Note 2 3 3 2 2 3 2 5" xfId="51667"/>
    <cellStyle name="Note 2 3 3 2 2 3 2 6" xfId="51668"/>
    <cellStyle name="Note 2 3 3 2 2 3 2 7" xfId="51669"/>
    <cellStyle name="Note 2 3 3 2 2 3 2 8" xfId="51670"/>
    <cellStyle name="Note 2 3 3 2 2 3 2 9" xfId="51671"/>
    <cellStyle name="Note 2 3 3 2 2 3 3" xfId="51672"/>
    <cellStyle name="Note 2 3 3 2 2 3 3 2" xfId="51673"/>
    <cellStyle name="Note 2 3 3 2 2 3 3 3" xfId="51674"/>
    <cellStyle name="Note 2 3 3 2 2 3 3 4" xfId="51675"/>
    <cellStyle name="Note 2 3 3 2 2 3 3 5" xfId="51676"/>
    <cellStyle name="Note 2 3 3 2 2 3 3 6" xfId="51677"/>
    <cellStyle name="Note 2 3 3 2 2 3 3 7" xfId="51678"/>
    <cellStyle name="Note 2 3 3 2 2 3 3 8" xfId="51679"/>
    <cellStyle name="Note 2 3 3 2 2 3 4" xfId="51680"/>
    <cellStyle name="Note 2 3 3 2 2 3 4 2" xfId="51681"/>
    <cellStyle name="Note 2 3 3 2 2 3 4 3" xfId="51682"/>
    <cellStyle name="Note 2 3 3 2 2 3 4 4" xfId="51683"/>
    <cellStyle name="Note 2 3 3 2 2 3 4 5" xfId="51684"/>
    <cellStyle name="Note 2 3 3 2 2 3 4 6" xfId="51685"/>
    <cellStyle name="Note 2 3 3 2 2 3 4 7" xfId="51686"/>
    <cellStyle name="Note 2 3 3 2 2 3 4 8" xfId="51687"/>
    <cellStyle name="Note 2 3 3 2 2 3 4 9" xfId="51688"/>
    <cellStyle name="Note 2 3 3 2 2 3 5" xfId="51689"/>
    <cellStyle name="Note 2 3 3 2 2 3 6" xfId="51690"/>
    <cellStyle name="Note 2 3 3 2 2 3 7" xfId="51691"/>
    <cellStyle name="Note 2 3 3 2 2 3 8" xfId="51692"/>
    <cellStyle name="Note 2 3 3 2 2 3 9" xfId="51693"/>
    <cellStyle name="Note 2 3 3 2 2 4" xfId="51694"/>
    <cellStyle name="Note 2 3 3 2 2 4 10" xfId="51695"/>
    <cellStyle name="Note 2 3 3 2 2 4 11" xfId="51696"/>
    <cellStyle name="Note 2 3 3 2 2 4 12" xfId="51697"/>
    <cellStyle name="Note 2 3 3 2 2 4 13" xfId="51698"/>
    <cellStyle name="Note 2 3 3 2 2 4 2" xfId="51699"/>
    <cellStyle name="Note 2 3 3 2 2 4 2 10" xfId="51700"/>
    <cellStyle name="Note 2 3 3 2 2 4 2 2" xfId="51701"/>
    <cellStyle name="Note 2 3 3 2 2 4 2 2 2" xfId="51702"/>
    <cellStyle name="Note 2 3 3 2 2 4 2 2 3" xfId="51703"/>
    <cellStyle name="Note 2 3 3 2 2 4 2 2 4" xfId="51704"/>
    <cellStyle name="Note 2 3 3 2 2 4 2 2 5" xfId="51705"/>
    <cellStyle name="Note 2 3 3 2 2 4 2 2 6" xfId="51706"/>
    <cellStyle name="Note 2 3 3 2 2 4 2 2 7" xfId="51707"/>
    <cellStyle name="Note 2 3 3 2 2 4 2 2 8" xfId="51708"/>
    <cellStyle name="Note 2 3 3 2 2 4 2 2 9" xfId="51709"/>
    <cellStyle name="Note 2 3 3 2 2 4 2 3" xfId="51710"/>
    <cellStyle name="Note 2 3 3 2 2 4 2 4" xfId="51711"/>
    <cellStyle name="Note 2 3 3 2 2 4 2 5" xfId="51712"/>
    <cellStyle name="Note 2 3 3 2 2 4 2 6" xfId="51713"/>
    <cellStyle name="Note 2 3 3 2 2 4 2 7" xfId="51714"/>
    <cellStyle name="Note 2 3 3 2 2 4 2 8" xfId="51715"/>
    <cellStyle name="Note 2 3 3 2 2 4 2 9" xfId="51716"/>
    <cellStyle name="Note 2 3 3 2 2 4 3" xfId="51717"/>
    <cellStyle name="Note 2 3 3 2 2 4 3 2" xfId="51718"/>
    <cellStyle name="Note 2 3 3 2 2 4 3 3" xfId="51719"/>
    <cellStyle name="Note 2 3 3 2 2 4 3 4" xfId="51720"/>
    <cellStyle name="Note 2 3 3 2 2 4 3 5" xfId="51721"/>
    <cellStyle name="Note 2 3 3 2 2 4 3 6" xfId="51722"/>
    <cellStyle name="Note 2 3 3 2 2 4 3 7" xfId="51723"/>
    <cellStyle name="Note 2 3 3 2 2 4 3 8" xfId="51724"/>
    <cellStyle name="Note 2 3 3 2 2 4 4" xfId="51725"/>
    <cellStyle name="Note 2 3 3 2 2 4 4 2" xfId="51726"/>
    <cellStyle name="Note 2 3 3 2 2 4 4 3" xfId="51727"/>
    <cellStyle name="Note 2 3 3 2 2 4 4 4" xfId="51728"/>
    <cellStyle name="Note 2 3 3 2 2 4 4 5" xfId="51729"/>
    <cellStyle name="Note 2 3 3 2 2 4 4 6" xfId="51730"/>
    <cellStyle name="Note 2 3 3 2 2 4 4 7" xfId="51731"/>
    <cellStyle name="Note 2 3 3 2 2 4 4 8" xfId="51732"/>
    <cellStyle name="Note 2 3 3 2 2 4 4 9" xfId="51733"/>
    <cellStyle name="Note 2 3 3 2 2 4 5" xfId="51734"/>
    <cellStyle name="Note 2 3 3 2 2 4 6" xfId="51735"/>
    <cellStyle name="Note 2 3 3 2 2 4 7" xfId="51736"/>
    <cellStyle name="Note 2 3 3 2 2 4 8" xfId="51737"/>
    <cellStyle name="Note 2 3 3 2 2 4 9" xfId="51738"/>
    <cellStyle name="Note 2 3 3 2 2 5" xfId="51739"/>
    <cellStyle name="Note 2 3 3 2 2 5 10" xfId="51740"/>
    <cellStyle name="Note 2 3 3 2 2 5 11" xfId="51741"/>
    <cellStyle name="Note 2 3 3 2 2 5 12" xfId="51742"/>
    <cellStyle name="Note 2 3 3 2 2 5 13" xfId="51743"/>
    <cellStyle name="Note 2 3 3 2 2 5 2" xfId="51744"/>
    <cellStyle name="Note 2 3 3 2 2 5 2 10" xfId="51745"/>
    <cellStyle name="Note 2 3 3 2 2 5 2 2" xfId="51746"/>
    <cellStyle name="Note 2 3 3 2 2 5 2 2 2" xfId="51747"/>
    <cellStyle name="Note 2 3 3 2 2 5 2 2 3" xfId="51748"/>
    <cellStyle name="Note 2 3 3 2 2 5 2 2 4" xfId="51749"/>
    <cellStyle name="Note 2 3 3 2 2 5 2 2 5" xfId="51750"/>
    <cellStyle name="Note 2 3 3 2 2 5 2 2 6" xfId="51751"/>
    <cellStyle name="Note 2 3 3 2 2 5 2 2 7" xfId="51752"/>
    <cellStyle name="Note 2 3 3 2 2 5 2 2 8" xfId="51753"/>
    <cellStyle name="Note 2 3 3 2 2 5 2 2 9" xfId="51754"/>
    <cellStyle name="Note 2 3 3 2 2 5 2 3" xfId="51755"/>
    <cellStyle name="Note 2 3 3 2 2 5 2 4" xfId="51756"/>
    <cellStyle name="Note 2 3 3 2 2 5 2 5" xfId="51757"/>
    <cellStyle name="Note 2 3 3 2 2 5 2 6" xfId="51758"/>
    <cellStyle name="Note 2 3 3 2 2 5 2 7" xfId="51759"/>
    <cellStyle name="Note 2 3 3 2 2 5 2 8" xfId="51760"/>
    <cellStyle name="Note 2 3 3 2 2 5 2 9" xfId="51761"/>
    <cellStyle name="Note 2 3 3 2 2 5 3" xfId="51762"/>
    <cellStyle name="Note 2 3 3 2 2 5 3 2" xfId="51763"/>
    <cellStyle name="Note 2 3 3 2 2 5 3 3" xfId="51764"/>
    <cellStyle name="Note 2 3 3 2 2 5 3 4" xfId="51765"/>
    <cellStyle name="Note 2 3 3 2 2 5 3 5" xfId="51766"/>
    <cellStyle name="Note 2 3 3 2 2 5 3 6" xfId="51767"/>
    <cellStyle name="Note 2 3 3 2 2 5 3 7" xfId="51768"/>
    <cellStyle name="Note 2 3 3 2 2 5 3 8" xfId="51769"/>
    <cellStyle name="Note 2 3 3 2 2 5 4" xfId="51770"/>
    <cellStyle name="Note 2 3 3 2 2 5 4 2" xfId="51771"/>
    <cellStyle name="Note 2 3 3 2 2 5 4 3" xfId="51772"/>
    <cellStyle name="Note 2 3 3 2 2 5 4 4" xfId="51773"/>
    <cellStyle name="Note 2 3 3 2 2 5 4 5" xfId="51774"/>
    <cellStyle name="Note 2 3 3 2 2 5 4 6" xfId="51775"/>
    <cellStyle name="Note 2 3 3 2 2 5 4 7" xfId="51776"/>
    <cellStyle name="Note 2 3 3 2 2 5 4 8" xfId="51777"/>
    <cellStyle name="Note 2 3 3 2 2 5 4 9" xfId="51778"/>
    <cellStyle name="Note 2 3 3 2 2 5 5" xfId="51779"/>
    <cellStyle name="Note 2 3 3 2 2 5 6" xfId="51780"/>
    <cellStyle name="Note 2 3 3 2 2 5 7" xfId="51781"/>
    <cellStyle name="Note 2 3 3 2 2 5 8" xfId="51782"/>
    <cellStyle name="Note 2 3 3 2 2 5 9" xfId="51783"/>
    <cellStyle name="Note 2 3 3 2 2 6" xfId="51784"/>
    <cellStyle name="Note 2 3 3 2 2 6 10" xfId="51785"/>
    <cellStyle name="Note 2 3 3 2 2 6 2" xfId="51786"/>
    <cellStyle name="Note 2 3 3 2 2 6 2 2" xfId="51787"/>
    <cellStyle name="Note 2 3 3 2 2 6 2 3" xfId="51788"/>
    <cellStyle name="Note 2 3 3 2 2 6 2 4" xfId="51789"/>
    <cellStyle name="Note 2 3 3 2 2 6 2 5" xfId="51790"/>
    <cellStyle name="Note 2 3 3 2 2 6 2 6" xfId="51791"/>
    <cellStyle name="Note 2 3 3 2 2 6 2 7" xfId="51792"/>
    <cellStyle name="Note 2 3 3 2 2 6 2 8" xfId="51793"/>
    <cellStyle name="Note 2 3 3 2 2 6 2 9" xfId="51794"/>
    <cellStyle name="Note 2 3 3 2 2 6 3" xfId="51795"/>
    <cellStyle name="Note 2 3 3 2 2 6 4" xfId="51796"/>
    <cellStyle name="Note 2 3 3 2 2 6 5" xfId="51797"/>
    <cellStyle name="Note 2 3 3 2 2 6 6" xfId="51798"/>
    <cellStyle name="Note 2 3 3 2 2 6 7" xfId="51799"/>
    <cellStyle name="Note 2 3 3 2 2 6 8" xfId="51800"/>
    <cellStyle name="Note 2 3 3 2 2 6 9" xfId="51801"/>
    <cellStyle name="Note 2 3 3 2 2 7" xfId="51802"/>
    <cellStyle name="Note 2 3 3 2 2 7 2" xfId="51803"/>
    <cellStyle name="Note 2 3 3 2 2 7 3" xfId="51804"/>
    <cellStyle name="Note 2 3 3 2 2 7 4" xfId="51805"/>
    <cellStyle name="Note 2 3 3 2 2 7 5" xfId="51806"/>
    <cellStyle name="Note 2 3 3 2 2 7 6" xfId="51807"/>
    <cellStyle name="Note 2 3 3 2 2 7 7" xfId="51808"/>
    <cellStyle name="Note 2 3 3 2 2 7 8" xfId="51809"/>
    <cellStyle name="Note 2 3 3 2 2 8" xfId="51810"/>
    <cellStyle name="Note 2 3 3 2 2 8 2" xfId="51811"/>
    <cellStyle name="Note 2 3 3 2 2 8 3" xfId="51812"/>
    <cellStyle name="Note 2 3 3 2 2 8 4" xfId="51813"/>
    <cellStyle name="Note 2 3 3 2 2 8 5" xfId="51814"/>
    <cellStyle name="Note 2 3 3 2 2 8 6" xfId="51815"/>
    <cellStyle name="Note 2 3 3 2 2 8 7" xfId="51816"/>
    <cellStyle name="Note 2 3 3 2 2 8 8" xfId="51817"/>
    <cellStyle name="Note 2 3 3 2 2 8 9" xfId="51818"/>
    <cellStyle name="Note 2 3 3 2 2 9" xfId="51819"/>
    <cellStyle name="Note 2 3 3 2 20" xfId="51820"/>
    <cellStyle name="Note 2 3 3 2 21" xfId="51821"/>
    <cellStyle name="Note 2 3 3 2 22" xfId="51822"/>
    <cellStyle name="Note 2 3 3 2 23" xfId="51823"/>
    <cellStyle name="Note 2 3 3 2 24" xfId="51824"/>
    <cellStyle name="Note 2 3 3 2 25" xfId="51825"/>
    <cellStyle name="Note 2 3 3 2 26" xfId="51826"/>
    <cellStyle name="Note 2 3 3 2 27" xfId="51827"/>
    <cellStyle name="Note 2 3 3 2 3" xfId="51828"/>
    <cellStyle name="Note 2 3 3 2 3 10" xfId="51829"/>
    <cellStyle name="Note 2 3 3 2 3 11" xfId="51830"/>
    <cellStyle name="Note 2 3 3 2 3 12" xfId="51831"/>
    <cellStyle name="Note 2 3 3 2 3 13" xfId="51832"/>
    <cellStyle name="Note 2 3 3 2 3 14" xfId="51833"/>
    <cellStyle name="Note 2 3 3 2 3 15" xfId="51834"/>
    <cellStyle name="Note 2 3 3 2 3 16" xfId="51835"/>
    <cellStyle name="Note 2 3 3 2 3 17" xfId="51836"/>
    <cellStyle name="Note 2 3 3 2 3 18" xfId="51837"/>
    <cellStyle name="Note 2 3 3 2 3 19" xfId="51838"/>
    <cellStyle name="Note 2 3 3 2 3 2" xfId="51839"/>
    <cellStyle name="Note 2 3 3 2 3 2 10" xfId="51840"/>
    <cellStyle name="Note 2 3 3 2 3 2 11" xfId="51841"/>
    <cellStyle name="Note 2 3 3 2 3 2 12" xfId="51842"/>
    <cellStyle name="Note 2 3 3 2 3 2 13" xfId="51843"/>
    <cellStyle name="Note 2 3 3 2 3 2 2" xfId="51844"/>
    <cellStyle name="Note 2 3 3 2 3 2 2 10" xfId="51845"/>
    <cellStyle name="Note 2 3 3 2 3 2 2 2" xfId="51846"/>
    <cellStyle name="Note 2 3 3 2 3 2 2 2 2" xfId="51847"/>
    <cellStyle name="Note 2 3 3 2 3 2 2 2 3" xfId="51848"/>
    <cellStyle name="Note 2 3 3 2 3 2 2 2 4" xfId="51849"/>
    <cellStyle name="Note 2 3 3 2 3 2 2 2 5" xfId="51850"/>
    <cellStyle name="Note 2 3 3 2 3 2 2 2 6" xfId="51851"/>
    <cellStyle name="Note 2 3 3 2 3 2 2 2 7" xfId="51852"/>
    <cellStyle name="Note 2 3 3 2 3 2 2 2 8" xfId="51853"/>
    <cellStyle name="Note 2 3 3 2 3 2 2 2 9" xfId="51854"/>
    <cellStyle name="Note 2 3 3 2 3 2 2 3" xfId="51855"/>
    <cellStyle name="Note 2 3 3 2 3 2 2 4" xfId="51856"/>
    <cellStyle name="Note 2 3 3 2 3 2 2 5" xfId="51857"/>
    <cellStyle name="Note 2 3 3 2 3 2 2 6" xfId="51858"/>
    <cellStyle name="Note 2 3 3 2 3 2 2 7" xfId="51859"/>
    <cellStyle name="Note 2 3 3 2 3 2 2 8" xfId="51860"/>
    <cellStyle name="Note 2 3 3 2 3 2 2 9" xfId="51861"/>
    <cellStyle name="Note 2 3 3 2 3 2 3" xfId="51862"/>
    <cellStyle name="Note 2 3 3 2 3 2 3 2" xfId="51863"/>
    <cellStyle name="Note 2 3 3 2 3 2 3 3" xfId="51864"/>
    <cellStyle name="Note 2 3 3 2 3 2 3 4" xfId="51865"/>
    <cellStyle name="Note 2 3 3 2 3 2 3 5" xfId="51866"/>
    <cellStyle name="Note 2 3 3 2 3 2 3 6" xfId="51867"/>
    <cellStyle name="Note 2 3 3 2 3 2 3 7" xfId="51868"/>
    <cellStyle name="Note 2 3 3 2 3 2 3 8" xfId="51869"/>
    <cellStyle name="Note 2 3 3 2 3 2 4" xfId="51870"/>
    <cellStyle name="Note 2 3 3 2 3 2 4 2" xfId="51871"/>
    <cellStyle name="Note 2 3 3 2 3 2 4 3" xfId="51872"/>
    <cellStyle name="Note 2 3 3 2 3 2 4 4" xfId="51873"/>
    <cellStyle name="Note 2 3 3 2 3 2 4 5" xfId="51874"/>
    <cellStyle name="Note 2 3 3 2 3 2 4 6" xfId="51875"/>
    <cellStyle name="Note 2 3 3 2 3 2 4 7" xfId="51876"/>
    <cellStyle name="Note 2 3 3 2 3 2 4 8" xfId="51877"/>
    <cellStyle name="Note 2 3 3 2 3 2 4 9" xfId="51878"/>
    <cellStyle name="Note 2 3 3 2 3 2 5" xfId="51879"/>
    <cellStyle name="Note 2 3 3 2 3 2 6" xfId="51880"/>
    <cellStyle name="Note 2 3 3 2 3 2 7" xfId="51881"/>
    <cellStyle name="Note 2 3 3 2 3 2 8" xfId="51882"/>
    <cellStyle name="Note 2 3 3 2 3 2 9" xfId="51883"/>
    <cellStyle name="Note 2 3 3 2 3 20" xfId="51884"/>
    <cellStyle name="Note 2 3 3 2 3 21" xfId="51885"/>
    <cellStyle name="Note 2 3 3 2 3 22" xfId="51886"/>
    <cellStyle name="Note 2 3 3 2 3 23" xfId="51887"/>
    <cellStyle name="Note 2 3 3 2 3 24" xfId="51888"/>
    <cellStyle name="Note 2 3 3 2 3 3" xfId="51889"/>
    <cellStyle name="Note 2 3 3 2 3 3 10" xfId="51890"/>
    <cellStyle name="Note 2 3 3 2 3 3 11" xfId="51891"/>
    <cellStyle name="Note 2 3 3 2 3 3 12" xfId="51892"/>
    <cellStyle name="Note 2 3 3 2 3 3 13" xfId="51893"/>
    <cellStyle name="Note 2 3 3 2 3 3 2" xfId="51894"/>
    <cellStyle name="Note 2 3 3 2 3 3 2 10" xfId="51895"/>
    <cellStyle name="Note 2 3 3 2 3 3 2 2" xfId="51896"/>
    <cellStyle name="Note 2 3 3 2 3 3 2 2 2" xfId="51897"/>
    <cellStyle name="Note 2 3 3 2 3 3 2 2 3" xfId="51898"/>
    <cellStyle name="Note 2 3 3 2 3 3 2 2 4" xfId="51899"/>
    <cellStyle name="Note 2 3 3 2 3 3 2 2 5" xfId="51900"/>
    <cellStyle name="Note 2 3 3 2 3 3 2 2 6" xfId="51901"/>
    <cellStyle name="Note 2 3 3 2 3 3 2 2 7" xfId="51902"/>
    <cellStyle name="Note 2 3 3 2 3 3 2 2 8" xfId="51903"/>
    <cellStyle name="Note 2 3 3 2 3 3 2 2 9" xfId="51904"/>
    <cellStyle name="Note 2 3 3 2 3 3 2 3" xfId="51905"/>
    <cellStyle name="Note 2 3 3 2 3 3 2 4" xfId="51906"/>
    <cellStyle name="Note 2 3 3 2 3 3 2 5" xfId="51907"/>
    <cellStyle name="Note 2 3 3 2 3 3 2 6" xfId="51908"/>
    <cellStyle name="Note 2 3 3 2 3 3 2 7" xfId="51909"/>
    <cellStyle name="Note 2 3 3 2 3 3 2 8" xfId="51910"/>
    <cellStyle name="Note 2 3 3 2 3 3 2 9" xfId="51911"/>
    <cellStyle name="Note 2 3 3 2 3 3 3" xfId="51912"/>
    <cellStyle name="Note 2 3 3 2 3 3 3 2" xfId="51913"/>
    <cellStyle name="Note 2 3 3 2 3 3 3 3" xfId="51914"/>
    <cellStyle name="Note 2 3 3 2 3 3 3 4" xfId="51915"/>
    <cellStyle name="Note 2 3 3 2 3 3 3 5" xfId="51916"/>
    <cellStyle name="Note 2 3 3 2 3 3 3 6" xfId="51917"/>
    <cellStyle name="Note 2 3 3 2 3 3 3 7" xfId="51918"/>
    <cellStyle name="Note 2 3 3 2 3 3 3 8" xfId="51919"/>
    <cellStyle name="Note 2 3 3 2 3 3 4" xfId="51920"/>
    <cellStyle name="Note 2 3 3 2 3 3 4 2" xfId="51921"/>
    <cellStyle name="Note 2 3 3 2 3 3 4 3" xfId="51922"/>
    <cellStyle name="Note 2 3 3 2 3 3 4 4" xfId="51923"/>
    <cellStyle name="Note 2 3 3 2 3 3 4 5" xfId="51924"/>
    <cellStyle name="Note 2 3 3 2 3 3 4 6" xfId="51925"/>
    <cellStyle name="Note 2 3 3 2 3 3 4 7" xfId="51926"/>
    <cellStyle name="Note 2 3 3 2 3 3 4 8" xfId="51927"/>
    <cellStyle name="Note 2 3 3 2 3 3 4 9" xfId="51928"/>
    <cellStyle name="Note 2 3 3 2 3 3 5" xfId="51929"/>
    <cellStyle name="Note 2 3 3 2 3 3 6" xfId="51930"/>
    <cellStyle name="Note 2 3 3 2 3 3 7" xfId="51931"/>
    <cellStyle name="Note 2 3 3 2 3 3 8" xfId="51932"/>
    <cellStyle name="Note 2 3 3 2 3 3 9" xfId="51933"/>
    <cellStyle name="Note 2 3 3 2 3 4" xfId="51934"/>
    <cellStyle name="Note 2 3 3 2 3 4 10" xfId="51935"/>
    <cellStyle name="Note 2 3 3 2 3 4 11" xfId="51936"/>
    <cellStyle name="Note 2 3 3 2 3 4 12" xfId="51937"/>
    <cellStyle name="Note 2 3 3 2 3 4 13" xfId="51938"/>
    <cellStyle name="Note 2 3 3 2 3 4 2" xfId="51939"/>
    <cellStyle name="Note 2 3 3 2 3 4 2 10" xfId="51940"/>
    <cellStyle name="Note 2 3 3 2 3 4 2 2" xfId="51941"/>
    <cellStyle name="Note 2 3 3 2 3 4 2 2 2" xfId="51942"/>
    <cellStyle name="Note 2 3 3 2 3 4 2 2 3" xfId="51943"/>
    <cellStyle name="Note 2 3 3 2 3 4 2 2 4" xfId="51944"/>
    <cellStyle name="Note 2 3 3 2 3 4 2 2 5" xfId="51945"/>
    <cellStyle name="Note 2 3 3 2 3 4 2 2 6" xfId="51946"/>
    <cellStyle name="Note 2 3 3 2 3 4 2 2 7" xfId="51947"/>
    <cellStyle name="Note 2 3 3 2 3 4 2 2 8" xfId="51948"/>
    <cellStyle name="Note 2 3 3 2 3 4 2 2 9" xfId="51949"/>
    <cellStyle name="Note 2 3 3 2 3 4 2 3" xfId="51950"/>
    <cellStyle name="Note 2 3 3 2 3 4 2 4" xfId="51951"/>
    <cellStyle name="Note 2 3 3 2 3 4 2 5" xfId="51952"/>
    <cellStyle name="Note 2 3 3 2 3 4 2 6" xfId="51953"/>
    <cellStyle name="Note 2 3 3 2 3 4 2 7" xfId="51954"/>
    <cellStyle name="Note 2 3 3 2 3 4 2 8" xfId="51955"/>
    <cellStyle name="Note 2 3 3 2 3 4 2 9" xfId="51956"/>
    <cellStyle name="Note 2 3 3 2 3 4 3" xfId="51957"/>
    <cellStyle name="Note 2 3 3 2 3 4 3 2" xfId="51958"/>
    <cellStyle name="Note 2 3 3 2 3 4 3 3" xfId="51959"/>
    <cellStyle name="Note 2 3 3 2 3 4 3 4" xfId="51960"/>
    <cellStyle name="Note 2 3 3 2 3 4 3 5" xfId="51961"/>
    <cellStyle name="Note 2 3 3 2 3 4 3 6" xfId="51962"/>
    <cellStyle name="Note 2 3 3 2 3 4 3 7" xfId="51963"/>
    <cellStyle name="Note 2 3 3 2 3 4 3 8" xfId="51964"/>
    <cellStyle name="Note 2 3 3 2 3 4 4" xfId="51965"/>
    <cellStyle name="Note 2 3 3 2 3 4 4 2" xfId="51966"/>
    <cellStyle name="Note 2 3 3 2 3 4 4 3" xfId="51967"/>
    <cellStyle name="Note 2 3 3 2 3 4 4 4" xfId="51968"/>
    <cellStyle name="Note 2 3 3 2 3 4 4 5" xfId="51969"/>
    <cellStyle name="Note 2 3 3 2 3 4 4 6" xfId="51970"/>
    <cellStyle name="Note 2 3 3 2 3 4 4 7" xfId="51971"/>
    <cellStyle name="Note 2 3 3 2 3 4 4 8" xfId="51972"/>
    <cellStyle name="Note 2 3 3 2 3 4 4 9" xfId="51973"/>
    <cellStyle name="Note 2 3 3 2 3 4 5" xfId="51974"/>
    <cellStyle name="Note 2 3 3 2 3 4 6" xfId="51975"/>
    <cellStyle name="Note 2 3 3 2 3 4 7" xfId="51976"/>
    <cellStyle name="Note 2 3 3 2 3 4 8" xfId="51977"/>
    <cellStyle name="Note 2 3 3 2 3 4 9" xfId="51978"/>
    <cellStyle name="Note 2 3 3 2 3 5" xfId="51979"/>
    <cellStyle name="Note 2 3 3 2 3 5 10" xfId="51980"/>
    <cellStyle name="Note 2 3 3 2 3 5 11" xfId="51981"/>
    <cellStyle name="Note 2 3 3 2 3 5 12" xfId="51982"/>
    <cellStyle name="Note 2 3 3 2 3 5 13" xfId="51983"/>
    <cellStyle name="Note 2 3 3 2 3 5 2" xfId="51984"/>
    <cellStyle name="Note 2 3 3 2 3 5 2 10" xfId="51985"/>
    <cellStyle name="Note 2 3 3 2 3 5 2 2" xfId="51986"/>
    <cellStyle name="Note 2 3 3 2 3 5 2 2 2" xfId="51987"/>
    <cellStyle name="Note 2 3 3 2 3 5 2 2 3" xfId="51988"/>
    <cellStyle name="Note 2 3 3 2 3 5 2 2 4" xfId="51989"/>
    <cellStyle name="Note 2 3 3 2 3 5 2 2 5" xfId="51990"/>
    <cellStyle name="Note 2 3 3 2 3 5 2 2 6" xfId="51991"/>
    <cellStyle name="Note 2 3 3 2 3 5 2 2 7" xfId="51992"/>
    <cellStyle name="Note 2 3 3 2 3 5 2 2 8" xfId="51993"/>
    <cellStyle name="Note 2 3 3 2 3 5 2 2 9" xfId="51994"/>
    <cellStyle name="Note 2 3 3 2 3 5 2 3" xfId="51995"/>
    <cellStyle name="Note 2 3 3 2 3 5 2 4" xfId="51996"/>
    <cellStyle name="Note 2 3 3 2 3 5 2 5" xfId="51997"/>
    <cellStyle name="Note 2 3 3 2 3 5 2 6" xfId="51998"/>
    <cellStyle name="Note 2 3 3 2 3 5 2 7" xfId="51999"/>
    <cellStyle name="Note 2 3 3 2 3 5 2 8" xfId="52000"/>
    <cellStyle name="Note 2 3 3 2 3 5 2 9" xfId="52001"/>
    <cellStyle name="Note 2 3 3 2 3 5 3" xfId="52002"/>
    <cellStyle name="Note 2 3 3 2 3 5 3 2" xfId="52003"/>
    <cellStyle name="Note 2 3 3 2 3 5 3 3" xfId="52004"/>
    <cellStyle name="Note 2 3 3 2 3 5 3 4" xfId="52005"/>
    <cellStyle name="Note 2 3 3 2 3 5 3 5" xfId="52006"/>
    <cellStyle name="Note 2 3 3 2 3 5 3 6" xfId="52007"/>
    <cellStyle name="Note 2 3 3 2 3 5 3 7" xfId="52008"/>
    <cellStyle name="Note 2 3 3 2 3 5 3 8" xfId="52009"/>
    <cellStyle name="Note 2 3 3 2 3 5 4" xfId="52010"/>
    <cellStyle name="Note 2 3 3 2 3 5 4 2" xfId="52011"/>
    <cellStyle name="Note 2 3 3 2 3 5 4 3" xfId="52012"/>
    <cellStyle name="Note 2 3 3 2 3 5 4 4" xfId="52013"/>
    <cellStyle name="Note 2 3 3 2 3 5 4 5" xfId="52014"/>
    <cellStyle name="Note 2 3 3 2 3 5 4 6" xfId="52015"/>
    <cellStyle name="Note 2 3 3 2 3 5 4 7" xfId="52016"/>
    <cellStyle name="Note 2 3 3 2 3 5 4 8" xfId="52017"/>
    <cellStyle name="Note 2 3 3 2 3 5 4 9" xfId="52018"/>
    <cellStyle name="Note 2 3 3 2 3 5 5" xfId="52019"/>
    <cellStyle name="Note 2 3 3 2 3 5 6" xfId="52020"/>
    <cellStyle name="Note 2 3 3 2 3 5 7" xfId="52021"/>
    <cellStyle name="Note 2 3 3 2 3 5 8" xfId="52022"/>
    <cellStyle name="Note 2 3 3 2 3 5 9" xfId="52023"/>
    <cellStyle name="Note 2 3 3 2 3 6" xfId="52024"/>
    <cellStyle name="Note 2 3 3 2 3 6 10" xfId="52025"/>
    <cellStyle name="Note 2 3 3 2 3 6 2" xfId="52026"/>
    <cellStyle name="Note 2 3 3 2 3 6 2 2" xfId="52027"/>
    <cellStyle name="Note 2 3 3 2 3 6 2 3" xfId="52028"/>
    <cellStyle name="Note 2 3 3 2 3 6 2 4" xfId="52029"/>
    <cellStyle name="Note 2 3 3 2 3 6 2 5" xfId="52030"/>
    <cellStyle name="Note 2 3 3 2 3 6 2 6" xfId="52031"/>
    <cellStyle name="Note 2 3 3 2 3 6 2 7" xfId="52032"/>
    <cellStyle name="Note 2 3 3 2 3 6 2 8" xfId="52033"/>
    <cellStyle name="Note 2 3 3 2 3 6 2 9" xfId="52034"/>
    <cellStyle name="Note 2 3 3 2 3 6 3" xfId="52035"/>
    <cellStyle name="Note 2 3 3 2 3 6 4" xfId="52036"/>
    <cellStyle name="Note 2 3 3 2 3 6 5" xfId="52037"/>
    <cellStyle name="Note 2 3 3 2 3 6 6" xfId="52038"/>
    <cellStyle name="Note 2 3 3 2 3 6 7" xfId="52039"/>
    <cellStyle name="Note 2 3 3 2 3 6 8" xfId="52040"/>
    <cellStyle name="Note 2 3 3 2 3 6 9" xfId="52041"/>
    <cellStyle name="Note 2 3 3 2 3 7" xfId="52042"/>
    <cellStyle name="Note 2 3 3 2 3 7 2" xfId="52043"/>
    <cellStyle name="Note 2 3 3 2 3 7 3" xfId="52044"/>
    <cellStyle name="Note 2 3 3 2 3 7 4" xfId="52045"/>
    <cellStyle name="Note 2 3 3 2 3 7 5" xfId="52046"/>
    <cellStyle name="Note 2 3 3 2 3 7 6" xfId="52047"/>
    <cellStyle name="Note 2 3 3 2 3 7 7" xfId="52048"/>
    <cellStyle name="Note 2 3 3 2 3 7 8" xfId="52049"/>
    <cellStyle name="Note 2 3 3 2 3 8" xfId="52050"/>
    <cellStyle name="Note 2 3 3 2 3 8 2" xfId="52051"/>
    <cellStyle name="Note 2 3 3 2 3 8 3" xfId="52052"/>
    <cellStyle name="Note 2 3 3 2 3 8 4" xfId="52053"/>
    <cellStyle name="Note 2 3 3 2 3 8 5" xfId="52054"/>
    <cellStyle name="Note 2 3 3 2 3 8 6" xfId="52055"/>
    <cellStyle name="Note 2 3 3 2 3 8 7" xfId="52056"/>
    <cellStyle name="Note 2 3 3 2 3 8 8" xfId="52057"/>
    <cellStyle name="Note 2 3 3 2 3 8 9" xfId="52058"/>
    <cellStyle name="Note 2 3 3 2 3 9" xfId="52059"/>
    <cellStyle name="Note 2 3 3 2 4" xfId="52060"/>
    <cellStyle name="Note 2 3 3 2 4 10" xfId="52061"/>
    <cellStyle name="Note 2 3 3 2 4 11" xfId="52062"/>
    <cellStyle name="Note 2 3 3 2 4 12" xfId="52063"/>
    <cellStyle name="Note 2 3 3 2 4 13" xfId="52064"/>
    <cellStyle name="Note 2 3 3 2 4 14" xfId="52065"/>
    <cellStyle name="Note 2 3 3 2 4 15" xfId="52066"/>
    <cellStyle name="Note 2 3 3 2 4 16" xfId="52067"/>
    <cellStyle name="Note 2 3 3 2 4 17" xfId="52068"/>
    <cellStyle name="Note 2 3 3 2 4 18" xfId="52069"/>
    <cellStyle name="Note 2 3 3 2 4 2" xfId="52070"/>
    <cellStyle name="Note 2 3 3 2 4 2 10" xfId="52071"/>
    <cellStyle name="Note 2 3 3 2 4 2 2" xfId="52072"/>
    <cellStyle name="Note 2 3 3 2 4 2 2 2" xfId="52073"/>
    <cellStyle name="Note 2 3 3 2 4 2 2 3" xfId="52074"/>
    <cellStyle name="Note 2 3 3 2 4 2 2 4" xfId="52075"/>
    <cellStyle name="Note 2 3 3 2 4 2 2 5" xfId="52076"/>
    <cellStyle name="Note 2 3 3 2 4 2 2 6" xfId="52077"/>
    <cellStyle name="Note 2 3 3 2 4 2 2 7" xfId="52078"/>
    <cellStyle name="Note 2 3 3 2 4 2 2 8" xfId="52079"/>
    <cellStyle name="Note 2 3 3 2 4 2 2 9" xfId="52080"/>
    <cellStyle name="Note 2 3 3 2 4 2 3" xfId="52081"/>
    <cellStyle name="Note 2 3 3 2 4 2 4" xfId="52082"/>
    <cellStyle name="Note 2 3 3 2 4 2 5" xfId="52083"/>
    <cellStyle name="Note 2 3 3 2 4 2 6" xfId="52084"/>
    <cellStyle name="Note 2 3 3 2 4 2 7" xfId="52085"/>
    <cellStyle name="Note 2 3 3 2 4 2 8" xfId="52086"/>
    <cellStyle name="Note 2 3 3 2 4 2 9" xfId="52087"/>
    <cellStyle name="Note 2 3 3 2 4 3" xfId="52088"/>
    <cellStyle name="Note 2 3 3 2 4 3 2" xfId="52089"/>
    <cellStyle name="Note 2 3 3 2 4 3 3" xfId="52090"/>
    <cellStyle name="Note 2 3 3 2 4 3 4" xfId="52091"/>
    <cellStyle name="Note 2 3 3 2 4 3 5" xfId="52092"/>
    <cellStyle name="Note 2 3 3 2 4 3 6" xfId="52093"/>
    <cellStyle name="Note 2 3 3 2 4 3 7" xfId="52094"/>
    <cellStyle name="Note 2 3 3 2 4 3 8" xfId="52095"/>
    <cellStyle name="Note 2 3 3 2 4 4" xfId="52096"/>
    <cellStyle name="Note 2 3 3 2 4 4 2" xfId="52097"/>
    <cellStyle name="Note 2 3 3 2 4 4 3" xfId="52098"/>
    <cellStyle name="Note 2 3 3 2 4 4 4" xfId="52099"/>
    <cellStyle name="Note 2 3 3 2 4 4 5" xfId="52100"/>
    <cellStyle name="Note 2 3 3 2 4 4 6" xfId="52101"/>
    <cellStyle name="Note 2 3 3 2 4 4 7" xfId="52102"/>
    <cellStyle name="Note 2 3 3 2 4 4 8" xfId="52103"/>
    <cellStyle name="Note 2 3 3 2 4 4 9" xfId="52104"/>
    <cellStyle name="Note 2 3 3 2 4 5" xfId="52105"/>
    <cellStyle name="Note 2 3 3 2 4 6" xfId="52106"/>
    <cellStyle name="Note 2 3 3 2 4 7" xfId="52107"/>
    <cellStyle name="Note 2 3 3 2 4 8" xfId="52108"/>
    <cellStyle name="Note 2 3 3 2 4 9" xfId="52109"/>
    <cellStyle name="Note 2 3 3 2 5" xfId="52110"/>
    <cellStyle name="Note 2 3 3 2 5 10" xfId="52111"/>
    <cellStyle name="Note 2 3 3 2 5 11" xfId="52112"/>
    <cellStyle name="Note 2 3 3 2 5 12" xfId="52113"/>
    <cellStyle name="Note 2 3 3 2 5 13" xfId="52114"/>
    <cellStyle name="Note 2 3 3 2 5 14" xfId="52115"/>
    <cellStyle name="Note 2 3 3 2 5 15" xfId="52116"/>
    <cellStyle name="Note 2 3 3 2 5 16" xfId="52117"/>
    <cellStyle name="Note 2 3 3 2 5 17" xfId="52118"/>
    <cellStyle name="Note 2 3 3 2 5 18" xfId="52119"/>
    <cellStyle name="Note 2 3 3 2 5 2" xfId="52120"/>
    <cellStyle name="Note 2 3 3 2 5 3" xfId="52121"/>
    <cellStyle name="Note 2 3 3 2 5 4" xfId="52122"/>
    <cellStyle name="Note 2 3 3 2 5 5" xfId="52123"/>
    <cellStyle name="Note 2 3 3 2 5 6" xfId="52124"/>
    <cellStyle name="Note 2 3 3 2 5 7" xfId="52125"/>
    <cellStyle name="Note 2 3 3 2 5 8" xfId="52126"/>
    <cellStyle name="Note 2 3 3 2 5 9" xfId="52127"/>
    <cellStyle name="Note 2 3 3 2 6" xfId="52128"/>
    <cellStyle name="Note 2 3 3 2 6 10" xfId="52129"/>
    <cellStyle name="Note 2 3 3 2 6 11" xfId="52130"/>
    <cellStyle name="Note 2 3 3 2 6 12" xfId="52131"/>
    <cellStyle name="Note 2 3 3 2 6 13" xfId="52132"/>
    <cellStyle name="Note 2 3 3 2 6 14" xfId="52133"/>
    <cellStyle name="Note 2 3 3 2 6 15" xfId="52134"/>
    <cellStyle name="Note 2 3 3 2 6 16" xfId="52135"/>
    <cellStyle name="Note 2 3 3 2 6 17" xfId="52136"/>
    <cellStyle name="Note 2 3 3 2 6 18" xfId="52137"/>
    <cellStyle name="Note 2 3 3 2 6 2" xfId="52138"/>
    <cellStyle name="Note 2 3 3 2 6 3" xfId="52139"/>
    <cellStyle name="Note 2 3 3 2 6 4" xfId="52140"/>
    <cellStyle name="Note 2 3 3 2 6 5" xfId="52141"/>
    <cellStyle name="Note 2 3 3 2 6 6" xfId="52142"/>
    <cellStyle name="Note 2 3 3 2 6 7" xfId="52143"/>
    <cellStyle name="Note 2 3 3 2 6 8" xfId="52144"/>
    <cellStyle name="Note 2 3 3 2 6 9" xfId="52145"/>
    <cellStyle name="Note 2 3 3 2 7" xfId="52146"/>
    <cellStyle name="Note 2 3 3 2 7 2" xfId="52147"/>
    <cellStyle name="Note 2 3 3 2 7 3" xfId="52148"/>
    <cellStyle name="Note 2 3 3 2 7 4" xfId="52149"/>
    <cellStyle name="Note 2 3 3 2 7 5" xfId="52150"/>
    <cellStyle name="Note 2 3 3 2 7 6" xfId="52151"/>
    <cellStyle name="Note 2 3 3 2 7 7" xfId="52152"/>
    <cellStyle name="Note 2 3 3 2 7 8" xfId="52153"/>
    <cellStyle name="Note 2 3 3 2 7 9" xfId="52154"/>
    <cellStyle name="Note 2 3 3 2 8" xfId="52155"/>
    <cellStyle name="Note 2 3 3 2 8 2" xfId="52156"/>
    <cellStyle name="Note 2 3 3 2 8 3" xfId="52157"/>
    <cellStyle name="Note 2 3 3 2 8 4" xfId="52158"/>
    <cellStyle name="Note 2 3 3 2 8 5" xfId="52159"/>
    <cellStyle name="Note 2 3 3 2 8 6" xfId="52160"/>
    <cellStyle name="Note 2 3 3 2 8 7" xfId="52161"/>
    <cellStyle name="Note 2 3 3 2 8 8" xfId="52162"/>
    <cellStyle name="Note 2 3 3 2 8 9" xfId="52163"/>
    <cellStyle name="Note 2 3 3 2 9" xfId="52164"/>
    <cellStyle name="Note 2 3 3 2 9 2" xfId="52165"/>
    <cellStyle name="Note 2 3 3 2 9 3" xfId="52166"/>
    <cellStyle name="Note 2 3 3 2 9 4" xfId="52167"/>
    <cellStyle name="Note 2 3 3 2 9 5" xfId="52168"/>
    <cellStyle name="Note 2 3 3 2 9 6" xfId="52169"/>
    <cellStyle name="Note 2 3 3 2 9 7" xfId="52170"/>
    <cellStyle name="Note 2 3 3 2 9 8" xfId="52171"/>
    <cellStyle name="Note 2 3 3 20" xfId="52172"/>
    <cellStyle name="Note 2 3 3 21" xfId="52173"/>
    <cellStyle name="Note 2 3 3 22" xfId="52174"/>
    <cellStyle name="Note 2 3 3 23" xfId="52175"/>
    <cellStyle name="Note 2 3 3 24" xfId="52176"/>
    <cellStyle name="Note 2 3 3 25" xfId="52177"/>
    <cellStyle name="Note 2 3 3 26" xfId="52178"/>
    <cellStyle name="Note 2 3 3 27" xfId="52179"/>
    <cellStyle name="Note 2 3 3 28" xfId="52180"/>
    <cellStyle name="Note 2 3 3 3" xfId="52181"/>
    <cellStyle name="Note 2 3 3 3 10" xfId="52182"/>
    <cellStyle name="Note 2 3 3 3 11" xfId="52183"/>
    <cellStyle name="Note 2 3 3 3 12" xfId="52184"/>
    <cellStyle name="Note 2 3 3 3 13" xfId="52185"/>
    <cellStyle name="Note 2 3 3 3 14" xfId="52186"/>
    <cellStyle name="Note 2 3 3 3 15" xfId="52187"/>
    <cellStyle name="Note 2 3 3 3 16" xfId="52188"/>
    <cellStyle name="Note 2 3 3 3 17" xfId="52189"/>
    <cellStyle name="Note 2 3 3 3 18" xfId="52190"/>
    <cellStyle name="Note 2 3 3 3 19" xfId="52191"/>
    <cellStyle name="Note 2 3 3 3 2" xfId="52192"/>
    <cellStyle name="Note 2 3 3 3 2 10" xfId="52193"/>
    <cellStyle name="Note 2 3 3 3 2 11" xfId="52194"/>
    <cellStyle name="Note 2 3 3 3 2 12" xfId="52195"/>
    <cellStyle name="Note 2 3 3 3 2 13" xfId="52196"/>
    <cellStyle name="Note 2 3 3 3 2 2" xfId="52197"/>
    <cellStyle name="Note 2 3 3 3 2 2 10" xfId="52198"/>
    <cellStyle name="Note 2 3 3 3 2 2 2" xfId="52199"/>
    <cellStyle name="Note 2 3 3 3 2 2 2 2" xfId="52200"/>
    <cellStyle name="Note 2 3 3 3 2 2 2 3" xfId="52201"/>
    <cellStyle name="Note 2 3 3 3 2 2 2 4" xfId="52202"/>
    <cellStyle name="Note 2 3 3 3 2 2 2 5" xfId="52203"/>
    <cellStyle name="Note 2 3 3 3 2 2 2 6" xfId="52204"/>
    <cellStyle name="Note 2 3 3 3 2 2 2 7" xfId="52205"/>
    <cellStyle name="Note 2 3 3 3 2 2 2 8" xfId="52206"/>
    <cellStyle name="Note 2 3 3 3 2 2 2 9" xfId="52207"/>
    <cellStyle name="Note 2 3 3 3 2 2 3" xfId="52208"/>
    <cellStyle name="Note 2 3 3 3 2 2 4" xfId="52209"/>
    <cellStyle name="Note 2 3 3 3 2 2 5" xfId="52210"/>
    <cellStyle name="Note 2 3 3 3 2 2 6" xfId="52211"/>
    <cellStyle name="Note 2 3 3 3 2 2 7" xfId="52212"/>
    <cellStyle name="Note 2 3 3 3 2 2 8" xfId="52213"/>
    <cellStyle name="Note 2 3 3 3 2 2 9" xfId="52214"/>
    <cellStyle name="Note 2 3 3 3 2 3" xfId="52215"/>
    <cellStyle name="Note 2 3 3 3 2 3 2" xfId="52216"/>
    <cellStyle name="Note 2 3 3 3 2 3 3" xfId="52217"/>
    <cellStyle name="Note 2 3 3 3 2 3 4" xfId="52218"/>
    <cellStyle name="Note 2 3 3 3 2 3 5" xfId="52219"/>
    <cellStyle name="Note 2 3 3 3 2 3 6" xfId="52220"/>
    <cellStyle name="Note 2 3 3 3 2 3 7" xfId="52221"/>
    <cellStyle name="Note 2 3 3 3 2 3 8" xfId="52222"/>
    <cellStyle name="Note 2 3 3 3 2 4" xfId="52223"/>
    <cellStyle name="Note 2 3 3 3 2 4 2" xfId="52224"/>
    <cellStyle name="Note 2 3 3 3 2 4 3" xfId="52225"/>
    <cellStyle name="Note 2 3 3 3 2 4 4" xfId="52226"/>
    <cellStyle name="Note 2 3 3 3 2 4 5" xfId="52227"/>
    <cellStyle name="Note 2 3 3 3 2 4 6" xfId="52228"/>
    <cellStyle name="Note 2 3 3 3 2 4 7" xfId="52229"/>
    <cellStyle name="Note 2 3 3 3 2 4 8" xfId="52230"/>
    <cellStyle name="Note 2 3 3 3 2 4 9" xfId="52231"/>
    <cellStyle name="Note 2 3 3 3 2 5" xfId="52232"/>
    <cellStyle name="Note 2 3 3 3 2 6" xfId="52233"/>
    <cellStyle name="Note 2 3 3 3 2 7" xfId="52234"/>
    <cellStyle name="Note 2 3 3 3 2 8" xfId="52235"/>
    <cellStyle name="Note 2 3 3 3 2 9" xfId="52236"/>
    <cellStyle name="Note 2 3 3 3 20" xfId="52237"/>
    <cellStyle name="Note 2 3 3 3 21" xfId="52238"/>
    <cellStyle name="Note 2 3 3 3 22" xfId="52239"/>
    <cellStyle name="Note 2 3 3 3 23" xfId="52240"/>
    <cellStyle name="Note 2 3 3 3 24" xfId="52241"/>
    <cellStyle name="Note 2 3 3 3 25" xfId="52242"/>
    <cellStyle name="Note 2 3 3 3 3" xfId="52243"/>
    <cellStyle name="Note 2 3 3 3 3 10" xfId="52244"/>
    <cellStyle name="Note 2 3 3 3 3 11" xfId="52245"/>
    <cellStyle name="Note 2 3 3 3 3 12" xfId="52246"/>
    <cellStyle name="Note 2 3 3 3 3 13" xfId="52247"/>
    <cellStyle name="Note 2 3 3 3 3 2" xfId="52248"/>
    <cellStyle name="Note 2 3 3 3 3 2 10" xfId="52249"/>
    <cellStyle name="Note 2 3 3 3 3 2 2" xfId="52250"/>
    <cellStyle name="Note 2 3 3 3 3 2 2 2" xfId="52251"/>
    <cellStyle name="Note 2 3 3 3 3 2 2 3" xfId="52252"/>
    <cellStyle name="Note 2 3 3 3 3 2 2 4" xfId="52253"/>
    <cellStyle name="Note 2 3 3 3 3 2 2 5" xfId="52254"/>
    <cellStyle name="Note 2 3 3 3 3 2 2 6" xfId="52255"/>
    <cellStyle name="Note 2 3 3 3 3 2 2 7" xfId="52256"/>
    <cellStyle name="Note 2 3 3 3 3 2 2 8" xfId="52257"/>
    <cellStyle name="Note 2 3 3 3 3 2 2 9" xfId="52258"/>
    <cellStyle name="Note 2 3 3 3 3 2 3" xfId="52259"/>
    <cellStyle name="Note 2 3 3 3 3 2 4" xfId="52260"/>
    <cellStyle name="Note 2 3 3 3 3 2 5" xfId="52261"/>
    <cellStyle name="Note 2 3 3 3 3 2 6" xfId="52262"/>
    <cellStyle name="Note 2 3 3 3 3 2 7" xfId="52263"/>
    <cellStyle name="Note 2 3 3 3 3 2 8" xfId="52264"/>
    <cellStyle name="Note 2 3 3 3 3 2 9" xfId="52265"/>
    <cellStyle name="Note 2 3 3 3 3 3" xfId="52266"/>
    <cellStyle name="Note 2 3 3 3 3 3 2" xfId="52267"/>
    <cellStyle name="Note 2 3 3 3 3 3 3" xfId="52268"/>
    <cellStyle name="Note 2 3 3 3 3 3 4" xfId="52269"/>
    <cellStyle name="Note 2 3 3 3 3 3 5" xfId="52270"/>
    <cellStyle name="Note 2 3 3 3 3 3 6" xfId="52271"/>
    <cellStyle name="Note 2 3 3 3 3 3 7" xfId="52272"/>
    <cellStyle name="Note 2 3 3 3 3 3 8" xfId="52273"/>
    <cellStyle name="Note 2 3 3 3 3 4" xfId="52274"/>
    <cellStyle name="Note 2 3 3 3 3 4 2" xfId="52275"/>
    <cellStyle name="Note 2 3 3 3 3 4 3" xfId="52276"/>
    <cellStyle name="Note 2 3 3 3 3 4 4" xfId="52277"/>
    <cellStyle name="Note 2 3 3 3 3 4 5" xfId="52278"/>
    <cellStyle name="Note 2 3 3 3 3 4 6" xfId="52279"/>
    <cellStyle name="Note 2 3 3 3 3 4 7" xfId="52280"/>
    <cellStyle name="Note 2 3 3 3 3 4 8" xfId="52281"/>
    <cellStyle name="Note 2 3 3 3 3 4 9" xfId="52282"/>
    <cellStyle name="Note 2 3 3 3 3 5" xfId="52283"/>
    <cellStyle name="Note 2 3 3 3 3 6" xfId="52284"/>
    <cellStyle name="Note 2 3 3 3 3 7" xfId="52285"/>
    <cellStyle name="Note 2 3 3 3 3 8" xfId="52286"/>
    <cellStyle name="Note 2 3 3 3 3 9" xfId="52287"/>
    <cellStyle name="Note 2 3 3 3 4" xfId="52288"/>
    <cellStyle name="Note 2 3 3 3 4 10" xfId="52289"/>
    <cellStyle name="Note 2 3 3 3 4 11" xfId="52290"/>
    <cellStyle name="Note 2 3 3 3 4 12" xfId="52291"/>
    <cellStyle name="Note 2 3 3 3 4 13" xfId="52292"/>
    <cellStyle name="Note 2 3 3 3 4 2" xfId="52293"/>
    <cellStyle name="Note 2 3 3 3 4 2 10" xfId="52294"/>
    <cellStyle name="Note 2 3 3 3 4 2 2" xfId="52295"/>
    <cellStyle name="Note 2 3 3 3 4 2 2 2" xfId="52296"/>
    <cellStyle name="Note 2 3 3 3 4 2 2 3" xfId="52297"/>
    <cellStyle name="Note 2 3 3 3 4 2 2 4" xfId="52298"/>
    <cellStyle name="Note 2 3 3 3 4 2 2 5" xfId="52299"/>
    <cellStyle name="Note 2 3 3 3 4 2 2 6" xfId="52300"/>
    <cellStyle name="Note 2 3 3 3 4 2 2 7" xfId="52301"/>
    <cellStyle name="Note 2 3 3 3 4 2 2 8" xfId="52302"/>
    <cellStyle name="Note 2 3 3 3 4 2 2 9" xfId="52303"/>
    <cellStyle name="Note 2 3 3 3 4 2 3" xfId="52304"/>
    <cellStyle name="Note 2 3 3 3 4 2 4" xfId="52305"/>
    <cellStyle name="Note 2 3 3 3 4 2 5" xfId="52306"/>
    <cellStyle name="Note 2 3 3 3 4 2 6" xfId="52307"/>
    <cellStyle name="Note 2 3 3 3 4 2 7" xfId="52308"/>
    <cellStyle name="Note 2 3 3 3 4 2 8" xfId="52309"/>
    <cellStyle name="Note 2 3 3 3 4 2 9" xfId="52310"/>
    <cellStyle name="Note 2 3 3 3 4 3" xfId="52311"/>
    <cellStyle name="Note 2 3 3 3 4 3 2" xfId="52312"/>
    <cellStyle name="Note 2 3 3 3 4 3 3" xfId="52313"/>
    <cellStyle name="Note 2 3 3 3 4 3 4" xfId="52314"/>
    <cellStyle name="Note 2 3 3 3 4 3 5" xfId="52315"/>
    <cellStyle name="Note 2 3 3 3 4 3 6" xfId="52316"/>
    <cellStyle name="Note 2 3 3 3 4 3 7" xfId="52317"/>
    <cellStyle name="Note 2 3 3 3 4 3 8" xfId="52318"/>
    <cellStyle name="Note 2 3 3 3 4 4" xfId="52319"/>
    <cellStyle name="Note 2 3 3 3 4 4 2" xfId="52320"/>
    <cellStyle name="Note 2 3 3 3 4 4 3" xfId="52321"/>
    <cellStyle name="Note 2 3 3 3 4 4 4" xfId="52322"/>
    <cellStyle name="Note 2 3 3 3 4 4 5" xfId="52323"/>
    <cellStyle name="Note 2 3 3 3 4 4 6" xfId="52324"/>
    <cellStyle name="Note 2 3 3 3 4 4 7" xfId="52325"/>
    <cellStyle name="Note 2 3 3 3 4 4 8" xfId="52326"/>
    <cellStyle name="Note 2 3 3 3 4 4 9" xfId="52327"/>
    <cellStyle name="Note 2 3 3 3 4 5" xfId="52328"/>
    <cellStyle name="Note 2 3 3 3 4 6" xfId="52329"/>
    <cellStyle name="Note 2 3 3 3 4 7" xfId="52330"/>
    <cellStyle name="Note 2 3 3 3 4 8" xfId="52331"/>
    <cellStyle name="Note 2 3 3 3 4 9" xfId="52332"/>
    <cellStyle name="Note 2 3 3 3 5" xfId="52333"/>
    <cellStyle name="Note 2 3 3 3 5 10" xfId="52334"/>
    <cellStyle name="Note 2 3 3 3 5 11" xfId="52335"/>
    <cellStyle name="Note 2 3 3 3 5 12" xfId="52336"/>
    <cellStyle name="Note 2 3 3 3 5 13" xfId="52337"/>
    <cellStyle name="Note 2 3 3 3 5 2" xfId="52338"/>
    <cellStyle name="Note 2 3 3 3 5 2 10" xfId="52339"/>
    <cellStyle name="Note 2 3 3 3 5 2 2" xfId="52340"/>
    <cellStyle name="Note 2 3 3 3 5 2 2 2" xfId="52341"/>
    <cellStyle name="Note 2 3 3 3 5 2 2 3" xfId="52342"/>
    <cellStyle name="Note 2 3 3 3 5 2 2 4" xfId="52343"/>
    <cellStyle name="Note 2 3 3 3 5 2 2 5" xfId="52344"/>
    <cellStyle name="Note 2 3 3 3 5 2 2 6" xfId="52345"/>
    <cellStyle name="Note 2 3 3 3 5 2 2 7" xfId="52346"/>
    <cellStyle name="Note 2 3 3 3 5 2 2 8" xfId="52347"/>
    <cellStyle name="Note 2 3 3 3 5 2 2 9" xfId="52348"/>
    <cellStyle name="Note 2 3 3 3 5 2 3" xfId="52349"/>
    <cellStyle name="Note 2 3 3 3 5 2 4" xfId="52350"/>
    <cellStyle name="Note 2 3 3 3 5 2 5" xfId="52351"/>
    <cellStyle name="Note 2 3 3 3 5 2 6" xfId="52352"/>
    <cellStyle name="Note 2 3 3 3 5 2 7" xfId="52353"/>
    <cellStyle name="Note 2 3 3 3 5 2 8" xfId="52354"/>
    <cellStyle name="Note 2 3 3 3 5 2 9" xfId="52355"/>
    <cellStyle name="Note 2 3 3 3 5 3" xfId="52356"/>
    <cellStyle name="Note 2 3 3 3 5 3 2" xfId="52357"/>
    <cellStyle name="Note 2 3 3 3 5 3 3" xfId="52358"/>
    <cellStyle name="Note 2 3 3 3 5 3 4" xfId="52359"/>
    <cellStyle name="Note 2 3 3 3 5 3 5" xfId="52360"/>
    <cellStyle name="Note 2 3 3 3 5 3 6" xfId="52361"/>
    <cellStyle name="Note 2 3 3 3 5 3 7" xfId="52362"/>
    <cellStyle name="Note 2 3 3 3 5 3 8" xfId="52363"/>
    <cellStyle name="Note 2 3 3 3 5 4" xfId="52364"/>
    <cellStyle name="Note 2 3 3 3 5 4 2" xfId="52365"/>
    <cellStyle name="Note 2 3 3 3 5 4 3" xfId="52366"/>
    <cellStyle name="Note 2 3 3 3 5 4 4" xfId="52367"/>
    <cellStyle name="Note 2 3 3 3 5 4 5" xfId="52368"/>
    <cellStyle name="Note 2 3 3 3 5 4 6" xfId="52369"/>
    <cellStyle name="Note 2 3 3 3 5 4 7" xfId="52370"/>
    <cellStyle name="Note 2 3 3 3 5 4 8" xfId="52371"/>
    <cellStyle name="Note 2 3 3 3 5 4 9" xfId="52372"/>
    <cellStyle name="Note 2 3 3 3 5 5" xfId="52373"/>
    <cellStyle name="Note 2 3 3 3 5 6" xfId="52374"/>
    <cellStyle name="Note 2 3 3 3 5 7" xfId="52375"/>
    <cellStyle name="Note 2 3 3 3 5 8" xfId="52376"/>
    <cellStyle name="Note 2 3 3 3 5 9" xfId="52377"/>
    <cellStyle name="Note 2 3 3 3 6" xfId="52378"/>
    <cellStyle name="Note 2 3 3 3 6 10" xfId="52379"/>
    <cellStyle name="Note 2 3 3 3 6 2" xfId="52380"/>
    <cellStyle name="Note 2 3 3 3 6 2 2" xfId="52381"/>
    <cellStyle name="Note 2 3 3 3 6 2 3" xfId="52382"/>
    <cellStyle name="Note 2 3 3 3 6 2 4" xfId="52383"/>
    <cellStyle name="Note 2 3 3 3 6 2 5" xfId="52384"/>
    <cellStyle name="Note 2 3 3 3 6 2 6" xfId="52385"/>
    <cellStyle name="Note 2 3 3 3 6 2 7" xfId="52386"/>
    <cellStyle name="Note 2 3 3 3 6 2 8" xfId="52387"/>
    <cellStyle name="Note 2 3 3 3 6 2 9" xfId="52388"/>
    <cellStyle name="Note 2 3 3 3 6 3" xfId="52389"/>
    <cellStyle name="Note 2 3 3 3 6 4" xfId="52390"/>
    <cellStyle name="Note 2 3 3 3 6 5" xfId="52391"/>
    <cellStyle name="Note 2 3 3 3 6 6" xfId="52392"/>
    <cellStyle name="Note 2 3 3 3 6 7" xfId="52393"/>
    <cellStyle name="Note 2 3 3 3 6 8" xfId="52394"/>
    <cellStyle name="Note 2 3 3 3 6 9" xfId="52395"/>
    <cellStyle name="Note 2 3 3 3 7" xfId="52396"/>
    <cellStyle name="Note 2 3 3 3 7 2" xfId="52397"/>
    <cellStyle name="Note 2 3 3 3 7 3" xfId="52398"/>
    <cellStyle name="Note 2 3 3 3 7 4" xfId="52399"/>
    <cellStyle name="Note 2 3 3 3 7 5" xfId="52400"/>
    <cellStyle name="Note 2 3 3 3 7 6" xfId="52401"/>
    <cellStyle name="Note 2 3 3 3 7 7" xfId="52402"/>
    <cellStyle name="Note 2 3 3 3 7 8" xfId="52403"/>
    <cellStyle name="Note 2 3 3 3 8" xfId="52404"/>
    <cellStyle name="Note 2 3 3 3 8 2" xfId="52405"/>
    <cellStyle name="Note 2 3 3 3 8 3" xfId="52406"/>
    <cellStyle name="Note 2 3 3 3 8 4" xfId="52407"/>
    <cellStyle name="Note 2 3 3 3 8 5" xfId="52408"/>
    <cellStyle name="Note 2 3 3 3 8 6" xfId="52409"/>
    <cellStyle name="Note 2 3 3 3 8 7" xfId="52410"/>
    <cellStyle name="Note 2 3 3 3 8 8" xfId="52411"/>
    <cellStyle name="Note 2 3 3 3 8 9" xfId="52412"/>
    <cellStyle name="Note 2 3 3 3 9" xfId="52413"/>
    <cellStyle name="Note 2 3 3 4" xfId="52414"/>
    <cellStyle name="Note 2 3 3 4 10" xfId="52415"/>
    <cellStyle name="Note 2 3 3 4 11" xfId="52416"/>
    <cellStyle name="Note 2 3 3 4 12" xfId="52417"/>
    <cellStyle name="Note 2 3 3 4 13" xfId="52418"/>
    <cellStyle name="Note 2 3 3 4 14" xfId="52419"/>
    <cellStyle name="Note 2 3 3 4 15" xfId="52420"/>
    <cellStyle name="Note 2 3 3 4 16" xfId="52421"/>
    <cellStyle name="Note 2 3 3 4 17" xfId="52422"/>
    <cellStyle name="Note 2 3 3 4 18" xfId="52423"/>
    <cellStyle name="Note 2 3 3 4 2" xfId="52424"/>
    <cellStyle name="Note 2 3 3 4 2 10" xfId="52425"/>
    <cellStyle name="Note 2 3 3 4 2 11" xfId="52426"/>
    <cellStyle name="Note 2 3 3 4 2 12" xfId="52427"/>
    <cellStyle name="Note 2 3 3 4 2 13" xfId="52428"/>
    <cellStyle name="Note 2 3 3 4 2 2" xfId="52429"/>
    <cellStyle name="Note 2 3 3 4 2 2 10" xfId="52430"/>
    <cellStyle name="Note 2 3 3 4 2 2 2" xfId="52431"/>
    <cellStyle name="Note 2 3 3 4 2 2 2 2" xfId="52432"/>
    <cellStyle name="Note 2 3 3 4 2 2 2 3" xfId="52433"/>
    <cellStyle name="Note 2 3 3 4 2 2 2 4" xfId="52434"/>
    <cellStyle name="Note 2 3 3 4 2 2 2 5" xfId="52435"/>
    <cellStyle name="Note 2 3 3 4 2 2 2 6" xfId="52436"/>
    <cellStyle name="Note 2 3 3 4 2 2 2 7" xfId="52437"/>
    <cellStyle name="Note 2 3 3 4 2 2 2 8" xfId="52438"/>
    <cellStyle name="Note 2 3 3 4 2 2 2 9" xfId="52439"/>
    <cellStyle name="Note 2 3 3 4 2 2 3" xfId="52440"/>
    <cellStyle name="Note 2 3 3 4 2 2 4" xfId="52441"/>
    <cellStyle name="Note 2 3 3 4 2 2 5" xfId="52442"/>
    <cellStyle name="Note 2 3 3 4 2 2 6" xfId="52443"/>
    <cellStyle name="Note 2 3 3 4 2 2 7" xfId="52444"/>
    <cellStyle name="Note 2 3 3 4 2 2 8" xfId="52445"/>
    <cellStyle name="Note 2 3 3 4 2 2 9" xfId="52446"/>
    <cellStyle name="Note 2 3 3 4 2 3" xfId="52447"/>
    <cellStyle name="Note 2 3 3 4 2 3 2" xfId="52448"/>
    <cellStyle name="Note 2 3 3 4 2 3 3" xfId="52449"/>
    <cellStyle name="Note 2 3 3 4 2 3 4" xfId="52450"/>
    <cellStyle name="Note 2 3 3 4 2 3 5" xfId="52451"/>
    <cellStyle name="Note 2 3 3 4 2 3 6" xfId="52452"/>
    <cellStyle name="Note 2 3 3 4 2 3 7" xfId="52453"/>
    <cellStyle name="Note 2 3 3 4 2 3 8" xfId="52454"/>
    <cellStyle name="Note 2 3 3 4 2 4" xfId="52455"/>
    <cellStyle name="Note 2 3 3 4 2 4 2" xfId="52456"/>
    <cellStyle name="Note 2 3 3 4 2 4 3" xfId="52457"/>
    <cellStyle name="Note 2 3 3 4 2 4 4" xfId="52458"/>
    <cellStyle name="Note 2 3 3 4 2 4 5" xfId="52459"/>
    <cellStyle name="Note 2 3 3 4 2 4 6" xfId="52460"/>
    <cellStyle name="Note 2 3 3 4 2 4 7" xfId="52461"/>
    <cellStyle name="Note 2 3 3 4 2 4 8" xfId="52462"/>
    <cellStyle name="Note 2 3 3 4 2 4 9" xfId="52463"/>
    <cellStyle name="Note 2 3 3 4 2 5" xfId="52464"/>
    <cellStyle name="Note 2 3 3 4 2 6" xfId="52465"/>
    <cellStyle name="Note 2 3 3 4 2 7" xfId="52466"/>
    <cellStyle name="Note 2 3 3 4 2 8" xfId="52467"/>
    <cellStyle name="Note 2 3 3 4 2 9" xfId="52468"/>
    <cellStyle name="Note 2 3 3 4 3" xfId="52469"/>
    <cellStyle name="Note 2 3 3 4 3 10" xfId="52470"/>
    <cellStyle name="Note 2 3 3 4 3 11" xfId="52471"/>
    <cellStyle name="Note 2 3 3 4 3 12" xfId="52472"/>
    <cellStyle name="Note 2 3 3 4 3 13" xfId="52473"/>
    <cellStyle name="Note 2 3 3 4 3 2" xfId="52474"/>
    <cellStyle name="Note 2 3 3 4 3 2 10" xfId="52475"/>
    <cellStyle name="Note 2 3 3 4 3 2 2" xfId="52476"/>
    <cellStyle name="Note 2 3 3 4 3 2 2 2" xfId="52477"/>
    <cellStyle name="Note 2 3 3 4 3 2 2 3" xfId="52478"/>
    <cellStyle name="Note 2 3 3 4 3 2 2 4" xfId="52479"/>
    <cellStyle name="Note 2 3 3 4 3 2 2 5" xfId="52480"/>
    <cellStyle name="Note 2 3 3 4 3 2 2 6" xfId="52481"/>
    <cellStyle name="Note 2 3 3 4 3 2 2 7" xfId="52482"/>
    <cellStyle name="Note 2 3 3 4 3 2 2 8" xfId="52483"/>
    <cellStyle name="Note 2 3 3 4 3 2 2 9" xfId="52484"/>
    <cellStyle name="Note 2 3 3 4 3 2 3" xfId="52485"/>
    <cellStyle name="Note 2 3 3 4 3 2 4" xfId="52486"/>
    <cellStyle name="Note 2 3 3 4 3 2 5" xfId="52487"/>
    <cellStyle name="Note 2 3 3 4 3 2 6" xfId="52488"/>
    <cellStyle name="Note 2 3 3 4 3 2 7" xfId="52489"/>
    <cellStyle name="Note 2 3 3 4 3 2 8" xfId="52490"/>
    <cellStyle name="Note 2 3 3 4 3 2 9" xfId="52491"/>
    <cellStyle name="Note 2 3 3 4 3 3" xfId="52492"/>
    <cellStyle name="Note 2 3 3 4 3 3 2" xfId="52493"/>
    <cellStyle name="Note 2 3 3 4 3 3 3" xfId="52494"/>
    <cellStyle name="Note 2 3 3 4 3 3 4" xfId="52495"/>
    <cellStyle name="Note 2 3 3 4 3 3 5" xfId="52496"/>
    <cellStyle name="Note 2 3 3 4 3 3 6" xfId="52497"/>
    <cellStyle name="Note 2 3 3 4 3 3 7" xfId="52498"/>
    <cellStyle name="Note 2 3 3 4 3 3 8" xfId="52499"/>
    <cellStyle name="Note 2 3 3 4 3 4" xfId="52500"/>
    <cellStyle name="Note 2 3 3 4 3 4 2" xfId="52501"/>
    <cellStyle name="Note 2 3 3 4 3 4 3" xfId="52502"/>
    <cellStyle name="Note 2 3 3 4 3 4 4" xfId="52503"/>
    <cellStyle name="Note 2 3 3 4 3 4 5" xfId="52504"/>
    <cellStyle name="Note 2 3 3 4 3 4 6" xfId="52505"/>
    <cellStyle name="Note 2 3 3 4 3 4 7" xfId="52506"/>
    <cellStyle name="Note 2 3 3 4 3 4 8" xfId="52507"/>
    <cellStyle name="Note 2 3 3 4 3 4 9" xfId="52508"/>
    <cellStyle name="Note 2 3 3 4 3 5" xfId="52509"/>
    <cellStyle name="Note 2 3 3 4 3 6" xfId="52510"/>
    <cellStyle name="Note 2 3 3 4 3 7" xfId="52511"/>
    <cellStyle name="Note 2 3 3 4 3 8" xfId="52512"/>
    <cellStyle name="Note 2 3 3 4 3 9" xfId="52513"/>
    <cellStyle name="Note 2 3 3 4 4" xfId="52514"/>
    <cellStyle name="Note 2 3 3 4 4 10" xfId="52515"/>
    <cellStyle name="Note 2 3 3 4 4 11" xfId="52516"/>
    <cellStyle name="Note 2 3 3 4 4 12" xfId="52517"/>
    <cellStyle name="Note 2 3 3 4 4 13" xfId="52518"/>
    <cellStyle name="Note 2 3 3 4 4 2" xfId="52519"/>
    <cellStyle name="Note 2 3 3 4 4 2 10" xfId="52520"/>
    <cellStyle name="Note 2 3 3 4 4 2 2" xfId="52521"/>
    <cellStyle name="Note 2 3 3 4 4 2 2 2" xfId="52522"/>
    <cellStyle name="Note 2 3 3 4 4 2 2 3" xfId="52523"/>
    <cellStyle name="Note 2 3 3 4 4 2 2 4" xfId="52524"/>
    <cellStyle name="Note 2 3 3 4 4 2 2 5" xfId="52525"/>
    <cellStyle name="Note 2 3 3 4 4 2 2 6" xfId="52526"/>
    <cellStyle name="Note 2 3 3 4 4 2 2 7" xfId="52527"/>
    <cellStyle name="Note 2 3 3 4 4 2 2 8" xfId="52528"/>
    <cellStyle name="Note 2 3 3 4 4 2 2 9" xfId="52529"/>
    <cellStyle name="Note 2 3 3 4 4 2 3" xfId="52530"/>
    <cellStyle name="Note 2 3 3 4 4 2 4" xfId="52531"/>
    <cellStyle name="Note 2 3 3 4 4 2 5" xfId="52532"/>
    <cellStyle name="Note 2 3 3 4 4 2 6" xfId="52533"/>
    <cellStyle name="Note 2 3 3 4 4 2 7" xfId="52534"/>
    <cellStyle name="Note 2 3 3 4 4 2 8" xfId="52535"/>
    <cellStyle name="Note 2 3 3 4 4 2 9" xfId="52536"/>
    <cellStyle name="Note 2 3 3 4 4 3" xfId="52537"/>
    <cellStyle name="Note 2 3 3 4 4 3 2" xfId="52538"/>
    <cellStyle name="Note 2 3 3 4 4 3 3" xfId="52539"/>
    <cellStyle name="Note 2 3 3 4 4 3 4" xfId="52540"/>
    <cellStyle name="Note 2 3 3 4 4 3 5" xfId="52541"/>
    <cellStyle name="Note 2 3 3 4 4 3 6" xfId="52542"/>
    <cellStyle name="Note 2 3 3 4 4 3 7" xfId="52543"/>
    <cellStyle name="Note 2 3 3 4 4 3 8" xfId="52544"/>
    <cellStyle name="Note 2 3 3 4 4 4" xfId="52545"/>
    <cellStyle name="Note 2 3 3 4 4 4 2" xfId="52546"/>
    <cellStyle name="Note 2 3 3 4 4 4 3" xfId="52547"/>
    <cellStyle name="Note 2 3 3 4 4 4 4" xfId="52548"/>
    <cellStyle name="Note 2 3 3 4 4 4 5" xfId="52549"/>
    <cellStyle name="Note 2 3 3 4 4 4 6" xfId="52550"/>
    <cellStyle name="Note 2 3 3 4 4 4 7" xfId="52551"/>
    <cellStyle name="Note 2 3 3 4 4 4 8" xfId="52552"/>
    <cellStyle name="Note 2 3 3 4 4 4 9" xfId="52553"/>
    <cellStyle name="Note 2 3 3 4 4 5" xfId="52554"/>
    <cellStyle name="Note 2 3 3 4 4 6" xfId="52555"/>
    <cellStyle name="Note 2 3 3 4 4 7" xfId="52556"/>
    <cellStyle name="Note 2 3 3 4 4 8" xfId="52557"/>
    <cellStyle name="Note 2 3 3 4 4 9" xfId="52558"/>
    <cellStyle name="Note 2 3 3 4 5" xfId="52559"/>
    <cellStyle name="Note 2 3 3 4 5 10" xfId="52560"/>
    <cellStyle name="Note 2 3 3 4 5 11" xfId="52561"/>
    <cellStyle name="Note 2 3 3 4 5 12" xfId="52562"/>
    <cellStyle name="Note 2 3 3 4 5 13" xfId="52563"/>
    <cellStyle name="Note 2 3 3 4 5 2" xfId="52564"/>
    <cellStyle name="Note 2 3 3 4 5 2 10" xfId="52565"/>
    <cellStyle name="Note 2 3 3 4 5 2 2" xfId="52566"/>
    <cellStyle name="Note 2 3 3 4 5 2 2 2" xfId="52567"/>
    <cellStyle name="Note 2 3 3 4 5 2 2 3" xfId="52568"/>
    <cellStyle name="Note 2 3 3 4 5 2 2 4" xfId="52569"/>
    <cellStyle name="Note 2 3 3 4 5 2 2 5" xfId="52570"/>
    <cellStyle name="Note 2 3 3 4 5 2 2 6" xfId="52571"/>
    <cellStyle name="Note 2 3 3 4 5 2 2 7" xfId="52572"/>
    <cellStyle name="Note 2 3 3 4 5 2 2 8" xfId="52573"/>
    <cellStyle name="Note 2 3 3 4 5 2 2 9" xfId="52574"/>
    <cellStyle name="Note 2 3 3 4 5 2 3" xfId="52575"/>
    <cellStyle name="Note 2 3 3 4 5 2 4" xfId="52576"/>
    <cellStyle name="Note 2 3 3 4 5 2 5" xfId="52577"/>
    <cellStyle name="Note 2 3 3 4 5 2 6" xfId="52578"/>
    <cellStyle name="Note 2 3 3 4 5 2 7" xfId="52579"/>
    <cellStyle name="Note 2 3 3 4 5 2 8" xfId="52580"/>
    <cellStyle name="Note 2 3 3 4 5 2 9" xfId="52581"/>
    <cellStyle name="Note 2 3 3 4 5 3" xfId="52582"/>
    <cellStyle name="Note 2 3 3 4 5 3 2" xfId="52583"/>
    <cellStyle name="Note 2 3 3 4 5 3 3" xfId="52584"/>
    <cellStyle name="Note 2 3 3 4 5 3 4" xfId="52585"/>
    <cellStyle name="Note 2 3 3 4 5 3 5" xfId="52586"/>
    <cellStyle name="Note 2 3 3 4 5 3 6" xfId="52587"/>
    <cellStyle name="Note 2 3 3 4 5 3 7" xfId="52588"/>
    <cellStyle name="Note 2 3 3 4 5 3 8" xfId="52589"/>
    <cellStyle name="Note 2 3 3 4 5 4" xfId="52590"/>
    <cellStyle name="Note 2 3 3 4 5 4 2" xfId="52591"/>
    <cellStyle name="Note 2 3 3 4 5 4 3" xfId="52592"/>
    <cellStyle name="Note 2 3 3 4 5 4 4" xfId="52593"/>
    <cellStyle name="Note 2 3 3 4 5 4 5" xfId="52594"/>
    <cellStyle name="Note 2 3 3 4 5 4 6" xfId="52595"/>
    <cellStyle name="Note 2 3 3 4 5 4 7" xfId="52596"/>
    <cellStyle name="Note 2 3 3 4 5 4 8" xfId="52597"/>
    <cellStyle name="Note 2 3 3 4 5 4 9" xfId="52598"/>
    <cellStyle name="Note 2 3 3 4 5 5" xfId="52599"/>
    <cellStyle name="Note 2 3 3 4 5 6" xfId="52600"/>
    <cellStyle name="Note 2 3 3 4 5 7" xfId="52601"/>
    <cellStyle name="Note 2 3 3 4 5 8" xfId="52602"/>
    <cellStyle name="Note 2 3 3 4 5 9" xfId="52603"/>
    <cellStyle name="Note 2 3 3 4 6" xfId="52604"/>
    <cellStyle name="Note 2 3 3 4 6 10" xfId="52605"/>
    <cellStyle name="Note 2 3 3 4 6 2" xfId="52606"/>
    <cellStyle name="Note 2 3 3 4 6 2 2" xfId="52607"/>
    <cellStyle name="Note 2 3 3 4 6 2 3" xfId="52608"/>
    <cellStyle name="Note 2 3 3 4 6 2 4" xfId="52609"/>
    <cellStyle name="Note 2 3 3 4 6 2 5" xfId="52610"/>
    <cellStyle name="Note 2 3 3 4 6 2 6" xfId="52611"/>
    <cellStyle name="Note 2 3 3 4 6 2 7" xfId="52612"/>
    <cellStyle name="Note 2 3 3 4 6 2 8" xfId="52613"/>
    <cellStyle name="Note 2 3 3 4 6 2 9" xfId="52614"/>
    <cellStyle name="Note 2 3 3 4 6 3" xfId="52615"/>
    <cellStyle name="Note 2 3 3 4 6 4" xfId="52616"/>
    <cellStyle name="Note 2 3 3 4 6 5" xfId="52617"/>
    <cellStyle name="Note 2 3 3 4 6 6" xfId="52618"/>
    <cellStyle name="Note 2 3 3 4 6 7" xfId="52619"/>
    <cellStyle name="Note 2 3 3 4 6 8" xfId="52620"/>
    <cellStyle name="Note 2 3 3 4 6 9" xfId="52621"/>
    <cellStyle name="Note 2 3 3 4 7" xfId="52622"/>
    <cellStyle name="Note 2 3 3 4 7 2" xfId="52623"/>
    <cellStyle name="Note 2 3 3 4 7 3" xfId="52624"/>
    <cellStyle name="Note 2 3 3 4 7 4" xfId="52625"/>
    <cellStyle name="Note 2 3 3 4 7 5" xfId="52626"/>
    <cellStyle name="Note 2 3 3 4 7 6" xfId="52627"/>
    <cellStyle name="Note 2 3 3 4 7 7" xfId="52628"/>
    <cellStyle name="Note 2 3 3 4 7 8" xfId="52629"/>
    <cellStyle name="Note 2 3 3 4 8" xfId="52630"/>
    <cellStyle name="Note 2 3 3 4 8 2" xfId="52631"/>
    <cellStyle name="Note 2 3 3 4 8 3" xfId="52632"/>
    <cellStyle name="Note 2 3 3 4 8 4" xfId="52633"/>
    <cellStyle name="Note 2 3 3 4 8 5" xfId="52634"/>
    <cellStyle name="Note 2 3 3 4 8 6" xfId="52635"/>
    <cellStyle name="Note 2 3 3 4 8 7" xfId="52636"/>
    <cellStyle name="Note 2 3 3 4 8 8" xfId="52637"/>
    <cellStyle name="Note 2 3 3 4 8 9" xfId="52638"/>
    <cellStyle name="Note 2 3 3 4 9" xfId="52639"/>
    <cellStyle name="Note 2 3 3 5" xfId="52640"/>
    <cellStyle name="Note 2 3 3 5 10" xfId="52641"/>
    <cellStyle name="Note 2 3 3 5 11" xfId="52642"/>
    <cellStyle name="Note 2 3 3 5 12" xfId="52643"/>
    <cellStyle name="Note 2 3 3 5 13" xfId="52644"/>
    <cellStyle name="Note 2 3 3 5 14" xfId="52645"/>
    <cellStyle name="Note 2 3 3 5 15" xfId="52646"/>
    <cellStyle name="Note 2 3 3 5 16" xfId="52647"/>
    <cellStyle name="Note 2 3 3 5 17" xfId="52648"/>
    <cellStyle name="Note 2 3 3 5 18" xfId="52649"/>
    <cellStyle name="Note 2 3 3 5 2" xfId="52650"/>
    <cellStyle name="Note 2 3 3 5 2 10" xfId="52651"/>
    <cellStyle name="Note 2 3 3 5 2 2" xfId="52652"/>
    <cellStyle name="Note 2 3 3 5 2 2 2" xfId="52653"/>
    <cellStyle name="Note 2 3 3 5 2 2 3" xfId="52654"/>
    <cellStyle name="Note 2 3 3 5 2 2 4" xfId="52655"/>
    <cellStyle name="Note 2 3 3 5 2 2 5" xfId="52656"/>
    <cellStyle name="Note 2 3 3 5 2 2 6" xfId="52657"/>
    <cellStyle name="Note 2 3 3 5 2 2 7" xfId="52658"/>
    <cellStyle name="Note 2 3 3 5 2 2 8" xfId="52659"/>
    <cellStyle name="Note 2 3 3 5 2 2 9" xfId="52660"/>
    <cellStyle name="Note 2 3 3 5 2 3" xfId="52661"/>
    <cellStyle name="Note 2 3 3 5 2 4" xfId="52662"/>
    <cellStyle name="Note 2 3 3 5 2 5" xfId="52663"/>
    <cellStyle name="Note 2 3 3 5 2 6" xfId="52664"/>
    <cellStyle name="Note 2 3 3 5 2 7" xfId="52665"/>
    <cellStyle name="Note 2 3 3 5 2 8" xfId="52666"/>
    <cellStyle name="Note 2 3 3 5 2 9" xfId="52667"/>
    <cellStyle name="Note 2 3 3 5 3" xfId="52668"/>
    <cellStyle name="Note 2 3 3 5 3 2" xfId="52669"/>
    <cellStyle name="Note 2 3 3 5 3 3" xfId="52670"/>
    <cellStyle name="Note 2 3 3 5 3 4" xfId="52671"/>
    <cellStyle name="Note 2 3 3 5 3 5" xfId="52672"/>
    <cellStyle name="Note 2 3 3 5 3 6" xfId="52673"/>
    <cellStyle name="Note 2 3 3 5 3 7" xfId="52674"/>
    <cellStyle name="Note 2 3 3 5 3 8" xfId="52675"/>
    <cellStyle name="Note 2 3 3 5 4" xfId="52676"/>
    <cellStyle name="Note 2 3 3 5 4 2" xfId="52677"/>
    <cellStyle name="Note 2 3 3 5 4 3" xfId="52678"/>
    <cellStyle name="Note 2 3 3 5 4 4" xfId="52679"/>
    <cellStyle name="Note 2 3 3 5 4 5" xfId="52680"/>
    <cellStyle name="Note 2 3 3 5 4 6" xfId="52681"/>
    <cellStyle name="Note 2 3 3 5 4 7" xfId="52682"/>
    <cellStyle name="Note 2 3 3 5 4 8" xfId="52683"/>
    <cellStyle name="Note 2 3 3 5 4 9" xfId="52684"/>
    <cellStyle name="Note 2 3 3 5 5" xfId="52685"/>
    <cellStyle name="Note 2 3 3 5 6" xfId="52686"/>
    <cellStyle name="Note 2 3 3 5 7" xfId="52687"/>
    <cellStyle name="Note 2 3 3 5 8" xfId="52688"/>
    <cellStyle name="Note 2 3 3 5 9" xfId="52689"/>
    <cellStyle name="Note 2 3 3 6" xfId="52690"/>
    <cellStyle name="Note 2 3 3 6 10" xfId="52691"/>
    <cellStyle name="Note 2 3 3 6 11" xfId="52692"/>
    <cellStyle name="Note 2 3 3 6 12" xfId="52693"/>
    <cellStyle name="Note 2 3 3 6 13" xfId="52694"/>
    <cellStyle name="Note 2 3 3 6 14" xfId="52695"/>
    <cellStyle name="Note 2 3 3 6 15" xfId="52696"/>
    <cellStyle name="Note 2 3 3 6 16" xfId="52697"/>
    <cellStyle name="Note 2 3 3 6 17" xfId="52698"/>
    <cellStyle name="Note 2 3 3 6 18" xfId="52699"/>
    <cellStyle name="Note 2 3 3 6 2" xfId="52700"/>
    <cellStyle name="Note 2 3 3 6 2 10" xfId="52701"/>
    <cellStyle name="Note 2 3 3 6 2 2" xfId="52702"/>
    <cellStyle name="Note 2 3 3 6 2 2 2" xfId="52703"/>
    <cellStyle name="Note 2 3 3 6 2 2 3" xfId="52704"/>
    <cellStyle name="Note 2 3 3 6 2 2 4" xfId="52705"/>
    <cellStyle name="Note 2 3 3 6 2 2 5" xfId="52706"/>
    <cellStyle name="Note 2 3 3 6 2 2 6" xfId="52707"/>
    <cellStyle name="Note 2 3 3 6 2 2 7" xfId="52708"/>
    <cellStyle name="Note 2 3 3 6 2 2 8" xfId="52709"/>
    <cellStyle name="Note 2 3 3 6 2 2 9" xfId="52710"/>
    <cellStyle name="Note 2 3 3 6 2 3" xfId="52711"/>
    <cellStyle name="Note 2 3 3 6 2 4" xfId="52712"/>
    <cellStyle name="Note 2 3 3 6 2 5" xfId="52713"/>
    <cellStyle name="Note 2 3 3 6 2 6" xfId="52714"/>
    <cellStyle name="Note 2 3 3 6 2 7" xfId="52715"/>
    <cellStyle name="Note 2 3 3 6 2 8" xfId="52716"/>
    <cellStyle name="Note 2 3 3 6 2 9" xfId="52717"/>
    <cellStyle name="Note 2 3 3 6 3" xfId="52718"/>
    <cellStyle name="Note 2 3 3 6 3 2" xfId="52719"/>
    <cellStyle name="Note 2 3 3 6 3 3" xfId="52720"/>
    <cellStyle name="Note 2 3 3 6 3 4" xfId="52721"/>
    <cellStyle name="Note 2 3 3 6 3 5" xfId="52722"/>
    <cellStyle name="Note 2 3 3 6 3 6" xfId="52723"/>
    <cellStyle name="Note 2 3 3 6 3 7" xfId="52724"/>
    <cellStyle name="Note 2 3 3 6 3 8" xfId="52725"/>
    <cellStyle name="Note 2 3 3 6 4" xfId="52726"/>
    <cellStyle name="Note 2 3 3 6 4 2" xfId="52727"/>
    <cellStyle name="Note 2 3 3 6 4 3" xfId="52728"/>
    <cellStyle name="Note 2 3 3 6 4 4" xfId="52729"/>
    <cellStyle name="Note 2 3 3 6 4 5" xfId="52730"/>
    <cellStyle name="Note 2 3 3 6 4 6" xfId="52731"/>
    <cellStyle name="Note 2 3 3 6 4 7" xfId="52732"/>
    <cellStyle name="Note 2 3 3 6 4 8" xfId="52733"/>
    <cellStyle name="Note 2 3 3 6 4 9" xfId="52734"/>
    <cellStyle name="Note 2 3 3 6 5" xfId="52735"/>
    <cellStyle name="Note 2 3 3 6 6" xfId="52736"/>
    <cellStyle name="Note 2 3 3 6 7" xfId="52737"/>
    <cellStyle name="Note 2 3 3 6 8" xfId="52738"/>
    <cellStyle name="Note 2 3 3 6 9" xfId="52739"/>
    <cellStyle name="Note 2 3 3 7" xfId="52740"/>
    <cellStyle name="Note 2 3 3 7 10" xfId="52741"/>
    <cellStyle name="Note 2 3 3 7 11" xfId="52742"/>
    <cellStyle name="Note 2 3 3 7 12" xfId="52743"/>
    <cellStyle name="Note 2 3 3 7 13" xfId="52744"/>
    <cellStyle name="Note 2 3 3 7 14" xfId="52745"/>
    <cellStyle name="Note 2 3 3 7 15" xfId="52746"/>
    <cellStyle name="Note 2 3 3 7 16" xfId="52747"/>
    <cellStyle name="Note 2 3 3 7 17" xfId="52748"/>
    <cellStyle name="Note 2 3 3 7 18" xfId="52749"/>
    <cellStyle name="Note 2 3 3 7 2" xfId="52750"/>
    <cellStyle name="Note 2 3 3 7 2 10" xfId="52751"/>
    <cellStyle name="Note 2 3 3 7 2 2" xfId="52752"/>
    <cellStyle name="Note 2 3 3 7 2 2 2" xfId="52753"/>
    <cellStyle name="Note 2 3 3 7 2 2 3" xfId="52754"/>
    <cellStyle name="Note 2 3 3 7 2 2 4" xfId="52755"/>
    <cellStyle name="Note 2 3 3 7 2 2 5" xfId="52756"/>
    <cellStyle name="Note 2 3 3 7 2 2 6" xfId="52757"/>
    <cellStyle name="Note 2 3 3 7 2 2 7" xfId="52758"/>
    <cellStyle name="Note 2 3 3 7 2 2 8" xfId="52759"/>
    <cellStyle name="Note 2 3 3 7 2 2 9" xfId="52760"/>
    <cellStyle name="Note 2 3 3 7 2 3" xfId="52761"/>
    <cellStyle name="Note 2 3 3 7 2 4" xfId="52762"/>
    <cellStyle name="Note 2 3 3 7 2 5" xfId="52763"/>
    <cellStyle name="Note 2 3 3 7 2 6" xfId="52764"/>
    <cellStyle name="Note 2 3 3 7 2 7" xfId="52765"/>
    <cellStyle name="Note 2 3 3 7 2 8" xfId="52766"/>
    <cellStyle name="Note 2 3 3 7 2 9" xfId="52767"/>
    <cellStyle name="Note 2 3 3 7 3" xfId="52768"/>
    <cellStyle name="Note 2 3 3 7 3 2" xfId="52769"/>
    <cellStyle name="Note 2 3 3 7 3 3" xfId="52770"/>
    <cellStyle name="Note 2 3 3 7 3 4" xfId="52771"/>
    <cellStyle name="Note 2 3 3 7 3 5" xfId="52772"/>
    <cellStyle name="Note 2 3 3 7 3 6" xfId="52773"/>
    <cellStyle name="Note 2 3 3 7 3 7" xfId="52774"/>
    <cellStyle name="Note 2 3 3 7 3 8" xfId="52775"/>
    <cellStyle name="Note 2 3 3 7 4" xfId="52776"/>
    <cellStyle name="Note 2 3 3 7 4 2" xfId="52777"/>
    <cellStyle name="Note 2 3 3 7 4 3" xfId="52778"/>
    <cellStyle name="Note 2 3 3 7 4 4" xfId="52779"/>
    <cellStyle name="Note 2 3 3 7 4 5" xfId="52780"/>
    <cellStyle name="Note 2 3 3 7 4 6" xfId="52781"/>
    <cellStyle name="Note 2 3 3 7 4 7" xfId="52782"/>
    <cellStyle name="Note 2 3 3 7 4 8" xfId="52783"/>
    <cellStyle name="Note 2 3 3 7 4 9" xfId="52784"/>
    <cellStyle name="Note 2 3 3 7 5" xfId="52785"/>
    <cellStyle name="Note 2 3 3 7 6" xfId="52786"/>
    <cellStyle name="Note 2 3 3 7 7" xfId="52787"/>
    <cellStyle name="Note 2 3 3 7 8" xfId="52788"/>
    <cellStyle name="Note 2 3 3 7 9" xfId="52789"/>
    <cellStyle name="Note 2 3 3 8" xfId="52790"/>
    <cellStyle name="Note 2 3 3 8 2" xfId="52791"/>
    <cellStyle name="Note 2 3 3 8 3" xfId="52792"/>
    <cellStyle name="Note 2 3 3 8 4" xfId="52793"/>
    <cellStyle name="Note 2 3 3 8 5" xfId="52794"/>
    <cellStyle name="Note 2 3 3 8 6" xfId="52795"/>
    <cellStyle name="Note 2 3 3 8 7" xfId="52796"/>
    <cellStyle name="Note 2 3 3 8 8" xfId="52797"/>
    <cellStyle name="Note 2 3 3 8 9" xfId="52798"/>
    <cellStyle name="Note 2 3 3 9" xfId="52799"/>
    <cellStyle name="Note 2 3 3 9 2" xfId="52800"/>
    <cellStyle name="Note 2 3 3 9 3" xfId="52801"/>
    <cellStyle name="Note 2 3 3 9 4" xfId="52802"/>
    <cellStyle name="Note 2 3 3 9 5" xfId="52803"/>
    <cellStyle name="Note 2 3 3 9 6" xfId="52804"/>
    <cellStyle name="Note 2 3 3 9 7" xfId="52805"/>
    <cellStyle name="Note 2 3 3 9 8" xfId="52806"/>
    <cellStyle name="Note 2 3 3 9 9" xfId="52807"/>
    <cellStyle name="Note 2 3 4" xfId="9782"/>
    <cellStyle name="Note 2 3 4 10" xfId="52808"/>
    <cellStyle name="Note 2 3 4 11" xfId="52809"/>
    <cellStyle name="Note 2 3 4 12" xfId="52810"/>
    <cellStyle name="Note 2 3 4 13" xfId="52811"/>
    <cellStyle name="Note 2 3 4 14" xfId="52812"/>
    <cellStyle name="Note 2 3 4 15" xfId="52813"/>
    <cellStyle name="Note 2 3 4 16" xfId="52814"/>
    <cellStyle name="Note 2 3 4 17" xfId="52815"/>
    <cellStyle name="Note 2 3 4 18" xfId="52816"/>
    <cellStyle name="Note 2 3 4 19" xfId="52817"/>
    <cellStyle name="Note 2 3 4 2" xfId="52818"/>
    <cellStyle name="Note 2 3 4 2 10" xfId="52819"/>
    <cellStyle name="Note 2 3 4 2 11" xfId="52820"/>
    <cellStyle name="Note 2 3 4 2 12" xfId="52821"/>
    <cellStyle name="Note 2 3 4 2 13" xfId="52822"/>
    <cellStyle name="Note 2 3 4 2 14" xfId="52823"/>
    <cellStyle name="Note 2 3 4 2 15" xfId="52824"/>
    <cellStyle name="Note 2 3 4 2 16" xfId="52825"/>
    <cellStyle name="Note 2 3 4 2 17" xfId="52826"/>
    <cellStyle name="Note 2 3 4 2 18" xfId="52827"/>
    <cellStyle name="Note 2 3 4 2 19" xfId="52828"/>
    <cellStyle name="Note 2 3 4 2 2" xfId="52829"/>
    <cellStyle name="Note 2 3 4 2 2 10" xfId="52830"/>
    <cellStyle name="Note 2 3 4 2 2 11" xfId="52831"/>
    <cellStyle name="Note 2 3 4 2 2 12" xfId="52832"/>
    <cellStyle name="Note 2 3 4 2 2 13" xfId="52833"/>
    <cellStyle name="Note 2 3 4 2 2 14" xfId="52834"/>
    <cellStyle name="Note 2 3 4 2 2 15" xfId="52835"/>
    <cellStyle name="Note 2 3 4 2 2 2" xfId="52836"/>
    <cellStyle name="Note 2 3 4 2 2 2 10" xfId="52837"/>
    <cellStyle name="Note 2 3 4 2 2 2 2" xfId="52838"/>
    <cellStyle name="Note 2 3 4 2 2 2 2 2" xfId="52839"/>
    <cellStyle name="Note 2 3 4 2 2 2 2 3" xfId="52840"/>
    <cellStyle name="Note 2 3 4 2 2 2 2 4" xfId="52841"/>
    <cellStyle name="Note 2 3 4 2 2 2 2 5" xfId="52842"/>
    <cellStyle name="Note 2 3 4 2 2 2 2 6" xfId="52843"/>
    <cellStyle name="Note 2 3 4 2 2 2 2 7" xfId="52844"/>
    <cellStyle name="Note 2 3 4 2 2 2 2 8" xfId="52845"/>
    <cellStyle name="Note 2 3 4 2 2 2 2 9" xfId="52846"/>
    <cellStyle name="Note 2 3 4 2 2 2 3" xfId="52847"/>
    <cellStyle name="Note 2 3 4 2 2 2 4" xfId="52848"/>
    <cellStyle name="Note 2 3 4 2 2 2 5" xfId="52849"/>
    <cellStyle name="Note 2 3 4 2 2 2 6" xfId="52850"/>
    <cellStyle name="Note 2 3 4 2 2 2 7" xfId="52851"/>
    <cellStyle name="Note 2 3 4 2 2 2 8" xfId="52852"/>
    <cellStyle name="Note 2 3 4 2 2 2 9" xfId="52853"/>
    <cellStyle name="Note 2 3 4 2 2 3" xfId="52854"/>
    <cellStyle name="Note 2 3 4 2 2 3 2" xfId="52855"/>
    <cellStyle name="Note 2 3 4 2 2 3 3" xfId="52856"/>
    <cellStyle name="Note 2 3 4 2 2 3 4" xfId="52857"/>
    <cellStyle name="Note 2 3 4 2 2 3 5" xfId="52858"/>
    <cellStyle name="Note 2 3 4 2 2 3 6" xfId="52859"/>
    <cellStyle name="Note 2 3 4 2 2 3 7" xfId="52860"/>
    <cellStyle name="Note 2 3 4 2 2 3 8" xfId="52861"/>
    <cellStyle name="Note 2 3 4 2 2 4" xfId="52862"/>
    <cellStyle name="Note 2 3 4 2 2 4 2" xfId="52863"/>
    <cellStyle name="Note 2 3 4 2 2 4 3" xfId="52864"/>
    <cellStyle name="Note 2 3 4 2 2 4 4" xfId="52865"/>
    <cellStyle name="Note 2 3 4 2 2 4 5" xfId="52866"/>
    <cellStyle name="Note 2 3 4 2 2 4 6" xfId="52867"/>
    <cellStyle name="Note 2 3 4 2 2 4 7" xfId="52868"/>
    <cellStyle name="Note 2 3 4 2 2 4 8" xfId="52869"/>
    <cellStyle name="Note 2 3 4 2 2 4 9" xfId="52870"/>
    <cellStyle name="Note 2 3 4 2 2 5" xfId="52871"/>
    <cellStyle name="Note 2 3 4 2 2 5 2" xfId="52872"/>
    <cellStyle name="Note 2 3 4 2 2 5 3" xfId="52873"/>
    <cellStyle name="Note 2 3 4 2 2 5 4" xfId="52874"/>
    <cellStyle name="Note 2 3 4 2 2 5 5" xfId="52875"/>
    <cellStyle name="Note 2 3 4 2 2 5 6" xfId="52876"/>
    <cellStyle name="Note 2 3 4 2 2 5 7" xfId="52877"/>
    <cellStyle name="Note 2 3 4 2 2 5 8" xfId="52878"/>
    <cellStyle name="Note 2 3 4 2 2 6" xfId="52879"/>
    <cellStyle name="Note 2 3 4 2 2 6 2" xfId="52880"/>
    <cellStyle name="Note 2 3 4 2 2 6 3" xfId="52881"/>
    <cellStyle name="Note 2 3 4 2 2 6 4" xfId="52882"/>
    <cellStyle name="Note 2 3 4 2 2 6 5" xfId="52883"/>
    <cellStyle name="Note 2 3 4 2 2 6 6" xfId="52884"/>
    <cellStyle name="Note 2 3 4 2 2 6 7" xfId="52885"/>
    <cellStyle name="Note 2 3 4 2 2 6 8" xfId="52886"/>
    <cellStyle name="Note 2 3 4 2 2 7" xfId="52887"/>
    <cellStyle name="Note 2 3 4 2 2 7 2" xfId="52888"/>
    <cellStyle name="Note 2 3 4 2 2 7 3" xfId="52889"/>
    <cellStyle name="Note 2 3 4 2 2 7 4" xfId="52890"/>
    <cellStyle name="Note 2 3 4 2 2 7 5" xfId="52891"/>
    <cellStyle name="Note 2 3 4 2 2 7 6" xfId="52892"/>
    <cellStyle name="Note 2 3 4 2 2 7 7" xfId="52893"/>
    <cellStyle name="Note 2 3 4 2 2 7 8" xfId="52894"/>
    <cellStyle name="Note 2 3 4 2 2 8" xfId="52895"/>
    <cellStyle name="Note 2 3 4 2 2 9" xfId="52896"/>
    <cellStyle name="Note 2 3 4 2 20" xfId="52897"/>
    <cellStyle name="Note 2 3 4 2 21" xfId="52898"/>
    <cellStyle name="Note 2 3 4 2 22" xfId="52899"/>
    <cellStyle name="Note 2 3 4 2 23" xfId="52900"/>
    <cellStyle name="Note 2 3 4 2 24" xfId="52901"/>
    <cellStyle name="Note 2 3 4 2 25" xfId="52902"/>
    <cellStyle name="Note 2 3 4 2 26" xfId="52903"/>
    <cellStyle name="Note 2 3 4 2 27" xfId="52904"/>
    <cellStyle name="Note 2 3 4 2 3" xfId="52905"/>
    <cellStyle name="Note 2 3 4 2 3 10" xfId="52906"/>
    <cellStyle name="Note 2 3 4 2 3 11" xfId="52907"/>
    <cellStyle name="Note 2 3 4 2 3 12" xfId="52908"/>
    <cellStyle name="Note 2 3 4 2 3 13" xfId="52909"/>
    <cellStyle name="Note 2 3 4 2 3 14" xfId="52910"/>
    <cellStyle name="Note 2 3 4 2 3 15" xfId="52911"/>
    <cellStyle name="Note 2 3 4 2 3 2" xfId="52912"/>
    <cellStyle name="Note 2 3 4 2 3 2 10" xfId="52913"/>
    <cellStyle name="Note 2 3 4 2 3 2 2" xfId="52914"/>
    <cellStyle name="Note 2 3 4 2 3 2 2 2" xfId="52915"/>
    <cellStyle name="Note 2 3 4 2 3 2 2 3" xfId="52916"/>
    <cellStyle name="Note 2 3 4 2 3 2 2 4" xfId="52917"/>
    <cellStyle name="Note 2 3 4 2 3 2 2 5" xfId="52918"/>
    <cellStyle name="Note 2 3 4 2 3 2 2 6" xfId="52919"/>
    <cellStyle name="Note 2 3 4 2 3 2 2 7" xfId="52920"/>
    <cellStyle name="Note 2 3 4 2 3 2 2 8" xfId="52921"/>
    <cellStyle name="Note 2 3 4 2 3 2 2 9" xfId="52922"/>
    <cellStyle name="Note 2 3 4 2 3 2 3" xfId="52923"/>
    <cellStyle name="Note 2 3 4 2 3 2 4" xfId="52924"/>
    <cellStyle name="Note 2 3 4 2 3 2 5" xfId="52925"/>
    <cellStyle name="Note 2 3 4 2 3 2 6" xfId="52926"/>
    <cellStyle name="Note 2 3 4 2 3 2 7" xfId="52927"/>
    <cellStyle name="Note 2 3 4 2 3 2 8" xfId="52928"/>
    <cellStyle name="Note 2 3 4 2 3 2 9" xfId="52929"/>
    <cellStyle name="Note 2 3 4 2 3 3" xfId="52930"/>
    <cellStyle name="Note 2 3 4 2 3 3 2" xfId="52931"/>
    <cellStyle name="Note 2 3 4 2 3 3 3" xfId="52932"/>
    <cellStyle name="Note 2 3 4 2 3 3 4" xfId="52933"/>
    <cellStyle name="Note 2 3 4 2 3 3 5" xfId="52934"/>
    <cellStyle name="Note 2 3 4 2 3 3 6" xfId="52935"/>
    <cellStyle name="Note 2 3 4 2 3 3 7" xfId="52936"/>
    <cellStyle name="Note 2 3 4 2 3 3 8" xfId="52937"/>
    <cellStyle name="Note 2 3 4 2 3 4" xfId="52938"/>
    <cellStyle name="Note 2 3 4 2 3 4 2" xfId="52939"/>
    <cellStyle name="Note 2 3 4 2 3 4 3" xfId="52940"/>
    <cellStyle name="Note 2 3 4 2 3 4 4" xfId="52941"/>
    <cellStyle name="Note 2 3 4 2 3 4 5" xfId="52942"/>
    <cellStyle name="Note 2 3 4 2 3 4 6" xfId="52943"/>
    <cellStyle name="Note 2 3 4 2 3 4 7" xfId="52944"/>
    <cellStyle name="Note 2 3 4 2 3 4 8" xfId="52945"/>
    <cellStyle name="Note 2 3 4 2 3 4 9" xfId="52946"/>
    <cellStyle name="Note 2 3 4 2 3 5" xfId="52947"/>
    <cellStyle name="Note 2 3 4 2 3 5 2" xfId="52948"/>
    <cellStyle name="Note 2 3 4 2 3 5 3" xfId="52949"/>
    <cellStyle name="Note 2 3 4 2 3 5 4" xfId="52950"/>
    <cellStyle name="Note 2 3 4 2 3 5 5" xfId="52951"/>
    <cellStyle name="Note 2 3 4 2 3 5 6" xfId="52952"/>
    <cellStyle name="Note 2 3 4 2 3 5 7" xfId="52953"/>
    <cellStyle name="Note 2 3 4 2 3 5 8" xfId="52954"/>
    <cellStyle name="Note 2 3 4 2 3 6" xfId="52955"/>
    <cellStyle name="Note 2 3 4 2 3 6 2" xfId="52956"/>
    <cellStyle name="Note 2 3 4 2 3 6 3" xfId="52957"/>
    <cellStyle name="Note 2 3 4 2 3 6 4" xfId="52958"/>
    <cellStyle name="Note 2 3 4 2 3 6 5" xfId="52959"/>
    <cellStyle name="Note 2 3 4 2 3 6 6" xfId="52960"/>
    <cellStyle name="Note 2 3 4 2 3 6 7" xfId="52961"/>
    <cellStyle name="Note 2 3 4 2 3 6 8" xfId="52962"/>
    <cellStyle name="Note 2 3 4 2 3 7" xfId="52963"/>
    <cellStyle name="Note 2 3 4 2 3 7 2" xfId="52964"/>
    <cellStyle name="Note 2 3 4 2 3 7 3" xfId="52965"/>
    <cellStyle name="Note 2 3 4 2 3 7 4" xfId="52966"/>
    <cellStyle name="Note 2 3 4 2 3 7 5" xfId="52967"/>
    <cellStyle name="Note 2 3 4 2 3 7 6" xfId="52968"/>
    <cellStyle name="Note 2 3 4 2 3 7 7" xfId="52969"/>
    <cellStyle name="Note 2 3 4 2 3 7 8" xfId="52970"/>
    <cellStyle name="Note 2 3 4 2 3 8" xfId="52971"/>
    <cellStyle name="Note 2 3 4 2 3 9" xfId="52972"/>
    <cellStyle name="Note 2 3 4 2 4" xfId="52973"/>
    <cellStyle name="Note 2 3 4 2 4 10" xfId="52974"/>
    <cellStyle name="Note 2 3 4 2 4 11" xfId="52975"/>
    <cellStyle name="Note 2 3 4 2 4 12" xfId="52976"/>
    <cellStyle name="Note 2 3 4 2 4 13" xfId="52977"/>
    <cellStyle name="Note 2 3 4 2 4 2" xfId="52978"/>
    <cellStyle name="Note 2 3 4 2 4 2 10" xfId="52979"/>
    <cellStyle name="Note 2 3 4 2 4 2 2" xfId="52980"/>
    <cellStyle name="Note 2 3 4 2 4 2 2 2" xfId="52981"/>
    <cellStyle name="Note 2 3 4 2 4 2 2 3" xfId="52982"/>
    <cellStyle name="Note 2 3 4 2 4 2 2 4" xfId="52983"/>
    <cellStyle name="Note 2 3 4 2 4 2 2 5" xfId="52984"/>
    <cellStyle name="Note 2 3 4 2 4 2 2 6" xfId="52985"/>
    <cellStyle name="Note 2 3 4 2 4 2 2 7" xfId="52986"/>
    <cellStyle name="Note 2 3 4 2 4 2 2 8" xfId="52987"/>
    <cellStyle name="Note 2 3 4 2 4 2 2 9" xfId="52988"/>
    <cellStyle name="Note 2 3 4 2 4 2 3" xfId="52989"/>
    <cellStyle name="Note 2 3 4 2 4 2 4" xfId="52990"/>
    <cellStyle name="Note 2 3 4 2 4 2 5" xfId="52991"/>
    <cellStyle name="Note 2 3 4 2 4 2 6" xfId="52992"/>
    <cellStyle name="Note 2 3 4 2 4 2 7" xfId="52993"/>
    <cellStyle name="Note 2 3 4 2 4 2 8" xfId="52994"/>
    <cellStyle name="Note 2 3 4 2 4 2 9" xfId="52995"/>
    <cellStyle name="Note 2 3 4 2 4 3" xfId="52996"/>
    <cellStyle name="Note 2 3 4 2 4 3 2" xfId="52997"/>
    <cellStyle name="Note 2 3 4 2 4 3 3" xfId="52998"/>
    <cellStyle name="Note 2 3 4 2 4 3 4" xfId="52999"/>
    <cellStyle name="Note 2 3 4 2 4 3 5" xfId="53000"/>
    <cellStyle name="Note 2 3 4 2 4 3 6" xfId="53001"/>
    <cellStyle name="Note 2 3 4 2 4 3 7" xfId="53002"/>
    <cellStyle name="Note 2 3 4 2 4 3 8" xfId="53003"/>
    <cellStyle name="Note 2 3 4 2 4 4" xfId="53004"/>
    <cellStyle name="Note 2 3 4 2 4 4 2" xfId="53005"/>
    <cellStyle name="Note 2 3 4 2 4 4 3" xfId="53006"/>
    <cellStyle name="Note 2 3 4 2 4 4 4" xfId="53007"/>
    <cellStyle name="Note 2 3 4 2 4 4 5" xfId="53008"/>
    <cellStyle name="Note 2 3 4 2 4 4 6" xfId="53009"/>
    <cellStyle name="Note 2 3 4 2 4 4 7" xfId="53010"/>
    <cellStyle name="Note 2 3 4 2 4 4 8" xfId="53011"/>
    <cellStyle name="Note 2 3 4 2 4 4 9" xfId="53012"/>
    <cellStyle name="Note 2 3 4 2 4 5" xfId="53013"/>
    <cellStyle name="Note 2 3 4 2 4 6" xfId="53014"/>
    <cellStyle name="Note 2 3 4 2 4 7" xfId="53015"/>
    <cellStyle name="Note 2 3 4 2 4 8" xfId="53016"/>
    <cellStyle name="Note 2 3 4 2 4 9" xfId="53017"/>
    <cellStyle name="Note 2 3 4 2 5" xfId="53018"/>
    <cellStyle name="Note 2 3 4 2 5 10" xfId="53019"/>
    <cellStyle name="Note 2 3 4 2 5 11" xfId="53020"/>
    <cellStyle name="Note 2 3 4 2 5 12" xfId="53021"/>
    <cellStyle name="Note 2 3 4 2 5 13" xfId="53022"/>
    <cellStyle name="Note 2 3 4 2 5 2" xfId="53023"/>
    <cellStyle name="Note 2 3 4 2 5 2 10" xfId="53024"/>
    <cellStyle name="Note 2 3 4 2 5 2 2" xfId="53025"/>
    <cellStyle name="Note 2 3 4 2 5 2 2 2" xfId="53026"/>
    <cellStyle name="Note 2 3 4 2 5 2 2 3" xfId="53027"/>
    <cellStyle name="Note 2 3 4 2 5 2 2 4" xfId="53028"/>
    <cellStyle name="Note 2 3 4 2 5 2 2 5" xfId="53029"/>
    <cellStyle name="Note 2 3 4 2 5 2 2 6" xfId="53030"/>
    <cellStyle name="Note 2 3 4 2 5 2 2 7" xfId="53031"/>
    <cellStyle name="Note 2 3 4 2 5 2 2 8" xfId="53032"/>
    <cellStyle name="Note 2 3 4 2 5 2 2 9" xfId="53033"/>
    <cellStyle name="Note 2 3 4 2 5 2 3" xfId="53034"/>
    <cellStyle name="Note 2 3 4 2 5 2 4" xfId="53035"/>
    <cellStyle name="Note 2 3 4 2 5 2 5" xfId="53036"/>
    <cellStyle name="Note 2 3 4 2 5 2 6" xfId="53037"/>
    <cellStyle name="Note 2 3 4 2 5 2 7" xfId="53038"/>
    <cellStyle name="Note 2 3 4 2 5 2 8" xfId="53039"/>
    <cellStyle name="Note 2 3 4 2 5 2 9" xfId="53040"/>
    <cellStyle name="Note 2 3 4 2 5 3" xfId="53041"/>
    <cellStyle name="Note 2 3 4 2 5 3 2" xfId="53042"/>
    <cellStyle name="Note 2 3 4 2 5 3 3" xfId="53043"/>
    <cellStyle name="Note 2 3 4 2 5 3 4" xfId="53044"/>
    <cellStyle name="Note 2 3 4 2 5 3 5" xfId="53045"/>
    <cellStyle name="Note 2 3 4 2 5 3 6" xfId="53046"/>
    <cellStyle name="Note 2 3 4 2 5 3 7" xfId="53047"/>
    <cellStyle name="Note 2 3 4 2 5 3 8" xfId="53048"/>
    <cellStyle name="Note 2 3 4 2 5 4" xfId="53049"/>
    <cellStyle name="Note 2 3 4 2 5 4 2" xfId="53050"/>
    <cellStyle name="Note 2 3 4 2 5 4 3" xfId="53051"/>
    <cellStyle name="Note 2 3 4 2 5 4 4" xfId="53052"/>
    <cellStyle name="Note 2 3 4 2 5 4 5" xfId="53053"/>
    <cellStyle name="Note 2 3 4 2 5 4 6" xfId="53054"/>
    <cellStyle name="Note 2 3 4 2 5 4 7" xfId="53055"/>
    <cellStyle name="Note 2 3 4 2 5 4 8" xfId="53056"/>
    <cellStyle name="Note 2 3 4 2 5 4 9" xfId="53057"/>
    <cellStyle name="Note 2 3 4 2 5 5" xfId="53058"/>
    <cellStyle name="Note 2 3 4 2 5 6" xfId="53059"/>
    <cellStyle name="Note 2 3 4 2 5 7" xfId="53060"/>
    <cellStyle name="Note 2 3 4 2 5 8" xfId="53061"/>
    <cellStyle name="Note 2 3 4 2 5 9" xfId="53062"/>
    <cellStyle name="Note 2 3 4 2 6" xfId="53063"/>
    <cellStyle name="Note 2 3 4 2 6 10" xfId="53064"/>
    <cellStyle name="Note 2 3 4 2 6 2" xfId="53065"/>
    <cellStyle name="Note 2 3 4 2 6 2 2" xfId="53066"/>
    <cellStyle name="Note 2 3 4 2 6 2 3" xfId="53067"/>
    <cellStyle name="Note 2 3 4 2 6 2 4" xfId="53068"/>
    <cellStyle name="Note 2 3 4 2 6 2 5" xfId="53069"/>
    <cellStyle name="Note 2 3 4 2 6 2 6" xfId="53070"/>
    <cellStyle name="Note 2 3 4 2 6 2 7" xfId="53071"/>
    <cellStyle name="Note 2 3 4 2 6 2 8" xfId="53072"/>
    <cellStyle name="Note 2 3 4 2 6 2 9" xfId="53073"/>
    <cellStyle name="Note 2 3 4 2 6 3" xfId="53074"/>
    <cellStyle name="Note 2 3 4 2 6 4" xfId="53075"/>
    <cellStyle name="Note 2 3 4 2 6 5" xfId="53076"/>
    <cellStyle name="Note 2 3 4 2 6 6" xfId="53077"/>
    <cellStyle name="Note 2 3 4 2 6 7" xfId="53078"/>
    <cellStyle name="Note 2 3 4 2 6 8" xfId="53079"/>
    <cellStyle name="Note 2 3 4 2 6 9" xfId="53080"/>
    <cellStyle name="Note 2 3 4 2 7" xfId="53081"/>
    <cellStyle name="Note 2 3 4 2 7 2" xfId="53082"/>
    <cellStyle name="Note 2 3 4 2 7 3" xfId="53083"/>
    <cellStyle name="Note 2 3 4 2 7 4" xfId="53084"/>
    <cellStyle name="Note 2 3 4 2 7 5" xfId="53085"/>
    <cellStyle name="Note 2 3 4 2 7 6" xfId="53086"/>
    <cellStyle name="Note 2 3 4 2 7 7" xfId="53087"/>
    <cellStyle name="Note 2 3 4 2 7 8" xfId="53088"/>
    <cellStyle name="Note 2 3 4 2 8" xfId="53089"/>
    <cellStyle name="Note 2 3 4 2 8 2" xfId="53090"/>
    <cellStyle name="Note 2 3 4 2 8 3" xfId="53091"/>
    <cellStyle name="Note 2 3 4 2 8 4" xfId="53092"/>
    <cellStyle name="Note 2 3 4 2 8 5" xfId="53093"/>
    <cellStyle name="Note 2 3 4 2 8 6" xfId="53094"/>
    <cellStyle name="Note 2 3 4 2 8 7" xfId="53095"/>
    <cellStyle name="Note 2 3 4 2 8 8" xfId="53096"/>
    <cellStyle name="Note 2 3 4 2 8 9" xfId="53097"/>
    <cellStyle name="Note 2 3 4 2 9" xfId="53098"/>
    <cellStyle name="Note 2 3 4 2 9 2" xfId="53099"/>
    <cellStyle name="Note 2 3 4 2 9 3" xfId="53100"/>
    <cellStyle name="Note 2 3 4 2 9 4" xfId="53101"/>
    <cellStyle name="Note 2 3 4 2 9 5" xfId="53102"/>
    <cellStyle name="Note 2 3 4 2 9 6" xfId="53103"/>
    <cellStyle name="Note 2 3 4 2 9 7" xfId="53104"/>
    <cellStyle name="Note 2 3 4 2 9 8" xfId="53105"/>
    <cellStyle name="Note 2 3 4 20" xfId="53106"/>
    <cellStyle name="Note 2 3 4 21" xfId="53107"/>
    <cellStyle name="Note 2 3 4 22" xfId="53108"/>
    <cellStyle name="Note 2 3 4 23" xfId="53109"/>
    <cellStyle name="Note 2 3 4 24" xfId="53110"/>
    <cellStyle name="Note 2 3 4 25" xfId="53111"/>
    <cellStyle name="Note 2 3 4 26" xfId="53112"/>
    <cellStyle name="Note 2 3 4 3" xfId="53113"/>
    <cellStyle name="Note 2 3 4 3 10" xfId="53114"/>
    <cellStyle name="Note 2 3 4 3 11" xfId="53115"/>
    <cellStyle name="Note 2 3 4 3 12" xfId="53116"/>
    <cellStyle name="Note 2 3 4 3 13" xfId="53117"/>
    <cellStyle name="Note 2 3 4 3 14" xfId="53118"/>
    <cellStyle name="Note 2 3 4 3 15" xfId="53119"/>
    <cellStyle name="Note 2 3 4 3 16" xfId="53120"/>
    <cellStyle name="Note 2 3 4 3 17" xfId="53121"/>
    <cellStyle name="Note 2 3 4 3 18" xfId="53122"/>
    <cellStyle name="Note 2 3 4 3 19" xfId="53123"/>
    <cellStyle name="Note 2 3 4 3 2" xfId="53124"/>
    <cellStyle name="Note 2 3 4 3 2 10" xfId="53125"/>
    <cellStyle name="Note 2 3 4 3 2 11" xfId="53126"/>
    <cellStyle name="Note 2 3 4 3 2 12" xfId="53127"/>
    <cellStyle name="Note 2 3 4 3 2 13" xfId="53128"/>
    <cellStyle name="Note 2 3 4 3 2 2" xfId="53129"/>
    <cellStyle name="Note 2 3 4 3 2 2 10" xfId="53130"/>
    <cellStyle name="Note 2 3 4 3 2 2 2" xfId="53131"/>
    <cellStyle name="Note 2 3 4 3 2 2 2 2" xfId="53132"/>
    <cellStyle name="Note 2 3 4 3 2 2 2 3" xfId="53133"/>
    <cellStyle name="Note 2 3 4 3 2 2 2 4" xfId="53134"/>
    <cellStyle name="Note 2 3 4 3 2 2 2 5" xfId="53135"/>
    <cellStyle name="Note 2 3 4 3 2 2 2 6" xfId="53136"/>
    <cellStyle name="Note 2 3 4 3 2 2 2 7" xfId="53137"/>
    <cellStyle name="Note 2 3 4 3 2 2 2 8" xfId="53138"/>
    <cellStyle name="Note 2 3 4 3 2 2 2 9" xfId="53139"/>
    <cellStyle name="Note 2 3 4 3 2 2 3" xfId="53140"/>
    <cellStyle name="Note 2 3 4 3 2 2 4" xfId="53141"/>
    <cellStyle name="Note 2 3 4 3 2 2 5" xfId="53142"/>
    <cellStyle name="Note 2 3 4 3 2 2 6" xfId="53143"/>
    <cellStyle name="Note 2 3 4 3 2 2 7" xfId="53144"/>
    <cellStyle name="Note 2 3 4 3 2 2 8" xfId="53145"/>
    <cellStyle name="Note 2 3 4 3 2 2 9" xfId="53146"/>
    <cellStyle name="Note 2 3 4 3 2 3" xfId="53147"/>
    <cellStyle name="Note 2 3 4 3 2 3 2" xfId="53148"/>
    <cellStyle name="Note 2 3 4 3 2 3 3" xfId="53149"/>
    <cellStyle name="Note 2 3 4 3 2 3 4" xfId="53150"/>
    <cellStyle name="Note 2 3 4 3 2 3 5" xfId="53151"/>
    <cellStyle name="Note 2 3 4 3 2 3 6" xfId="53152"/>
    <cellStyle name="Note 2 3 4 3 2 3 7" xfId="53153"/>
    <cellStyle name="Note 2 3 4 3 2 3 8" xfId="53154"/>
    <cellStyle name="Note 2 3 4 3 2 4" xfId="53155"/>
    <cellStyle name="Note 2 3 4 3 2 4 2" xfId="53156"/>
    <cellStyle name="Note 2 3 4 3 2 4 3" xfId="53157"/>
    <cellStyle name="Note 2 3 4 3 2 4 4" xfId="53158"/>
    <cellStyle name="Note 2 3 4 3 2 4 5" xfId="53159"/>
    <cellStyle name="Note 2 3 4 3 2 4 6" xfId="53160"/>
    <cellStyle name="Note 2 3 4 3 2 4 7" xfId="53161"/>
    <cellStyle name="Note 2 3 4 3 2 4 8" xfId="53162"/>
    <cellStyle name="Note 2 3 4 3 2 4 9" xfId="53163"/>
    <cellStyle name="Note 2 3 4 3 2 5" xfId="53164"/>
    <cellStyle name="Note 2 3 4 3 2 6" xfId="53165"/>
    <cellStyle name="Note 2 3 4 3 2 7" xfId="53166"/>
    <cellStyle name="Note 2 3 4 3 2 8" xfId="53167"/>
    <cellStyle name="Note 2 3 4 3 2 9" xfId="53168"/>
    <cellStyle name="Note 2 3 4 3 20" xfId="53169"/>
    <cellStyle name="Note 2 3 4 3 21" xfId="53170"/>
    <cellStyle name="Note 2 3 4 3 22" xfId="53171"/>
    <cellStyle name="Note 2 3 4 3 23" xfId="53172"/>
    <cellStyle name="Note 2 3 4 3 24" xfId="53173"/>
    <cellStyle name="Note 2 3 4 3 3" xfId="53174"/>
    <cellStyle name="Note 2 3 4 3 3 10" xfId="53175"/>
    <cellStyle name="Note 2 3 4 3 3 11" xfId="53176"/>
    <cellStyle name="Note 2 3 4 3 3 12" xfId="53177"/>
    <cellStyle name="Note 2 3 4 3 3 13" xfId="53178"/>
    <cellStyle name="Note 2 3 4 3 3 2" xfId="53179"/>
    <cellStyle name="Note 2 3 4 3 3 2 10" xfId="53180"/>
    <cellStyle name="Note 2 3 4 3 3 2 2" xfId="53181"/>
    <cellStyle name="Note 2 3 4 3 3 2 2 2" xfId="53182"/>
    <cellStyle name="Note 2 3 4 3 3 2 2 3" xfId="53183"/>
    <cellStyle name="Note 2 3 4 3 3 2 2 4" xfId="53184"/>
    <cellStyle name="Note 2 3 4 3 3 2 2 5" xfId="53185"/>
    <cellStyle name="Note 2 3 4 3 3 2 2 6" xfId="53186"/>
    <cellStyle name="Note 2 3 4 3 3 2 2 7" xfId="53187"/>
    <cellStyle name="Note 2 3 4 3 3 2 2 8" xfId="53188"/>
    <cellStyle name="Note 2 3 4 3 3 2 2 9" xfId="53189"/>
    <cellStyle name="Note 2 3 4 3 3 2 3" xfId="53190"/>
    <cellStyle name="Note 2 3 4 3 3 2 4" xfId="53191"/>
    <cellStyle name="Note 2 3 4 3 3 2 5" xfId="53192"/>
    <cellStyle name="Note 2 3 4 3 3 2 6" xfId="53193"/>
    <cellStyle name="Note 2 3 4 3 3 2 7" xfId="53194"/>
    <cellStyle name="Note 2 3 4 3 3 2 8" xfId="53195"/>
    <cellStyle name="Note 2 3 4 3 3 2 9" xfId="53196"/>
    <cellStyle name="Note 2 3 4 3 3 3" xfId="53197"/>
    <cellStyle name="Note 2 3 4 3 3 3 2" xfId="53198"/>
    <cellStyle name="Note 2 3 4 3 3 3 3" xfId="53199"/>
    <cellStyle name="Note 2 3 4 3 3 3 4" xfId="53200"/>
    <cellStyle name="Note 2 3 4 3 3 3 5" xfId="53201"/>
    <cellStyle name="Note 2 3 4 3 3 3 6" xfId="53202"/>
    <cellStyle name="Note 2 3 4 3 3 3 7" xfId="53203"/>
    <cellStyle name="Note 2 3 4 3 3 3 8" xfId="53204"/>
    <cellStyle name="Note 2 3 4 3 3 4" xfId="53205"/>
    <cellStyle name="Note 2 3 4 3 3 4 2" xfId="53206"/>
    <cellStyle name="Note 2 3 4 3 3 4 3" xfId="53207"/>
    <cellStyle name="Note 2 3 4 3 3 4 4" xfId="53208"/>
    <cellStyle name="Note 2 3 4 3 3 4 5" xfId="53209"/>
    <cellStyle name="Note 2 3 4 3 3 4 6" xfId="53210"/>
    <cellStyle name="Note 2 3 4 3 3 4 7" xfId="53211"/>
    <cellStyle name="Note 2 3 4 3 3 4 8" xfId="53212"/>
    <cellStyle name="Note 2 3 4 3 3 4 9" xfId="53213"/>
    <cellStyle name="Note 2 3 4 3 3 5" xfId="53214"/>
    <cellStyle name="Note 2 3 4 3 3 6" xfId="53215"/>
    <cellStyle name="Note 2 3 4 3 3 7" xfId="53216"/>
    <cellStyle name="Note 2 3 4 3 3 8" xfId="53217"/>
    <cellStyle name="Note 2 3 4 3 3 9" xfId="53218"/>
    <cellStyle name="Note 2 3 4 3 4" xfId="53219"/>
    <cellStyle name="Note 2 3 4 3 4 10" xfId="53220"/>
    <cellStyle name="Note 2 3 4 3 4 11" xfId="53221"/>
    <cellStyle name="Note 2 3 4 3 4 12" xfId="53222"/>
    <cellStyle name="Note 2 3 4 3 4 13" xfId="53223"/>
    <cellStyle name="Note 2 3 4 3 4 2" xfId="53224"/>
    <cellStyle name="Note 2 3 4 3 4 2 10" xfId="53225"/>
    <cellStyle name="Note 2 3 4 3 4 2 2" xfId="53226"/>
    <cellStyle name="Note 2 3 4 3 4 2 2 2" xfId="53227"/>
    <cellStyle name="Note 2 3 4 3 4 2 2 3" xfId="53228"/>
    <cellStyle name="Note 2 3 4 3 4 2 2 4" xfId="53229"/>
    <cellStyle name="Note 2 3 4 3 4 2 2 5" xfId="53230"/>
    <cellStyle name="Note 2 3 4 3 4 2 2 6" xfId="53231"/>
    <cellStyle name="Note 2 3 4 3 4 2 2 7" xfId="53232"/>
    <cellStyle name="Note 2 3 4 3 4 2 2 8" xfId="53233"/>
    <cellStyle name="Note 2 3 4 3 4 2 2 9" xfId="53234"/>
    <cellStyle name="Note 2 3 4 3 4 2 3" xfId="53235"/>
    <cellStyle name="Note 2 3 4 3 4 2 4" xfId="53236"/>
    <cellStyle name="Note 2 3 4 3 4 2 5" xfId="53237"/>
    <cellStyle name="Note 2 3 4 3 4 2 6" xfId="53238"/>
    <cellStyle name="Note 2 3 4 3 4 2 7" xfId="53239"/>
    <cellStyle name="Note 2 3 4 3 4 2 8" xfId="53240"/>
    <cellStyle name="Note 2 3 4 3 4 2 9" xfId="53241"/>
    <cellStyle name="Note 2 3 4 3 4 3" xfId="53242"/>
    <cellStyle name="Note 2 3 4 3 4 3 2" xfId="53243"/>
    <cellStyle name="Note 2 3 4 3 4 3 3" xfId="53244"/>
    <cellStyle name="Note 2 3 4 3 4 3 4" xfId="53245"/>
    <cellStyle name="Note 2 3 4 3 4 3 5" xfId="53246"/>
    <cellStyle name="Note 2 3 4 3 4 3 6" xfId="53247"/>
    <cellStyle name="Note 2 3 4 3 4 3 7" xfId="53248"/>
    <cellStyle name="Note 2 3 4 3 4 3 8" xfId="53249"/>
    <cellStyle name="Note 2 3 4 3 4 4" xfId="53250"/>
    <cellStyle name="Note 2 3 4 3 4 4 2" xfId="53251"/>
    <cellStyle name="Note 2 3 4 3 4 4 3" xfId="53252"/>
    <cellStyle name="Note 2 3 4 3 4 4 4" xfId="53253"/>
    <cellStyle name="Note 2 3 4 3 4 4 5" xfId="53254"/>
    <cellStyle name="Note 2 3 4 3 4 4 6" xfId="53255"/>
    <cellStyle name="Note 2 3 4 3 4 4 7" xfId="53256"/>
    <cellStyle name="Note 2 3 4 3 4 4 8" xfId="53257"/>
    <cellStyle name="Note 2 3 4 3 4 4 9" xfId="53258"/>
    <cellStyle name="Note 2 3 4 3 4 5" xfId="53259"/>
    <cellStyle name="Note 2 3 4 3 4 6" xfId="53260"/>
    <cellStyle name="Note 2 3 4 3 4 7" xfId="53261"/>
    <cellStyle name="Note 2 3 4 3 4 8" xfId="53262"/>
    <cellStyle name="Note 2 3 4 3 4 9" xfId="53263"/>
    <cellStyle name="Note 2 3 4 3 5" xfId="53264"/>
    <cellStyle name="Note 2 3 4 3 5 10" xfId="53265"/>
    <cellStyle name="Note 2 3 4 3 5 11" xfId="53266"/>
    <cellStyle name="Note 2 3 4 3 5 12" xfId="53267"/>
    <cellStyle name="Note 2 3 4 3 5 13" xfId="53268"/>
    <cellStyle name="Note 2 3 4 3 5 2" xfId="53269"/>
    <cellStyle name="Note 2 3 4 3 5 2 10" xfId="53270"/>
    <cellStyle name="Note 2 3 4 3 5 2 2" xfId="53271"/>
    <cellStyle name="Note 2 3 4 3 5 2 2 2" xfId="53272"/>
    <cellStyle name="Note 2 3 4 3 5 2 2 3" xfId="53273"/>
    <cellStyle name="Note 2 3 4 3 5 2 2 4" xfId="53274"/>
    <cellStyle name="Note 2 3 4 3 5 2 2 5" xfId="53275"/>
    <cellStyle name="Note 2 3 4 3 5 2 2 6" xfId="53276"/>
    <cellStyle name="Note 2 3 4 3 5 2 2 7" xfId="53277"/>
    <cellStyle name="Note 2 3 4 3 5 2 2 8" xfId="53278"/>
    <cellStyle name="Note 2 3 4 3 5 2 2 9" xfId="53279"/>
    <cellStyle name="Note 2 3 4 3 5 2 3" xfId="53280"/>
    <cellStyle name="Note 2 3 4 3 5 2 4" xfId="53281"/>
    <cellStyle name="Note 2 3 4 3 5 2 5" xfId="53282"/>
    <cellStyle name="Note 2 3 4 3 5 2 6" xfId="53283"/>
    <cellStyle name="Note 2 3 4 3 5 2 7" xfId="53284"/>
    <cellStyle name="Note 2 3 4 3 5 2 8" xfId="53285"/>
    <cellStyle name="Note 2 3 4 3 5 2 9" xfId="53286"/>
    <cellStyle name="Note 2 3 4 3 5 3" xfId="53287"/>
    <cellStyle name="Note 2 3 4 3 5 3 2" xfId="53288"/>
    <cellStyle name="Note 2 3 4 3 5 3 3" xfId="53289"/>
    <cellStyle name="Note 2 3 4 3 5 3 4" xfId="53290"/>
    <cellStyle name="Note 2 3 4 3 5 3 5" xfId="53291"/>
    <cellStyle name="Note 2 3 4 3 5 3 6" xfId="53292"/>
    <cellStyle name="Note 2 3 4 3 5 3 7" xfId="53293"/>
    <cellStyle name="Note 2 3 4 3 5 3 8" xfId="53294"/>
    <cellStyle name="Note 2 3 4 3 5 4" xfId="53295"/>
    <cellStyle name="Note 2 3 4 3 5 4 2" xfId="53296"/>
    <cellStyle name="Note 2 3 4 3 5 4 3" xfId="53297"/>
    <cellStyle name="Note 2 3 4 3 5 4 4" xfId="53298"/>
    <cellStyle name="Note 2 3 4 3 5 4 5" xfId="53299"/>
    <cellStyle name="Note 2 3 4 3 5 4 6" xfId="53300"/>
    <cellStyle name="Note 2 3 4 3 5 4 7" xfId="53301"/>
    <cellStyle name="Note 2 3 4 3 5 4 8" xfId="53302"/>
    <cellStyle name="Note 2 3 4 3 5 4 9" xfId="53303"/>
    <cellStyle name="Note 2 3 4 3 5 5" xfId="53304"/>
    <cellStyle name="Note 2 3 4 3 5 6" xfId="53305"/>
    <cellStyle name="Note 2 3 4 3 5 7" xfId="53306"/>
    <cellStyle name="Note 2 3 4 3 5 8" xfId="53307"/>
    <cellStyle name="Note 2 3 4 3 5 9" xfId="53308"/>
    <cellStyle name="Note 2 3 4 3 6" xfId="53309"/>
    <cellStyle name="Note 2 3 4 3 6 10" xfId="53310"/>
    <cellStyle name="Note 2 3 4 3 6 2" xfId="53311"/>
    <cellStyle name="Note 2 3 4 3 6 2 2" xfId="53312"/>
    <cellStyle name="Note 2 3 4 3 6 2 3" xfId="53313"/>
    <cellStyle name="Note 2 3 4 3 6 2 4" xfId="53314"/>
    <cellStyle name="Note 2 3 4 3 6 2 5" xfId="53315"/>
    <cellStyle name="Note 2 3 4 3 6 2 6" xfId="53316"/>
    <cellStyle name="Note 2 3 4 3 6 2 7" xfId="53317"/>
    <cellStyle name="Note 2 3 4 3 6 2 8" xfId="53318"/>
    <cellStyle name="Note 2 3 4 3 6 2 9" xfId="53319"/>
    <cellStyle name="Note 2 3 4 3 6 3" xfId="53320"/>
    <cellStyle name="Note 2 3 4 3 6 4" xfId="53321"/>
    <cellStyle name="Note 2 3 4 3 6 5" xfId="53322"/>
    <cellStyle name="Note 2 3 4 3 6 6" xfId="53323"/>
    <cellStyle name="Note 2 3 4 3 6 7" xfId="53324"/>
    <cellStyle name="Note 2 3 4 3 6 8" xfId="53325"/>
    <cellStyle name="Note 2 3 4 3 6 9" xfId="53326"/>
    <cellStyle name="Note 2 3 4 3 7" xfId="53327"/>
    <cellStyle name="Note 2 3 4 3 7 2" xfId="53328"/>
    <cellStyle name="Note 2 3 4 3 7 3" xfId="53329"/>
    <cellStyle name="Note 2 3 4 3 7 4" xfId="53330"/>
    <cellStyle name="Note 2 3 4 3 7 5" xfId="53331"/>
    <cellStyle name="Note 2 3 4 3 7 6" xfId="53332"/>
    <cellStyle name="Note 2 3 4 3 7 7" xfId="53333"/>
    <cellStyle name="Note 2 3 4 3 7 8" xfId="53334"/>
    <cellStyle name="Note 2 3 4 3 8" xfId="53335"/>
    <cellStyle name="Note 2 3 4 3 8 2" xfId="53336"/>
    <cellStyle name="Note 2 3 4 3 8 3" xfId="53337"/>
    <cellStyle name="Note 2 3 4 3 8 4" xfId="53338"/>
    <cellStyle name="Note 2 3 4 3 8 5" xfId="53339"/>
    <cellStyle name="Note 2 3 4 3 8 6" xfId="53340"/>
    <cellStyle name="Note 2 3 4 3 8 7" xfId="53341"/>
    <cellStyle name="Note 2 3 4 3 8 8" xfId="53342"/>
    <cellStyle name="Note 2 3 4 3 8 9" xfId="53343"/>
    <cellStyle name="Note 2 3 4 3 9" xfId="53344"/>
    <cellStyle name="Note 2 3 4 4" xfId="53345"/>
    <cellStyle name="Note 2 3 4 4 10" xfId="53346"/>
    <cellStyle name="Note 2 3 4 4 11" xfId="53347"/>
    <cellStyle name="Note 2 3 4 4 12" xfId="53348"/>
    <cellStyle name="Note 2 3 4 4 13" xfId="53349"/>
    <cellStyle name="Note 2 3 4 4 14" xfId="53350"/>
    <cellStyle name="Note 2 3 4 4 15" xfId="53351"/>
    <cellStyle name="Note 2 3 4 4 16" xfId="53352"/>
    <cellStyle name="Note 2 3 4 4 17" xfId="53353"/>
    <cellStyle name="Note 2 3 4 4 18" xfId="53354"/>
    <cellStyle name="Note 2 3 4 4 2" xfId="53355"/>
    <cellStyle name="Note 2 3 4 4 2 10" xfId="53356"/>
    <cellStyle name="Note 2 3 4 4 2 2" xfId="53357"/>
    <cellStyle name="Note 2 3 4 4 2 2 2" xfId="53358"/>
    <cellStyle name="Note 2 3 4 4 2 2 3" xfId="53359"/>
    <cellStyle name="Note 2 3 4 4 2 2 4" xfId="53360"/>
    <cellStyle name="Note 2 3 4 4 2 2 5" xfId="53361"/>
    <cellStyle name="Note 2 3 4 4 2 2 6" xfId="53362"/>
    <cellStyle name="Note 2 3 4 4 2 2 7" xfId="53363"/>
    <cellStyle name="Note 2 3 4 4 2 2 8" xfId="53364"/>
    <cellStyle name="Note 2 3 4 4 2 2 9" xfId="53365"/>
    <cellStyle name="Note 2 3 4 4 2 3" xfId="53366"/>
    <cellStyle name="Note 2 3 4 4 2 4" xfId="53367"/>
    <cellStyle name="Note 2 3 4 4 2 5" xfId="53368"/>
    <cellStyle name="Note 2 3 4 4 2 6" xfId="53369"/>
    <cellStyle name="Note 2 3 4 4 2 7" xfId="53370"/>
    <cellStyle name="Note 2 3 4 4 2 8" xfId="53371"/>
    <cellStyle name="Note 2 3 4 4 2 9" xfId="53372"/>
    <cellStyle name="Note 2 3 4 4 3" xfId="53373"/>
    <cellStyle name="Note 2 3 4 4 3 2" xfId="53374"/>
    <cellStyle name="Note 2 3 4 4 3 3" xfId="53375"/>
    <cellStyle name="Note 2 3 4 4 3 4" xfId="53376"/>
    <cellStyle name="Note 2 3 4 4 3 5" xfId="53377"/>
    <cellStyle name="Note 2 3 4 4 3 6" xfId="53378"/>
    <cellStyle name="Note 2 3 4 4 3 7" xfId="53379"/>
    <cellStyle name="Note 2 3 4 4 3 8" xfId="53380"/>
    <cellStyle name="Note 2 3 4 4 4" xfId="53381"/>
    <cellStyle name="Note 2 3 4 4 4 2" xfId="53382"/>
    <cellStyle name="Note 2 3 4 4 4 3" xfId="53383"/>
    <cellStyle name="Note 2 3 4 4 4 4" xfId="53384"/>
    <cellStyle name="Note 2 3 4 4 4 5" xfId="53385"/>
    <cellStyle name="Note 2 3 4 4 4 6" xfId="53386"/>
    <cellStyle name="Note 2 3 4 4 4 7" xfId="53387"/>
    <cellStyle name="Note 2 3 4 4 4 8" xfId="53388"/>
    <cellStyle name="Note 2 3 4 4 4 9" xfId="53389"/>
    <cellStyle name="Note 2 3 4 4 5" xfId="53390"/>
    <cellStyle name="Note 2 3 4 4 6" xfId="53391"/>
    <cellStyle name="Note 2 3 4 4 7" xfId="53392"/>
    <cellStyle name="Note 2 3 4 4 8" xfId="53393"/>
    <cellStyle name="Note 2 3 4 4 9" xfId="53394"/>
    <cellStyle name="Note 2 3 4 5" xfId="53395"/>
    <cellStyle name="Note 2 3 4 5 10" xfId="53396"/>
    <cellStyle name="Note 2 3 4 5 11" xfId="53397"/>
    <cellStyle name="Note 2 3 4 5 12" xfId="53398"/>
    <cellStyle name="Note 2 3 4 5 13" xfId="53399"/>
    <cellStyle name="Note 2 3 4 5 14" xfId="53400"/>
    <cellStyle name="Note 2 3 4 5 15" xfId="53401"/>
    <cellStyle name="Note 2 3 4 5 16" xfId="53402"/>
    <cellStyle name="Note 2 3 4 5 17" xfId="53403"/>
    <cellStyle name="Note 2 3 4 5 18" xfId="53404"/>
    <cellStyle name="Note 2 3 4 5 2" xfId="53405"/>
    <cellStyle name="Note 2 3 4 5 2 10" xfId="53406"/>
    <cellStyle name="Note 2 3 4 5 2 2" xfId="53407"/>
    <cellStyle name="Note 2 3 4 5 2 2 2" xfId="53408"/>
    <cellStyle name="Note 2 3 4 5 2 2 3" xfId="53409"/>
    <cellStyle name="Note 2 3 4 5 2 2 4" xfId="53410"/>
    <cellStyle name="Note 2 3 4 5 2 2 5" xfId="53411"/>
    <cellStyle name="Note 2 3 4 5 2 2 6" xfId="53412"/>
    <cellStyle name="Note 2 3 4 5 2 2 7" xfId="53413"/>
    <cellStyle name="Note 2 3 4 5 2 2 8" xfId="53414"/>
    <cellStyle name="Note 2 3 4 5 2 2 9" xfId="53415"/>
    <cellStyle name="Note 2 3 4 5 2 3" xfId="53416"/>
    <cellStyle name="Note 2 3 4 5 2 4" xfId="53417"/>
    <cellStyle name="Note 2 3 4 5 2 5" xfId="53418"/>
    <cellStyle name="Note 2 3 4 5 2 6" xfId="53419"/>
    <cellStyle name="Note 2 3 4 5 2 7" xfId="53420"/>
    <cellStyle name="Note 2 3 4 5 2 8" xfId="53421"/>
    <cellStyle name="Note 2 3 4 5 2 9" xfId="53422"/>
    <cellStyle name="Note 2 3 4 5 3" xfId="53423"/>
    <cellStyle name="Note 2 3 4 5 3 2" xfId="53424"/>
    <cellStyle name="Note 2 3 4 5 3 3" xfId="53425"/>
    <cellStyle name="Note 2 3 4 5 3 4" xfId="53426"/>
    <cellStyle name="Note 2 3 4 5 3 5" xfId="53427"/>
    <cellStyle name="Note 2 3 4 5 3 6" xfId="53428"/>
    <cellStyle name="Note 2 3 4 5 3 7" xfId="53429"/>
    <cellStyle name="Note 2 3 4 5 3 8" xfId="53430"/>
    <cellStyle name="Note 2 3 4 5 4" xfId="53431"/>
    <cellStyle name="Note 2 3 4 5 4 2" xfId="53432"/>
    <cellStyle name="Note 2 3 4 5 4 3" xfId="53433"/>
    <cellStyle name="Note 2 3 4 5 4 4" xfId="53434"/>
    <cellStyle name="Note 2 3 4 5 4 5" xfId="53435"/>
    <cellStyle name="Note 2 3 4 5 4 6" xfId="53436"/>
    <cellStyle name="Note 2 3 4 5 4 7" xfId="53437"/>
    <cellStyle name="Note 2 3 4 5 4 8" xfId="53438"/>
    <cellStyle name="Note 2 3 4 5 4 9" xfId="53439"/>
    <cellStyle name="Note 2 3 4 5 5" xfId="53440"/>
    <cellStyle name="Note 2 3 4 5 6" xfId="53441"/>
    <cellStyle name="Note 2 3 4 5 7" xfId="53442"/>
    <cellStyle name="Note 2 3 4 5 8" xfId="53443"/>
    <cellStyle name="Note 2 3 4 5 9" xfId="53444"/>
    <cellStyle name="Note 2 3 4 6" xfId="53445"/>
    <cellStyle name="Note 2 3 4 6 10" xfId="53446"/>
    <cellStyle name="Note 2 3 4 6 11" xfId="53447"/>
    <cellStyle name="Note 2 3 4 6 12" xfId="53448"/>
    <cellStyle name="Note 2 3 4 6 13" xfId="53449"/>
    <cellStyle name="Note 2 3 4 6 14" xfId="53450"/>
    <cellStyle name="Note 2 3 4 6 15" xfId="53451"/>
    <cellStyle name="Note 2 3 4 6 16" xfId="53452"/>
    <cellStyle name="Note 2 3 4 6 17" xfId="53453"/>
    <cellStyle name="Note 2 3 4 6 18" xfId="53454"/>
    <cellStyle name="Note 2 3 4 6 2" xfId="53455"/>
    <cellStyle name="Note 2 3 4 6 3" xfId="53456"/>
    <cellStyle name="Note 2 3 4 6 4" xfId="53457"/>
    <cellStyle name="Note 2 3 4 6 5" xfId="53458"/>
    <cellStyle name="Note 2 3 4 6 6" xfId="53459"/>
    <cellStyle name="Note 2 3 4 6 7" xfId="53460"/>
    <cellStyle name="Note 2 3 4 6 8" xfId="53461"/>
    <cellStyle name="Note 2 3 4 6 9" xfId="53462"/>
    <cellStyle name="Note 2 3 4 7" xfId="53463"/>
    <cellStyle name="Note 2 3 4 7 2" xfId="53464"/>
    <cellStyle name="Note 2 3 4 7 3" xfId="53465"/>
    <cellStyle name="Note 2 3 4 7 4" xfId="53466"/>
    <cellStyle name="Note 2 3 4 7 5" xfId="53467"/>
    <cellStyle name="Note 2 3 4 7 6" xfId="53468"/>
    <cellStyle name="Note 2 3 4 7 7" xfId="53469"/>
    <cellStyle name="Note 2 3 4 7 8" xfId="53470"/>
    <cellStyle name="Note 2 3 4 7 9" xfId="53471"/>
    <cellStyle name="Note 2 3 4 8" xfId="53472"/>
    <cellStyle name="Note 2 3 4 8 2" xfId="53473"/>
    <cellStyle name="Note 2 3 4 8 3" xfId="53474"/>
    <cellStyle name="Note 2 3 4 8 4" xfId="53475"/>
    <cellStyle name="Note 2 3 4 8 5" xfId="53476"/>
    <cellStyle name="Note 2 3 4 8 6" xfId="53477"/>
    <cellStyle name="Note 2 3 4 8 7" xfId="53478"/>
    <cellStyle name="Note 2 3 4 8 8" xfId="53479"/>
    <cellStyle name="Note 2 3 4 9" xfId="53480"/>
    <cellStyle name="Note 2 3 5" xfId="9886"/>
    <cellStyle name="Note 2 3 5 10" xfId="53481"/>
    <cellStyle name="Note 2 3 5 11" xfId="53482"/>
    <cellStyle name="Note 2 3 5 12" xfId="53483"/>
    <cellStyle name="Note 2 3 5 13" xfId="53484"/>
    <cellStyle name="Note 2 3 5 14" xfId="53485"/>
    <cellStyle name="Note 2 3 5 15" xfId="53486"/>
    <cellStyle name="Note 2 3 5 16" xfId="53487"/>
    <cellStyle name="Note 2 3 5 17" xfId="53488"/>
    <cellStyle name="Note 2 3 5 18" xfId="53489"/>
    <cellStyle name="Note 2 3 5 19" xfId="53490"/>
    <cellStyle name="Note 2 3 5 2" xfId="53491"/>
    <cellStyle name="Note 2 3 5 2 10" xfId="53492"/>
    <cellStyle name="Note 2 3 5 2 11" xfId="53493"/>
    <cellStyle name="Note 2 3 5 2 12" xfId="53494"/>
    <cellStyle name="Note 2 3 5 2 13" xfId="53495"/>
    <cellStyle name="Note 2 3 5 2 2" xfId="53496"/>
    <cellStyle name="Note 2 3 5 2 2 10" xfId="53497"/>
    <cellStyle name="Note 2 3 5 2 2 2" xfId="53498"/>
    <cellStyle name="Note 2 3 5 2 2 2 2" xfId="53499"/>
    <cellStyle name="Note 2 3 5 2 2 2 3" xfId="53500"/>
    <cellStyle name="Note 2 3 5 2 2 2 4" xfId="53501"/>
    <cellStyle name="Note 2 3 5 2 2 2 5" xfId="53502"/>
    <cellStyle name="Note 2 3 5 2 2 2 6" xfId="53503"/>
    <cellStyle name="Note 2 3 5 2 2 2 7" xfId="53504"/>
    <cellStyle name="Note 2 3 5 2 2 2 8" xfId="53505"/>
    <cellStyle name="Note 2 3 5 2 2 2 9" xfId="53506"/>
    <cellStyle name="Note 2 3 5 2 2 3" xfId="53507"/>
    <cellStyle name="Note 2 3 5 2 2 4" xfId="53508"/>
    <cellStyle name="Note 2 3 5 2 2 5" xfId="53509"/>
    <cellStyle name="Note 2 3 5 2 2 6" xfId="53510"/>
    <cellStyle name="Note 2 3 5 2 2 7" xfId="53511"/>
    <cellStyle name="Note 2 3 5 2 2 8" xfId="53512"/>
    <cellStyle name="Note 2 3 5 2 2 9" xfId="53513"/>
    <cellStyle name="Note 2 3 5 2 3" xfId="53514"/>
    <cellStyle name="Note 2 3 5 2 3 2" xfId="53515"/>
    <cellStyle name="Note 2 3 5 2 3 3" xfId="53516"/>
    <cellStyle name="Note 2 3 5 2 3 4" xfId="53517"/>
    <cellStyle name="Note 2 3 5 2 3 5" xfId="53518"/>
    <cellStyle name="Note 2 3 5 2 3 6" xfId="53519"/>
    <cellStyle name="Note 2 3 5 2 3 7" xfId="53520"/>
    <cellStyle name="Note 2 3 5 2 3 8" xfId="53521"/>
    <cellStyle name="Note 2 3 5 2 4" xfId="53522"/>
    <cellStyle name="Note 2 3 5 2 4 2" xfId="53523"/>
    <cellStyle name="Note 2 3 5 2 4 3" xfId="53524"/>
    <cellStyle name="Note 2 3 5 2 4 4" xfId="53525"/>
    <cellStyle name="Note 2 3 5 2 4 5" xfId="53526"/>
    <cellStyle name="Note 2 3 5 2 4 6" xfId="53527"/>
    <cellStyle name="Note 2 3 5 2 4 7" xfId="53528"/>
    <cellStyle name="Note 2 3 5 2 4 8" xfId="53529"/>
    <cellStyle name="Note 2 3 5 2 4 9" xfId="53530"/>
    <cellStyle name="Note 2 3 5 2 5" xfId="53531"/>
    <cellStyle name="Note 2 3 5 2 6" xfId="53532"/>
    <cellStyle name="Note 2 3 5 2 7" xfId="53533"/>
    <cellStyle name="Note 2 3 5 2 8" xfId="53534"/>
    <cellStyle name="Note 2 3 5 2 9" xfId="53535"/>
    <cellStyle name="Note 2 3 5 3" xfId="53536"/>
    <cellStyle name="Note 2 3 5 3 10" xfId="53537"/>
    <cellStyle name="Note 2 3 5 3 11" xfId="53538"/>
    <cellStyle name="Note 2 3 5 3 12" xfId="53539"/>
    <cellStyle name="Note 2 3 5 3 13" xfId="53540"/>
    <cellStyle name="Note 2 3 5 3 2" xfId="53541"/>
    <cellStyle name="Note 2 3 5 3 2 10" xfId="53542"/>
    <cellStyle name="Note 2 3 5 3 2 2" xfId="53543"/>
    <cellStyle name="Note 2 3 5 3 2 2 2" xfId="53544"/>
    <cellStyle name="Note 2 3 5 3 2 2 3" xfId="53545"/>
    <cellStyle name="Note 2 3 5 3 2 2 4" xfId="53546"/>
    <cellStyle name="Note 2 3 5 3 2 2 5" xfId="53547"/>
    <cellStyle name="Note 2 3 5 3 2 2 6" xfId="53548"/>
    <cellStyle name="Note 2 3 5 3 2 2 7" xfId="53549"/>
    <cellStyle name="Note 2 3 5 3 2 2 8" xfId="53550"/>
    <cellStyle name="Note 2 3 5 3 2 2 9" xfId="53551"/>
    <cellStyle name="Note 2 3 5 3 2 3" xfId="53552"/>
    <cellStyle name="Note 2 3 5 3 2 4" xfId="53553"/>
    <cellStyle name="Note 2 3 5 3 2 5" xfId="53554"/>
    <cellStyle name="Note 2 3 5 3 2 6" xfId="53555"/>
    <cellStyle name="Note 2 3 5 3 2 7" xfId="53556"/>
    <cellStyle name="Note 2 3 5 3 2 8" xfId="53557"/>
    <cellStyle name="Note 2 3 5 3 2 9" xfId="53558"/>
    <cellStyle name="Note 2 3 5 3 3" xfId="53559"/>
    <cellStyle name="Note 2 3 5 3 3 2" xfId="53560"/>
    <cellStyle name="Note 2 3 5 3 3 3" xfId="53561"/>
    <cellStyle name="Note 2 3 5 3 3 4" xfId="53562"/>
    <cellStyle name="Note 2 3 5 3 3 5" xfId="53563"/>
    <cellStyle name="Note 2 3 5 3 3 6" xfId="53564"/>
    <cellStyle name="Note 2 3 5 3 3 7" xfId="53565"/>
    <cellStyle name="Note 2 3 5 3 3 8" xfId="53566"/>
    <cellStyle name="Note 2 3 5 3 4" xfId="53567"/>
    <cellStyle name="Note 2 3 5 3 4 2" xfId="53568"/>
    <cellStyle name="Note 2 3 5 3 4 3" xfId="53569"/>
    <cellStyle name="Note 2 3 5 3 4 4" xfId="53570"/>
    <cellStyle name="Note 2 3 5 3 4 5" xfId="53571"/>
    <cellStyle name="Note 2 3 5 3 4 6" xfId="53572"/>
    <cellStyle name="Note 2 3 5 3 4 7" xfId="53573"/>
    <cellStyle name="Note 2 3 5 3 4 8" xfId="53574"/>
    <cellStyle name="Note 2 3 5 3 4 9" xfId="53575"/>
    <cellStyle name="Note 2 3 5 3 5" xfId="53576"/>
    <cellStyle name="Note 2 3 5 3 6" xfId="53577"/>
    <cellStyle name="Note 2 3 5 3 7" xfId="53578"/>
    <cellStyle name="Note 2 3 5 3 8" xfId="53579"/>
    <cellStyle name="Note 2 3 5 3 9" xfId="53580"/>
    <cellStyle name="Note 2 3 5 4" xfId="53581"/>
    <cellStyle name="Note 2 3 5 4 10" xfId="53582"/>
    <cellStyle name="Note 2 3 5 4 11" xfId="53583"/>
    <cellStyle name="Note 2 3 5 4 12" xfId="53584"/>
    <cellStyle name="Note 2 3 5 4 13" xfId="53585"/>
    <cellStyle name="Note 2 3 5 4 2" xfId="53586"/>
    <cellStyle name="Note 2 3 5 4 2 10" xfId="53587"/>
    <cellStyle name="Note 2 3 5 4 2 2" xfId="53588"/>
    <cellStyle name="Note 2 3 5 4 2 2 2" xfId="53589"/>
    <cellStyle name="Note 2 3 5 4 2 2 3" xfId="53590"/>
    <cellStyle name="Note 2 3 5 4 2 2 4" xfId="53591"/>
    <cellStyle name="Note 2 3 5 4 2 2 5" xfId="53592"/>
    <cellStyle name="Note 2 3 5 4 2 2 6" xfId="53593"/>
    <cellStyle name="Note 2 3 5 4 2 2 7" xfId="53594"/>
    <cellStyle name="Note 2 3 5 4 2 2 8" xfId="53595"/>
    <cellStyle name="Note 2 3 5 4 2 2 9" xfId="53596"/>
    <cellStyle name="Note 2 3 5 4 2 3" xfId="53597"/>
    <cellStyle name="Note 2 3 5 4 2 4" xfId="53598"/>
    <cellStyle name="Note 2 3 5 4 2 5" xfId="53599"/>
    <cellStyle name="Note 2 3 5 4 2 6" xfId="53600"/>
    <cellStyle name="Note 2 3 5 4 2 7" xfId="53601"/>
    <cellStyle name="Note 2 3 5 4 2 8" xfId="53602"/>
    <cellStyle name="Note 2 3 5 4 2 9" xfId="53603"/>
    <cellStyle name="Note 2 3 5 4 3" xfId="53604"/>
    <cellStyle name="Note 2 3 5 4 3 2" xfId="53605"/>
    <cellStyle name="Note 2 3 5 4 3 3" xfId="53606"/>
    <cellStyle name="Note 2 3 5 4 3 4" xfId="53607"/>
    <cellStyle name="Note 2 3 5 4 3 5" xfId="53608"/>
    <cellStyle name="Note 2 3 5 4 3 6" xfId="53609"/>
    <cellStyle name="Note 2 3 5 4 3 7" xfId="53610"/>
    <cellStyle name="Note 2 3 5 4 3 8" xfId="53611"/>
    <cellStyle name="Note 2 3 5 4 4" xfId="53612"/>
    <cellStyle name="Note 2 3 5 4 4 2" xfId="53613"/>
    <cellStyle name="Note 2 3 5 4 4 3" xfId="53614"/>
    <cellStyle name="Note 2 3 5 4 4 4" xfId="53615"/>
    <cellStyle name="Note 2 3 5 4 4 5" xfId="53616"/>
    <cellStyle name="Note 2 3 5 4 4 6" xfId="53617"/>
    <cellStyle name="Note 2 3 5 4 4 7" xfId="53618"/>
    <cellStyle name="Note 2 3 5 4 4 8" xfId="53619"/>
    <cellStyle name="Note 2 3 5 4 4 9" xfId="53620"/>
    <cellStyle name="Note 2 3 5 4 5" xfId="53621"/>
    <cellStyle name="Note 2 3 5 4 6" xfId="53622"/>
    <cellStyle name="Note 2 3 5 4 7" xfId="53623"/>
    <cellStyle name="Note 2 3 5 4 8" xfId="53624"/>
    <cellStyle name="Note 2 3 5 4 9" xfId="53625"/>
    <cellStyle name="Note 2 3 5 5" xfId="53626"/>
    <cellStyle name="Note 2 3 5 5 10" xfId="53627"/>
    <cellStyle name="Note 2 3 5 5 11" xfId="53628"/>
    <cellStyle name="Note 2 3 5 5 12" xfId="53629"/>
    <cellStyle name="Note 2 3 5 5 13" xfId="53630"/>
    <cellStyle name="Note 2 3 5 5 2" xfId="53631"/>
    <cellStyle name="Note 2 3 5 5 2 10" xfId="53632"/>
    <cellStyle name="Note 2 3 5 5 2 2" xfId="53633"/>
    <cellStyle name="Note 2 3 5 5 2 2 2" xfId="53634"/>
    <cellStyle name="Note 2 3 5 5 2 2 3" xfId="53635"/>
    <cellStyle name="Note 2 3 5 5 2 2 4" xfId="53636"/>
    <cellStyle name="Note 2 3 5 5 2 2 5" xfId="53637"/>
    <cellStyle name="Note 2 3 5 5 2 2 6" xfId="53638"/>
    <cellStyle name="Note 2 3 5 5 2 2 7" xfId="53639"/>
    <cellStyle name="Note 2 3 5 5 2 2 8" xfId="53640"/>
    <cellStyle name="Note 2 3 5 5 2 2 9" xfId="53641"/>
    <cellStyle name="Note 2 3 5 5 2 3" xfId="53642"/>
    <cellStyle name="Note 2 3 5 5 2 4" xfId="53643"/>
    <cellStyle name="Note 2 3 5 5 2 5" xfId="53644"/>
    <cellStyle name="Note 2 3 5 5 2 6" xfId="53645"/>
    <cellStyle name="Note 2 3 5 5 2 7" xfId="53646"/>
    <cellStyle name="Note 2 3 5 5 2 8" xfId="53647"/>
    <cellStyle name="Note 2 3 5 5 2 9" xfId="53648"/>
    <cellStyle name="Note 2 3 5 5 3" xfId="53649"/>
    <cellStyle name="Note 2 3 5 5 3 2" xfId="53650"/>
    <cellStyle name="Note 2 3 5 5 3 3" xfId="53651"/>
    <cellStyle name="Note 2 3 5 5 3 4" xfId="53652"/>
    <cellStyle name="Note 2 3 5 5 3 5" xfId="53653"/>
    <cellStyle name="Note 2 3 5 5 3 6" xfId="53654"/>
    <cellStyle name="Note 2 3 5 5 3 7" xfId="53655"/>
    <cellStyle name="Note 2 3 5 5 3 8" xfId="53656"/>
    <cellStyle name="Note 2 3 5 5 4" xfId="53657"/>
    <cellStyle name="Note 2 3 5 5 4 2" xfId="53658"/>
    <cellStyle name="Note 2 3 5 5 4 3" xfId="53659"/>
    <cellStyle name="Note 2 3 5 5 4 4" xfId="53660"/>
    <cellStyle name="Note 2 3 5 5 4 5" xfId="53661"/>
    <cellStyle name="Note 2 3 5 5 4 6" xfId="53662"/>
    <cellStyle name="Note 2 3 5 5 4 7" xfId="53663"/>
    <cellStyle name="Note 2 3 5 5 4 8" xfId="53664"/>
    <cellStyle name="Note 2 3 5 5 4 9" xfId="53665"/>
    <cellStyle name="Note 2 3 5 5 5" xfId="53666"/>
    <cellStyle name="Note 2 3 5 5 6" xfId="53667"/>
    <cellStyle name="Note 2 3 5 5 7" xfId="53668"/>
    <cellStyle name="Note 2 3 5 5 8" xfId="53669"/>
    <cellStyle name="Note 2 3 5 5 9" xfId="53670"/>
    <cellStyle name="Note 2 3 5 6" xfId="53671"/>
    <cellStyle name="Note 2 3 5 6 10" xfId="53672"/>
    <cellStyle name="Note 2 3 5 6 2" xfId="53673"/>
    <cellStyle name="Note 2 3 5 6 2 2" xfId="53674"/>
    <cellStyle name="Note 2 3 5 6 2 3" xfId="53675"/>
    <cellStyle name="Note 2 3 5 6 2 4" xfId="53676"/>
    <cellStyle name="Note 2 3 5 6 2 5" xfId="53677"/>
    <cellStyle name="Note 2 3 5 6 2 6" xfId="53678"/>
    <cellStyle name="Note 2 3 5 6 2 7" xfId="53679"/>
    <cellStyle name="Note 2 3 5 6 2 8" xfId="53680"/>
    <cellStyle name="Note 2 3 5 6 2 9" xfId="53681"/>
    <cellStyle name="Note 2 3 5 6 3" xfId="53682"/>
    <cellStyle name="Note 2 3 5 6 4" xfId="53683"/>
    <cellStyle name="Note 2 3 5 6 5" xfId="53684"/>
    <cellStyle name="Note 2 3 5 6 6" xfId="53685"/>
    <cellStyle name="Note 2 3 5 6 7" xfId="53686"/>
    <cellStyle name="Note 2 3 5 6 8" xfId="53687"/>
    <cellStyle name="Note 2 3 5 6 9" xfId="53688"/>
    <cellStyle name="Note 2 3 5 7" xfId="53689"/>
    <cellStyle name="Note 2 3 5 7 2" xfId="53690"/>
    <cellStyle name="Note 2 3 5 7 3" xfId="53691"/>
    <cellStyle name="Note 2 3 5 7 4" xfId="53692"/>
    <cellStyle name="Note 2 3 5 7 5" xfId="53693"/>
    <cellStyle name="Note 2 3 5 7 6" xfId="53694"/>
    <cellStyle name="Note 2 3 5 7 7" xfId="53695"/>
    <cellStyle name="Note 2 3 5 7 8" xfId="53696"/>
    <cellStyle name="Note 2 3 5 8" xfId="53697"/>
    <cellStyle name="Note 2 3 5 8 2" xfId="53698"/>
    <cellStyle name="Note 2 3 5 8 3" xfId="53699"/>
    <cellStyle name="Note 2 3 5 8 4" xfId="53700"/>
    <cellStyle name="Note 2 3 5 8 5" xfId="53701"/>
    <cellStyle name="Note 2 3 5 8 6" xfId="53702"/>
    <cellStyle name="Note 2 3 5 8 7" xfId="53703"/>
    <cellStyle name="Note 2 3 5 8 8" xfId="53704"/>
    <cellStyle name="Note 2 3 5 8 9" xfId="53705"/>
    <cellStyle name="Note 2 3 5 9" xfId="53706"/>
    <cellStyle name="Note 2 3 6" xfId="9825"/>
    <cellStyle name="Note 2 3 6 10" xfId="53707"/>
    <cellStyle name="Note 2 3 6 11" xfId="53708"/>
    <cellStyle name="Note 2 3 6 12" xfId="53709"/>
    <cellStyle name="Note 2 3 6 13" xfId="53710"/>
    <cellStyle name="Note 2 3 6 14" xfId="53711"/>
    <cellStyle name="Note 2 3 6 15" xfId="53712"/>
    <cellStyle name="Note 2 3 6 16" xfId="53713"/>
    <cellStyle name="Note 2 3 6 17" xfId="53714"/>
    <cellStyle name="Note 2 3 6 18" xfId="53715"/>
    <cellStyle name="Note 2 3 6 2" xfId="53716"/>
    <cellStyle name="Note 2 3 6 2 10" xfId="53717"/>
    <cellStyle name="Note 2 3 6 2 11" xfId="53718"/>
    <cellStyle name="Note 2 3 6 2 12" xfId="53719"/>
    <cellStyle name="Note 2 3 6 2 13" xfId="53720"/>
    <cellStyle name="Note 2 3 6 2 2" xfId="53721"/>
    <cellStyle name="Note 2 3 6 2 2 10" xfId="53722"/>
    <cellStyle name="Note 2 3 6 2 2 2" xfId="53723"/>
    <cellStyle name="Note 2 3 6 2 2 2 2" xfId="53724"/>
    <cellStyle name="Note 2 3 6 2 2 2 3" xfId="53725"/>
    <cellStyle name="Note 2 3 6 2 2 2 4" xfId="53726"/>
    <cellStyle name="Note 2 3 6 2 2 2 5" xfId="53727"/>
    <cellStyle name="Note 2 3 6 2 2 2 6" xfId="53728"/>
    <cellStyle name="Note 2 3 6 2 2 2 7" xfId="53729"/>
    <cellStyle name="Note 2 3 6 2 2 2 8" xfId="53730"/>
    <cellStyle name="Note 2 3 6 2 2 2 9" xfId="53731"/>
    <cellStyle name="Note 2 3 6 2 2 3" xfId="53732"/>
    <cellStyle name="Note 2 3 6 2 2 4" xfId="53733"/>
    <cellStyle name="Note 2 3 6 2 2 5" xfId="53734"/>
    <cellStyle name="Note 2 3 6 2 2 6" xfId="53735"/>
    <cellStyle name="Note 2 3 6 2 2 7" xfId="53736"/>
    <cellStyle name="Note 2 3 6 2 2 8" xfId="53737"/>
    <cellStyle name="Note 2 3 6 2 2 9" xfId="53738"/>
    <cellStyle name="Note 2 3 6 2 3" xfId="53739"/>
    <cellStyle name="Note 2 3 6 2 3 2" xfId="53740"/>
    <cellStyle name="Note 2 3 6 2 3 3" xfId="53741"/>
    <cellStyle name="Note 2 3 6 2 3 4" xfId="53742"/>
    <cellStyle name="Note 2 3 6 2 3 5" xfId="53743"/>
    <cellStyle name="Note 2 3 6 2 3 6" xfId="53744"/>
    <cellStyle name="Note 2 3 6 2 3 7" xfId="53745"/>
    <cellStyle name="Note 2 3 6 2 3 8" xfId="53746"/>
    <cellStyle name="Note 2 3 6 2 4" xfId="53747"/>
    <cellStyle name="Note 2 3 6 2 4 2" xfId="53748"/>
    <cellStyle name="Note 2 3 6 2 4 3" xfId="53749"/>
    <cellStyle name="Note 2 3 6 2 4 4" xfId="53750"/>
    <cellStyle name="Note 2 3 6 2 4 5" xfId="53751"/>
    <cellStyle name="Note 2 3 6 2 4 6" xfId="53752"/>
    <cellStyle name="Note 2 3 6 2 4 7" xfId="53753"/>
    <cellStyle name="Note 2 3 6 2 4 8" xfId="53754"/>
    <cellStyle name="Note 2 3 6 2 4 9" xfId="53755"/>
    <cellStyle name="Note 2 3 6 2 5" xfId="53756"/>
    <cellStyle name="Note 2 3 6 2 6" xfId="53757"/>
    <cellStyle name="Note 2 3 6 2 7" xfId="53758"/>
    <cellStyle name="Note 2 3 6 2 8" xfId="53759"/>
    <cellStyle name="Note 2 3 6 2 9" xfId="53760"/>
    <cellStyle name="Note 2 3 6 3" xfId="53761"/>
    <cellStyle name="Note 2 3 6 3 10" xfId="53762"/>
    <cellStyle name="Note 2 3 6 3 11" xfId="53763"/>
    <cellStyle name="Note 2 3 6 3 12" xfId="53764"/>
    <cellStyle name="Note 2 3 6 3 13" xfId="53765"/>
    <cellStyle name="Note 2 3 6 3 2" xfId="53766"/>
    <cellStyle name="Note 2 3 6 3 2 10" xfId="53767"/>
    <cellStyle name="Note 2 3 6 3 2 2" xfId="53768"/>
    <cellStyle name="Note 2 3 6 3 2 2 2" xfId="53769"/>
    <cellStyle name="Note 2 3 6 3 2 2 3" xfId="53770"/>
    <cellStyle name="Note 2 3 6 3 2 2 4" xfId="53771"/>
    <cellStyle name="Note 2 3 6 3 2 2 5" xfId="53772"/>
    <cellStyle name="Note 2 3 6 3 2 2 6" xfId="53773"/>
    <cellStyle name="Note 2 3 6 3 2 2 7" xfId="53774"/>
    <cellStyle name="Note 2 3 6 3 2 2 8" xfId="53775"/>
    <cellStyle name="Note 2 3 6 3 2 2 9" xfId="53776"/>
    <cellStyle name="Note 2 3 6 3 2 3" xfId="53777"/>
    <cellStyle name="Note 2 3 6 3 2 4" xfId="53778"/>
    <cellStyle name="Note 2 3 6 3 2 5" xfId="53779"/>
    <cellStyle name="Note 2 3 6 3 2 6" xfId="53780"/>
    <cellStyle name="Note 2 3 6 3 2 7" xfId="53781"/>
    <cellStyle name="Note 2 3 6 3 2 8" xfId="53782"/>
    <cellStyle name="Note 2 3 6 3 2 9" xfId="53783"/>
    <cellStyle name="Note 2 3 6 3 3" xfId="53784"/>
    <cellStyle name="Note 2 3 6 3 3 2" xfId="53785"/>
    <cellStyle name="Note 2 3 6 3 3 3" xfId="53786"/>
    <cellStyle name="Note 2 3 6 3 3 4" xfId="53787"/>
    <cellStyle name="Note 2 3 6 3 3 5" xfId="53788"/>
    <cellStyle name="Note 2 3 6 3 3 6" xfId="53789"/>
    <cellStyle name="Note 2 3 6 3 3 7" xfId="53790"/>
    <cellStyle name="Note 2 3 6 3 3 8" xfId="53791"/>
    <cellStyle name="Note 2 3 6 3 4" xfId="53792"/>
    <cellStyle name="Note 2 3 6 3 4 2" xfId="53793"/>
    <cellStyle name="Note 2 3 6 3 4 3" xfId="53794"/>
    <cellStyle name="Note 2 3 6 3 4 4" xfId="53795"/>
    <cellStyle name="Note 2 3 6 3 4 5" xfId="53796"/>
    <cellStyle name="Note 2 3 6 3 4 6" xfId="53797"/>
    <cellStyle name="Note 2 3 6 3 4 7" xfId="53798"/>
    <cellStyle name="Note 2 3 6 3 4 8" xfId="53799"/>
    <cellStyle name="Note 2 3 6 3 4 9" xfId="53800"/>
    <cellStyle name="Note 2 3 6 3 5" xfId="53801"/>
    <cellStyle name="Note 2 3 6 3 6" xfId="53802"/>
    <cellStyle name="Note 2 3 6 3 7" xfId="53803"/>
    <cellStyle name="Note 2 3 6 3 8" xfId="53804"/>
    <cellStyle name="Note 2 3 6 3 9" xfId="53805"/>
    <cellStyle name="Note 2 3 6 4" xfId="53806"/>
    <cellStyle name="Note 2 3 6 4 10" xfId="53807"/>
    <cellStyle name="Note 2 3 6 4 11" xfId="53808"/>
    <cellStyle name="Note 2 3 6 4 12" xfId="53809"/>
    <cellStyle name="Note 2 3 6 4 13" xfId="53810"/>
    <cellStyle name="Note 2 3 6 4 2" xfId="53811"/>
    <cellStyle name="Note 2 3 6 4 2 10" xfId="53812"/>
    <cellStyle name="Note 2 3 6 4 2 2" xfId="53813"/>
    <cellStyle name="Note 2 3 6 4 2 2 2" xfId="53814"/>
    <cellStyle name="Note 2 3 6 4 2 2 3" xfId="53815"/>
    <cellStyle name="Note 2 3 6 4 2 2 4" xfId="53816"/>
    <cellStyle name="Note 2 3 6 4 2 2 5" xfId="53817"/>
    <cellStyle name="Note 2 3 6 4 2 2 6" xfId="53818"/>
    <cellStyle name="Note 2 3 6 4 2 2 7" xfId="53819"/>
    <cellStyle name="Note 2 3 6 4 2 2 8" xfId="53820"/>
    <cellStyle name="Note 2 3 6 4 2 2 9" xfId="53821"/>
    <cellStyle name="Note 2 3 6 4 2 3" xfId="53822"/>
    <cellStyle name="Note 2 3 6 4 2 4" xfId="53823"/>
    <cellStyle name="Note 2 3 6 4 2 5" xfId="53824"/>
    <cellStyle name="Note 2 3 6 4 2 6" xfId="53825"/>
    <cellStyle name="Note 2 3 6 4 2 7" xfId="53826"/>
    <cellStyle name="Note 2 3 6 4 2 8" xfId="53827"/>
    <cellStyle name="Note 2 3 6 4 2 9" xfId="53828"/>
    <cellStyle name="Note 2 3 6 4 3" xfId="53829"/>
    <cellStyle name="Note 2 3 6 4 3 2" xfId="53830"/>
    <cellStyle name="Note 2 3 6 4 3 3" xfId="53831"/>
    <cellStyle name="Note 2 3 6 4 3 4" xfId="53832"/>
    <cellStyle name="Note 2 3 6 4 3 5" xfId="53833"/>
    <cellStyle name="Note 2 3 6 4 3 6" xfId="53834"/>
    <cellStyle name="Note 2 3 6 4 3 7" xfId="53835"/>
    <cellStyle name="Note 2 3 6 4 3 8" xfId="53836"/>
    <cellStyle name="Note 2 3 6 4 4" xfId="53837"/>
    <cellStyle name="Note 2 3 6 4 4 2" xfId="53838"/>
    <cellStyle name="Note 2 3 6 4 4 3" xfId="53839"/>
    <cellStyle name="Note 2 3 6 4 4 4" xfId="53840"/>
    <cellStyle name="Note 2 3 6 4 4 5" xfId="53841"/>
    <cellStyle name="Note 2 3 6 4 4 6" xfId="53842"/>
    <cellStyle name="Note 2 3 6 4 4 7" xfId="53843"/>
    <cellStyle name="Note 2 3 6 4 4 8" xfId="53844"/>
    <cellStyle name="Note 2 3 6 4 4 9" xfId="53845"/>
    <cellStyle name="Note 2 3 6 4 5" xfId="53846"/>
    <cellStyle name="Note 2 3 6 4 6" xfId="53847"/>
    <cellStyle name="Note 2 3 6 4 7" xfId="53848"/>
    <cellStyle name="Note 2 3 6 4 8" xfId="53849"/>
    <cellStyle name="Note 2 3 6 4 9" xfId="53850"/>
    <cellStyle name="Note 2 3 6 5" xfId="53851"/>
    <cellStyle name="Note 2 3 6 5 10" xfId="53852"/>
    <cellStyle name="Note 2 3 6 5 11" xfId="53853"/>
    <cellStyle name="Note 2 3 6 5 12" xfId="53854"/>
    <cellStyle name="Note 2 3 6 5 13" xfId="53855"/>
    <cellStyle name="Note 2 3 6 5 2" xfId="53856"/>
    <cellStyle name="Note 2 3 6 5 2 10" xfId="53857"/>
    <cellStyle name="Note 2 3 6 5 2 2" xfId="53858"/>
    <cellStyle name="Note 2 3 6 5 2 2 2" xfId="53859"/>
    <cellStyle name="Note 2 3 6 5 2 2 3" xfId="53860"/>
    <cellStyle name="Note 2 3 6 5 2 2 4" xfId="53861"/>
    <cellStyle name="Note 2 3 6 5 2 2 5" xfId="53862"/>
    <cellStyle name="Note 2 3 6 5 2 2 6" xfId="53863"/>
    <cellStyle name="Note 2 3 6 5 2 2 7" xfId="53864"/>
    <cellStyle name="Note 2 3 6 5 2 2 8" xfId="53865"/>
    <cellStyle name="Note 2 3 6 5 2 2 9" xfId="53866"/>
    <cellStyle name="Note 2 3 6 5 2 3" xfId="53867"/>
    <cellStyle name="Note 2 3 6 5 2 4" xfId="53868"/>
    <cellStyle name="Note 2 3 6 5 2 5" xfId="53869"/>
    <cellStyle name="Note 2 3 6 5 2 6" xfId="53870"/>
    <cellStyle name="Note 2 3 6 5 2 7" xfId="53871"/>
    <cellStyle name="Note 2 3 6 5 2 8" xfId="53872"/>
    <cellStyle name="Note 2 3 6 5 2 9" xfId="53873"/>
    <cellStyle name="Note 2 3 6 5 3" xfId="53874"/>
    <cellStyle name="Note 2 3 6 5 3 2" xfId="53875"/>
    <cellStyle name="Note 2 3 6 5 3 3" xfId="53876"/>
    <cellStyle name="Note 2 3 6 5 3 4" xfId="53877"/>
    <cellStyle name="Note 2 3 6 5 3 5" xfId="53878"/>
    <cellStyle name="Note 2 3 6 5 3 6" xfId="53879"/>
    <cellStyle name="Note 2 3 6 5 3 7" xfId="53880"/>
    <cellStyle name="Note 2 3 6 5 3 8" xfId="53881"/>
    <cellStyle name="Note 2 3 6 5 4" xfId="53882"/>
    <cellStyle name="Note 2 3 6 5 4 2" xfId="53883"/>
    <cellStyle name="Note 2 3 6 5 4 3" xfId="53884"/>
    <cellStyle name="Note 2 3 6 5 4 4" xfId="53885"/>
    <cellStyle name="Note 2 3 6 5 4 5" xfId="53886"/>
    <cellStyle name="Note 2 3 6 5 4 6" xfId="53887"/>
    <cellStyle name="Note 2 3 6 5 4 7" xfId="53888"/>
    <cellStyle name="Note 2 3 6 5 4 8" xfId="53889"/>
    <cellStyle name="Note 2 3 6 5 4 9" xfId="53890"/>
    <cellStyle name="Note 2 3 6 5 5" xfId="53891"/>
    <cellStyle name="Note 2 3 6 5 6" xfId="53892"/>
    <cellStyle name="Note 2 3 6 5 7" xfId="53893"/>
    <cellStyle name="Note 2 3 6 5 8" xfId="53894"/>
    <cellStyle name="Note 2 3 6 5 9" xfId="53895"/>
    <cellStyle name="Note 2 3 6 6" xfId="53896"/>
    <cellStyle name="Note 2 3 6 6 10" xfId="53897"/>
    <cellStyle name="Note 2 3 6 6 2" xfId="53898"/>
    <cellStyle name="Note 2 3 6 6 2 2" xfId="53899"/>
    <cellStyle name="Note 2 3 6 6 2 3" xfId="53900"/>
    <cellStyle name="Note 2 3 6 6 2 4" xfId="53901"/>
    <cellStyle name="Note 2 3 6 6 2 5" xfId="53902"/>
    <cellStyle name="Note 2 3 6 6 2 6" xfId="53903"/>
    <cellStyle name="Note 2 3 6 6 2 7" xfId="53904"/>
    <cellStyle name="Note 2 3 6 6 2 8" xfId="53905"/>
    <cellStyle name="Note 2 3 6 6 2 9" xfId="53906"/>
    <cellStyle name="Note 2 3 6 6 3" xfId="53907"/>
    <cellStyle name="Note 2 3 6 6 4" xfId="53908"/>
    <cellStyle name="Note 2 3 6 6 5" xfId="53909"/>
    <cellStyle name="Note 2 3 6 6 6" xfId="53910"/>
    <cellStyle name="Note 2 3 6 6 7" xfId="53911"/>
    <cellStyle name="Note 2 3 6 6 8" xfId="53912"/>
    <cellStyle name="Note 2 3 6 6 9" xfId="53913"/>
    <cellStyle name="Note 2 3 6 7" xfId="53914"/>
    <cellStyle name="Note 2 3 6 7 2" xfId="53915"/>
    <cellStyle name="Note 2 3 6 7 3" xfId="53916"/>
    <cellStyle name="Note 2 3 6 7 4" xfId="53917"/>
    <cellStyle name="Note 2 3 6 7 5" xfId="53918"/>
    <cellStyle name="Note 2 3 6 7 6" xfId="53919"/>
    <cellStyle name="Note 2 3 6 7 7" xfId="53920"/>
    <cellStyle name="Note 2 3 6 7 8" xfId="53921"/>
    <cellStyle name="Note 2 3 6 8" xfId="53922"/>
    <cellStyle name="Note 2 3 6 8 2" xfId="53923"/>
    <cellStyle name="Note 2 3 6 8 3" xfId="53924"/>
    <cellStyle name="Note 2 3 6 8 4" xfId="53925"/>
    <cellStyle name="Note 2 3 6 8 5" xfId="53926"/>
    <cellStyle name="Note 2 3 6 8 6" xfId="53927"/>
    <cellStyle name="Note 2 3 6 8 7" xfId="53928"/>
    <cellStyle name="Note 2 3 6 8 8" xfId="53929"/>
    <cellStyle name="Note 2 3 6 8 9" xfId="53930"/>
    <cellStyle name="Note 2 3 6 9" xfId="53931"/>
    <cellStyle name="Note 2 3 7" xfId="53932"/>
    <cellStyle name="Note 2 3 7 10" xfId="53933"/>
    <cellStyle name="Note 2 3 7 11" xfId="53934"/>
    <cellStyle name="Note 2 3 7 12" xfId="53935"/>
    <cellStyle name="Note 2 3 7 13" xfId="53936"/>
    <cellStyle name="Note 2 3 7 14" xfId="53937"/>
    <cellStyle name="Note 2 3 7 15" xfId="53938"/>
    <cellStyle name="Note 2 3 7 16" xfId="53939"/>
    <cellStyle name="Note 2 3 7 17" xfId="53940"/>
    <cellStyle name="Note 2 3 7 18" xfId="53941"/>
    <cellStyle name="Note 2 3 7 2" xfId="53942"/>
    <cellStyle name="Note 2 3 7 2 10" xfId="53943"/>
    <cellStyle name="Note 2 3 7 2 2" xfId="53944"/>
    <cellStyle name="Note 2 3 7 2 2 2" xfId="53945"/>
    <cellStyle name="Note 2 3 7 2 2 3" xfId="53946"/>
    <cellStyle name="Note 2 3 7 2 2 4" xfId="53947"/>
    <cellStyle name="Note 2 3 7 2 2 5" xfId="53948"/>
    <cellStyle name="Note 2 3 7 2 2 6" xfId="53949"/>
    <cellStyle name="Note 2 3 7 2 2 7" xfId="53950"/>
    <cellStyle name="Note 2 3 7 2 2 8" xfId="53951"/>
    <cellStyle name="Note 2 3 7 2 2 9" xfId="53952"/>
    <cellStyle name="Note 2 3 7 2 3" xfId="53953"/>
    <cellStyle name="Note 2 3 7 2 4" xfId="53954"/>
    <cellStyle name="Note 2 3 7 2 5" xfId="53955"/>
    <cellStyle name="Note 2 3 7 2 6" xfId="53956"/>
    <cellStyle name="Note 2 3 7 2 7" xfId="53957"/>
    <cellStyle name="Note 2 3 7 2 8" xfId="53958"/>
    <cellStyle name="Note 2 3 7 2 9" xfId="53959"/>
    <cellStyle name="Note 2 3 7 3" xfId="53960"/>
    <cellStyle name="Note 2 3 7 3 2" xfId="53961"/>
    <cellStyle name="Note 2 3 7 3 3" xfId="53962"/>
    <cellStyle name="Note 2 3 7 3 4" xfId="53963"/>
    <cellStyle name="Note 2 3 7 3 5" xfId="53964"/>
    <cellStyle name="Note 2 3 7 3 6" xfId="53965"/>
    <cellStyle name="Note 2 3 7 3 7" xfId="53966"/>
    <cellStyle name="Note 2 3 7 3 8" xfId="53967"/>
    <cellStyle name="Note 2 3 7 4" xfId="53968"/>
    <cellStyle name="Note 2 3 7 4 2" xfId="53969"/>
    <cellStyle name="Note 2 3 7 4 3" xfId="53970"/>
    <cellStyle name="Note 2 3 7 4 4" xfId="53971"/>
    <cellStyle name="Note 2 3 7 4 5" xfId="53972"/>
    <cellStyle name="Note 2 3 7 4 6" xfId="53973"/>
    <cellStyle name="Note 2 3 7 4 7" xfId="53974"/>
    <cellStyle name="Note 2 3 7 4 8" xfId="53975"/>
    <cellStyle name="Note 2 3 7 4 9" xfId="53976"/>
    <cellStyle name="Note 2 3 7 5" xfId="53977"/>
    <cellStyle name="Note 2 3 7 6" xfId="53978"/>
    <cellStyle name="Note 2 3 7 7" xfId="53979"/>
    <cellStyle name="Note 2 3 7 8" xfId="53980"/>
    <cellStyle name="Note 2 3 7 9" xfId="53981"/>
    <cellStyle name="Note 2 3 8" xfId="53982"/>
    <cellStyle name="Note 2 3 8 10" xfId="53983"/>
    <cellStyle name="Note 2 3 8 11" xfId="53984"/>
    <cellStyle name="Note 2 3 8 12" xfId="53985"/>
    <cellStyle name="Note 2 3 8 13" xfId="53986"/>
    <cellStyle name="Note 2 3 8 14" xfId="53987"/>
    <cellStyle name="Note 2 3 8 15" xfId="53988"/>
    <cellStyle name="Note 2 3 8 16" xfId="53989"/>
    <cellStyle name="Note 2 3 8 17" xfId="53990"/>
    <cellStyle name="Note 2 3 8 18" xfId="53991"/>
    <cellStyle name="Note 2 3 8 2" xfId="53992"/>
    <cellStyle name="Note 2 3 8 2 10" xfId="53993"/>
    <cellStyle name="Note 2 3 8 2 2" xfId="53994"/>
    <cellStyle name="Note 2 3 8 2 2 2" xfId="53995"/>
    <cellStyle name="Note 2 3 8 2 2 3" xfId="53996"/>
    <cellStyle name="Note 2 3 8 2 2 4" xfId="53997"/>
    <cellStyle name="Note 2 3 8 2 2 5" xfId="53998"/>
    <cellStyle name="Note 2 3 8 2 2 6" xfId="53999"/>
    <cellStyle name="Note 2 3 8 2 2 7" xfId="54000"/>
    <cellStyle name="Note 2 3 8 2 2 8" xfId="54001"/>
    <cellStyle name="Note 2 3 8 2 2 9" xfId="54002"/>
    <cellStyle name="Note 2 3 8 2 3" xfId="54003"/>
    <cellStyle name="Note 2 3 8 2 4" xfId="54004"/>
    <cellStyle name="Note 2 3 8 2 5" xfId="54005"/>
    <cellStyle name="Note 2 3 8 2 6" xfId="54006"/>
    <cellStyle name="Note 2 3 8 2 7" xfId="54007"/>
    <cellStyle name="Note 2 3 8 2 8" xfId="54008"/>
    <cellStyle name="Note 2 3 8 2 9" xfId="54009"/>
    <cellStyle name="Note 2 3 8 3" xfId="54010"/>
    <cellStyle name="Note 2 3 8 3 2" xfId="54011"/>
    <cellStyle name="Note 2 3 8 3 3" xfId="54012"/>
    <cellStyle name="Note 2 3 8 3 4" xfId="54013"/>
    <cellStyle name="Note 2 3 8 3 5" xfId="54014"/>
    <cellStyle name="Note 2 3 8 3 6" xfId="54015"/>
    <cellStyle name="Note 2 3 8 3 7" xfId="54016"/>
    <cellStyle name="Note 2 3 8 3 8" xfId="54017"/>
    <cellStyle name="Note 2 3 8 4" xfId="54018"/>
    <cellStyle name="Note 2 3 8 4 2" xfId="54019"/>
    <cellStyle name="Note 2 3 8 4 3" xfId="54020"/>
    <cellStyle name="Note 2 3 8 4 4" xfId="54021"/>
    <cellStyle name="Note 2 3 8 4 5" xfId="54022"/>
    <cellStyle name="Note 2 3 8 4 6" xfId="54023"/>
    <cellStyle name="Note 2 3 8 4 7" xfId="54024"/>
    <cellStyle name="Note 2 3 8 4 8" xfId="54025"/>
    <cellStyle name="Note 2 3 8 4 9" xfId="54026"/>
    <cellStyle name="Note 2 3 8 5" xfId="54027"/>
    <cellStyle name="Note 2 3 8 6" xfId="54028"/>
    <cellStyle name="Note 2 3 8 7" xfId="54029"/>
    <cellStyle name="Note 2 3 8 8" xfId="54030"/>
    <cellStyle name="Note 2 3 8 9" xfId="54031"/>
    <cellStyle name="Note 2 3 9" xfId="54032"/>
    <cellStyle name="Note 2 3 9 10" xfId="54033"/>
    <cellStyle name="Note 2 3 9 11" xfId="54034"/>
    <cellStyle name="Note 2 3 9 12" xfId="54035"/>
    <cellStyle name="Note 2 3 9 13" xfId="54036"/>
    <cellStyle name="Note 2 3 9 14" xfId="54037"/>
    <cellStyle name="Note 2 3 9 15" xfId="54038"/>
    <cellStyle name="Note 2 3 9 16" xfId="54039"/>
    <cellStyle name="Note 2 3 9 17" xfId="54040"/>
    <cellStyle name="Note 2 3 9 18" xfId="54041"/>
    <cellStyle name="Note 2 3 9 2" xfId="54042"/>
    <cellStyle name="Note 2 3 9 2 10" xfId="54043"/>
    <cellStyle name="Note 2 3 9 2 2" xfId="54044"/>
    <cellStyle name="Note 2 3 9 2 2 2" xfId="54045"/>
    <cellStyle name="Note 2 3 9 2 2 3" xfId="54046"/>
    <cellStyle name="Note 2 3 9 2 2 4" xfId="54047"/>
    <cellStyle name="Note 2 3 9 2 2 5" xfId="54048"/>
    <cellStyle name="Note 2 3 9 2 2 6" xfId="54049"/>
    <cellStyle name="Note 2 3 9 2 2 7" xfId="54050"/>
    <cellStyle name="Note 2 3 9 2 2 8" xfId="54051"/>
    <cellStyle name="Note 2 3 9 2 2 9" xfId="54052"/>
    <cellStyle name="Note 2 3 9 2 3" xfId="54053"/>
    <cellStyle name="Note 2 3 9 2 4" xfId="54054"/>
    <cellStyle name="Note 2 3 9 2 5" xfId="54055"/>
    <cellStyle name="Note 2 3 9 2 6" xfId="54056"/>
    <cellStyle name="Note 2 3 9 2 7" xfId="54057"/>
    <cellStyle name="Note 2 3 9 2 8" xfId="54058"/>
    <cellStyle name="Note 2 3 9 2 9" xfId="54059"/>
    <cellStyle name="Note 2 3 9 3" xfId="54060"/>
    <cellStyle name="Note 2 3 9 3 2" xfId="54061"/>
    <cellStyle name="Note 2 3 9 3 3" xfId="54062"/>
    <cellStyle name="Note 2 3 9 3 4" xfId="54063"/>
    <cellStyle name="Note 2 3 9 3 5" xfId="54064"/>
    <cellStyle name="Note 2 3 9 3 6" xfId="54065"/>
    <cellStyle name="Note 2 3 9 3 7" xfId="54066"/>
    <cellStyle name="Note 2 3 9 3 8" xfId="54067"/>
    <cellStyle name="Note 2 3 9 4" xfId="54068"/>
    <cellStyle name="Note 2 3 9 4 2" xfId="54069"/>
    <cellStyle name="Note 2 3 9 4 3" xfId="54070"/>
    <cellStyle name="Note 2 3 9 4 4" xfId="54071"/>
    <cellStyle name="Note 2 3 9 4 5" xfId="54072"/>
    <cellStyle name="Note 2 3 9 4 6" xfId="54073"/>
    <cellStyle name="Note 2 3 9 4 7" xfId="54074"/>
    <cellStyle name="Note 2 3 9 4 8" xfId="54075"/>
    <cellStyle name="Note 2 3 9 4 9" xfId="54076"/>
    <cellStyle name="Note 2 3 9 5" xfId="54077"/>
    <cellStyle name="Note 2 3 9 6" xfId="54078"/>
    <cellStyle name="Note 2 3 9 7" xfId="54079"/>
    <cellStyle name="Note 2 3 9 8" xfId="54080"/>
    <cellStyle name="Note 2 3 9 9" xfId="54081"/>
    <cellStyle name="Note 2 30" xfId="54082"/>
    <cellStyle name="Note 2 4" xfId="4560"/>
    <cellStyle name="Note 2 4 10" xfId="54083"/>
    <cellStyle name="Note 2 4 10 2" xfId="54084"/>
    <cellStyle name="Note 2 4 10 3" xfId="54085"/>
    <cellStyle name="Note 2 4 10 4" xfId="54086"/>
    <cellStyle name="Note 2 4 10 5" xfId="54087"/>
    <cellStyle name="Note 2 4 10 6" xfId="54088"/>
    <cellStyle name="Note 2 4 10 7" xfId="54089"/>
    <cellStyle name="Note 2 4 10 8" xfId="54090"/>
    <cellStyle name="Note 2 4 10 9" xfId="54091"/>
    <cellStyle name="Note 2 4 11" xfId="54092"/>
    <cellStyle name="Note 2 4 12" xfId="54093"/>
    <cellStyle name="Note 2 4 13" xfId="54094"/>
    <cellStyle name="Note 2 4 14" xfId="54095"/>
    <cellStyle name="Note 2 4 15" xfId="54096"/>
    <cellStyle name="Note 2 4 16" xfId="54097"/>
    <cellStyle name="Note 2 4 17" xfId="54098"/>
    <cellStyle name="Note 2 4 18" xfId="54099"/>
    <cellStyle name="Note 2 4 19" xfId="54100"/>
    <cellStyle name="Note 2 4 2" xfId="54101"/>
    <cellStyle name="Note 2 4 2 10" xfId="54102"/>
    <cellStyle name="Note 2 4 2 11" xfId="54103"/>
    <cellStyle name="Note 2 4 2 12" xfId="54104"/>
    <cellStyle name="Note 2 4 2 13" xfId="54105"/>
    <cellStyle name="Note 2 4 2 14" xfId="54106"/>
    <cellStyle name="Note 2 4 2 15" xfId="54107"/>
    <cellStyle name="Note 2 4 2 16" xfId="54108"/>
    <cellStyle name="Note 2 4 2 17" xfId="54109"/>
    <cellStyle name="Note 2 4 2 18" xfId="54110"/>
    <cellStyle name="Note 2 4 2 19" xfId="54111"/>
    <cellStyle name="Note 2 4 2 2" xfId="54112"/>
    <cellStyle name="Note 2 4 2 2 10" xfId="54113"/>
    <cellStyle name="Note 2 4 2 2 10 2" xfId="54114"/>
    <cellStyle name="Note 2 4 2 2 10 3" xfId="54115"/>
    <cellStyle name="Note 2 4 2 2 10 4" xfId="54116"/>
    <cellStyle name="Note 2 4 2 2 10 5" xfId="54117"/>
    <cellStyle name="Note 2 4 2 2 10 6" xfId="54118"/>
    <cellStyle name="Note 2 4 2 2 10 7" xfId="54119"/>
    <cellStyle name="Note 2 4 2 2 10 8" xfId="54120"/>
    <cellStyle name="Note 2 4 2 2 11" xfId="54121"/>
    <cellStyle name="Note 2 4 2 2 12" xfId="54122"/>
    <cellStyle name="Note 2 4 2 2 13" xfId="54123"/>
    <cellStyle name="Note 2 4 2 2 14" xfId="54124"/>
    <cellStyle name="Note 2 4 2 2 15" xfId="54125"/>
    <cellStyle name="Note 2 4 2 2 16" xfId="54126"/>
    <cellStyle name="Note 2 4 2 2 17" xfId="54127"/>
    <cellStyle name="Note 2 4 2 2 18" xfId="54128"/>
    <cellStyle name="Note 2 4 2 2 19" xfId="54129"/>
    <cellStyle name="Note 2 4 2 2 2" xfId="54130"/>
    <cellStyle name="Note 2 4 2 2 2 10" xfId="54131"/>
    <cellStyle name="Note 2 4 2 2 2 11" xfId="54132"/>
    <cellStyle name="Note 2 4 2 2 2 12" xfId="54133"/>
    <cellStyle name="Note 2 4 2 2 2 13" xfId="54134"/>
    <cellStyle name="Note 2 4 2 2 2 14" xfId="54135"/>
    <cellStyle name="Note 2 4 2 2 2 15" xfId="54136"/>
    <cellStyle name="Note 2 4 2 2 2 16" xfId="54137"/>
    <cellStyle name="Note 2 4 2 2 2 17" xfId="54138"/>
    <cellStyle name="Note 2 4 2 2 2 18" xfId="54139"/>
    <cellStyle name="Note 2 4 2 2 2 19" xfId="54140"/>
    <cellStyle name="Note 2 4 2 2 2 2" xfId="54141"/>
    <cellStyle name="Note 2 4 2 2 2 2 2" xfId="54142"/>
    <cellStyle name="Note 2 4 2 2 2 2 2 2" xfId="54143"/>
    <cellStyle name="Note 2 4 2 2 2 2 3" xfId="54144"/>
    <cellStyle name="Note 2 4 2 2 2 2 3 2" xfId="54145"/>
    <cellStyle name="Note 2 4 2 2 2 2 4" xfId="54146"/>
    <cellStyle name="Note 2 4 2 2 2 2 4 2" xfId="54147"/>
    <cellStyle name="Note 2 4 2 2 2 2 5" xfId="54148"/>
    <cellStyle name="Note 2 4 2 2 2 2 6" xfId="54149"/>
    <cellStyle name="Note 2 4 2 2 2 2 7" xfId="54150"/>
    <cellStyle name="Note 2 4 2 2 2 2 8" xfId="54151"/>
    <cellStyle name="Note 2 4 2 2 2 2 9" xfId="54152"/>
    <cellStyle name="Note 2 4 2 2 2 20" xfId="54153"/>
    <cellStyle name="Note 2 4 2 2 2 21" xfId="54154"/>
    <cellStyle name="Note 2 4 2 2 2 22" xfId="54155"/>
    <cellStyle name="Note 2 4 2 2 2 23" xfId="54156"/>
    <cellStyle name="Note 2 4 2 2 2 24" xfId="54157"/>
    <cellStyle name="Note 2 4 2 2 2 25" xfId="54158"/>
    <cellStyle name="Note 2 4 2 2 2 3" xfId="54159"/>
    <cellStyle name="Note 2 4 2 2 2 3 2" xfId="54160"/>
    <cellStyle name="Note 2 4 2 2 2 3 3" xfId="54161"/>
    <cellStyle name="Note 2 4 2 2 2 3 4" xfId="54162"/>
    <cellStyle name="Note 2 4 2 2 2 3 5" xfId="54163"/>
    <cellStyle name="Note 2 4 2 2 2 3 6" xfId="54164"/>
    <cellStyle name="Note 2 4 2 2 2 3 7" xfId="54165"/>
    <cellStyle name="Note 2 4 2 2 2 3 8" xfId="54166"/>
    <cellStyle name="Note 2 4 2 2 2 3 9" xfId="54167"/>
    <cellStyle name="Note 2 4 2 2 2 4" xfId="54168"/>
    <cellStyle name="Note 2 4 2 2 2 4 2" xfId="54169"/>
    <cellStyle name="Note 2 4 2 2 2 4 3" xfId="54170"/>
    <cellStyle name="Note 2 4 2 2 2 4 4" xfId="54171"/>
    <cellStyle name="Note 2 4 2 2 2 4 5" xfId="54172"/>
    <cellStyle name="Note 2 4 2 2 2 4 6" xfId="54173"/>
    <cellStyle name="Note 2 4 2 2 2 4 7" xfId="54174"/>
    <cellStyle name="Note 2 4 2 2 2 4 8" xfId="54175"/>
    <cellStyle name="Note 2 4 2 2 2 4 9" xfId="54176"/>
    <cellStyle name="Note 2 4 2 2 2 5" xfId="54177"/>
    <cellStyle name="Note 2 4 2 2 2 5 2" xfId="54178"/>
    <cellStyle name="Note 2 4 2 2 2 5 3" xfId="54179"/>
    <cellStyle name="Note 2 4 2 2 2 5 4" xfId="54180"/>
    <cellStyle name="Note 2 4 2 2 2 5 5" xfId="54181"/>
    <cellStyle name="Note 2 4 2 2 2 5 6" xfId="54182"/>
    <cellStyle name="Note 2 4 2 2 2 5 7" xfId="54183"/>
    <cellStyle name="Note 2 4 2 2 2 5 8" xfId="54184"/>
    <cellStyle name="Note 2 4 2 2 2 5 9" xfId="54185"/>
    <cellStyle name="Note 2 4 2 2 2 6" xfId="54186"/>
    <cellStyle name="Note 2 4 2 2 2 6 2" xfId="54187"/>
    <cellStyle name="Note 2 4 2 2 2 6 3" xfId="54188"/>
    <cellStyle name="Note 2 4 2 2 2 6 4" xfId="54189"/>
    <cellStyle name="Note 2 4 2 2 2 6 5" xfId="54190"/>
    <cellStyle name="Note 2 4 2 2 2 6 6" xfId="54191"/>
    <cellStyle name="Note 2 4 2 2 2 6 7" xfId="54192"/>
    <cellStyle name="Note 2 4 2 2 2 6 8" xfId="54193"/>
    <cellStyle name="Note 2 4 2 2 2 6 9" xfId="54194"/>
    <cellStyle name="Note 2 4 2 2 2 7" xfId="54195"/>
    <cellStyle name="Note 2 4 2 2 2 7 2" xfId="54196"/>
    <cellStyle name="Note 2 4 2 2 2 7 3" xfId="54197"/>
    <cellStyle name="Note 2 4 2 2 2 7 4" xfId="54198"/>
    <cellStyle name="Note 2 4 2 2 2 7 5" xfId="54199"/>
    <cellStyle name="Note 2 4 2 2 2 7 6" xfId="54200"/>
    <cellStyle name="Note 2 4 2 2 2 7 7" xfId="54201"/>
    <cellStyle name="Note 2 4 2 2 2 7 8" xfId="54202"/>
    <cellStyle name="Note 2 4 2 2 2 8" xfId="54203"/>
    <cellStyle name="Note 2 4 2 2 2 9" xfId="54204"/>
    <cellStyle name="Note 2 4 2 2 20" xfId="54205"/>
    <cellStyle name="Note 2 4 2 2 21" xfId="54206"/>
    <cellStyle name="Note 2 4 2 2 22" xfId="54207"/>
    <cellStyle name="Note 2 4 2 2 23" xfId="54208"/>
    <cellStyle name="Note 2 4 2 2 24" xfId="54209"/>
    <cellStyle name="Note 2 4 2 2 25" xfId="54210"/>
    <cellStyle name="Note 2 4 2 2 26" xfId="54211"/>
    <cellStyle name="Note 2 4 2 2 27" xfId="54212"/>
    <cellStyle name="Note 2 4 2 2 3" xfId="54213"/>
    <cellStyle name="Note 2 4 2 2 3 10" xfId="54214"/>
    <cellStyle name="Note 2 4 2 2 3 11" xfId="54215"/>
    <cellStyle name="Note 2 4 2 2 3 12" xfId="54216"/>
    <cellStyle name="Note 2 4 2 2 3 13" xfId="54217"/>
    <cellStyle name="Note 2 4 2 2 3 14" xfId="54218"/>
    <cellStyle name="Note 2 4 2 2 3 15" xfId="54219"/>
    <cellStyle name="Note 2 4 2 2 3 16" xfId="54220"/>
    <cellStyle name="Note 2 4 2 2 3 17" xfId="54221"/>
    <cellStyle name="Note 2 4 2 2 3 18" xfId="54222"/>
    <cellStyle name="Note 2 4 2 2 3 19" xfId="54223"/>
    <cellStyle name="Note 2 4 2 2 3 2" xfId="54224"/>
    <cellStyle name="Note 2 4 2 2 3 2 2" xfId="54225"/>
    <cellStyle name="Note 2 4 2 2 3 2 3" xfId="54226"/>
    <cellStyle name="Note 2 4 2 2 3 2 4" xfId="54227"/>
    <cellStyle name="Note 2 4 2 2 3 2 5" xfId="54228"/>
    <cellStyle name="Note 2 4 2 2 3 2 6" xfId="54229"/>
    <cellStyle name="Note 2 4 2 2 3 2 7" xfId="54230"/>
    <cellStyle name="Note 2 4 2 2 3 2 8" xfId="54231"/>
    <cellStyle name="Note 2 4 2 2 3 20" xfId="54232"/>
    <cellStyle name="Note 2 4 2 2 3 21" xfId="54233"/>
    <cellStyle name="Note 2 4 2 2 3 22" xfId="54234"/>
    <cellStyle name="Note 2 4 2 2 3 23" xfId="54235"/>
    <cellStyle name="Note 2 4 2 2 3 24" xfId="54236"/>
    <cellStyle name="Note 2 4 2 2 3 3" xfId="54237"/>
    <cellStyle name="Note 2 4 2 2 3 3 2" xfId="54238"/>
    <cellStyle name="Note 2 4 2 2 3 3 3" xfId="54239"/>
    <cellStyle name="Note 2 4 2 2 3 3 4" xfId="54240"/>
    <cellStyle name="Note 2 4 2 2 3 3 5" xfId="54241"/>
    <cellStyle name="Note 2 4 2 2 3 3 6" xfId="54242"/>
    <cellStyle name="Note 2 4 2 2 3 3 7" xfId="54243"/>
    <cellStyle name="Note 2 4 2 2 3 3 8" xfId="54244"/>
    <cellStyle name="Note 2 4 2 2 3 4" xfId="54245"/>
    <cellStyle name="Note 2 4 2 2 3 4 2" xfId="54246"/>
    <cellStyle name="Note 2 4 2 2 3 4 3" xfId="54247"/>
    <cellStyle name="Note 2 4 2 2 3 4 4" xfId="54248"/>
    <cellStyle name="Note 2 4 2 2 3 4 5" xfId="54249"/>
    <cellStyle name="Note 2 4 2 2 3 4 6" xfId="54250"/>
    <cellStyle name="Note 2 4 2 2 3 4 7" xfId="54251"/>
    <cellStyle name="Note 2 4 2 2 3 4 8" xfId="54252"/>
    <cellStyle name="Note 2 4 2 2 3 5" xfId="54253"/>
    <cellStyle name="Note 2 4 2 2 3 5 2" xfId="54254"/>
    <cellStyle name="Note 2 4 2 2 3 5 3" xfId="54255"/>
    <cellStyle name="Note 2 4 2 2 3 5 4" xfId="54256"/>
    <cellStyle name="Note 2 4 2 2 3 5 5" xfId="54257"/>
    <cellStyle name="Note 2 4 2 2 3 5 6" xfId="54258"/>
    <cellStyle name="Note 2 4 2 2 3 5 7" xfId="54259"/>
    <cellStyle name="Note 2 4 2 2 3 5 8" xfId="54260"/>
    <cellStyle name="Note 2 4 2 2 3 6" xfId="54261"/>
    <cellStyle name="Note 2 4 2 2 3 6 2" xfId="54262"/>
    <cellStyle name="Note 2 4 2 2 3 6 3" xfId="54263"/>
    <cellStyle name="Note 2 4 2 2 3 6 4" xfId="54264"/>
    <cellStyle name="Note 2 4 2 2 3 6 5" xfId="54265"/>
    <cellStyle name="Note 2 4 2 2 3 6 6" xfId="54266"/>
    <cellStyle name="Note 2 4 2 2 3 6 7" xfId="54267"/>
    <cellStyle name="Note 2 4 2 2 3 6 8" xfId="54268"/>
    <cellStyle name="Note 2 4 2 2 3 7" xfId="54269"/>
    <cellStyle name="Note 2 4 2 2 3 7 2" xfId="54270"/>
    <cellStyle name="Note 2 4 2 2 3 7 3" xfId="54271"/>
    <cellStyle name="Note 2 4 2 2 3 7 4" xfId="54272"/>
    <cellStyle name="Note 2 4 2 2 3 7 5" xfId="54273"/>
    <cellStyle name="Note 2 4 2 2 3 7 6" xfId="54274"/>
    <cellStyle name="Note 2 4 2 2 3 7 7" xfId="54275"/>
    <cellStyle name="Note 2 4 2 2 3 7 8" xfId="54276"/>
    <cellStyle name="Note 2 4 2 2 3 8" xfId="54277"/>
    <cellStyle name="Note 2 4 2 2 3 9" xfId="54278"/>
    <cellStyle name="Note 2 4 2 2 4" xfId="54279"/>
    <cellStyle name="Note 2 4 2 2 4 10" xfId="54280"/>
    <cellStyle name="Note 2 4 2 2 4 11" xfId="54281"/>
    <cellStyle name="Note 2 4 2 2 4 12" xfId="54282"/>
    <cellStyle name="Note 2 4 2 2 4 13" xfId="54283"/>
    <cellStyle name="Note 2 4 2 2 4 14" xfId="54284"/>
    <cellStyle name="Note 2 4 2 2 4 15" xfId="54285"/>
    <cellStyle name="Note 2 4 2 2 4 16" xfId="54286"/>
    <cellStyle name="Note 2 4 2 2 4 17" xfId="54287"/>
    <cellStyle name="Note 2 4 2 2 4 18" xfId="54288"/>
    <cellStyle name="Note 2 4 2 2 4 2" xfId="54289"/>
    <cellStyle name="Note 2 4 2 2 4 3" xfId="54290"/>
    <cellStyle name="Note 2 4 2 2 4 4" xfId="54291"/>
    <cellStyle name="Note 2 4 2 2 4 5" xfId="54292"/>
    <cellStyle name="Note 2 4 2 2 4 6" xfId="54293"/>
    <cellStyle name="Note 2 4 2 2 4 7" xfId="54294"/>
    <cellStyle name="Note 2 4 2 2 4 8" xfId="54295"/>
    <cellStyle name="Note 2 4 2 2 4 9" xfId="54296"/>
    <cellStyle name="Note 2 4 2 2 5" xfId="54297"/>
    <cellStyle name="Note 2 4 2 2 5 10" xfId="54298"/>
    <cellStyle name="Note 2 4 2 2 5 11" xfId="54299"/>
    <cellStyle name="Note 2 4 2 2 5 12" xfId="54300"/>
    <cellStyle name="Note 2 4 2 2 5 13" xfId="54301"/>
    <cellStyle name="Note 2 4 2 2 5 14" xfId="54302"/>
    <cellStyle name="Note 2 4 2 2 5 15" xfId="54303"/>
    <cellStyle name="Note 2 4 2 2 5 16" xfId="54304"/>
    <cellStyle name="Note 2 4 2 2 5 17" xfId="54305"/>
    <cellStyle name="Note 2 4 2 2 5 18" xfId="54306"/>
    <cellStyle name="Note 2 4 2 2 5 2" xfId="54307"/>
    <cellStyle name="Note 2 4 2 2 5 3" xfId="54308"/>
    <cellStyle name="Note 2 4 2 2 5 4" xfId="54309"/>
    <cellStyle name="Note 2 4 2 2 5 5" xfId="54310"/>
    <cellStyle name="Note 2 4 2 2 5 6" xfId="54311"/>
    <cellStyle name="Note 2 4 2 2 5 7" xfId="54312"/>
    <cellStyle name="Note 2 4 2 2 5 8" xfId="54313"/>
    <cellStyle name="Note 2 4 2 2 5 9" xfId="54314"/>
    <cellStyle name="Note 2 4 2 2 6" xfId="54315"/>
    <cellStyle name="Note 2 4 2 2 6 10" xfId="54316"/>
    <cellStyle name="Note 2 4 2 2 6 11" xfId="54317"/>
    <cellStyle name="Note 2 4 2 2 6 12" xfId="54318"/>
    <cellStyle name="Note 2 4 2 2 6 13" xfId="54319"/>
    <cellStyle name="Note 2 4 2 2 6 14" xfId="54320"/>
    <cellStyle name="Note 2 4 2 2 6 15" xfId="54321"/>
    <cellStyle name="Note 2 4 2 2 6 16" xfId="54322"/>
    <cellStyle name="Note 2 4 2 2 6 17" xfId="54323"/>
    <cellStyle name="Note 2 4 2 2 6 18" xfId="54324"/>
    <cellStyle name="Note 2 4 2 2 6 2" xfId="54325"/>
    <cellStyle name="Note 2 4 2 2 6 3" xfId="54326"/>
    <cellStyle name="Note 2 4 2 2 6 4" xfId="54327"/>
    <cellStyle name="Note 2 4 2 2 6 5" xfId="54328"/>
    <cellStyle name="Note 2 4 2 2 6 6" xfId="54329"/>
    <cellStyle name="Note 2 4 2 2 6 7" xfId="54330"/>
    <cellStyle name="Note 2 4 2 2 6 8" xfId="54331"/>
    <cellStyle name="Note 2 4 2 2 6 9" xfId="54332"/>
    <cellStyle name="Note 2 4 2 2 7" xfId="54333"/>
    <cellStyle name="Note 2 4 2 2 7 2" xfId="54334"/>
    <cellStyle name="Note 2 4 2 2 7 3" xfId="54335"/>
    <cellStyle name="Note 2 4 2 2 7 4" xfId="54336"/>
    <cellStyle name="Note 2 4 2 2 7 5" xfId="54337"/>
    <cellStyle name="Note 2 4 2 2 7 6" xfId="54338"/>
    <cellStyle name="Note 2 4 2 2 7 7" xfId="54339"/>
    <cellStyle name="Note 2 4 2 2 7 8" xfId="54340"/>
    <cellStyle name="Note 2 4 2 2 7 9" xfId="54341"/>
    <cellStyle name="Note 2 4 2 2 8" xfId="54342"/>
    <cellStyle name="Note 2 4 2 2 8 2" xfId="54343"/>
    <cellStyle name="Note 2 4 2 2 8 3" xfId="54344"/>
    <cellStyle name="Note 2 4 2 2 8 4" xfId="54345"/>
    <cellStyle name="Note 2 4 2 2 8 5" xfId="54346"/>
    <cellStyle name="Note 2 4 2 2 8 6" xfId="54347"/>
    <cellStyle name="Note 2 4 2 2 8 7" xfId="54348"/>
    <cellStyle name="Note 2 4 2 2 8 8" xfId="54349"/>
    <cellStyle name="Note 2 4 2 2 8 9" xfId="54350"/>
    <cellStyle name="Note 2 4 2 2 9" xfId="54351"/>
    <cellStyle name="Note 2 4 2 2 9 2" xfId="54352"/>
    <cellStyle name="Note 2 4 2 2 9 3" xfId="54353"/>
    <cellStyle name="Note 2 4 2 2 9 4" xfId="54354"/>
    <cellStyle name="Note 2 4 2 2 9 5" xfId="54355"/>
    <cellStyle name="Note 2 4 2 2 9 6" xfId="54356"/>
    <cellStyle name="Note 2 4 2 2 9 7" xfId="54357"/>
    <cellStyle name="Note 2 4 2 2 9 8" xfId="54358"/>
    <cellStyle name="Note 2 4 2 20" xfId="54359"/>
    <cellStyle name="Note 2 4 2 21" xfId="54360"/>
    <cellStyle name="Note 2 4 2 22" xfId="54361"/>
    <cellStyle name="Note 2 4 2 23" xfId="54362"/>
    <cellStyle name="Note 2 4 2 24" xfId="54363"/>
    <cellStyle name="Note 2 4 2 25" xfId="54364"/>
    <cellStyle name="Note 2 4 2 26" xfId="54365"/>
    <cellStyle name="Note 2 4 2 27" xfId="54366"/>
    <cellStyle name="Note 2 4 2 3" xfId="54367"/>
    <cellStyle name="Note 2 4 2 3 10" xfId="54368"/>
    <cellStyle name="Note 2 4 2 3 11" xfId="54369"/>
    <cellStyle name="Note 2 4 2 3 12" xfId="54370"/>
    <cellStyle name="Note 2 4 2 3 13" xfId="54371"/>
    <cellStyle name="Note 2 4 2 3 14" xfId="54372"/>
    <cellStyle name="Note 2 4 2 3 15" xfId="54373"/>
    <cellStyle name="Note 2 4 2 3 16" xfId="54374"/>
    <cellStyle name="Note 2 4 2 3 17" xfId="54375"/>
    <cellStyle name="Note 2 4 2 3 18" xfId="54376"/>
    <cellStyle name="Note 2 4 2 3 19" xfId="54377"/>
    <cellStyle name="Note 2 4 2 3 2" xfId="54378"/>
    <cellStyle name="Note 2 4 2 3 2 2" xfId="54379"/>
    <cellStyle name="Note 2 4 2 3 2 2 2" xfId="54380"/>
    <cellStyle name="Note 2 4 2 3 2 3" xfId="54381"/>
    <cellStyle name="Note 2 4 2 3 2 3 2" xfId="54382"/>
    <cellStyle name="Note 2 4 2 3 2 4" xfId="54383"/>
    <cellStyle name="Note 2 4 2 3 2 4 2" xfId="54384"/>
    <cellStyle name="Note 2 4 2 3 2 5" xfId="54385"/>
    <cellStyle name="Note 2 4 2 3 2 6" xfId="54386"/>
    <cellStyle name="Note 2 4 2 3 2 7" xfId="54387"/>
    <cellStyle name="Note 2 4 2 3 2 8" xfId="54388"/>
    <cellStyle name="Note 2 4 2 3 2 9" xfId="54389"/>
    <cellStyle name="Note 2 4 2 3 20" xfId="54390"/>
    <cellStyle name="Note 2 4 2 3 21" xfId="54391"/>
    <cellStyle name="Note 2 4 2 3 22" xfId="54392"/>
    <cellStyle name="Note 2 4 2 3 23" xfId="54393"/>
    <cellStyle name="Note 2 4 2 3 24" xfId="54394"/>
    <cellStyle name="Note 2 4 2 3 25" xfId="54395"/>
    <cellStyle name="Note 2 4 2 3 3" xfId="54396"/>
    <cellStyle name="Note 2 4 2 3 3 2" xfId="54397"/>
    <cellStyle name="Note 2 4 2 3 3 3" xfId="54398"/>
    <cellStyle name="Note 2 4 2 3 3 4" xfId="54399"/>
    <cellStyle name="Note 2 4 2 3 3 5" xfId="54400"/>
    <cellStyle name="Note 2 4 2 3 3 6" xfId="54401"/>
    <cellStyle name="Note 2 4 2 3 3 7" xfId="54402"/>
    <cellStyle name="Note 2 4 2 3 3 8" xfId="54403"/>
    <cellStyle name="Note 2 4 2 3 3 9" xfId="54404"/>
    <cellStyle name="Note 2 4 2 3 4" xfId="54405"/>
    <cellStyle name="Note 2 4 2 3 4 2" xfId="54406"/>
    <cellStyle name="Note 2 4 2 3 4 3" xfId="54407"/>
    <cellStyle name="Note 2 4 2 3 4 4" xfId="54408"/>
    <cellStyle name="Note 2 4 2 3 4 5" xfId="54409"/>
    <cellStyle name="Note 2 4 2 3 4 6" xfId="54410"/>
    <cellStyle name="Note 2 4 2 3 4 7" xfId="54411"/>
    <cellStyle name="Note 2 4 2 3 4 8" xfId="54412"/>
    <cellStyle name="Note 2 4 2 3 4 9" xfId="54413"/>
    <cellStyle name="Note 2 4 2 3 5" xfId="54414"/>
    <cellStyle name="Note 2 4 2 3 5 2" xfId="54415"/>
    <cellStyle name="Note 2 4 2 3 5 3" xfId="54416"/>
    <cellStyle name="Note 2 4 2 3 5 4" xfId="54417"/>
    <cellStyle name="Note 2 4 2 3 5 5" xfId="54418"/>
    <cellStyle name="Note 2 4 2 3 5 6" xfId="54419"/>
    <cellStyle name="Note 2 4 2 3 5 7" xfId="54420"/>
    <cellStyle name="Note 2 4 2 3 5 8" xfId="54421"/>
    <cellStyle name="Note 2 4 2 3 5 9" xfId="54422"/>
    <cellStyle name="Note 2 4 2 3 6" xfId="54423"/>
    <cellStyle name="Note 2 4 2 3 6 2" xfId="54424"/>
    <cellStyle name="Note 2 4 2 3 6 3" xfId="54425"/>
    <cellStyle name="Note 2 4 2 3 6 4" xfId="54426"/>
    <cellStyle name="Note 2 4 2 3 6 5" xfId="54427"/>
    <cellStyle name="Note 2 4 2 3 6 6" xfId="54428"/>
    <cellStyle name="Note 2 4 2 3 6 7" xfId="54429"/>
    <cellStyle name="Note 2 4 2 3 6 8" xfId="54430"/>
    <cellStyle name="Note 2 4 2 3 6 9" xfId="54431"/>
    <cellStyle name="Note 2 4 2 3 7" xfId="54432"/>
    <cellStyle name="Note 2 4 2 3 7 2" xfId="54433"/>
    <cellStyle name="Note 2 4 2 3 7 3" xfId="54434"/>
    <cellStyle name="Note 2 4 2 3 7 4" xfId="54435"/>
    <cellStyle name="Note 2 4 2 3 7 5" xfId="54436"/>
    <cellStyle name="Note 2 4 2 3 7 6" xfId="54437"/>
    <cellStyle name="Note 2 4 2 3 7 7" xfId="54438"/>
    <cellStyle name="Note 2 4 2 3 7 8" xfId="54439"/>
    <cellStyle name="Note 2 4 2 3 8" xfId="54440"/>
    <cellStyle name="Note 2 4 2 3 9" xfId="54441"/>
    <cellStyle name="Note 2 4 2 4" xfId="54442"/>
    <cellStyle name="Note 2 4 2 4 10" xfId="54443"/>
    <cellStyle name="Note 2 4 2 4 11" xfId="54444"/>
    <cellStyle name="Note 2 4 2 4 12" xfId="54445"/>
    <cellStyle name="Note 2 4 2 4 13" xfId="54446"/>
    <cellStyle name="Note 2 4 2 4 14" xfId="54447"/>
    <cellStyle name="Note 2 4 2 4 15" xfId="54448"/>
    <cellStyle name="Note 2 4 2 4 16" xfId="54449"/>
    <cellStyle name="Note 2 4 2 4 17" xfId="54450"/>
    <cellStyle name="Note 2 4 2 4 18" xfId="54451"/>
    <cellStyle name="Note 2 4 2 4 2" xfId="54452"/>
    <cellStyle name="Note 2 4 2 4 3" xfId="54453"/>
    <cellStyle name="Note 2 4 2 4 4" xfId="54454"/>
    <cellStyle name="Note 2 4 2 4 5" xfId="54455"/>
    <cellStyle name="Note 2 4 2 4 6" xfId="54456"/>
    <cellStyle name="Note 2 4 2 4 7" xfId="54457"/>
    <cellStyle name="Note 2 4 2 4 8" xfId="54458"/>
    <cellStyle name="Note 2 4 2 4 9" xfId="54459"/>
    <cellStyle name="Note 2 4 2 5" xfId="54460"/>
    <cellStyle name="Note 2 4 2 5 10" xfId="54461"/>
    <cellStyle name="Note 2 4 2 5 11" xfId="54462"/>
    <cellStyle name="Note 2 4 2 5 12" xfId="54463"/>
    <cellStyle name="Note 2 4 2 5 13" xfId="54464"/>
    <cellStyle name="Note 2 4 2 5 14" xfId="54465"/>
    <cellStyle name="Note 2 4 2 5 15" xfId="54466"/>
    <cellStyle name="Note 2 4 2 5 16" xfId="54467"/>
    <cellStyle name="Note 2 4 2 5 17" xfId="54468"/>
    <cellStyle name="Note 2 4 2 5 18" xfId="54469"/>
    <cellStyle name="Note 2 4 2 5 2" xfId="54470"/>
    <cellStyle name="Note 2 4 2 5 3" xfId="54471"/>
    <cellStyle name="Note 2 4 2 5 4" xfId="54472"/>
    <cellStyle name="Note 2 4 2 5 5" xfId="54473"/>
    <cellStyle name="Note 2 4 2 5 6" xfId="54474"/>
    <cellStyle name="Note 2 4 2 5 7" xfId="54475"/>
    <cellStyle name="Note 2 4 2 5 8" xfId="54476"/>
    <cellStyle name="Note 2 4 2 5 9" xfId="54477"/>
    <cellStyle name="Note 2 4 2 6" xfId="54478"/>
    <cellStyle name="Note 2 4 2 6 10" xfId="54479"/>
    <cellStyle name="Note 2 4 2 6 11" xfId="54480"/>
    <cellStyle name="Note 2 4 2 6 12" xfId="54481"/>
    <cellStyle name="Note 2 4 2 6 13" xfId="54482"/>
    <cellStyle name="Note 2 4 2 6 14" xfId="54483"/>
    <cellStyle name="Note 2 4 2 6 15" xfId="54484"/>
    <cellStyle name="Note 2 4 2 6 16" xfId="54485"/>
    <cellStyle name="Note 2 4 2 6 17" xfId="54486"/>
    <cellStyle name="Note 2 4 2 6 18" xfId="54487"/>
    <cellStyle name="Note 2 4 2 6 2" xfId="54488"/>
    <cellStyle name="Note 2 4 2 6 3" xfId="54489"/>
    <cellStyle name="Note 2 4 2 6 4" xfId="54490"/>
    <cellStyle name="Note 2 4 2 6 5" xfId="54491"/>
    <cellStyle name="Note 2 4 2 6 6" xfId="54492"/>
    <cellStyle name="Note 2 4 2 6 7" xfId="54493"/>
    <cellStyle name="Note 2 4 2 6 8" xfId="54494"/>
    <cellStyle name="Note 2 4 2 6 9" xfId="54495"/>
    <cellStyle name="Note 2 4 2 7" xfId="54496"/>
    <cellStyle name="Note 2 4 2 7 10" xfId="54497"/>
    <cellStyle name="Note 2 4 2 7 11" xfId="54498"/>
    <cellStyle name="Note 2 4 2 7 12" xfId="54499"/>
    <cellStyle name="Note 2 4 2 7 13" xfId="54500"/>
    <cellStyle name="Note 2 4 2 7 14" xfId="54501"/>
    <cellStyle name="Note 2 4 2 7 15" xfId="54502"/>
    <cellStyle name="Note 2 4 2 7 16" xfId="54503"/>
    <cellStyle name="Note 2 4 2 7 17" xfId="54504"/>
    <cellStyle name="Note 2 4 2 7 18" xfId="54505"/>
    <cellStyle name="Note 2 4 2 7 2" xfId="54506"/>
    <cellStyle name="Note 2 4 2 7 3" xfId="54507"/>
    <cellStyle name="Note 2 4 2 7 4" xfId="54508"/>
    <cellStyle name="Note 2 4 2 7 5" xfId="54509"/>
    <cellStyle name="Note 2 4 2 7 6" xfId="54510"/>
    <cellStyle name="Note 2 4 2 7 7" xfId="54511"/>
    <cellStyle name="Note 2 4 2 7 8" xfId="54512"/>
    <cellStyle name="Note 2 4 2 7 9" xfId="54513"/>
    <cellStyle name="Note 2 4 2 8" xfId="54514"/>
    <cellStyle name="Note 2 4 2 8 2" xfId="54515"/>
    <cellStyle name="Note 2 4 2 8 3" xfId="54516"/>
    <cellStyle name="Note 2 4 2 8 4" xfId="54517"/>
    <cellStyle name="Note 2 4 2 8 5" xfId="54518"/>
    <cellStyle name="Note 2 4 2 8 6" xfId="54519"/>
    <cellStyle name="Note 2 4 2 8 7" xfId="54520"/>
    <cellStyle name="Note 2 4 2 8 8" xfId="54521"/>
    <cellStyle name="Note 2 4 2 8 9" xfId="54522"/>
    <cellStyle name="Note 2 4 2 9" xfId="54523"/>
    <cellStyle name="Note 2 4 2 9 2" xfId="54524"/>
    <cellStyle name="Note 2 4 2 9 3" xfId="54525"/>
    <cellStyle name="Note 2 4 2 9 4" xfId="54526"/>
    <cellStyle name="Note 2 4 2 9 5" xfId="54527"/>
    <cellStyle name="Note 2 4 2 9 6" xfId="54528"/>
    <cellStyle name="Note 2 4 2 9 7" xfId="54529"/>
    <cellStyle name="Note 2 4 2 9 8" xfId="54530"/>
    <cellStyle name="Note 2 4 2 9 9" xfId="54531"/>
    <cellStyle name="Note 2 4 20" xfId="54532"/>
    <cellStyle name="Note 2 4 21" xfId="54533"/>
    <cellStyle name="Note 2 4 22" xfId="54534"/>
    <cellStyle name="Note 2 4 23" xfId="54535"/>
    <cellStyle name="Note 2 4 24" xfId="54536"/>
    <cellStyle name="Note 2 4 25" xfId="54537"/>
    <cellStyle name="Note 2 4 26" xfId="54538"/>
    <cellStyle name="Note 2 4 27" xfId="54539"/>
    <cellStyle name="Note 2 4 28" xfId="54540"/>
    <cellStyle name="Note 2 4 3" xfId="54541"/>
    <cellStyle name="Note 2 4 3 10" xfId="54542"/>
    <cellStyle name="Note 2 4 3 10 2" xfId="54543"/>
    <cellStyle name="Note 2 4 3 10 3" xfId="54544"/>
    <cellStyle name="Note 2 4 3 10 4" xfId="54545"/>
    <cellStyle name="Note 2 4 3 10 5" xfId="54546"/>
    <cellStyle name="Note 2 4 3 10 6" xfId="54547"/>
    <cellStyle name="Note 2 4 3 10 7" xfId="54548"/>
    <cellStyle name="Note 2 4 3 10 8" xfId="54549"/>
    <cellStyle name="Note 2 4 3 11" xfId="54550"/>
    <cellStyle name="Note 2 4 3 12" xfId="54551"/>
    <cellStyle name="Note 2 4 3 13" xfId="54552"/>
    <cellStyle name="Note 2 4 3 14" xfId="54553"/>
    <cellStyle name="Note 2 4 3 15" xfId="54554"/>
    <cellStyle name="Note 2 4 3 16" xfId="54555"/>
    <cellStyle name="Note 2 4 3 17" xfId="54556"/>
    <cellStyle name="Note 2 4 3 18" xfId="54557"/>
    <cellStyle name="Note 2 4 3 19" xfId="54558"/>
    <cellStyle name="Note 2 4 3 2" xfId="54559"/>
    <cellStyle name="Note 2 4 3 2 10" xfId="54560"/>
    <cellStyle name="Note 2 4 3 2 11" xfId="54561"/>
    <cellStyle name="Note 2 4 3 2 12" xfId="54562"/>
    <cellStyle name="Note 2 4 3 2 13" xfId="54563"/>
    <cellStyle name="Note 2 4 3 2 14" xfId="54564"/>
    <cellStyle name="Note 2 4 3 2 15" xfId="54565"/>
    <cellStyle name="Note 2 4 3 2 16" xfId="54566"/>
    <cellStyle name="Note 2 4 3 2 17" xfId="54567"/>
    <cellStyle name="Note 2 4 3 2 18" xfId="54568"/>
    <cellStyle name="Note 2 4 3 2 19" xfId="54569"/>
    <cellStyle name="Note 2 4 3 2 2" xfId="54570"/>
    <cellStyle name="Note 2 4 3 2 2 2" xfId="54571"/>
    <cellStyle name="Note 2 4 3 2 2 2 2" xfId="54572"/>
    <cellStyle name="Note 2 4 3 2 2 3" xfId="54573"/>
    <cellStyle name="Note 2 4 3 2 2 3 2" xfId="54574"/>
    <cellStyle name="Note 2 4 3 2 2 4" xfId="54575"/>
    <cellStyle name="Note 2 4 3 2 2 4 2" xfId="54576"/>
    <cellStyle name="Note 2 4 3 2 2 5" xfId="54577"/>
    <cellStyle name="Note 2 4 3 2 2 6" xfId="54578"/>
    <cellStyle name="Note 2 4 3 2 2 7" xfId="54579"/>
    <cellStyle name="Note 2 4 3 2 2 8" xfId="54580"/>
    <cellStyle name="Note 2 4 3 2 2 9" xfId="54581"/>
    <cellStyle name="Note 2 4 3 2 20" xfId="54582"/>
    <cellStyle name="Note 2 4 3 2 21" xfId="54583"/>
    <cellStyle name="Note 2 4 3 2 22" xfId="54584"/>
    <cellStyle name="Note 2 4 3 2 23" xfId="54585"/>
    <cellStyle name="Note 2 4 3 2 24" xfId="54586"/>
    <cellStyle name="Note 2 4 3 2 25" xfId="54587"/>
    <cellStyle name="Note 2 4 3 2 3" xfId="54588"/>
    <cellStyle name="Note 2 4 3 2 3 2" xfId="54589"/>
    <cellStyle name="Note 2 4 3 2 3 3" xfId="54590"/>
    <cellStyle name="Note 2 4 3 2 3 4" xfId="54591"/>
    <cellStyle name="Note 2 4 3 2 3 5" xfId="54592"/>
    <cellStyle name="Note 2 4 3 2 3 6" xfId="54593"/>
    <cellStyle name="Note 2 4 3 2 3 7" xfId="54594"/>
    <cellStyle name="Note 2 4 3 2 3 8" xfId="54595"/>
    <cellStyle name="Note 2 4 3 2 3 9" xfId="54596"/>
    <cellStyle name="Note 2 4 3 2 4" xfId="54597"/>
    <cellStyle name="Note 2 4 3 2 4 2" xfId="54598"/>
    <cellStyle name="Note 2 4 3 2 4 3" xfId="54599"/>
    <cellStyle name="Note 2 4 3 2 4 4" xfId="54600"/>
    <cellStyle name="Note 2 4 3 2 4 5" xfId="54601"/>
    <cellStyle name="Note 2 4 3 2 4 6" xfId="54602"/>
    <cellStyle name="Note 2 4 3 2 4 7" xfId="54603"/>
    <cellStyle name="Note 2 4 3 2 4 8" xfId="54604"/>
    <cellStyle name="Note 2 4 3 2 4 9" xfId="54605"/>
    <cellStyle name="Note 2 4 3 2 5" xfId="54606"/>
    <cellStyle name="Note 2 4 3 2 5 2" xfId="54607"/>
    <cellStyle name="Note 2 4 3 2 5 3" xfId="54608"/>
    <cellStyle name="Note 2 4 3 2 5 4" xfId="54609"/>
    <cellStyle name="Note 2 4 3 2 5 5" xfId="54610"/>
    <cellStyle name="Note 2 4 3 2 5 6" xfId="54611"/>
    <cellStyle name="Note 2 4 3 2 5 7" xfId="54612"/>
    <cellStyle name="Note 2 4 3 2 5 8" xfId="54613"/>
    <cellStyle name="Note 2 4 3 2 5 9" xfId="54614"/>
    <cellStyle name="Note 2 4 3 2 6" xfId="54615"/>
    <cellStyle name="Note 2 4 3 2 6 2" xfId="54616"/>
    <cellStyle name="Note 2 4 3 2 6 3" xfId="54617"/>
    <cellStyle name="Note 2 4 3 2 6 4" xfId="54618"/>
    <cellStyle name="Note 2 4 3 2 6 5" xfId="54619"/>
    <cellStyle name="Note 2 4 3 2 6 6" xfId="54620"/>
    <cellStyle name="Note 2 4 3 2 6 7" xfId="54621"/>
    <cellStyle name="Note 2 4 3 2 6 8" xfId="54622"/>
    <cellStyle name="Note 2 4 3 2 6 9" xfId="54623"/>
    <cellStyle name="Note 2 4 3 2 7" xfId="54624"/>
    <cellStyle name="Note 2 4 3 2 7 2" xfId="54625"/>
    <cellStyle name="Note 2 4 3 2 7 3" xfId="54626"/>
    <cellStyle name="Note 2 4 3 2 7 4" xfId="54627"/>
    <cellStyle name="Note 2 4 3 2 7 5" xfId="54628"/>
    <cellStyle name="Note 2 4 3 2 7 6" xfId="54629"/>
    <cellStyle name="Note 2 4 3 2 7 7" xfId="54630"/>
    <cellStyle name="Note 2 4 3 2 7 8" xfId="54631"/>
    <cellStyle name="Note 2 4 3 2 8" xfId="54632"/>
    <cellStyle name="Note 2 4 3 2 9" xfId="54633"/>
    <cellStyle name="Note 2 4 3 20" xfId="54634"/>
    <cellStyle name="Note 2 4 3 21" xfId="54635"/>
    <cellStyle name="Note 2 4 3 22" xfId="54636"/>
    <cellStyle name="Note 2 4 3 23" xfId="54637"/>
    <cellStyle name="Note 2 4 3 24" xfId="54638"/>
    <cellStyle name="Note 2 4 3 25" xfId="54639"/>
    <cellStyle name="Note 2 4 3 26" xfId="54640"/>
    <cellStyle name="Note 2 4 3 27" xfId="54641"/>
    <cellStyle name="Note 2 4 3 3" xfId="54642"/>
    <cellStyle name="Note 2 4 3 3 10" xfId="54643"/>
    <cellStyle name="Note 2 4 3 3 11" xfId="54644"/>
    <cellStyle name="Note 2 4 3 3 12" xfId="54645"/>
    <cellStyle name="Note 2 4 3 3 13" xfId="54646"/>
    <cellStyle name="Note 2 4 3 3 14" xfId="54647"/>
    <cellStyle name="Note 2 4 3 3 15" xfId="54648"/>
    <cellStyle name="Note 2 4 3 3 16" xfId="54649"/>
    <cellStyle name="Note 2 4 3 3 17" xfId="54650"/>
    <cellStyle name="Note 2 4 3 3 18" xfId="54651"/>
    <cellStyle name="Note 2 4 3 3 19" xfId="54652"/>
    <cellStyle name="Note 2 4 3 3 2" xfId="54653"/>
    <cellStyle name="Note 2 4 3 3 2 2" xfId="54654"/>
    <cellStyle name="Note 2 4 3 3 2 3" xfId="54655"/>
    <cellStyle name="Note 2 4 3 3 2 4" xfId="54656"/>
    <cellStyle name="Note 2 4 3 3 2 5" xfId="54657"/>
    <cellStyle name="Note 2 4 3 3 2 6" xfId="54658"/>
    <cellStyle name="Note 2 4 3 3 2 7" xfId="54659"/>
    <cellStyle name="Note 2 4 3 3 2 8" xfId="54660"/>
    <cellStyle name="Note 2 4 3 3 20" xfId="54661"/>
    <cellStyle name="Note 2 4 3 3 21" xfId="54662"/>
    <cellStyle name="Note 2 4 3 3 22" xfId="54663"/>
    <cellStyle name="Note 2 4 3 3 23" xfId="54664"/>
    <cellStyle name="Note 2 4 3 3 24" xfId="54665"/>
    <cellStyle name="Note 2 4 3 3 3" xfId="54666"/>
    <cellStyle name="Note 2 4 3 3 3 2" xfId="54667"/>
    <cellStyle name="Note 2 4 3 3 3 3" xfId="54668"/>
    <cellStyle name="Note 2 4 3 3 3 4" xfId="54669"/>
    <cellStyle name="Note 2 4 3 3 3 5" xfId="54670"/>
    <cellStyle name="Note 2 4 3 3 3 6" xfId="54671"/>
    <cellStyle name="Note 2 4 3 3 3 7" xfId="54672"/>
    <cellStyle name="Note 2 4 3 3 3 8" xfId="54673"/>
    <cellStyle name="Note 2 4 3 3 4" xfId="54674"/>
    <cellStyle name="Note 2 4 3 3 4 2" xfId="54675"/>
    <cellStyle name="Note 2 4 3 3 4 3" xfId="54676"/>
    <cellStyle name="Note 2 4 3 3 4 4" xfId="54677"/>
    <cellStyle name="Note 2 4 3 3 4 5" xfId="54678"/>
    <cellStyle name="Note 2 4 3 3 4 6" xfId="54679"/>
    <cellStyle name="Note 2 4 3 3 4 7" xfId="54680"/>
    <cellStyle name="Note 2 4 3 3 4 8" xfId="54681"/>
    <cellStyle name="Note 2 4 3 3 5" xfId="54682"/>
    <cellStyle name="Note 2 4 3 3 5 2" xfId="54683"/>
    <cellStyle name="Note 2 4 3 3 5 3" xfId="54684"/>
    <cellStyle name="Note 2 4 3 3 5 4" xfId="54685"/>
    <cellStyle name="Note 2 4 3 3 5 5" xfId="54686"/>
    <cellStyle name="Note 2 4 3 3 5 6" xfId="54687"/>
    <cellStyle name="Note 2 4 3 3 5 7" xfId="54688"/>
    <cellStyle name="Note 2 4 3 3 5 8" xfId="54689"/>
    <cellStyle name="Note 2 4 3 3 6" xfId="54690"/>
    <cellStyle name="Note 2 4 3 3 6 2" xfId="54691"/>
    <cellStyle name="Note 2 4 3 3 6 3" xfId="54692"/>
    <cellStyle name="Note 2 4 3 3 6 4" xfId="54693"/>
    <cellStyle name="Note 2 4 3 3 6 5" xfId="54694"/>
    <cellStyle name="Note 2 4 3 3 6 6" xfId="54695"/>
    <cellStyle name="Note 2 4 3 3 6 7" xfId="54696"/>
    <cellStyle name="Note 2 4 3 3 6 8" xfId="54697"/>
    <cellStyle name="Note 2 4 3 3 7" xfId="54698"/>
    <cellStyle name="Note 2 4 3 3 7 2" xfId="54699"/>
    <cellStyle name="Note 2 4 3 3 7 3" xfId="54700"/>
    <cellStyle name="Note 2 4 3 3 7 4" xfId="54701"/>
    <cellStyle name="Note 2 4 3 3 7 5" xfId="54702"/>
    <cellStyle name="Note 2 4 3 3 7 6" xfId="54703"/>
    <cellStyle name="Note 2 4 3 3 7 7" xfId="54704"/>
    <cellStyle name="Note 2 4 3 3 7 8" xfId="54705"/>
    <cellStyle name="Note 2 4 3 3 8" xfId="54706"/>
    <cellStyle name="Note 2 4 3 3 9" xfId="54707"/>
    <cellStyle name="Note 2 4 3 4" xfId="54708"/>
    <cellStyle name="Note 2 4 3 4 10" xfId="54709"/>
    <cellStyle name="Note 2 4 3 4 11" xfId="54710"/>
    <cellStyle name="Note 2 4 3 4 12" xfId="54711"/>
    <cellStyle name="Note 2 4 3 4 13" xfId="54712"/>
    <cellStyle name="Note 2 4 3 4 14" xfId="54713"/>
    <cellStyle name="Note 2 4 3 4 15" xfId="54714"/>
    <cellStyle name="Note 2 4 3 4 16" xfId="54715"/>
    <cellStyle name="Note 2 4 3 4 17" xfId="54716"/>
    <cellStyle name="Note 2 4 3 4 18" xfId="54717"/>
    <cellStyle name="Note 2 4 3 4 2" xfId="54718"/>
    <cellStyle name="Note 2 4 3 4 3" xfId="54719"/>
    <cellStyle name="Note 2 4 3 4 4" xfId="54720"/>
    <cellStyle name="Note 2 4 3 4 5" xfId="54721"/>
    <cellStyle name="Note 2 4 3 4 6" xfId="54722"/>
    <cellStyle name="Note 2 4 3 4 7" xfId="54723"/>
    <cellStyle name="Note 2 4 3 4 8" xfId="54724"/>
    <cellStyle name="Note 2 4 3 4 9" xfId="54725"/>
    <cellStyle name="Note 2 4 3 5" xfId="54726"/>
    <cellStyle name="Note 2 4 3 5 10" xfId="54727"/>
    <cellStyle name="Note 2 4 3 5 11" xfId="54728"/>
    <cellStyle name="Note 2 4 3 5 12" xfId="54729"/>
    <cellStyle name="Note 2 4 3 5 13" xfId="54730"/>
    <cellStyle name="Note 2 4 3 5 14" xfId="54731"/>
    <cellStyle name="Note 2 4 3 5 15" xfId="54732"/>
    <cellStyle name="Note 2 4 3 5 16" xfId="54733"/>
    <cellStyle name="Note 2 4 3 5 17" xfId="54734"/>
    <cellStyle name="Note 2 4 3 5 18" xfId="54735"/>
    <cellStyle name="Note 2 4 3 5 2" xfId="54736"/>
    <cellStyle name="Note 2 4 3 5 3" xfId="54737"/>
    <cellStyle name="Note 2 4 3 5 4" xfId="54738"/>
    <cellStyle name="Note 2 4 3 5 5" xfId="54739"/>
    <cellStyle name="Note 2 4 3 5 6" xfId="54740"/>
    <cellStyle name="Note 2 4 3 5 7" xfId="54741"/>
    <cellStyle name="Note 2 4 3 5 8" xfId="54742"/>
    <cellStyle name="Note 2 4 3 5 9" xfId="54743"/>
    <cellStyle name="Note 2 4 3 6" xfId="54744"/>
    <cellStyle name="Note 2 4 3 6 10" xfId="54745"/>
    <cellStyle name="Note 2 4 3 6 11" xfId="54746"/>
    <cellStyle name="Note 2 4 3 6 12" xfId="54747"/>
    <cellStyle name="Note 2 4 3 6 13" xfId="54748"/>
    <cellStyle name="Note 2 4 3 6 14" xfId="54749"/>
    <cellStyle name="Note 2 4 3 6 15" xfId="54750"/>
    <cellStyle name="Note 2 4 3 6 16" xfId="54751"/>
    <cellStyle name="Note 2 4 3 6 17" xfId="54752"/>
    <cellStyle name="Note 2 4 3 6 18" xfId="54753"/>
    <cellStyle name="Note 2 4 3 6 2" xfId="54754"/>
    <cellStyle name="Note 2 4 3 6 3" xfId="54755"/>
    <cellStyle name="Note 2 4 3 6 4" xfId="54756"/>
    <cellStyle name="Note 2 4 3 6 5" xfId="54757"/>
    <cellStyle name="Note 2 4 3 6 6" xfId="54758"/>
    <cellStyle name="Note 2 4 3 6 7" xfId="54759"/>
    <cellStyle name="Note 2 4 3 6 8" xfId="54760"/>
    <cellStyle name="Note 2 4 3 6 9" xfId="54761"/>
    <cellStyle name="Note 2 4 3 7" xfId="54762"/>
    <cellStyle name="Note 2 4 3 7 2" xfId="54763"/>
    <cellStyle name="Note 2 4 3 7 3" xfId="54764"/>
    <cellStyle name="Note 2 4 3 7 4" xfId="54765"/>
    <cellStyle name="Note 2 4 3 7 5" xfId="54766"/>
    <cellStyle name="Note 2 4 3 7 6" xfId="54767"/>
    <cellStyle name="Note 2 4 3 7 7" xfId="54768"/>
    <cellStyle name="Note 2 4 3 7 8" xfId="54769"/>
    <cellStyle name="Note 2 4 3 7 9" xfId="54770"/>
    <cellStyle name="Note 2 4 3 8" xfId="54771"/>
    <cellStyle name="Note 2 4 3 8 2" xfId="54772"/>
    <cellStyle name="Note 2 4 3 8 3" xfId="54773"/>
    <cellStyle name="Note 2 4 3 8 4" xfId="54774"/>
    <cellStyle name="Note 2 4 3 8 5" xfId="54775"/>
    <cellStyle name="Note 2 4 3 8 6" xfId="54776"/>
    <cellStyle name="Note 2 4 3 8 7" xfId="54777"/>
    <cellStyle name="Note 2 4 3 8 8" xfId="54778"/>
    <cellStyle name="Note 2 4 3 8 9" xfId="54779"/>
    <cellStyle name="Note 2 4 3 9" xfId="54780"/>
    <cellStyle name="Note 2 4 3 9 2" xfId="54781"/>
    <cellStyle name="Note 2 4 3 9 3" xfId="54782"/>
    <cellStyle name="Note 2 4 3 9 4" xfId="54783"/>
    <cellStyle name="Note 2 4 3 9 5" xfId="54784"/>
    <cellStyle name="Note 2 4 3 9 6" xfId="54785"/>
    <cellStyle name="Note 2 4 3 9 7" xfId="54786"/>
    <cellStyle name="Note 2 4 3 9 8" xfId="54787"/>
    <cellStyle name="Note 2 4 4" xfId="54788"/>
    <cellStyle name="Note 2 4 4 10" xfId="54789"/>
    <cellStyle name="Note 2 4 4 11" xfId="54790"/>
    <cellStyle name="Note 2 4 4 12" xfId="54791"/>
    <cellStyle name="Note 2 4 4 13" xfId="54792"/>
    <cellStyle name="Note 2 4 4 14" xfId="54793"/>
    <cellStyle name="Note 2 4 4 15" xfId="54794"/>
    <cellStyle name="Note 2 4 4 16" xfId="54795"/>
    <cellStyle name="Note 2 4 4 17" xfId="54796"/>
    <cellStyle name="Note 2 4 4 18" xfId="54797"/>
    <cellStyle name="Note 2 4 4 19" xfId="54798"/>
    <cellStyle name="Note 2 4 4 2" xfId="54799"/>
    <cellStyle name="Note 2 4 4 2 2" xfId="54800"/>
    <cellStyle name="Note 2 4 4 2 2 2" xfId="54801"/>
    <cellStyle name="Note 2 4 4 2 3" xfId="54802"/>
    <cellStyle name="Note 2 4 4 2 3 2" xfId="54803"/>
    <cellStyle name="Note 2 4 4 2 4" xfId="54804"/>
    <cellStyle name="Note 2 4 4 2 4 2" xfId="54805"/>
    <cellStyle name="Note 2 4 4 2 5" xfId="54806"/>
    <cellStyle name="Note 2 4 4 2 6" xfId="54807"/>
    <cellStyle name="Note 2 4 4 2 7" xfId="54808"/>
    <cellStyle name="Note 2 4 4 2 8" xfId="54809"/>
    <cellStyle name="Note 2 4 4 2 9" xfId="54810"/>
    <cellStyle name="Note 2 4 4 20" xfId="54811"/>
    <cellStyle name="Note 2 4 4 21" xfId="54812"/>
    <cellStyle name="Note 2 4 4 22" xfId="54813"/>
    <cellStyle name="Note 2 4 4 23" xfId="54814"/>
    <cellStyle name="Note 2 4 4 24" xfId="54815"/>
    <cellStyle name="Note 2 4 4 25" xfId="54816"/>
    <cellStyle name="Note 2 4 4 3" xfId="54817"/>
    <cellStyle name="Note 2 4 4 3 2" xfId="54818"/>
    <cellStyle name="Note 2 4 4 3 3" xfId="54819"/>
    <cellStyle name="Note 2 4 4 3 4" xfId="54820"/>
    <cellStyle name="Note 2 4 4 3 5" xfId="54821"/>
    <cellStyle name="Note 2 4 4 3 6" xfId="54822"/>
    <cellStyle name="Note 2 4 4 3 7" xfId="54823"/>
    <cellStyle name="Note 2 4 4 3 8" xfId="54824"/>
    <cellStyle name="Note 2 4 4 3 9" xfId="54825"/>
    <cellStyle name="Note 2 4 4 4" xfId="54826"/>
    <cellStyle name="Note 2 4 4 4 2" xfId="54827"/>
    <cellStyle name="Note 2 4 4 4 3" xfId="54828"/>
    <cellStyle name="Note 2 4 4 4 4" xfId="54829"/>
    <cellStyle name="Note 2 4 4 4 5" xfId="54830"/>
    <cellStyle name="Note 2 4 4 4 6" xfId="54831"/>
    <cellStyle name="Note 2 4 4 4 7" xfId="54832"/>
    <cellStyle name="Note 2 4 4 4 8" xfId="54833"/>
    <cellStyle name="Note 2 4 4 4 9" xfId="54834"/>
    <cellStyle name="Note 2 4 4 5" xfId="54835"/>
    <cellStyle name="Note 2 4 4 5 2" xfId="54836"/>
    <cellStyle name="Note 2 4 4 5 3" xfId="54837"/>
    <cellStyle name="Note 2 4 4 5 4" xfId="54838"/>
    <cellStyle name="Note 2 4 4 5 5" xfId="54839"/>
    <cellStyle name="Note 2 4 4 5 6" xfId="54840"/>
    <cellStyle name="Note 2 4 4 5 7" xfId="54841"/>
    <cellStyle name="Note 2 4 4 5 8" xfId="54842"/>
    <cellStyle name="Note 2 4 4 5 9" xfId="54843"/>
    <cellStyle name="Note 2 4 4 6" xfId="54844"/>
    <cellStyle name="Note 2 4 4 6 2" xfId="54845"/>
    <cellStyle name="Note 2 4 4 6 3" xfId="54846"/>
    <cellStyle name="Note 2 4 4 6 4" xfId="54847"/>
    <cellStyle name="Note 2 4 4 6 5" xfId="54848"/>
    <cellStyle name="Note 2 4 4 6 6" xfId="54849"/>
    <cellStyle name="Note 2 4 4 6 7" xfId="54850"/>
    <cellStyle name="Note 2 4 4 6 8" xfId="54851"/>
    <cellStyle name="Note 2 4 4 6 9" xfId="54852"/>
    <cellStyle name="Note 2 4 4 7" xfId="54853"/>
    <cellStyle name="Note 2 4 4 7 2" xfId="54854"/>
    <cellStyle name="Note 2 4 4 7 3" xfId="54855"/>
    <cellStyle name="Note 2 4 4 7 4" xfId="54856"/>
    <cellStyle name="Note 2 4 4 7 5" xfId="54857"/>
    <cellStyle name="Note 2 4 4 7 6" xfId="54858"/>
    <cellStyle name="Note 2 4 4 7 7" xfId="54859"/>
    <cellStyle name="Note 2 4 4 7 8" xfId="54860"/>
    <cellStyle name="Note 2 4 4 8" xfId="54861"/>
    <cellStyle name="Note 2 4 4 9" xfId="54862"/>
    <cellStyle name="Note 2 4 5" xfId="54863"/>
    <cellStyle name="Note 2 4 5 10" xfId="54864"/>
    <cellStyle name="Note 2 4 5 11" xfId="54865"/>
    <cellStyle name="Note 2 4 5 12" xfId="54866"/>
    <cellStyle name="Note 2 4 5 13" xfId="54867"/>
    <cellStyle name="Note 2 4 5 14" xfId="54868"/>
    <cellStyle name="Note 2 4 5 15" xfId="54869"/>
    <cellStyle name="Note 2 4 5 16" xfId="54870"/>
    <cellStyle name="Note 2 4 5 17" xfId="54871"/>
    <cellStyle name="Note 2 4 5 18" xfId="54872"/>
    <cellStyle name="Note 2 4 5 2" xfId="54873"/>
    <cellStyle name="Note 2 4 5 3" xfId="54874"/>
    <cellStyle name="Note 2 4 5 4" xfId="54875"/>
    <cellStyle name="Note 2 4 5 5" xfId="54876"/>
    <cellStyle name="Note 2 4 5 6" xfId="54877"/>
    <cellStyle name="Note 2 4 5 7" xfId="54878"/>
    <cellStyle name="Note 2 4 5 8" xfId="54879"/>
    <cellStyle name="Note 2 4 5 9" xfId="54880"/>
    <cellStyle name="Note 2 4 6" xfId="54881"/>
    <cellStyle name="Note 2 4 6 10" xfId="54882"/>
    <cellStyle name="Note 2 4 6 11" xfId="54883"/>
    <cellStyle name="Note 2 4 6 12" xfId="54884"/>
    <cellStyle name="Note 2 4 6 13" xfId="54885"/>
    <cellStyle name="Note 2 4 6 14" xfId="54886"/>
    <cellStyle name="Note 2 4 6 15" xfId="54887"/>
    <cellStyle name="Note 2 4 6 16" xfId="54888"/>
    <cellStyle name="Note 2 4 6 17" xfId="54889"/>
    <cellStyle name="Note 2 4 6 18" xfId="54890"/>
    <cellStyle name="Note 2 4 6 2" xfId="54891"/>
    <cellStyle name="Note 2 4 6 3" xfId="54892"/>
    <cellStyle name="Note 2 4 6 4" xfId="54893"/>
    <cellStyle name="Note 2 4 6 5" xfId="54894"/>
    <cellStyle name="Note 2 4 6 6" xfId="54895"/>
    <cellStyle name="Note 2 4 6 7" xfId="54896"/>
    <cellStyle name="Note 2 4 6 8" xfId="54897"/>
    <cellStyle name="Note 2 4 6 9" xfId="54898"/>
    <cellStyle name="Note 2 4 7" xfId="54899"/>
    <cellStyle name="Note 2 4 7 10" xfId="54900"/>
    <cellStyle name="Note 2 4 7 11" xfId="54901"/>
    <cellStyle name="Note 2 4 7 12" xfId="54902"/>
    <cellStyle name="Note 2 4 7 13" xfId="54903"/>
    <cellStyle name="Note 2 4 7 14" xfId="54904"/>
    <cellStyle name="Note 2 4 7 15" xfId="54905"/>
    <cellStyle name="Note 2 4 7 16" xfId="54906"/>
    <cellStyle name="Note 2 4 7 17" xfId="54907"/>
    <cellStyle name="Note 2 4 7 18" xfId="54908"/>
    <cellStyle name="Note 2 4 7 2" xfId="54909"/>
    <cellStyle name="Note 2 4 7 3" xfId="54910"/>
    <cellStyle name="Note 2 4 7 4" xfId="54911"/>
    <cellStyle name="Note 2 4 7 5" xfId="54912"/>
    <cellStyle name="Note 2 4 7 6" xfId="54913"/>
    <cellStyle name="Note 2 4 7 7" xfId="54914"/>
    <cellStyle name="Note 2 4 7 8" xfId="54915"/>
    <cellStyle name="Note 2 4 7 9" xfId="54916"/>
    <cellStyle name="Note 2 4 8" xfId="54917"/>
    <cellStyle name="Note 2 4 8 10" xfId="54918"/>
    <cellStyle name="Note 2 4 8 11" xfId="54919"/>
    <cellStyle name="Note 2 4 8 12" xfId="54920"/>
    <cellStyle name="Note 2 4 8 13" xfId="54921"/>
    <cellStyle name="Note 2 4 8 14" xfId="54922"/>
    <cellStyle name="Note 2 4 8 15" xfId="54923"/>
    <cellStyle name="Note 2 4 8 16" xfId="54924"/>
    <cellStyle name="Note 2 4 8 17" xfId="54925"/>
    <cellStyle name="Note 2 4 8 18" xfId="54926"/>
    <cellStyle name="Note 2 4 8 2" xfId="54927"/>
    <cellStyle name="Note 2 4 8 3" xfId="54928"/>
    <cellStyle name="Note 2 4 8 4" xfId="54929"/>
    <cellStyle name="Note 2 4 8 5" xfId="54930"/>
    <cellStyle name="Note 2 4 8 6" xfId="54931"/>
    <cellStyle name="Note 2 4 8 7" xfId="54932"/>
    <cellStyle name="Note 2 4 8 8" xfId="54933"/>
    <cellStyle name="Note 2 4 8 9" xfId="54934"/>
    <cellStyle name="Note 2 4 9" xfId="54935"/>
    <cellStyle name="Note 2 4 9 2" xfId="54936"/>
    <cellStyle name="Note 2 4 9 3" xfId="54937"/>
    <cellStyle name="Note 2 4 9 4" xfId="54938"/>
    <cellStyle name="Note 2 4 9 5" xfId="54939"/>
    <cellStyle name="Note 2 4 9 6" xfId="54940"/>
    <cellStyle name="Note 2 4 9 7" xfId="54941"/>
    <cellStyle name="Note 2 4 9 8" xfId="54942"/>
    <cellStyle name="Note 2 4 9 9" xfId="54943"/>
    <cellStyle name="Note 2 5" xfId="4561"/>
    <cellStyle name="Note 2 5 10" xfId="54944"/>
    <cellStyle name="Note 2 5 11" xfId="54945"/>
    <cellStyle name="Note 2 5 12" xfId="54946"/>
    <cellStyle name="Note 2 5 13" xfId="54947"/>
    <cellStyle name="Note 2 5 14" xfId="54948"/>
    <cellStyle name="Note 2 5 15" xfId="54949"/>
    <cellStyle name="Note 2 5 16" xfId="54950"/>
    <cellStyle name="Note 2 5 17" xfId="54951"/>
    <cellStyle name="Note 2 5 18" xfId="54952"/>
    <cellStyle name="Note 2 5 19" xfId="54953"/>
    <cellStyle name="Note 2 5 2" xfId="54954"/>
    <cellStyle name="Note 2 5 2 10" xfId="54955"/>
    <cellStyle name="Note 2 5 2 10 2" xfId="54956"/>
    <cellStyle name="Note 2 5 2 10 3" xfId="54957"/>
    <cellStyle name="Note 2 5 2 10 4" xfId="54958"/>
    <cellStyle name="Note 2 5 2 10 5" xfId="54959"/>
    <cellStyle name="Note 2 5 2 10 6" xfId="54960"/>
    <cellStyle name="Note 2 5 2 10 7" xfId="54961"/>
    <cellStyle name="Note 2 5 2 10 8" xfId="54962"/>
    <cellStyle name="Note 2 5 2 11" xfId="54963"/>
    <cellStyle name="Note 2 5 2 12" xfId="54964"/>
    <cellStyle name="Note 2 5 2 13" xfId="54965"/>
    <cellStyle name="Note 2 5 2 14" xfId="54966"/>
    <cellStyle name="Note 2 5 2 15" xfId="54967"/>
    <cellStyle name="Note 2 5 2 16" xfId="54968"/>
    <cellStyle name="Note 2 5 2 17" xfId="54969"/>
    <cellStyle name="Note 2 5 2 18" xfId="54970"/>
    <cellStyle name="Note 2 5 2 19" xfId="54971"/>
    <cellStyle name="Note 2 5 2 2" xfId="54972"/>
    <cellStyle name="Note 2 5 2 2 10" xfId="54973"/>
    <cellStyle name="Note 2 5 2 2 11" xfId="54974"/>
    <cellStyle name="Note 2 5 2 2 12" xfId="54975"/>
    <cellStyle name="Note 2 5 2 2 13" xfId="54976"/>
    <cellStyle name="Note 2 5 2 2 14" xfId="54977"/>
    <cellStyle name="Note 2 5 2 2 15" xfId="54978"/>
    <cellStyle name="Note 2 5 2 2 16" xfId="54979"/>
    <cellStyle name="Note 2 5 2 2 17" xfId="54980"/>
    <cellStyle name="Note 2 5 2 2 18" xfId="54981"/>
    <cellStyle name="Note 2 5 2 2 19" xfId="54982"/>
    <cellStyle name="Note 2 5 2 2 2" xfId="54983"/>
    <cellStyle name="Note 2 5 2 2 2 10" xfId="54984"/>
    <cellStyle name="Note 2 5 2 2 2 11" xfId="54985"/>
    <cellStyle name="Note 2 5 2 2 2 12" xfId="54986"/>
    <cellStyle name="Note 2 5 2 2 2 13" xfId="54987"/>
    <cellStyle name="Note 2 5 2 2 2 2" xfId="54988"/>
    <cellStyle name="Note 2 5 2 2 2 2 10" xfId="54989"/>
    <cellStyle name="Note 2 5 2 2 2 2 2" xfId="54990"/>
    <cellStyle name="Note 2 5 2 2 2 2 2 2" xfId="54991"/>
    <cellStyle name="Note 2 5 2 2 2 2 2 3" xfId="54992"/>
    <cellStyle name="Note 2 5 2 2 2 2 2 4" xfId="54993"/>
    <cellStyle name="Note 2 5 2 2 2 2 2 5" xfId="54994"/>
    <cellStyle name="Note 2 5 2 2 2 2 2 6" xfId="54995"/>
    <cellStyle name="Note 2 5 2 2 2 2 2 7" xfId="54996"/>
    <cellStyle name="Note 2 5 2 2 2 2 2 8" xfId="54997"/>
    <cellStyle name="Note 2 5 2 2 2 2 2 9" xfId="54998"/>
    <cellStyle name="Note 2 5 2 2 2 2 3" xfId="54999"/>
    <cellStyle name="Note 2 5 2 2 2 2 4" xfId="55000"/>
    <cellStyle name="Note 2 5 2 2 2 2 5" xfId="55001"/>
    <cellStyle name="Note 2 5 2 2 2 2 6" xfId="55002"/>
    <cellStyle name="Note 2 5 2 2 2 2 7" xfId="55003"/>
    <cellStyle name="Note 2 5 2 2 2 2 8" xfId="55004"/>
    <cellStyle name="Note 2 5 2 2 2 2 9" xfId="55005"/>
    <cellStyle name="Note 2 5 2 2 2 3" xfId="55006"/>
    <cellStyle name="Note 2 5 2 2 2 3 2" xfId="55007"/>
    <cellStyle name="Note 2 5 2 2 2 3 3" xfId="55008"/>
    <cellStyle name="Note 2 5 2 2 2 3 4" xfId="55009"/>
    <cellStyle name="Note 2 5 2 2 2 3 5" xfId="55010"/>
    <cellStyle name="Note 2 5 2 2 2 3 6" xfId="55011"/>
    <cellStyle name="Note 2 5 2 2 2 3 7" xfId="55012"/>
    <cellStyle name="Note 2 5 2 2 2 3 8" xfId="55013"/>
    <cellStyle name="Note 2 5 2 2 2 4" xfId="55014"/>
    <cellStyle name="Note 2 5 2 2 2 4 2" xfId="55015"/>
    <cellStyle name="Note 2 5 2 2 2 4 3" xfId="55016"/>
    <cellStyle name="Note 2 5 2 2 2 4 4" xfId="55017"/>
    <cellStyle name="Note 2 5 2 2 2 4 5" xfId="55018"/>
    <cellStyle name="Note 2 5 2 2 2 4 6" xfId="55019"/>
    <cellStyle name="Note 2 5 2 2 2 4 7" xfId="55020"/>
    <cellStyle name="Note 2 5 2 2 2 4 8" xfId="55021"/>
    <cellStyle name="Note 2 5 2 2 2 4 9" xfId="55022"/>
    <cellStyle name="Note 2 5 2 2 2 5" xfId="55023"/>
    <cellStyle name="Note 2 5 2 2 2 6" xfId="55024"/>
    <cellStyle name="Note 2 5 2 2 2 7" xfId="55025"/>
    <cellStyle name="Note 2 5 2 2 2 8" xfId="55026"/>
    <cellStyle name="Note 2 5 2 2 2 9" xfId="55027"/>
    <cellStyle name="Note 2 5 2 2 20" xfId="55028"/>
    <cellStyle name="Note 2 5 2 2 21" xfId="55029"/>
    <cellStyle name="Note 2 5 2 2 22" xfId="55030"/>
    <cellStyle name="Note 2 5 2 2 23" xfId="55031"/>
    <cellStyle name="Note 2 5 2 2 24" xfId="55032"/>
    <cellStyle name="Note 2 5 2 2 25" xfId="55033"/>
    <cellStyle name="Note 2 5 2 2 3" xfId="55034"/>
    <cellStyle name="Note 2 5 2 2 3 10" xfId="55035"/>
    <cellStyle name="Note 2 5 2 2 3 11" xfId="55036"/>
    <cellStyle name="Note 2 5 2 2 3 12" xfId="55037"/>
    <cellStyle name="Note 2 5 2 2 3 13" xfId="55038"/>
    <cellStyle name="Note 2 5 2 2 3 2" xfId="55039"/>
    <cellStyle name="Note 2 5 2 2 3 2 10" xfId="55040"/>
    <cellStyle name="Note 2 5 2 2 3 2 2" xfId="55041"/>
    <cellStyle name="Note 2 5 2 2 3 2 2 2" xfId="55042"/>
    <cellStyle name="Note 2 5 2 2 3 2 2 3" xfId="55043"/>
    <cellStyle name="Note 2 5 2 2 3 2 2 4" xfId="55044"/>
    <cellStyle name="Note 2 5 2 2 3 2 2 5" xfId="55045"/>
    <cellStyle name="Note 2 5 2 2 3 2 2 6" xfId="55046"/>
    <cellStyle name="Note 2 5 2 2 3 2 2 7" xfId="55047"/>
    <cellStyle name="Note 2 5 2 2 3 2 2 8" xfId="55048"/>
    <cellStyle name="Note 2 5 2 2 3 2 2 9" xfId="55049"/>
    <cellStyle name="Note 2 5 2 2 3 2 3" xfId="55050"/>
    <cellStyle name="Note 2 5 2 2 3 2 4" xfId="55051"/>
    <cellStyle name="Note 2 5 2 2 3 2 5" xfId="55052"/>
    <cellStyle name="Note 2 5 2 2 3 2 6" xfId="55053"/>
    <cellStyle name="Note 2 5 2 2 3 2 7" xfId="55054"/>
    <cellStyle name="Note 2 5 2 2 3 2 8" xfId="55055"/>
    <cellStyle name="Note 2 5 2 2 3 2 9" xfId="55056"/>
    <cellStyle name="Note 2 5 2 2 3 3" xfId="55057"/>
    <cellStyle name="Note 2 5 2 2 3 3 2" xfId="55058"/>
    <cellStyle name="Note 2 5 2 2 3 3 3" xfId="55059"/>
    <cellStyle name="Note 2 5 2 2 3 3 4" xfId="55060"/>
    <cellStyle name="Note 2 5 2 2 3 3 5" xfId="55061"/>
    <cellStyle name="Note 2 5 2 2 3 3 6" xfId="55062"/>
    <cellStyle name="Note 2 5 2 2 3 3 7" xfId="55063"/>
    <cellStyle name="Note 2 5 2 2 3 3 8" xfId="55064"/>
    <cellStyle name="Note 2 5 2 2 3 4" xfId="55065"/>
    <cellStyle name="Note 2 5 2 2 3 4 2" xfId="55066"/>
    <cellStyle name="Note 2 5 2 2 3 4 3" xfId="55067"/>
    <cellStyle name="Note 2 5 2 2 3 4 4" xfId="55068"/>
    <cellStyle name="Note 2 5 2 2 3 4 5" xfId="55069"/>
    <cellStyle name="Note 2 5 2 2 3 4 6" xfId="55070"/>
    <cellStyle name="Note 2 5 2 2 3 4 7" xfId="55071"/>
    <cellStyle name="Note 2 5 2 2 3 4 8" xfId="55072"/>
    <cellStyle name="Note 2 5 2 2 3 4 9" xfId="55073"/>
    <cellStyle name="Note 2 5 2 2 3 5" xfId="55074"/>
    <cellStyle name="Note 2 5 2 2 3 6" xfId="55075"/>
    <cellStyle name="Note 2 5 2 2 3 7" xfId="55076"/>
    <cellStyle name="Note 2 5 2 2 3 8" xfId="55077"/>
    <cellStyle name="Note 2 5 2 2 3 9" xfId="55078"/>
    <cellStyle name="Note 2 5 2 2 4" xfId="55079"/>
    <cellStyle name="Note 2 5 2 2 4 10" xfId="55080"/>
    <cellStyle name="Note 2 5 2 2 4 11" xfId="55081"/>
    <cellStyle name="Note 2 5 2 2 4 12" xfId="55082"/>
    <cellStyle name="Note 2 5 2 2 4 13" xfId="55083"/>
    <cellStyle name="Note 2 5 2 2 4 2" xfId="55084"/>
    <cellStyle name="Note 2 5 2 2 4 2 10" xfId="55085"/>
    <cellStyle name="Note 2 5 2 2 4 2 2" xfId="55086"/>
    <cellStyle name="Note 2 5 2 2 4 2 2 2" xfId="55087"/>
    <cellStyle name="Note 2 5 2 2 4 2 2 3" xfId="55088"/>
    <cellStyle name="Note 2 5 2 2 4 2 2 4" xfId="55089"/>
    <cellStyle name="Note 2 5 2 2 4 2 2 5" xfId="55090"/>
    <cellStyle name="Note 2 5 2 2 4 2 2 6" xfId="55091"/>
    <cellStyle name="Note 2 5 2 2 4 2 2 7" xfId="55092"/>
    <cellStyle name="Note 2 5 2 2 4 2 2 8" xfId="55093"/>
    <cellStyle name="Note 2 5 2 2 4 2 2 9" xfId="55094"/>
    <cellStyle name="Note 2 5 2 2 4 2 3" xfId="55095"/>
    <cellStyle name="Note 2 5 2 2 4 2 4" xfId="55096"/>
    <cellStyle name="Note 2 5 2 2 4 2 5" xfId="55097"/>
    <cellStyle name="Note 2 5 2 2 4 2 6" xfId="55098"/>
    <cellStyle name="Note 2 5 2 2 4 2 7" xfId="55099"/>
    <cellStyle name="Note 2 5 2 2 4 2 8" xfId="55100"/>
    <cellStyle name="Note 2 5 2 2 4 2 9" xfId="55101"/>
    <cellStyle name="Note 2 5 2 2 4 3" xfId="55102"/>
    <cellStyle name="Note 2 5 2 2 4 3 2" xfId="55103"/>
    <cellStyle name="Note 2 5 2 2 4 3 3" xfId="55104"/>
    <cellStyle name="Note 2 5 2 2 4 3 4" xfId="55105"/>
    <cellStyle name="Note 2 5 2 2 4 3 5" xfId="55106"/>
    <cellStyle name="Note 2 5 2 2 4 3 6" xfId="55107"/>
    <cellStyle name="Note 2 5 2 2 4 3 7" xfId="55108"/>
    <cellStyle name="Note 2 5 2 2 4 3 8" xfId="55109"/>
    <cellStyle name="Note 2 5 2 2 4 4" xfId="55110"/>
    <cellStyle name="Note 2 5 2 2 4 4 2" xfId="55111"/>
    <cellStyle name="Note 2 5 2 2 4 4 3" xfId="55112"/>
    <cellStyle name="Note 2 5 2 2 4 4 4" xfId="55113"/>
    <cellStyle name="Note 2 5 2 2 4 4 5" xfId="55114"/>
    <cellStyle name="Note 2 5 2 2 4 4 6" xfId="55115"/>
    <cellStyle name="Note 2 5 2 2 4 4 7" xfId="55116"/>
    <cellStyle name="Note 2 5 2 2 4 4 8" xfId="55117"/>
    <cellStyle name="Note 2 5 2 2 4 4 9" xfId="55118"/>
    <cellStyle name="Note 2 5 2 2 4 5" xfId="55119"/>
    <cellStyle name="Note 2 5 2 2 4 6" xfId="55120"/>
    <cellStyle name="Note 2 5 2 2 4 7" xfId="55121"/>
    <cellStyle name="Note 2 5 2 2 4 8" xfId="55122"/>
    <cellStyle name="Note 2 5 2 2 4 9" xfId="55123"/>
    <cellStyle name="Note 2 5 2 2 5" xfId="55124"/>
    <cellStyle name="Note 2 5 2 2 5 10" xfId="55125"/>
    <cellStyle name="Note 2 5 2 2 5 11" xfId="55126"/>
    <cellStyle name="Note 2 5 2 2 5 12" xfId="55127"/>
    <cellStyle name="Note 2 5 2 2 5 13" xfId="55128"/>
    <cellStyle name="Note 2 5 2 2 5 2" xfId="55129"/>
    <cellStyle name="Note 2 5 2 2 5 2 10" xfId="55130"/>
    <cellStyle name="Note 2 5 2 2 5 2 2" xfId="55131"/>
    <cellStyle name="Note 2 5 2 2 5 2 2 2" xfId="55132"/>
    <cellStyle name="Note 2 5 2 2 5 2 2 3" xfId="55133"/>
    <cellStyle name="Note 2 5 2 2 5 2 2 4" xfId="55134"/>
    <cellStyle name="Note 2 5 2 2 5 2 2 5" xfId="55135"/>
    <cellStyle name="Note 2 5 2 2 5 2 2 6" xfId="55136"/>
    <cellStyle name="Note 2 5 2 2 5 2 2 7" xfId="55137"/>
    <cellStyle name="Note 2 5 2 2 5 2 2 8" xfId="55138"/>
    <cellStyle name="Note 2 5 2 2 5 2 2 9" xfId="55139"/>
    <cellStyle name="Note 2 5 2 2 5 2 3" xfId="55140"/>
    <cellStyle name="Note 2 5 2 2 5 2 4" xfId="55141"/>
    <cellStyle name="Note 2 5 2 2 5 2 5" xfId="55142"/>
    <cellStyle name="Note 2 5 2 2 5 2 6" xfId="55143"/>
    <cellStyle name="Note 2 5 2 2 5 2 7" xfId="55144"/>
    <cellStyle name="Note 2 5 2 2 5 2 8" xfId="55145"/>
    <cellStyle name="Note 2 5 2 2 5 2 9" xfId="55146"/>
    <cellStyle name="Note 2 5 2 2 5 3" xfId="55147"/>
    <cellStyle name="Note 2 5 2 2 5 3 2" xfId="55148"/>
    <cellStyle name="Note 2 5 2 2 5 3 3" xfId="55149"/>
    <cellStyle name="Note 2 5 2 2 5 3 4" xfId="55150"/>
    <cellStyle name="Note 2 5 2 2 5 3 5" xfId="55151"/>
    <cellStyle name="Note 2 5 2 2 5 3 6" xfId="55152"/>
    <cellStyle name="Note 2 5 2 2 5 3 7" xfId="55153"/>
    <cellStyle name="Note 2 5 2 2 5 3 8" xfId="55154"/>
    <cellStyle name="Note 2 5 2 2 5 4" xfId="55155"/>
    <cellStyle name="Note 2 5 2 2 5 4 2" xfId="55156"/>
    <cellStyle name="Note 2 5 2 2 5 4 3" xfId="55157"/>
    <cellStyle name="Note 2 5 2 2 5 4 4" xfId="55158"/>
    <cellStyle name="Note 2 5 2 2 5 4 5" xfId="55159"/>
    <cellStyle name="Note 2 5 2 2 5 4 6" xfId="55160"/>
    <cellStyle name="Note 2 5 2 2 5 4 7" xfId="55161"/>
    <cellStyle name="Note 2 5 2 2 5 4 8" xfId="55162"/>
    <cellStyle name="Note 2 5 2 2 5 4 9" xfId="55163"/>
    <cellStyle name="Note 2 5 2 2 5 5" xfId="55164"/>
    <cellStyle name="Note 2 5 2 2 5 6" xfId="55165"/>
    <cellStyle name="Note 2 5 2 2 5 7" xfId="55166"/>
    <cellStyle name="Note 2 5 2 2 5 8" xfId="55167"/>
    <cellStyle name="Note 2 5 2 2 5 9" xfId="55168"/>
    <cellStyle name="Note 2 5 2 2 6" xfId="55169"/>
    <cellStyle name="Note 2 5 2 2 6 10" xfId="55170"/>
    <cellStyle name="Note 2 5 2 2 6 2" xfId="55171"/>
    <cellStyle name="Note 2 5 2 2 6 2 2" xfId="55172"/>
    <cellStyle name="Note 2 5 2 2 6 2 3" xfId="55173"/>
    <cellStyle name="Note 2 5 2 2 6 2 4" xfId="55174"/>
    <cellStyle name="Note 2 5 2 2 6 2 5" xfId="55175"/>
    <cellStyle name="Note 2 5 2 2 6 2 6" xfId="55176"/>
    <cellStyle name="Note 2 5 2 2 6 2 7" xfId="55177"/>
    <cellStyle name="Note 2 5 2 2 6 2 8" xfId="55178"/>
    <cellStyle name="Note 2 5 2 2 6 2 9" xfId="55179"/>
    <cellStyle name="Note 2 5 2 2 6 3" xfId="55180"/>
    <cellStyle name="Note 2 5 2 2 6 4" xfId="55181"/>
    <cellStyle name="Note 2 5 2 2 6 5" xfId="55182"/>
    <cellStyle name="Note 2 5 2 2 6 6" xfId="55183"/>
    <cellStyle name="Note 2 5 2 2 6 7" xfId="55184"/>
    <cellStyle name="Note 2 5 2 2 6 8" xfId="55185"/>
    <cellStyle name="Note 2 5 2 2 6 9" xfId="55186"/>
    <cellStyle name="Note 2 5 2 2 7" xfId="55187"/>
    <cellStyle name="Note 2 5 2 2 7 2" xfId="55188"/>
    <cellStyle name="Note 2 5 2 2 7 3" xfId="55189"/>
    <cellStyle name="Note 2 5 2 2 7 4" xfId="55190"/>
    <cellStyle name="Note 2 5 2 2 7 5" xfId="55191"/>
    <cellStyle name="Note 2 5 2 2 7 6" xfId="55192"/>
    <cellStyle name="Note 2 5 2 2 7 7" xfId="55193"/>
    <cellStyle name="Note 2 5 2 2 7 8" xfId="55194"/>
    <cellStyle name="Note 2 5 2 2 8" xfId="55195"/>
    <cellStyle name="Note 2 5 2 2 8 2" xfId="55196"/>
    <cellStyle name="Note 2 5 2 2 8 3" xfId="55197"/>
    <cellStyle name="Note 2 5 2 2 8 4" xfId="55198"/>
    <cellStyle name="Note 2 5 2 2 8 5" xfId="55199"/>
    <cellStyle name="Note 2 5 2 2 8 6" xfId="55200"/>
    <cellStyle name="Note 2 5 2 2 8 7" xfId="55201"/>
    <cellStyle name="Note 2 5 2 2 8 8" xfId="55202"/>
    <cellStyle name="Note 2 5 2 2 8 9" xfId="55203"/>
    <cellStyle name="Note 2 5 2 2 9" xfId="55204"/>
    <cellStyle name="Note 2 5 2 20" xfId="55205"/>
    <cellStyle name="Note 2 5 2 21" xfId="55206"/>
    <cellStyle name="Note 2 5 2 22" xfId="55207"/>
    <cellStyle name="Note 2 5 2 23" xfId="55208"/>
    <cellStyle name="Note 2 5 2 24" xfId="55209"/>
    <cellStyle name="Note 2 5 2 25" xfId="55210"/>
    <cellStyle name="Note 2 5 2 26" xfId="55211"/>
    <cellStyle name="Note 2 5 2 27" xfId="55212"/>
    <cellStyle name="Note 2 5 2 28" xfId="55213"/>
    <cellStyle name="Note 2 5 2 3" xfId="55214"/>
    <cellStyle name="Note 2 5 2 3 10" xfId="55215"/>
    <cellStyle name="Note 2 5 2 3 11" xfId="55216"/>
    <cellStyle name="Note 2 5 2 3 12" xfId="55217"/>
    <cellStyle name="Note 2 5 2 3 13" xfId="55218"/>
    <cellStyle name="Note 2 5 2 3 14" xfId="55219"/>
    <cellStyle name="Note 2 5 2 3 15" xfId="55220"/>
    <cellStyle name="Note 2 5 2 3 16" xfId="55221"/>
    <cellStyle name="Note 2 5 2 3 17" xfId="55222"/>
    <cellStyle name="Note 2 5 2 3 18" xfId="55223"/>
    <cellStyle name="Note 2 5 2 3 19" xfId="55224"/>
    <cellStyle name="Note 2 5 2 3 2" xfId="55225"/>
    <cellStyle name="Note 2 5 2 3 2 10" xfId="55226"/>
    <cellStyle name="Note 2 5 2 3 2 11" xfId="55227"/>
    <cellStyle name="Note 2 5 2 3 2 12" xfId="55228"/>
    <cellStyle name="Note 2 5 2 3 2 13" xfId="55229"/>
    <cellStyle name="Note 2 5 2 3 2 2" xfId="55230"/>
    <cellStyle name="Note 2 5 2 3 2 2 10" xfId="55231"/>
    <cellStyle name="Note 2 5 2 3 2 2 2" xfId="55232"/>
    <cellStyle name="Note 2 5 2 3 2 2 2 2" xfId="55233"/>
    <cellStyle name="Note 2 5 2 3 2 2 2 3" xfId="55234"/>
    <cellStyle name="Note 2 5 2 3 2 2 2 4" xfId="55235"/>
    <cellStyle name="Note 2 5 2 3 2 2 2 5" xfId="55236"/>
    <cellStyle name="Note 2 5 2 3 2 2 2 6" xfId="55237"/>
    <cellStyle name="Note 2 5 2 3 2 2 2 7" xfId="55238"/>
    <cellStyle name="Note 2 5 2 3 2 2 2 8" xfId="55239"/>
    <cellStyle name="Note 2 5 2 3 2 2 2 9" xfId="55240"/>
    <cellStyle name="Note 2 5 2 3 2 2 3" xfId="55241"/>
    <cellStyle name="Note 2 5 2 3 2 2 4" xfId="55242"/>
    <cellStyle name="Note 2 5 2 3 2 2 5" xfId="55243"/>
    <cellStyle name="Note 2 5 2 3 2 2 6" xfId="55244"/>
    <cellStyle name="Note 2 5 2 3 2 2 7" xfId="55245"/>
    <cellStyle name="Note 2 5 2 3 2 2 8" xfId="55246"/>
    <cellStyle name="Note 2 5 2 3 2 2 9" xfId="55247"/>
    <cellStyle name="Note 2 5 2 3 2 3" xfId="55248"/>
    <cellStyle name="Note 2 5 2 3 2 3 2" xfId="55249"/>
    <cellStyle name="Note 2 5 2 3 2 3 3" xfId="55250"/>
    <cellStyle name="Note 2 5 2 3 2 3 4" xfId="55251"/>
    <cellStyle name="Note 2 5 2 3 2 3 5" xfId="55252"/>
    <cellStyle name="Note 2 5 2 3 2 3 6" xfId="55253"/>
    <cellStyle name="Note 2 5 2 3 2 3 7" xfId="55254"/>
    <cellStyle name="Note 2 5 2 3 2 3 8" xfId="55255"/>
    <cellStyle name="Note 2 5 2 3 2 4" xfId="55256"/>
    <cellStyle name="Note 2 5 2 3 2 4 2" xfId="55257"/>
    <cellStyle name="Note 2 5 2 3 2 4 3" xfId="55258"/>
    <cellStyle name="Note 2 5 2 3 2 4 4" xfId="55259"/>
    <cellStyle name="Note 2 5 2 3 2 4 5" xfId="55260"/>
    <cellStyle name="Note 2 5 2 3 2 4 6" xfId="55261"/>
    <cellStyle name="Note 2 5 2 3 2 4 7" xfId="55262"/>
    <cellStyle name="Note 2 5 2 3 2 4 8" xfId="55263"/>
    <cellStyle name="Note 2 5 2 3 2 4 9" xfId="55264"/>
    <cellStyle name="Note 2 5 2 3 2 5" xfId="55265"/>
    <cellStyle name="Note 2 5 2 3 2 6" xfId="55266"/>
    <cellStyle name="Note 2 5 2 3 2 7" xfId="55267"/>
    <cellStyle name="Note 2 5 2 3 2 8" xfId="55268"/>
    <cellStyle name="Note 2 5 2 3 2 9" xfId="55269"/>
    <cellStyle name="Note 2 5 2 3 20" xfId="55270"/>
    <cellStyle name="Note 2 5 2 3 21" xfId="55271"/>
    <cellStyle name="Note 2 5 2 3 22" xfId="55272"/>
    <cellStyle name="Note 2 5 2 3 23" xfId="55273"/>
    <cellStyle name="Note 2 5 2 3 24" xfId="55274"/>
    <cellStyle name="Note 2 5 2 3 3" xfId="55275"/>
    <cellStyle name="Note 2 5 2 3 3 10" xfId="55276"/>
    <cellStyle name="Note 2 5 2 3 3 11" xfId="55277"/>
    <cellStyle name="Note 2 5 2 3 3 12" xfId="55278"/>
    <cellStyle name="Note 2 5 2 3 3 13" xfId="55279"/>
    <cellStyle name="Note 2 5 2 3 3 2" xfId="55280"/>
    <cellStyle name="Note 2 5 2 3 3 2 10" xfId="55281"/>
    <cellStyle name="Note 2 5 2 3 3 2 2" xfId="55282"/>
    <cellStyle name="Note 2 5 2 3 3 2 2 2" xfId="55283"/>
    <cellStyle name="Note 2 5 2 3 3 2 2 3" xfId="55284"/>
    <cellStyle name="Note 2 5 2 3 3 2 2 4" xfId="55285"/>
    <cellStyle name="Note 2 5 2 3 3 2 2 5" xfId="55286"/>
    <cellStyle name="Note 2 5 2 3 3 2 2 6" xfId="55287"/>
    <cellStyle name="Note 2 5 2 3 3 2 2 7" xfId="55288"/>
    <cellStyle name="Note 2 5 2 3 3 2 2 8" xfId="55289"/>
    <cellStyle name="Note 2 5 2 3 3 2 2 9" xfId="55290"/>
    <cellStyle name="Note 2 5 2 3 3 2 3" xfId="55291"/>
    <cellStyle name="Note 2 5 2 3 3 2 4" xfId="55292"/>
    <cellStyle name="Note 2 5 2 3 3 2 5" xfId="55293"/>
    <cellStyle name="Note 2 5 2 3 3 2 6" xfId="55294"/>
    <cellStyle name="Note 2 5 2 3 3 2 7" xfId="55295"/>
    <cellStyle name="Note 2 5 2 3 3 2 8" xfId="55296"/>
    <cellStyle name="Note 2 5 2 3 3 2 9" xfId="55297"/>
    <cellStyle name="Note 2 5 2 3 3 3" xfId="55298"/>
    <cellStyle name="Note 2 5 2 3 3 3 2" xfId="55299"/>
    <cellStyle name="Note 2 5 2 3 3 3 3" xfId="55300"/>
    <cellStyle name="Note 2 5 2 3 3 3 4" xfId="55301"/>
    <cellStyle name="Note 2 5 2 3 3 3 5" xfId="55302"/>
    <cellStyle name="Note 2 5 2 3 3 3 6" xfId="55303"/>
    <cellStyle name="Note 2 5 2 3 3 3 7" xfId="55304"/>
    <cellStyle name="Note 2 5 2 3 3 3 8" xfId="55305"/>
    <cellStyle name="Note 2 5 2 3 3 4" xfId="55306"/>
    <cellStyle name="Note 2 5 2 3 3 4 2" xfId="55307"/>
    <cellStyle name="Note 2 5 2 3 3 4 3" xfId="55308"/>
    <cellStyle name="Note 2 5 2 3 3 4 4" xfId="55309"/>
    <cellStyle name="Note 2 5 2 3 3 4 5" xfId="55310"/>
    <cellStyle name="Note 2 5 2 3 3 4 6" xfId="55311"/>
    <cellStyle name="Note 2 5 2 3 3 4 7" xfId="55312"/>
    <cellStyle name="Note 2 5 2 3 3 4 8" xfId="55313"/>
    <cellStyle name="Note 2 5 2 3 3 4 9" xfId="55314"/>
    <cellStyle name="Note 2 5 2 3 3 5" xfId="55315"/>
    <cellStyle name="Note 2 5 2 3 3 6" xfId="55316"/>
    <cellStyle name="Note 2 5 2 3 3 7" xfId="55317"/>
    <cellStyle name="Note 2 5 2 3 3 8" xfId="55318"/>
    <cellStyle name="Note 2 5 2 3 3 9" xfId="55319"/>
    <cellStyle name="Note 2 5 2 3 4" xfId="55320"/>
    <cellStyle name="Note 2 5 2 3 4 10" xfId="55321"/>
    <cellStyle name="Note 2 5 2 3 4 11" xfId="55322"/>
    <cellStyle name="Note 2 5 2 3 4 12" xfId="55323"/>
    <cellStyle name="Note 2 5 2 3 4 13" xfId="55324"/>
    <cellStyle name="Note 2 5 2 3 4 2" xfId="55325"/>
    <cellStyle name="Note 2 5 2 3 4 2 10" xfId="55326"/>
    <cellStyle name="Note 2 5 2 3 4 2 2" xfId="55327"/>
    <cellStyle name="Note 2 5 2 3 4 2 2 2" xfId="55328"/>
    <cellStyle name="Note 2 5 2 3 4 2 2 3" xfId="55329"/>
    <cellStyle name="Note 2 5 2 3 4 2 2 4" xfId="55330"/>
    <cellStyle name="Note 2 5 2 3 4 2 2 5" xfId="55331"/>
    <cellStyle name="Note 2 5 2 3 4 2 2 6" xfId="55332"/>
    <cellStyle name="Note 2 5 2 3 4 2 2 7" xfId="55333"/>
    <cellStyle name="Note 2 5 2 3 4 2 2 8" xfId="55334"/>
    <cellStyle name="Note 2 5 2 3 4 2 2 9" xfId="55335"/>
    <cellStyle name="Note 2 5 2 3 4 2 3" xfId="55336"/>
    <cellStyle name="Note 2 5 2 3 4 2 4" xfId="55337"/>
    <cellStyle name="Note 2 5 2 3 4 2 5" xfId="55338"/>
    <cellStyle name="Note 2 5 2 3 4 2 6" xfId="55339"/>
    <cellStyle name="Note 2 5 2 3 4 2 7" xfId="55340"/>
    <cellStyle name="Note 2 5 2 3 4 2 8" xfId="55341"/>
    <cellStyle name="Note 2 5 2 3 4 2 9" xfId="55342"/>
    <cellStyle name="Note 2 5 2 3 4 3" xfId="55343"/>
    <cellStyle name="Note 2 5 2 3 4 3 2" xfId="55344"/>
    <cellStyle name="Note 2 5 2 3 4 3 3" xfId="55345"/>
    <cellStyle name="Note 2 5 2 3 4 3 4" xfId="55346"/>
    <cellStyle name="Note 2 5 2 3 4 3 5" xfId="55347"/>
    <cellStyle name="Note 2 5 2 3 4 3 6" xfId="55348"/>
    <cellStyle name="Note 2 5 2 3 4 3 7" xfId="55349"/>
    <cellStyle name="Note 2 5 2 3 4 3 8" xfId="55350"/>
    <cellStyle name="Note 2 5 2 3 4 4" xfId="55351"/>
    <cellStyle name="Note 2 5 2 3 4 4 2" xfId="55352"/>
    <cellStyle name="Note 2 5 2 3 4 4 3" xfId="55353"/>
    <cellStyle name="Note 2 5 2 3 4 4 4" xfId="55354"/>
    <cellStyle name="Note 2 5 2 3 4 4 5" xfId="55355"/>
    <cellStyle name="Note 2 5 2 3 4 4 6" xfId="55356"/>
    <cellStyle name="Note 2 5 2 3 4 4 7" xfId="55357"/>
    <cellStyle name="Note 2 5 2 3 4 4 8" xfId="55358"/>
    <cellStyle name="Note 2 5 2 3 4 4 9" xfId="55359"/>
    <cellStyle name="Note 2 5 2 3 4 5" xfId="55360"/>
    <cellStyle name="Note 2 5 2 3 4 6" xfId="55361"/>
    <cellStyle name="Note 2 5 2 3 4 7" xfId="55362"/>
    <cellStyle name="Note 2 5 2 3 4 8" xfId="55363"/>
    <cellStyle name="Note 2 5 2 3 4 9" xfId="55364"/>
    <cellStyle name="Note 2 5 2 3 5" xfId="55365"/>
    <cellStyle name="Note 2 5 2 3 5 10" xfId="55366"/>
    <cellStyle name="Note 2 5 2 3 5 11" xfId="55367"/>
    <cellStyle name="Note 2 5 2 3 5 12" xfId="55368"/>
    <cellStyle name="Note 2 5 2 3 5 13" xfId="55369"/>
    <cellStyle name="Note 2 5 2 3 5 2" xfId="55370"/>
    <cellStyle name="Note 2 5 2 3 5 2 10" xfId="55371"/>
    <cellStyle name="Note 2 5 2 3 5 2 2" xfId="55372"/>
    <cellStyle name="Note 2 5 2 3 5 2 2 2" xfId="55373"/>
    <cellStyle name="Note 2 5 2 3 5 2 2 3" xfId="55374"/>
    <cellStyle name="Note 2 5 2 3 5 2 2 4" xfId="55375"/>
    <cellStyle name="Note 2 5 2 3 5 2 2 5" xfId="55376"/>
    <cellStyle name="Note 2 5 2 3 5 2 2 6" xfId="55377"/>
    <cellStyle name="Note 2 5 2 3 5 2 2 7" xfId="55378"/>
    <cellStyle name="Note 2 5 2 3 5 2 2 8" xfId="55379"/>
    <cellStyle name="Note 2 5 2 3 5 2 2 9" xfId="55380"/>
    <cellStyle name="Note 2 5 2 3 5 2 3" xfId="55381"/>
    <cellStyle name="Note 2 5 2 3 5 2 4" xfId="55382"/>
    <cellStyle name="Note 2 5 2 3 5 2 5" xfId="55383"/>
    <cellStyle name="Note 2 5 2 3 5 2 6" xfId="55384"/>
    <cellStyle name="Note 2 5 2 3 5 2 7" xfId="55385"/>
    <cellStyle name="Note 2 5 2 3 5 2 8" xfId="55386"/>
    <cellStyle name="Note 2 5 2 3 5 2 9" xfId="55387"/>
    <cellStyle name="Note 2 5 2 3 5 3" xfId="55388"/>
    <cellStyle name="Note 2 5 2 3 5 3 2" xfId="55389"/>
    <cellStyle name="Note 2 5 2 3 5 3 3" xfId="55390"/>
    <cellStyle name="Note 2 5 2 3 5 3 4" xfId="55391"/>
    <cellStyle name="Note 2 5 2 3 5 3 5" xfId="55392"/>
    <cellStyle name="Note 2 5 2 3 5 3 6" xfId="55393"/>
    <cellStyle name="Note 2 5 2 3 5 3 7" xfId="55394"/>
    <cellStyle name="Note 2 5 2 3 5 3 8" xfId="55395"/>
    <cellStyle name="Note 2 5 2 3 5 4" xfId="55396"/>
    <cellStyle name="Note 2 5 2 3 5 4 2" xfId="55397"/>
    <cellStyle name="Note 2 5 2 3 5 4 3" xfId="55398"/>
    <cellStyle name="Note 2 5 2 3 5 4 4" xfId="55399"/>
    <cellStyle name="Note 2 5 2 3 5 4 5" xfId="55400"/>
    <cellStyle name="Note 2 5 2 3 5 4 6" xfId="55401"/>
    <cellStyle name="Note 2 5 2 3 5 4 7" xfId="55402"/>
    <cellStyle name="Note 2 5 2 3 5 4 8" xfId="55403"/>
    <cellStyle name="Note 2 5 2 3 5 4 9" xfId="55404"/>
    <cellStyle name="Note 2 5 2 3 5 5" xfId="55405"/>
    <cellStyle name="Note 2 5 2 3 5 6" xfId="55406"/>
    <cellStyle name="Note 2 5 2 3 5 7" xfId="55407"/>
    <cellStyle name="Note 2 5 2 3 5 8" xfId="55408"/>
    <cellStyle name="Note 2 5 2 3 5 9" xfId="55409"/>
    <cellStyle name="Note 2 5 2 3 6" xfId="55410"/>
    <cellStyle name="Note 2 5 2 3 6 10" xfId="55411"/>
    <cellStyle name="Note 2 5 2 3 6 2" xfId="55412"/>
    <cellStyle name="Note 2 5 2 3 6 2 2" xfId="55413"/>
    <cellStyle name="Note 2 5 2 3 6 2 3" xfId="55414"/>
    <cellStyle name="Note 2 5 2 3 6 2 4" xfId="55415"/>
    <cellStyle name="Note 2 5 2 3 6 2 5" xfId="55416"/>
    <cellStyle name="Note 2 5 2 3 6 2 6" xfId="55417"/>
    <cellStyle name="Note 2 5 2 3 6 2 7" xfId="55418"/>
    <cellStyle name="Note 2 5 2 3 6 2 8" xfId="55419"/>
    <cellStyle name="Note 2 5 2 3 6 2 9" xfId="55420"/>
    <cellStyle name="Note 2 5 2 3 6 3" xfId="55421"/>
    <cellStyle name="Note 2 5 2 3 6 4" xfId="55422"/>
    <cellStyle name="Note 2 5 2 3 6 5" xfId="55423"/>
    <cellStyle name="Note 2 5 2 3 6 6" xfId="55424"/>
    <cellStyle name="Note 2 5 2 3 6 7" xfId="55425"/>
    <cellStyle name="Note 2 5 2 3 6 8" xfId="55426"/>
    <cellStyle name="Note 2 5 2 3 6 9" xfId="55427"/>
    <cellStyle name="Note 2 5 2 3 7" xfId="55428"/>
    <cellStyle name="Note 2 5 2 3 7 2" xfId="55429"/>
    <cellStyle name="Note 2 5 2 3 7 3" xfId="55430"/>
    <cellStyle name="Note 2 5 2 3 7 4" xfId="55431"/>
    <cellStyle name="Note 2 5 2 3 7 5" xfId="55432"/>
    <cellStyle name="Note 2 5 2 3 7 6" xfId="55433"/>
    <cellStyle name="Note 2 5 2 3 7 7" xfId="55434"/>
    <cellStyle name="Note 2 5 2 3 7 8" xfId="55435"/>
    <cellStyle name="Note 2 5 2 3 8" xfId="55436"/>
    <cellStyle name="Note 2 5 2 3 8 2" xfId="55437"/>
    <cellStyle name="Note 2 5 2 3 8 3" xfId="55438"/>
    <cellStyle name="Note 2 5 2 3 8 4" xfId="55439"/>
    <cellStyle name="Note 2 5 2 3 8 5" xfId="55440"/>
    <cellStyle name="Note 2 5 2 3 8 6" xfId="55441"/>
    <cellStyle name="Note 2 5 2 3 8 7" xfId="55442"/>
    <cellStyle name="Note 2 5 2 3 8 8" xfId="55443"/>
    <cellStyle name="Note 2 5 2 3 8 9" xfId="55444"/>
    <cellStyle name="Note 2 5 2 3 9" xfId="55445"/>
    <cellStyle name="Note 2 5 2 4" xfId="55446"/>
    <cellStyle name="Note 2 5 2 4 10" xfId="55447"/>
    <cellStyle name="Note 2 5 2 4 11" xfId="55448"/>
    <cellStyle name="Note 2 5 2 4 12" xfId="55449"/>
    <cellStyle name="Note 2 5 2 4 13" xfId="55450"/>
    <cellStyle name="Note 2 5 2 4 14" xfId="55451"/>
    <cellStyle name="Note 2 5 2 4 15" xfId="55452"/>
    <cellStyle name="Note 2 5 2 4 16" xfId="55453"/>
    <cellStyle name="Note 2 5 2 4 17" xfId="55454"/>
    <cellStyle name="Note 2 5 2 4 18" xfId="55455"/>
    <cellStyle name="Note 2 5 2 4 2" xfId="55456"/>
    <cellStyle name="Note 2 5 2 4 2 10" xfId="55457"/>
    <cellStyle name="Note 2 5 2 4 2 2" xfId="55458"/>
    <cellStyle name="Note 2 5 2 4 2 2 2" xfId="55459"/>
    <cellStyle name="Note 2 5 2 4 2 2 3" xfId="55460"/>
    <cellStyle name="Note 2 5 2 4 2 2 4" xfId="55461"/>
    <cellStyle name="Note 2 5 2 4 2 2 5" xfId="55462"/>
    <cellStyle name="Note 2 5 2 4 2 2 6" xfId="55463"/>
    <cellStyle name="Note 2 5 2 4 2 2 7" xfId="55464"/>
    <cellStyle name="Note 2 5 2 4 2 2 8" xfId="55465"/>
    <cellStyle name="Note 2 5 2 4 2 2 9" xfId="55466"/>
    <cellStyle name="Note 2 5 2 4 2 3" xfId="55467"/>
    <cellStyle name="Note 2 5 2 4 2 4" xfId="55468"/>
    <cellStyle name="Note 2 5 2 4 2 5" xfId="55469"/>
    <cellStyle name="Note 2 5 2 4 2 6" xfId="55470"/>
    <cellStyle name="Note 2 5 2 4 2 7" xfId="55471"/>
    <cellStyle name="Note 2 5 2 4 2 8" xfId="55472"/>
    <cellStyle name="Note 2 5 2 4 2 9" xfId="55473"/>
    <cellStyle name="Note 2 5 2 4 3" xfId="55474"/>
    <cellStyle name="Note 2 5 2 4 3 2" xfId="55475"/>
    <cellStyle name="Note 2 5 2 4 3 3" xfId="55476"/>
    <cellStyle name="Note 2 5 2 4 3 4" xfId="55477"/>
    <cellStyle name="Note 2 5 2 4 3 5" xfId="55478"/>
    <cellStyle name="Note 2 5 2 4 3 6" xfId="55479"/>
    <cellStyle name="Note 2 5 2 4 3 7" xfId="55480"/>
    <cellStyle name="Note 2 5 2 4 3 8" xfId="55481"/>
    <cellStyle name="Note 2 5 2 4 4" xfId="55482"/>
    <cellStyle name="Note 2 5 2 4 4 2" xfId="55483"/>
    <cellStyle name="Note 2 5 2 4 4 3" xfId="55484"/>
    <cellStyle name="Note 2 5 2 4 4 4" xfId="55485"/>
    <cellStyle name="Note 2 5 2 4 4 5" xfId="55486"/>
    <cellStyle name="Note 2 5 2 4 4 6" xfId="55487"/>
    <cellStyle name="Note 2 5 2 4 4 7" xfId="55488"/>
    <cellStyle name="Note 2 5 2 4 4 8" xfId="55489"/>
    <cellStyle name="Note 2 5 2 4 4 9" xfId="55490"/>
    <cellStyle name="Note 2 5 2 4 5" xfId="55491"/>
    <cellStyle name="Note 2 5 2 4 6" xfId="55492"/>
    <cellStyle name="Note 2 5 2 4 7" xfId="55493"/>
    <cellStyle name="Note 2 5 2 4 8" xfId="55494"/>
    <cellStyle name="Note 2 5 2 4 9" xfId="55495"/>
    <cellStyle name="Note 2 5 2 5" xfId="55496"/>
    <cellStyle name="Note 2 5 2 5 10" xfId="55497"/>
    <cellStyle name="Note 2 5 2 5 11" xfId="55498"/>
    <cellStyle name="Note 2 5 2 5 12" xfId="55499"/>
    <cellStyle name="Note 2 5 2 5 13" xfId="55500"/>
    <cellStyle name="Note 2 5 2 5 14" xfId="55501"/>
    <cellStyle name="Note 2 5 2 5 15" xfId="55502"/>
    <cellStyle name="Note 2 5 2 5 16" xfId="55503"/>
    <cellStyle name="Note 2 5 2 5 17" xfId="55504"/>
    <cellStyle name="Note 2 5 2 5 18" xfId="55505"/>
    <cellStyle name="Note 2 5 2 5 2" xfId="55506"/>
    <cellStyle name="Note 2 5 2 5 3" xfId="55507"/>
    <cellStyle name="Note 2 5 2 5 4" xfId="55508"/>
    <cellStyle name="Note 2 5 2 5 5" xfId="55509"/>
    <cellStyle name="Note 2 5 2 5 6" xfId="55510"/>
    <cellStyle name="Note 2 5 2 5 7" xfId="55511"/>
    <cellStyle name="Note 2 5 2 5 8" xfId="55512"/>
    <cellStyle name="Note 2 5 2 5 9" xfId="55513"/>
    <cellStyle name="Note 2 5 2 6" xfId="55514"/>
    <cellStyle name="Note 2 5 2 6 10" xfId="55515"/>
    <cellStyle name="Note 2 5 2 6 11" xfId="55516"/>
    <cellStyle name="Note 2 5 2 6 12" xfId="55517"/>
    <cellStyle name="Note 2 5 2 6 13" xfId="55518"/>
    <cellStyle name="Note 2 5 2 6 14" xfId="55519"/>
    <cellStyle name="Note 2 5 2 6 15" xfId="55520"/>
    <cellStyle name="Note 2 5 2 6 16" xfId="55521"/>
    <cellStyle name="Note 2 5 2 6 17" xfId="55522"/>
    <cellStyle name="Note 2 5 2 6 18" xfId="55523"/>
    <cellStyle name="Note 2 5 2 6 2" xfId="55524"/>
    <cellStyle name="Note 2 5 2 6 3" xfId="55525"/>
    <cellStyle name="Note 2 5 2 6 4" xfId="55526"/>
    <cellStyle name="Note 2 5 2 6 5" xfId="55527"/>
    <cellStyle name="Note 2 5 2 6 6" xfId="55528"/>
    <cellStyle name="Note 2 5 2 6 7" xfId="55529"/>
    <cellStyle name="Note 2 5 2 6 8" xfId="55530"/>
    <cellStyle name="Note 2 5 2 6 9" xfId="55531"/>
    <cellStyle name="Note 2 5 2 7" xfId="55532"/>
    <cellStyle name="Note 2 5 2 7 2" xfId="55533"/>
    <cellStyle name="Note 2 5 2 7 3" xfId="55534"/>
    <cellStyle name="Note 2 5 2 7 4" xfId="55535"/>
    <cellStyle name="Note 2 5 2 7 5" xfId="55536"/>
    <cellStyle name="Note 2 5 2 7 6" xfId="55537"/>
    <cellStyle name="Note 2 5 2 7 7" xfId="55538"/>
    <cellStyle name="Note 2 5 2 7 8" xfId="55539"/>
    <cellStyle name="Note 2 5 2 7 9" xfId="55540"/>
    <cellStyle name="Note 2 5 2 8" xfId="55541"/>
    <cellStyle name="Note 2 5 2 8 2" xfId="55542"/>
    <cellStyle name="Note 2 5 2 8 3" xfId="55543"/>
    <cellStyle name="Note 2 5 2 8 4" xfId="55544"/>
    <cellStyle name="Note 2 5 2 8 5" xfId="55545"/>
    <cellStyle name="Note 2 5 2 8 6" xfId="55546"/>
    <cellStyle name="Note 2 5 2 8 7" xfId="55547"/>
    <cellStyle name="Note 2 5 2 8 8" xfId="55548"/>
    <cellStyle name="Note 2 5 2 8 9" xfId="55549"/>
    <cellStyle name="Note 2 5 2 9" xfId="55550"/>
    <cellStyle name="Note 2 5 2 9 2" xfId="55551"/>
    <cellStyle name="Note 2 5 2 9 3" xfId="55552"/>
    <cellStyle name="Note 2 5 2 9 4" xfId="55553"/>
    <cellStyle name="Note 2 5 2 9 5" xfId="55554"/>
    <cellStyle name="Note 2 5 2 9 6" xfId="55555"/>
    <cellStyle name="Note 2 5 2 9 7" xfId="55556"/>
    <cellStyle name="Note 2 5 2 9 8" xfId="55557"/>
    <cellStyle name="Note 2 5 20" xfId="55558"/>
    <cellStyle name="Note 2 5 21" xfId="55559"/>
    <cellStyle name="Note 2 5 22" xfId="55560"/>
    <cellStyle name="Note 2 5 23" xfId="55561"/>
    <cellStyle name="Note 2 5 24" xfId="55562"/>
    <cellStyle name="Note 2 5 25" xfId="55563"/>
    <cellStyle name="Note 2 5 26" xfId="55564"/>
    <cellStyle name="Note 2 5 27" xfId="55565"/>
    <cellStyle name="Note 2 5 28" xfId="55566"/>
    <cellStyle name="Note 2 5 3" xfId="55567"/>
    <cellStyle name="Note 2 5 3 10" xfId="55568"/>
    <cellStyle name="Note 2 5 3 11" xfId="55569"/>
    <cellStyle name="Note 2 5 3 12" xfId="55570"/>
    <cellStyle name="Note 2 5 3 13" xfId="55571"/>
    <cellStyle name="Note 2 5 3 14" xfId="55572"/>
    <cellStyle name="Note 2 5 3 15" xfId="55573"/>
    <cellStyle name="Note 2 5 3 16" xfId="55574"/>
    <cellStyle name="Note 2 5 3 17" xfId="55575"/>
    <cellStyle name="Note 2 5 3 18" xfId="55576"/>
    <cellStyle name="Note 2 5 3 19" xfId="55577"/>
    <cellStyle name="Note 2 5 3 2" xfId="55578"/>
    <cellStyle name="Note 2 5 3 2 10" xfId="55579"/>
    <cellStyle name="Note 2 5 3 2 11" xfId="55580"/>
    <cellStyle name="Note 2 5 3 2 12" xfId="55581"/>
    <cellStyle name="Note 2 5 3 2 13" xfId="55582"/>
    <cellStyle name="Note 2 5 3 2 2" xfId="55583"/>
    <cellStyle name="Note 2 5 3 2 2 10" xfId="55584"/>
    <cellStyle name="Note 2 5 3 2 2 2" xfId="55585"/>
    <cellStyle name="Note 2 5 3 2 2 2 2" xfId="55586"/>
    <cellStyle name="Note 2 5 3 2 2 2 3" xfId="55587"/>
    <cellStyle name="Note 2 5 3 2 2 2 4" xfId="55588"/>
    <cellStyle name="Note 2 5 3 2 2 2 5" xfId="55589"/>
    <cellStyle name="Note 2 5 3 2 2 2 6" xfId="55590"/>
    <cellStyle name="Note 2 5 3 2 2 2 7" xfId="55591"/>
    <cellStyle name="Note 2 5 3 2 2 2 8" xfId="55592"/>
    <cellStyle name="Note 2 5 3 2 2 2 9" xfId="55593"/>
    <cellStyle name="Note 2 5 3 2 2 3" xfId="55594"/>
    <cellStyle name="Note 2 5 3 2 2 4" xfId="55595"/>
    <cellStyle name="Note 2 5 3 2 2 5" xfId="55596"/>
    <cellStyle name="Note 2 5 3 2 2 6" xfId="55597"/>
    <cellStyle name="Note 2 5 3 2 2 7" xfId="55598"/>
    <cellStyle name="Note 2 5 3 2 2 8" xfId="55599"/>
    <cellStyle name="Note 2 5 3 2 2 9" xfId="55600"/>
    <cellStyle name="Note 2 5 3 2 3" xfId="55601"/>
    <cellStyle name="Note 2 5 3 2 3 2" xfId="55602"/>
    <cellStyle name="Note 2 5 3 2 3 3" xfId="55603"/>
    <cellStyle name="Note 2 5 3 2 3 4" xfId="55604"/>
    <cellStyle name="Note 2 5 3 2 3 5" xfId="55605"/>
    <cellStyle name="Note 2 5 3 2 3 6" xfId="55606"/>
    <cellStyle name="Note 2 5 3 2 3 7" xfId="55607"/>
    <cellStyle name="Note 2 5 3 2 3 8" xfId="55608"/>
    <cellStyle name="Note 2 5 3 2 4" xfId="55609"/>
    <cellStyle name="Note 2 5 3 2 4 2" xfId="55610"/>
    <cellStyle name="Note 2 5 3 2 4 3" xfId="55611"/>
    <cellStyle name="Note 2 5 3 2 4 4" xfId="55612"/>
    <cellStyle name="Note 2 5 3 2 4 5" xfId="55613"/>
    <cellStyle name="Note 2 5 3 2 4 6" xfId="55614"/>
    <cellStyle name="Note 2 5 3 2 4 7" xfId="55615"/>
    <cellStyle name="Note 2 5 3 2 4 8" xfId="55616"/>
    <cellStyle name="Note 2 5 3 2 4 9" xfId="55617"/>
    <cellStyle name="Note 2 5 3 2 5" xfId="55618"/>
    <cellStyle name="Note 2 5 3 2 6" xfId="55619"/>
    <cellStyle name="Note 2 5 3 2 7" xfId="55620"/>
    <cellStyle name="Note 2 5 3 2 8" xfId="55621"/>
    <cellStyle name="Note 2 5 3 2 9" xfId="55622"/>
    <cellStyle name="Note 2 5 3 20" xfId="55623"/>
    <cellStyle name="Note 2 5 3 21" xfId="55624"/>
    <cellStyle name="Note 2 5 3 22" xfId="55625"/>
    <cellStyle name="Note 2 5 3 23" xfId="55626"/>
    <cellStyle name="Note 2 5 3 24" xfId="55627"/>
    <cellStyle name="Note 2 5 3 25" xfId="55628"/>
    <cellStyle name="Note 2 5 3 3" xfId="55629"/>
    <cellStyle name="Note 2 5 3 3 10" xfId="55630"/>
    <cellStyle name="Note 2 5 3 3 11" xfId="55631"/>
    <cellStyle name="Note 2 5 3 3 12" xfId="55632"/>
    <cellStyle name="Note 2 5 3 3 13" xfId="55633"/>
    <cellStyle name="Note 2 5 3 3 2" xfId="55634"/>
    <cellStyle name="Note 2 5 3 3 2 10" xfId="55635"/>
    <cellStyle name="Note 2 5 3 3 2 2" xfId="55636"/>
    <cellStyle name="Note 2 5 3 3 2 2 2" xfId="55637"/>
    <cellStyle name="Note 2 5 3 3 2 2 3" xfId="55638"/>
    <cellStyle name="Note 2 5 3 3 2 2 4" xfId="55639"/>
    <cellStyle name="Note 2 5 3 3 2 2 5" xfId="55640"/>
    <cellStyle name="Note 2 5 3 3 2 2 6" xfId="55641"/>
    <cellStyle name="Note 2 5 3 3 2 2 7" xfId="55642"/>
    <cellStyle name="Note 2 5 3 3 2 2 8" xfId="55643"/>
    <cellStyle name="Note 2 5 3 3 2 2 9" xfId="55644"/>
    <cellStyle name="Note 2 5 3 3 2 3" xfId="55645"/>
    <cellStyle name="Note 2 5 3 3 2 4" xfId="55646"/>
    <cellStyle name="Note 2 5 3 3 2 5" xfId="55647"/>
    <cellStyle name="Note 2 5 3 3 2 6" xfId="55648"/>
    <cellStyle name="Note 2 5 3 3 2 7" xfId="55649"/>
    <cellStyle name="Note 2 5 3 3 2 8" xfId="55650"/>
    <cellStyle name="Note 2 5 3 3 2 9" xfId="55651"/>
    <cellStyle name="Note 2 5 3 3 3" xfId="55652"/>
    <cellStyle name="Note 2 5 3 3 3 2" xfId="55653"/>
    <cellStyle name="Note 2 5 3 3 3 3" xfId="55654"/>
    <cellStyle name="Note 2 5 3 3 3 4" xfId="55655"/>
    <cellStyle name="Note 2 5 3 3 3 5" xfId="55656"/>
    <cellStyle name="Note 2 5 3 3 3 6" xfId="55657"/>
    <cellStyle name="Note 2 5 3 3 3 7" xfId="55658"/>
    <cellStyle name="Note 2 5 3 3 3 8" xfId="55659"/>
    <cellStyle name="Note 2 5 3 3 4" xfId="55660"/>
    <cellStyle name="Note 2 5 3 3 4 2" xfId="55661"/>
    <cellStyle name="Note 2 5 3 3 4 3" xfId="55662"/>
    <cellStyle name="Note 2 5 3 3 4 4" xfId="55663"/>
    <cellStyle name="Note 2 5 3 3 4 5" xfId="55664"/>
    <cellStyle name="Note 2 5 3 3 4 6" xfId="55665"/>
    <cellStyle name="Note 2 5 3 3 4 7" xfId="55666"/>
    <cellStyle name="Note 2 5 3 3 4 8" xfId="55667"/>
    <cellStyle name="Note 2 5 3 3 4 9" xfId="55668"/>
    <cellStyle name="Note 2 5 3 3 5" xfId="55669"/>
    <cellStyle name="Note 2 5 3 3 6" xfId="55670"/>
    <cellStyle name="Note 2 5 3 3 7" xfId="55671"/>
    <cellStyle name="Note 2 5 3 3 8" xfId="55672"/>
    <cellStyle name="Note 2 5 3 3 9" xfId="55673"/>
    <cellStyle name="Note 2 5 3 4" xfId="55674"/>
    <cellStyle name="Note 2 5 3 4 10" xfId="55675"/>
    <cellStyle name="Note 2 5 3 4 11" xfId="55676"/>
    <cellStyle name="Note 2 5 3 4 12" xfId="55677"/>
    <cellStyle name="Note 2 5 3 4 13" xfId="55678"/>
    <cellStyle name="Note 2 5 3 4 2" xfId="55679"/>
    <cellStyle name="Note 2 5 3 4 2 10" xfId="55680"/>
    <cellStyle name="Note 2 5 3 4 2 2" xfId="55681"/>
    <cellStyle name="Note 2 5 3 4 2 2 2" xfId="55682"/>
    <cellStyle name="Note 2 5 3 4 2 2 3" xfId="55683"/>
    <cellStyle name="Note 2 5 3 4 2 2 4" xfId="55684"/>
    <cellStyle name="Note 2 5 3 4 2 2 5" xfId="55685"/>
    <cellStyle name="Note 2 5 3 4 2 2 6" xfId="55686"/>
    <cellStyle name="Note 2 5 3 4 2 2 7" xfId="55687"/>
    <cellStyle name="Note 2 5 3 4 2 2 8" xfId="55688"/>
    <cellStyle name="Note 2 5 3 4 2 2 9" xfId="55689"/>
    <cellStyle name="Note 2 5 3 4 2 3" xfId="55690"/>
    <cellStyle name="Note 2 5 3 4 2 4" xfId="55691"/>
    <cellStyle name="Note 2 5 3 4 2 5" xfId="55692"/>
    <cellStyle name="Note 2 5 3 4 2 6" xfId="55693"/>
    <cellStyle name="Note 2 5 3 4 2 7" xfId="55694"/>
    <cellStyle name="Note 2 5 3 4 2 8" xfId="55695"/>
    <cellStyle name="Note 2 5 3 4 2 9" xfId="55696"/>
    <cellStyle name="Note 2 5 3 4 3" xfId="55697"/>
    <cellStyle name="Note 2 5 3 4 3 2" xfId="55698"/>
    <cellStyle name="Note 2 5 3 4 3 3" xfId="55699"/>
    <cellStyle name="Note 2 5 3 4 3 4" xfId="55700"/>
    <cellStyle name="Note 2 5 3 4 3 5" xfId="55701"/>
    <cellStyle name="Note 2 5 3 4 3 6" xfId="55702"/>
    <cellStyle name="Note 2 5 3 4 3 7" xfId="55703"/>
    <cellStyle name="Note 2 5 3 4 3 8" xfId="55704"/>
    <cellStyle name="Note 2 5 3 4 4" xfId="55705"/>
    <cellStyle name="Note 2 5 3 4 4 2" xfId="55706"/>
    <cellStyle name="Note 2 5 3 4 4 3" xfId="55707"/>
    <cellStyle name="Note 2 5 3 4 4 4" xfId="55708"/>
    <cellStyle name="Note 2 5 3 4 4 5" xfId="55709"/>
    <cellStyle name="Note 2 5 3 4 4 6" xfId="55710"/>
    <cellStyle name="Note 2 5 3 4 4 7" xfId="55711"/>
    <cellStyle name="Note 2 5 3 4 4 8" xfId="55712"/>
    <cellStyle name="Note 2 5 3 4 4 9" xfId="55713"/>
    <cellStyle name="Note 2 5 3 4 5" xfId="55714"/>
    <cellStyle name="Note 2 5 3 4 6" xfId="55715"/>
    <cellStyle name="Note 2 5 3 4 7" xfId="55716"/>
    <cellStyle name="Note 2 5 3 4 8" xfId="55717"/>
    <cellStyle name="Note 2 5 3 4 9" xfId="55718"/>
    <cellStyle name="Note 2 5 3 5" xfId="55719"/>
    <cellStyle name="Note 2 5 3 5 10" xfId="55720"/>
    <cellStyle name="Note 2 5 3 5 11" xfId="55721"/>
    <cellStyle name="Note 2 5 3 5 12" xfId="55722"/>
    <cellStyle name="Note 2 5 3 5 13" xfId="55723"/>
    <cellStyle name="Note 2 5 3 5 2" xfId="55724"/>
    <cellStyle name="Note 2 5 3 5 2 10" xfId="55725"/>
    <cellStyle name="Note 2 5 3 5 2 2" xfId="55726"/>
    <cellStyle name="Note 2 5 3 5 2 2 2" xfId="55727"/>
    <cellStyle name="Note 2 5 3 5 2 2 3" xfId="55728"/>
    <cellStyle name="Note 2 5 3 5 2 2 4" xfId="55729"/>
    <cellStyle name="Note 2 5 3 5 2 2 5" xfId="55730"/>
    <cellStyle name="Note 2 5 3 5 2 2 6" xfId="55731"/>
    <cellStyle name="Note 2 5 3 5 2 2 7" xfId="55732"/>
    <cellStyle name="Note 2 5 3 5 2 2 8" xfId="55733"/>
    <cellStyle name="Note 2 5 3 5 2 2 9" xfId="55734"/>
    <cellStyle name="Note 2 5 3 5 2 3" xfId="55735"/>
    <cellStyle name="Note 2 5 3 5 2 4" xfId="55736"/>
    <cellStyle name="Note 2 5 3 5 2 5" xfId="55737"/>
    <cellStyle name="Note 2 5 3 5 2 6" xfId="55738"/>
    <cellStyle name="Note 2 5 3 5 2 7" xfId="55739"/>
    <cellStyle name="Note 2 5 3 5 2 8" xfId="55740"/>
    <cellStyle name="Note 2 5 3 5 2 9" xfId="55741"/>
    <cellStyle name="Note 2 5 3 5 3" xfId="55742"/>
    <cellStyle name="Note 2 5 3 5 3 2" xfId="55743"/>
    <cellStyle name="Note 2 5 3 5 3 3" xfId="55744"/>
    <cellStyle name="Note 2 5 3 5 3 4" xfId="55745"/>
    <cellStyle name="Note 2 5 3 5 3 5" xfId="55746"/>
    <cellStyle name="Note 2 5 3 5 3 6" xfId="55747"/>
    <cellStyle name="Note 2 5 3 5 3 7" xfId="55748"/>
    <cellStyle name="Note 2 5 3 5 3 8" xfId="55749"/>
    <cellStyle name="Note 2 5 3 5 4" xfId="55750"/>
    <cellStyle name="Note 2 5 3 5 4 2" xfId="55751"/>
    <cellStyle name="Note 2 5 3 5 4 3" xfId="55752"/>
    <cellStyle name="Note 2 5 3 5 4 4" xfId="55753"/>
    <cellStyle name="Note 2 5 3 5 4 5" xfId="55754"/>
    <cellStyle name="Note 2 5 3 5 4 6" xfId="55755"/>
    <cellStyle name="Note 2 5 3 5 4 7" xfId="55756"/>
    <cellStyle name="Note 2 5 3 5 4 8" xfId="55757"/>
    <cellStyle name="Note 2 5 3 5 4 9" xfId="55758"/>
    <cellStyle name="Note 2 5 3 5 5" xfId="55759"/>
    <cellStyle name="Note 2 5 3 5 6" xfId="55760"/>
    <cellStyle name="Note 2 5 3 5 7" xfId="55761"/>
    <cellStyle name="Note 2 5 3 5 8" xfId="55762"/>
    <cellStyle name="Note 2 5 3 5 9" xfId="55763"/>
    <cellStyle name="Note 2 5 3 6" xfId="55764"/>
    <cellStyle name="Note 2 5 3 6 10" xfId="55765"/>
    <cellStyle name="Note 2 5 3 6 2" xfId="55766"/>
    <cellStyle name="Note 2 5 3 6 2 2" xfId="55767"/>
    <cellStyle name="Note 2 5 3 6 2 3" xfId="55768"/>
    <cellStyle name="Note 2 5 3 6 2 4" xfId="55769"/>
    <cellStyle name="Note 2 5 3 6 2 5" xfId="55770"/>
    <cellStyle name="Note 2 5 3 6 2 6" xfId="55771"/>
    <cellStyle name="Note 2 5 3 6 2 7" xfId="55772"/>
    <cellStyle name="Note 2 5 3 6 2 8" xfId="55773"/>
    <cellStyle name="Note 2 5 3 6 2 9" xfId="55774"/>
    <cellStyle name="Note 2 5 3 6 3" xfId="55775"/>
    <cellStyle name="Note 2 5 3 6 4" xfId="55776"/>
    <cellStyle name="Note 2 5 3 6 5" xfId="55777"/>
    <cellStyle name="Note 2 5 3 6 6" xfId="55778"/>
    <cellStyle name="Note 2 5 3 6 7" xfId="55779"/>
    <cellStyle name="Note 2 5 3 6 8" xfId="55780"/>
    <cellStyle name="Note 2 5 3 6 9" xfId="55781"/>
    <cellStyle name="Note 2 5 3 7" xfId="55782"/>
    <cellStyle name="Note 2 5 3 7 2" xfId="55783"/>
    <cellStyle name="Note 2 5 3 7 3" xfId="55784"/>
    <cellStyle name="Note 2 5 3 7 4" xfId="55785"/>
    <cellStyle name="Note 2 5 3 7 5" xfId="55786"/>
    <cellStyle name="Note 2 5 3 7 6" xfId="55787"/>
    <cellStyle name="Note 2 5 3 7 7" xfId="55788"/>
    <cellStyle name="Note 2 5 3 7 8" xfId="55789"/>
    <cellStyle name="Note 2 5 3 8" xfId="55790"/>
    <cellStyle name="Note 2 5 3 8 2" xfId="55791"/>
    <cellStyle name="Note 2 5 3 8 3" xfId="55792"/>
    <cellStyle name="Note 2 5 3 8 4" xfId="55793"/>
    <cellStyle name="Note 2 5 3 8 5" xfId="55794"/>
    <cellStyle name="Note 2 5 3 8 6" xfId="55795"/>
    <cellStyle name="Note 2 5 3 8 7" xfId="55796"/>
    <cellStyle name="Note 2 5 3 8 8" xfId="55797"/>
    <cellStyle name="Note 2 5 3 8 9" xfId="55798"/>
    <cellStyle name="Note 2 5 3 9" xfId="55799"/>
    <cellStyle name="Note 2 5 4" xfId="55800"/>
    <cellStyle name="Note 2 5 4 10" xfId="55801"/>
    <cellStyle name="Note 2 5 4 11" xfId="55802"/>
    <cellStyle name="Note 2 5 4 12" xfId="55803"/>
    <cellStyle name="Note 2 5 4 13" xfId="55804"/>
    <cellStyle name="Note 2 5 4 14" xfId="55805"/>
    <cellStyle name="Note 2 5 4 15" xfId="55806"/>
    <cellStyle name="Note 2 5 4 16" xfId="55807"/>
    <cellStyle name="Note 2 5 4 17" xfId="55808"/>
    <cellStyle name="Note 2 5 4 18" xfId="55809"/>
    <cellStyle name="Note 2 5 4 2" xfId="55810"/>
    <cellStyle name="Note 2 5 4 2 10" xfId="55811"/>
    <cellStyle name="Note 2 5 4 2 11" xfId="55812"/>
    <cellStyle name="Note 2 5 4 2 12" xfId="55813"/>
    <cellStyle name="Note 2 5 4 2 13" xfId="55814"/>
    <cellStyle name="Note 2 5 4 2 2" xfId="55815"/>
    <cellStyle name="Note 2 5 4 2 2 10" xfId="55816"/>
    <cellStyle name="Note 2 5 4 2 2 2" xfId="55817"/>
    <cellStyle name="Note 2 5 4 2 2 2 2" xfId="55818"/>
    <cellStyle name="Note 2 5 4 2 2 2 3" xfId="55819"/>
    <cellStyle name="Note 2 5 4 2 2 2 4" xfId="55820"/>
    <cellStyle name="Note 2 5 4 2 2 2 5" xfId="55821"/>
    <cellStyle name="Note 2 5 4 2 2 2 6" xfId="55822"/>
    <cellStyle name="Note 2 5 4 2 2 2 7" xfId="55823"/>
    <cellStyle name="Note 2 5 4 2 2 2 8" xfId="55824"/>
    <cellStyle name="Note 2 5 4 2 2 2 9" xfId="55825"/>
    <cellStyle name="Note 2 5 4 2 2 3" xfId="55826"/>
    <cellStyle name="Note 2 5 4 2 2 4" xfId="55827"/>
    <cellStyle name="Note 2 5 4 2 2 5" xfId="55828"/>
    <cellStyle name="Note 2 5 4 2 2 6" xfId="55829"/>
    <cellStyle name="Note 2 5 4 2 2 7" xfId="55830"/>
    <cellStyle name="Note 2 5 4 2 2 8" xfId="55831"/>
    <cellStyle name="Note 2 5 4 2 2 9" xfId="55832"/>
    <cellStyle name="Note 2 5 4 2 3" xfId="55833"/>
    <cellStyle name="Note 2 5 4 2 3 2" xfId="55834"/>
    <cellStyle name="Note 2 5 4 2 3 3" xfId="55835"/>
    <cellStyle name="Note 2 5 4 2 3 4" xfId="55836"/>
    <cellStyle name="Note 2 5 4 2 3 5" xfId="55837"/>
    <cellStyle name="Note 2 5 4 2 3 6" xfId="55838"/>
    <cellStyle name="Note 2 5 4 2 3 7" xfId="55839"/>
    <cellStyle name="Note 2 5 4 2 3 8" xfId="55840"/>
    <cellStyle name="Note 2 5 4 2 4" xfId="55841"/>
    <cellStyle name="Note 2 5 4 2 4 2" xfId="55842"/>
    <cellStyle name="Note 2 5 4 2 4 3" xfId="55843"/>
    <cellStyle name="Note 2 5 4 2 4 4" xfId="55844"/>
    <cellStyle name="Note 2 5 4 2 4 5" xfId="55845"/>
    <cellStyle name="Note 2 5 4 2 4 6" xfId="55846"/>
    <cellStyle name="Note 2 5 4 2 4 7" xfId="55847"/>
    <cellStyle name="Note 2 5 4 2 4 8" xfId="55848"/>
    <cellStyle name="Note 2 5 4 2 4 9" xfId="55849"/>
    <cellStyle name="Note 2 5 4 2 5" xfId="55850"/>
    <cellStyle name="Note 2 5 4 2 6" xfId="55851"/>
    <cellStyle name="Note 2 5 4 2 7" xfId="55852"/>
    <cellStyle name="Note 2 5 4 2 8" xfId="55853"/>
    <cellStyle name="Note 2 5 4 2 9" xfId="55854"/>
    <cellStyle name="Note 2 5 4 3" xfId="55855"/>
    <cellStyle name="Note 2 5 4 3 10" xfId="55856"/>
    <cellStyle name="Note 2 5 4 3 11" xfId="55857"/>
    <cellStyle name="Note 2 5 4 3 12" xfId="55858"/>
    <cellStyle name="Note 2 5 4 3 13" xfId="55859"/>
    <cellStyle name="Note 2 5 4 3 2" xfId="55860"/>
    <cellStyle name="Note 2 5 4 3 2 10" xfId="55861"/>
    <cellStyle name="Note 2 5 4 3 2 2" xfId="55862"/>
    <cellStyle name="Note 2 5 4 3 2 2 2" xfId="55863"/>
    <cellStyle name="Note 2 5 4 3 2 2 3" xfId="55864"/>
    <cellStyle name="Note 2 5 4 3 2 2 4" xfId="55865"/>
    <cellStyle name="Note 2 5 4 3 2 2 5" xfId="55866"/>
    <cellStyle name="Note 2 5 4 3 2 2 6" xfId="55867"/>
    <cellStyle name="Note 2 5 4 3 2 2 7" xfId="55868"/>
    <cellStyle name="Note 2 5 4 3 2 2 8" xfId="55869"/>
    <cellStyle name="Note 2 5 4 3 2 2 9" xfId="55870"/>
    <cellStyle name="Note 2 5 4 3 2 3" xfId="55871"/>
    <cellStyle name="Note 2 5 4 3 2 4" xfId="55872"/>
    <cellStyle name="Note 2 5 4 3 2 5" xfId="55873"/>
    <cellStyle name="Note 2 5 4 3 2 6" xfId="55874"/>
    <cellStyle name="Note 2 5 4 3 2 7" xfId="55875"/>
    <cellStyle name="Note 2 5 4 3 2 8" xfId="55876"/>
    <cellStyle name="Note 2 5 4 3 2 9" xfId="55877"/>
    <cellStyle name="Note 2 5 4 3 3" xfId="55878"/>
    <cellStyle name="Note 2 5 4 3 3 2" xfId="55879"/>
    <cellStyle name="Note 2 5 4 3 3 3" xfId="55880"/>
    <cellStyle name="Note 2 5 4 3 3 4" xfId="55881"/>
    <cellStyle name="Note 2 5 4 3 3 5" xfId="55882"/>
    <cellStyle name="Note 2 5 4 3 3 6" xfId="55883"/>
    <cellStyle name="Note 2 5 4 3 3 7" xfId="55884"/>
    <cellStyle name="Note 2 5 4 3 3 8" xfId="55885"/>
    <cellStyle name="Note 2 5 4 3 4" xfId="55886"/>
    <cellStyle name="Note 2 5 4 3 4 2" xfId="55887"/>
    <cellStyle name="Note 2 5 4 3 4 3" xfId="55888"/>
    <cellStyle name="Note 2 5 4 3 4 4" xfId="55889"/>
    <cellStyle name="Note 2 5 4 3 4 5" xfId="55890"/>
    <cellStyle name="Note 2 5 4 3 4 6" xfId="55891"/>
    <cellStyle name="Note 2 5 4 3 4 7" xfId="55892"/>
    <cellStyle name="Note 2 5 4 3 4 8" xfId="55893"/>
    <cellStyle name="Note 2 5 4 3 4 9" xfId="55894"/>
    <cellStyle name="Note 2 5 4 3 5" xfId="55895"/>
    <cellStyle name="Note 2 5 4 3 6" xfId="55896"/>
    <cellStyle name="Note 2 5 4 3 7" xfId="55897"/>
    <cellStyle name="Note 2 5 4 3 8" xfId="55898"/>
    <cellStyle name="Note 2 5 4 3 9" xfId="55899"/>
    <cellStyle name="Note 2 5 4 4" xfId="55900"/>
    <cellStyle name="Note 2 5 4 4 10" xfId="55901"/>
    <cellStyle name="Note 2 5 4 4 11" xfId="55902"/>
    <cellStyle name="Note 2 5 4 4 12" xfId="55903"/>
    <cellStyle name="Note 2 5 4 4 13" xfId="55904"/>
    <cellStyle name="Note 2 5 4 4 2" xfId="55905"/>
    <cellStyle name="Note 2 5 4 4 2 10" xfId="55906"/>
    <cellStyle name="Note 2 5 4 4 2 2" xfId="55907"/>
    <cellStyle name="Note 2 5 4 4 2 2 2" xfId="55908"/>
    <cellStyle name="Note 2 5 4 4 2 2 3" xfId="55909"/>
    <cellStyle name="Note 2 5 4 4 2 2 4" xfId="55910"/>
    <cellStyle name="Note 2 5 4 4 2 2 5" xfId="55911"/>
    <cellStyle name="Note 2 5 4 4 2 2 6" xfId="55912"/>
    <cellStyle name="Note 2 5 4 4 2 2 7" xfId="55913"/>
    <cellStyle name="Note 2 5 4 4 2 2 8" xfId="55914"/>
    <cellStyle name="Note 2 5 4 4 2 2 9" xfId="55915"/>
    <cellStyle name="Note 2 5 4 4 2 3" xfId="55916"/>
    <cellStyle name="Note 2 5 4 4 2 4" xfId="55917"/>
    <cellStyle name="Note 2 5 4 4 2 5" xfId="55918"/>
    <cellStyle name="Note 2 5 4 4 2 6" xfId="55919"/>
    <cellStyle name="Note 2 5 4 4 2 7" xfId="55920"/>
    <cellStyle name="Note 2 5 4 4 2 8" xfId="55921"/>
    <cellStyle name="Note 2 5 4 4 2 9" xfId="55922"/>
    <cellStyle name="Note 2 5 4 4 3" xfId="55923"/>
    <cellStyle name="Note 2 5 4 4 3 2" xfId="55924"/>
    <cellStyle name="Note 2 5 4 4 3 3" xfId="55925"/>
    <cellStyle name="Note 2 5 4 4 3 4" xfId="55926"/>
    <cellStyle name="Note 2 5 4 4 3 5" xfId="55927"/>
    <cellStyle name="Note 2 5 4 4 3 6" xfId="55928"/>
    <cellStyle name="Note 2 5 4 4 3 7" xfId="55929"/>
    <cellStyle name="Note 2 5 4 4 3 8" xfId="55930"/>
    <cellStyle name="Note 2 5 4 4 4" xfId="55931"/>
    <cellStyle name="Note 2 5 4 4 4 2" xfId="55932"/>
    <cellStyle name="Note 2 5 4 4 4 3" xfId="55933"/>
    <cellStyle name="Note 2 5 4 4 4 4" xfId="55934"/>
    <cellStyle name="Note 2 5 4 4 4 5" xfId="55935"/>
    <cellStyle name="Note 2 5 4 4 4 6" xfId="55936"/>
    <cellStyle name="Note 2 5 4 4 4 7" xfId="55937"/>
    <cellStyle name="Note 2 5 4 4 4 8" xfId="55938"/>
    <cellStyle name="Note 2 5 4 4 4 9" xfId="55939"/>
    <cellStyle name="Note 2 5 4 4 5" xfId="55940"/>
    <cellStyle name="Note 2 5 4 4 6" xfId="55941"/>
    <cellStyle name="Note 2 5 4 4 7" xfId="55942"/>
    <cellStyle name="Note 2 5 4 4 8" xfId="55943"/>
    <cellStyle name="Note 2 5 4 4 9" xfId="55944"/>
    <cellStyle name="Note 2 5 4 5" xfId="55945"/>
    <cellStyle name="Note 2 5 4 5 10" xfId="55946"/>
    <cellStyle name="Note 2 5 4 5 11" xfId="55947"/>
    <cellStyle name="Note 2 5 4 5 12" xfId="55948"/>
    <cellStyle name="Note 2 5 4 5 13" xfId="55949"/>
    <cellStyle name="Note 2 5 4 5 2" xfId="55950"/>
    <cellStyle name="Note 2 5 4 5 2 10" xfId="55951"/>
    <cellStyle name="Note 2 5 4 5 2 2" xfId="55952"/>
    <cellStyle name="Note 2 5 4 5 2 2 2" xfId="55953"/>
    <cellStyle name="Note 2 5 4 5 2 2 3" xfId="55954"/>
    <cellStyle name="Note 2 5 4 5 2 2 4" xfId="55955"/>
    <cellStyle name="Note 2 5 4 5 2 2 5" xfId="55956"/>
    <cellStyle name="Note 2 5 4 5 2 2 6" xfId="55957"/>
    <cellStyle name="Note 2 5 4 5 2 2 7" xfId="55958"/>
    <cellStyle name="Note 2 5 4 5 2 2 8" xfId="55959"/>
    <cellStyle name="Note 2 5 4 5 2 2 9" xfId="55960"/>
    <cellStyle name="Note 2 5 4 5 2 3" xfId="55961"/>
    <cellStyle name="Note 2 5 4 5 2 4" xfId="55962"/>
    <cellStyle name="Note 2 5 4 5 2 5" xfId="55963"/>
    <cellStyle name="Note 2 5 4 5 2 6" xfId="55964"/>
    <cellStyle name="Note 2 5 4 5 2 7" xfId="55965"/>
    <cellStyle name="Note 2 5 4 5 2 8" xfId="55966"/>
    <cellStyle name="Note 2 5 4 5 2 9" xfId="55967"/>
    <cellStyle name="Note 2 5 4 5 3" xfId="55968"/>
    <cellStyle name="Note 2 5 4 5 3 2" xfId="55969"/>
    <cellStyle name="Note 2 5 4 5 3 3" xfId="55970"/>
    <cellStyle name="Note 2 5 4 5 3 4" xfId="55971"/>
    <cellStyle name="Note 2 5 4 5 3 5" xfId="55972"/>
    <cellStyle name="Note 2 5 4 5 3 6" xfId="55973"/>
    <cellStyle name="Note 2 5 4 5 3 7" xfId="55974"/>
    <cellStyle name="Note 2 5 4 5 3 8" xfId="55975"/>
    <cellStyle name="Note 2 5 4 5 4" xfId="55976"/>
    <cellStyle name="Note 2 5 4 5 4 2" xfId="55977"/>
    <cellStyle name="Note 2 5 4 5 4 3" xfId="55978"/>
    <cellStyle name="Note 2 5 4 5 4 4" xfId="55979"/>
    <cellStyle name="Note 2 5 4 5 4 5" xfId="55980"/>
    <cellStyle name="Note 2 5 4 5 4 6" xfId="55981"/>
    <cellStyle name="Note 2 5 4 5 4 7" xfId="55982"/>
    <cellStyle name="Note 2 5 4 5 4 8" xfId="55983"/>
    <cellStyle name="Note 2 5 4 5 4 9" xfId="55984"/>
    <cellStyle name="Note 2 5 4 5 5" xfId="55985"/>
    <cellStyle name="Note 2 5 4 5 6" xfId="55986"/>
    <cellStyle name="Note 2 5 4 5 7" xfId="55987"/>
    <cellStyle name="Note 2 5 4 5 8" xfId="55988"/>
    <cellStyle name="Note 2 5 4 5 9" xfId="55989"/>
    <cellStyle name="Note 2 5 4 6" xfId="55990"/>
    <cellStyle name="Note 2 5 4 6 10" xfId="55991"/>
    <cellStyle name="Note 2 5 4 6 2" xfId="55992"/>
    <cellStyle name="Note 2 5 4 6 2 2" xfId="55993"/>
    <cellStyle name="Note 2 5 4 6 2 3" xfId="55994"/>
    <cellStyle name="Note 2 5 4 6 2 4" xfId="55995"/>
    <cellStyle name="Note 2 5 4 6 2 5" xfId="55996"/>
    <cellStyle name="Note 2 5 4 6 2 6" xfId="55997"/>
    <cellStyle name="Note 2 5 4 6 2 7" xfId="55998"/>
    <cellStyle name="Note 2 5 4 6 2 8" xfId="55999"/>
    <cellStyle name="Note 2 5 4 6 2 9" xfId="56000"/>
    <cellStyle name="Note 2 5 4 6 3" xfId="56001"/>
    <cellStyle name="Note 2 5 4 6 4" xfId="56002"/>
    <cellStyle name="Note 2 5 4 6 5" xfId="56003"/>
    <cellStyle name="Note 2 5 4 6 6" xfId="56004"/>
    <cellStyle name="Note 2 5 4 6 7" xfId="56005"/>
    <cellStyle name="Note 2 5 4 6 8" xfId="56006"/>
    <cellStyle name="Note 2 5 4 6 9" xfId="56007"/>
    <cellStyle name="Note 2 5 4 7" xfId="56008"/>
    <cellStyle name="Note 2 5 4 7 2" xfId="56009"/>
    <cellStyle name="Note 2 5 4 7 3" xfId="56010"/>
    <cellStyle name="Note 2 5 4 7 4" xfId="56011"/>
    <cellStyle name="Note 2 5 4 7 5" xfId="56012"/>
    <cellStyle name="Note 2 5 4 7 6" xfId="56013"/>
    <cellStyle name="Note 2 5 4 7 7" xfId="56014"/>
    <cellStyle name="Note 2 5 4 7 8" xfId="56015"/>
    <cellStyle name="Note 2 5 4 8" xfId="56016"/>
    <cellStyle name="Note 2 5 4 8 2" xfId="56017"/>
    <cellStyle name="Note 2 5 4 8 3" xfId="56018"/>
    <cellStyle name="Note 2 5 4 8 4" xfId="56019"/>
    <cellStyle name="Note 2 5 4 8 5" xfId="56020"/>
    <cellStyle name="Note 2 5 4 8 6" xfId="56021"/>
    <cellStyle name="Note 2 5 4 8 7" xfId="56022"/>
    <cellStyle name="Note 2 5 4 8 8" xfId="56023"/>
    <cellStyle name="Note 2 5 4 8 9" xfId="56024"/>
    <cellStyle name="Note 2 5 4 9" xfId="56025"/>
    <cellStyle name="Note 2 5 5" xfId="56026"/>
    <cellStyle name="Note 2 5 5 10" xfId="56027"/>
    <cellStyle name="Note 2 5 5 11" xfId="56028"/>
    <cellStyle name="Note 2 5 5 12" xfId="56029"/>
    <cellStyle name="Note 2 5 5 13" xfId="56030"/>
    <cellStyle name="Note 2 5 5 14" xfId="56031"/>
    <cellStyle name="Note 2 5 5 15" xfId="56032"/>
    <cellStyle name="Note 2 5 5 16" xfId="56033"/>
    <cellStyle name="Note 2 5 5 17" xfId="56034"/>
    <cellStyle name="Note 2 5 5 18" xfId="56035"/>
    <cellStyle name="Note 2 5 5 2" xfId="56036"/>
    <cellStyle name="Note 2 5 5 2 10" xfId="56037"/>
    <cellStyle name="Note 2 5 5 2 2" xfId="56038"/>
    <cellStyle name="Note 2 5 5 2 2 2" xfId="56039"/>
    <cellStyle name="Note 2 5 5 2 2 3" xfId="56040"/>
    <cellStyle name="Note 2 5 5 2 2 4" xfId="56041"/>
    <cellStyle name="Note 2 5 5 2 2 5" xfId="56042"/>
    <cellStyle name="Note 2 5 5 2 2 6" xfId="56043"/>
    <cellStyle name="Note 2 5 5 2 2 7" xfId="56044"/>
    <cellStyle name="Note 2 5 5 2 2 8" xfId="56045"/>
    <cellStyle name="Note 2 5 5 2 2 9" xfId="56046"/>
    <cellStyle name="Note 2 5 5 2 3" xfId="56047"/>
    <cellStyle name="Note 2 5 5 2 4" xfId="56048"/>
    <cellStyle name="Note 2 5 5 2 5" xfId="56049"/>
    <cellStyle name="Note 2 5 5 2 6" xfId="56050"/>
    <cellStyle name="Note 2 5 5 2 7" xfId="56051"/>
    <cellStyle name="Note 2 5 5 2 8" xfId="56052"/>
    <cellStyle name="Note 2 5 5 2 9" xfId="56053"/>
    <cellStyle name="Note 2 5 5 3" xfId="56054"/>
    <cellStyle name="Note 2 5 5 3 2" xfId="56055"/>
    <cellStyle name="Note 2 5 5 3 3" xfId="56056"/>
    <cellStyle name="Note 2 5 5 3 4" xfId="56057"/>
    <cellStyle name="Note 2 5 5 3 5" xfId="56058"/>
    <cellStyle name="Note 2 5 5 3 6" xfId="56059"/>
    <cellStyle name="Note 2 5 5 3 7" xfId="56060"/>
    <cellStyle name="Note 2 5 5 3 8" xfId="56061"/>
    <cellStyle name="Note 2 5 5 4" xfId="56062"/>
    <cellStyle name="Note 2 5 5 4 2" xfId="56063"/>
    <cellStyle name="Note 2 5 5 4 3" xfId="56064"/>
    <cellStyle name="Note 2 5 5 4 4" xfId="56065"/>
    <cellStyle name="Note 2 5 5 4 5" xfId="56066"/>
    <cellStyle name="Note 2 5 5 4 6" xfId="56067"/>
    <cellStyle name="Note 2 5 5 4 7" xfId="56068"/>
    <cellStyle name="Note 2 5 5 4 8" xfId="56069"/>
    <cellStyle name="Note 2 5 5 4 9" xfId="56070"/>
    <cellStyle name="Note 2 5 5 5" xfId="56071"/>
    <cellStyle name="Note 2 5 5 6" xfId="56072"/>
    <cellStyle name="Note 2 5 5 7" xfId="56073"/>
    <cellStyle name="Note 2 5 5 8" xfId="56074"/>
    <cellStyle name="Note 2 5 5 9" xfId="56075"/>
    <cellStyle name="Note 2 5 6" xfId="56076"/>
    <cellStyle name="Note 2 5 6 10" xfId="56077"/>
    <cellStyle name="Note 2 5 6 11" xfId="56078"/>
    <cellStyle name="Note 2 5 6 12" xfId="56079"/>
    <cellStyle name="Note 2 5 6 13" xfId="56080"/>
    <cellStyle name="Note 2 5 6 14" xfId="56081"/>
    <cellStyle name="Note 2 5 6 15" xfId="56082"/>
    <cellStyle name="Note 2 5 6 16" xfId="56083"/>
    <cellStyle name="Note 2 5 6 17" xfId="56084"/>
    <cellStyle name="Note 2 5 6 18" xfId="56085"/>
    <cellStyle name="Note 2 5 6 2" xfId="56086"/>
    <cellStyle name="Note 2 5 6 2 10" xfId="56087"/>
    <cellStyle name="Note 2 5 6 2 2" xfId="56088"/>
    <cellStyle name="Note 2 5 6 2 2 2" xfId="56089"/>
    <cellStyle name="Note 2 5 6 2 2 3" xfId="56090"/>
    <cellStyle name="Note 2 5 6 2 2 4" xfId="56091"/>
    <cellStyle name="Note 2 5 6 2 2 5" xfId="56092"/>
    <cellStyle name="Note 2 5 6 2 2 6" xfId="56093"/>
    <cellStyle name="Note 2 5 6 2 2 7" xfId="56094"/>
    <cellStyle name="Note 2 5 6 2 2 8" xfId="56095"/>
    <cellStyle name="Note 2 5 6 2 2 9" xfId="56096"/>
    <cellStyle name="Note 2 5 6 2 3" xfId="56097"/>
    <cellStyle name="Note 2 5 6 2 4" xfId="56098"/>
    <cellStyle name="Note 2 5 6 2 5" xfId="56099"/>
    <cellStyle name="Note 2 5 6 2 6" xfId="56100"/>
    <cellStyle name="Note 2 5 6 2 7" xfId="56101"/>
    <cellStyle name="Note 2 5 6 2 8" xfId="56102"/>
    <cellStyle name="Note 2 5 6 2 9" xfId="56103"/>
    <cellStyle name="Note 2 5 6 3" xfId="56104"/>
    <cellStyle name="Note 2 5 6 3 2" xfId="56105"/>
    <cellStyle name="Note 2 5 6 3 3" xfId="56106"/>
    <cellStyle name="Note 2 5 6 3 4" xfId="56107"/>
    <cellStyle name="Note 2 5 6 3 5" xfId="56108"/>
    <cellStyle name="Note 2 5 6 3 6" xfId="56109"/>
    <cellStyle name="Note 2 5 6 3 7" xfId="56110"/>
    <cellStyle name="Note 2 5 6 3 8" xfId="56111"/>
    <cellStyle name="Note 2 5 6 4" xfId="56112"/>
    <cellStyle name="Note 2 5 6 4 2" xfId="56113"/>
    <cellStyle name="Note 2 5 6 4 3" xfId="56114"/>
    <cellStyle name="Note 2 5 6 4 4" xfId="56115"/>
    <cellStyle name="Note 2 5 6 4 5" xfId="56116"/>
    <cellStyle name="Note 2 5 6 4 6" xfId="56117"/>
    <cellStyle name="Note 2 5 6 4 7" xfId="56118"/>
    <cellStyle name="Note 2 5 6 4 8" xfId="56119"/>
    <cellStyle name="Note 2 5 6 4 9" xfId="56120"/>
    <cellStyle name="Note 2 5 6 5" xfId="56121"/>
    <cellStyle name="Note 2 5 6 6" xfId="56122"/>
    <cellStyle name="Note 2 5 6 7" xfId="56123"/>
    <cellStyle name="Note 2 5 6 8" xfId="56124"/>
    <cellStyle name="Note 2 5 6 9" xfId="56125"/>
    <cellStyle name="Note 2 5 7" xfId="56126"/>
    <cellStyle name="Note 2 5 7 10" xfId="56127"/>
    <cellStyle name="Note 2 5 7 11" xfId="56128"/>
    <cellStyle name="Note 2 5 7 12" xfId="56129"/>
    <cellStyle name="Note 2 5 7 13" xfId="56130"/>
    <cellStyle name="Note 2 5 7 14" xfId="56131"/>
    <cellStyle name="Note 2 5 7 15" xfId="56132"/>
    <cellStyle name="Note 2 5 7 16" xfId="56133"/>
    <cellStyle name="Note 2 5 7 17" xfId="56134"/>
    <cellStyle name="Note 2 5 7 18" xfId="56135"/>
    <cellStyle name="Note 2 5 7 2" xfId="56136"/>
    <cellStyle name="Note 2 5 7 2 10" xfId="56137"/>
    <cellStyle name="Note 2 5 7 2 2" xfId="56138"/>
    <cellStyle name="Note 2 5 7 2 2 2" xfId="56139"/>
    <cellStyle name="Note 2 5 7 2 2 3" xfId="56140"/>
    <cellStyle name="Note 2 5 7 2 2 4" xfId="56141"/>
    <cellStyle name="Note 2 5 7 2 2 5" xfId="56142"/>
    <cellStyle name="Note 2 5 7 2 2 6" xfId="56143"/>
    <cellStyle name="Note 2 5 7 2 2 7" xfId="56144"/>
    <cellStyle name="Note 2 5 7 2 2 8" xfId="56145"/>
    <cellStyle name="Note 2 5 7 2 2 9" xfId="56146"/>
    <cellStyle name="Note 2 5 7 2 3" xfId="56147"/>
    <cellStyle name="Note 2 5 7 2 4" xfId="56148"/>
    <cellStyle name="Note 2 5 7 2 5" xfId="56149"/>
    <cellStyle name="Note 2 5 7 2 6" xfId="56150"/>
    <cellStyle name="Note 2 5 7 2 7" xfId="56151"/>
    <cellStyle name="Note 2 5 7 2 8" xfId="56152"/>
    <cellStyle name="Note 2 5 7 2 9" xfId="56153"/>
    <cellStyle name="Note 2 5 7 3" xfId="56154"/>
    <cellStyle name="Note 2 5 7 3 2" xfId="56155"/>
    <cellStyle name="Note 2 5 7 3 3" xfId="56156"/>
    <cellStyle name="Note 2 5 7 3 4" xfId="56157"/>
    <cellStyle name="Note 2 5 7 3 5" xfId="56158"/>
    <cellStyle name="Note 2 5 7 3 6" xfId="56159"/>
    <cellStyle name="Note 2 5 7 3 7" xfId="56160"/>
    <cellStyle name="Note 2 5 7 3 8" xfId="56161"/>
    <cellStyle name="Note 2 5 7 4" xfId="56162"/>
    <cellStyle name="Note 2 5 7 4 2" xfId="56163"/>
    <cellStyle name="Note 2 5 7 4 3" xfId="56164"/>
    <cellStyle name="Note 2 5 7 4 4" xfId="56165"/>
    <cellStyle name="Note 2 5 7 4 5" xfId="56166"/>
    <cellStyle name="Note 2 5 7 4 6" xfId="56167"/>
    <cellStyle name="Note 2 5 7 4 7" xfId="56168"/>
    <cellStyle name="Note 2 5 7 4 8" xfId="56169"/>
    <cellStyle name="Note 2 5 7 4 9" xfId="56170"/>
    <cellStyle name="Note 2 5 7 5" xfId="56171"/>
    <cellStyle name="Note 2 5 7 6" xfId="56172"/>
    <cellStyle name="Note 2 5 7 7" xfId="56173"/>
    <cellStyle name="Note 2 5 7 8" xfId="56174"/>
    <cellStyle name="Note 2 5 7 9" xfId="56175"/>
    <cellStyle name="Note 2 5 8" xfId="56176"/>
    <cellStyle name="Note 2 5 8 2" xfId="56177"/>
    <cellStyle name="Note 2 5 8 3" xfId="56178"/>
    <cellStyle name="Note 2 5 8 4" xfId="56179"/>
    <cellStyle name="Note 2 5 8 5" xfId="56180"/>
    <cellStyle name="Note 2 5 8 6" xfId="56181"/>
    <cellStyle name="Note 2 5 8 7" xfId="56182"/>
    <cellStyle name="Note 2 5 8 8" xfId="56183"/>
    <cellStyle name="Note 2 5 8 9" xfId="56184"/>
    <cellStyle name="Note 2 5 9" xfId="56185"/>
    <cellStyle name="Note 2 5 9 2" xfId="56186"/>
    <cellStyle name="Note 2 5 9 3" xfId="56187"/>
    <cellStyle name="Note 2 5 9 4" xfId="56188"/>
    <cellStyle name="Note 2 5 9 5" xfId="56189"/>
    <cellStyle name="Note 2 5 9 6" xfId="56190"/>
    <cellStyle name="Note 2 5 9 7" xfId="56191"/>
    <cellStyle name="Note 2 5 9 8" xfId="56192"/>
    <cellStyle name="Note 2 5 9 9" xfId="56193"/>
    <cellStyle name="Note 2 6" xfId="4562"/>
    <cellStyle name="Note 2 6 10" xfId="56194"/>
    <cellStyle name="Note 2 6 11" xfId="56195"/>
    <cellStyle name="Note 2 6 12" xfId="56196"/>
    <cellStyle name="Note 2 6 13" xfId="56197"/>
    <cellStyle name="Note 2 6 14" xfId="56198"/>
    <cellStyle name="Note 2 6 15" xfId="56199"/>
    <cellStyle name="Note 2 6 16" xfId="56200"/>
    <cellStyle name="Note 2 6 17" xfId="56201"/>
    <cellStyle name="Note 2 6 18" xfId="56202"/>
    <cellStyle name="Note 2 6 19" xfId="56203"/>
    <cellStyle name="Note 2 6 2" xfId="56204"/>
    <cellStyle name="Note 2 6 2 10" xfId="56205"/>
    <cellStyle name="Note 2 6 2 11" xfId="56206"/>
    <cellStyle name="Note 2 6 2 12" xfId="56207"/>
    <cellStyle name="Note 2 6 2 13" xfId="56208"/>
    <cellStyle name="Note 2 6 2 14" xfId="56209"/>
    <cellStyle name="Note 2 6 2 15" xfId="56210"/>
    <cellStyle name="Note 2 6 2 16" xfId="56211"/>
    <cellStyle name="Note 2 6 2 17" xfId="56212"/>
    <cellStyle name="Note 2 6 2 18" xfId="56213"/>
    <cellStyle name="Note 2 6 2 19" xfId="56214"/>
    <cellStyle name="Note 2 6 2 2" xfId="56215"/>
    <cellStyle name="Note 2 6 2 2 10" xfId="56216"/>
    <cellStyle name="Note 2 6 2 2 11" xfId="56217"/>
    <cellStyle name="Note 2 6 2 2 12" xfId="56218"/>
    <cellStyle name="Note 2 6 2 2 13" xfId="56219"/>
    <cellStyle name="Note 2 6 2 2 14" xfId="56220"/>
    <cellStyle name="Note 2 6 2 2 15" xfId="56221"/>
    <cellStyle name="Note 2 6 2 2 16" xfId="56222"/>
    <cellStyle name="Note 2 6 2 2 17" xfId="56223"/>
    <cellStyle name="Note 2 6 2 2 18" xfId="56224"/>
    <cellStyle name="Note 2 6 2 2 19" xfId="56225"/>
    <cellStyle name="Note 2 6 2 2 2" xfId="56226"/>
    <cellStyle name="Note 2 6 2 2 2 10" xfId="56227"/>
    <cellStyle name="Note 2 6 2 2 2 11" xfId="56228"/>
    <cellStyle name="Note 2 6 2 2 2 12" xfId="56229"/>
    <cellStyle name="Note 2 6 2 2 2 13" xfId="56230"/>
    <cellStyle name="Note 2 6 2 2 2 2" xfId="56231"/>
    <cellStyle name="Note 2 6 2 2 2 2 10" xfId="56232"/>
    <cellStyle name="Note 2 6 2 2 2 2 2" xfId="56233"/>
    <cellStyle name="Note 2 6 2 2 2 2 2 2" xfId="56234"/>
    <cellStyle name="Note 2 6 2 2 2 2 2 3" xfId="56235"/>
    <cellStyle name="Note 2 6 2 2 2 2 2 4" xfId="56236"/>
    <cellStyle name="Note 2 6 2 2 2 2 2 5" xfId="56237"/>
    <cellStyle name="Note 2 6 2 2 2 2 2 6" xfId="56238"/>
    <cellStyle name="Note 2 6 2 2 2 2 2 7" xfId="56239"/>
    <cellStyle name="Note 2 6 2 2 2 2 2 8" xfId="56240"/>
    <cellStyle name="Note 2 6 2 2 2 2 2 9" xfId="56241"/>
    <cellStyle name="Note 2 6 2 2 2 2 3" xfId="56242"/>
    <cellStyle name="Note 2 6 2 2 2 2 4" xfId="56243"/>
    <cellStyle name="Note 2 6 2 2 2 2 5" xfId="56244"/>
    <cellStyle name="Note 2 6 2 2 2 2 6" xfId="56245"/>
    <cellStyle name="Note 2 6 2 2 2 2 7" xfId="56246"/>
    <cellStyle name="Note 2 6 2 2 2 2 8" xfId="56247"/>
    <cellStyle name="Note 2 6 2 2 2 2 9" xfId="56248"/>
    <cellStyle name="Note 2 6 2 2 2 3" xfId="56249"/>
    <cellStyle name="Note 2 6 2 2 2 3 2" xfId="56250"/>
    <cellStyle name="Note 2 6 2 2 2 3 3" xfId="56251"/>
    <cellStyle name="Note 2 6 2 2 2 3 4" xfId="56252"/>
    <cellStyle name="Note 2 6 2 2 2 3 5" xfId="56253"/>
    <cellStyle name="Note 2 6 2 2 2 3 6" xfId="56254"/>
    <cellStyle name="Note 2 6 2 2 2 3 7" xfId="56255"/>
    <cellStyle name="Note 2 6 2 2 2 3 8" xfId="56256"/>
    <cellStyle name="Note 2 6 2 2 2 4" xfId="56257"/>
    <cellStyle name="Note 2 6 2 2 2 4 2" xfId="56258"/>
    <cellStyle name="Note 2 6 2 2 2 4 3" xfId="56259"/>
    <cellStyle name="Note 2 6 2 2 2 4 4" xfId="56260"/>
    <cellStyle name="Note 2 6 2 2 2 4 5" xfId="56261"/>
    <cellStyle name="Note 2 6 2 2 2 4 6" xfId="56262"/>
    <cellStyle name="Note 2 6 2 2 2 4 7" xfId="56263"/>
    <cellStyle name="Note 2 6 2 2 2 4 8" xfId="56264"/>
    <cellStyle name="Note 2 6 2 2 2 4 9" xfId="56265"/>
    <cellStyle name="Note 2 6 2 2 2 5" xfId="56266"/>
    <cellStyle name="Note 2 6 2 2 2 6" xfId="56267"/>
    <cellStyle name="Note 2 6 2 2 2 7" xfId="56268"/>
    <cellStyle name="Note 2 6 2 2 2 8" xfId="56269"/>
    <cellStyle name="Note 2 6 2 2 2 9" xfId="56270"/>
    <cellStyle name="Note 2 6 2 2 3" xfId="56271"/>
    <cellStyle name="Note 2 6 2 2 3 10" xfId="56272"/>
    <cellStyle name="Note 2 6 2 2 3 11" xfId="56273"/>
    <cellStyle name="Note 2 6 2 2 3 12" xfId="56274"/>
    <cellStyle name="Note 2 6 2 2 3 13" xfId="56275"/>
    <cellStyle name="Note 2 6 2 2 3 2" xfId="56276"/>
    <cellStyle name="Note 2 6 2 2 3 2 10" xfId="56277"/>
    <cellStyle name="Note 2 6 2 2 3 2 2" xfId="56278"/>
    <cellStyle name="Note 2 6 2 2 3 2 2 2" xfId="56279"/>
    <cellStyle name="Note 2 6 2 2 3 2 2 3" xfId="56280"/>
    <cellStyle name="Note 2 6 2 2 3 2 2 4" xfId="56281"/>
    <cellStyle name="Note 2 6 2 2 3 2 2 5" xfId="56282"/>
    <cellStyle name="Note 2 6 2 2 3 2 2 6" xfId="56283"/>
    <cellStyle name="Note 2 6 2 2 3 2 2 7" xfId="56284"/>
    <cellStyle name="Note 2 6 2 2 3 2 2 8" xfId="56285"/>
    <cellStyle name="Note 2 6 2 2 3 2 2 9" xfId="56286"/>
    <cellStyle name="Note 2 6 2 2 3 2 3" xfId="56287"/>
    <cellStyle name="Note 2 6 2 2 3 2 4" xfId="56288"/>
    <cellStyle name="Note 2 6 2 2 3 2 5" xfId="56289"/>
    <cellStyle name="Note 2 6 2 2 3 2 6" xfId="56290"/>
    <cellStyle name="Note 2 6 2 2 3 2 7" xfId="56291"/>
    <cellStyle name="Note 2 6 2 2 3 2 8" xfId="56292"/>
    <cellStyle name="Note 2 6 2 2 3 2 9" xfId="56293"/>
    <cellStyle name="Note 2 6 2 2 3 3" xfId="56294"/>
    <cellStyle name="Note 2 6 2 2 3 3 2" xfId="56295"/>
    <cellStyle name="Note 2 6 2 2 3 3 3" xfId="56296"/>
    <cellStyle name="Note 2 6 2 2 3 3 4" xfId="56297"/>
    <cellStyle name="Note 2 6 2 2 3 3 5" xfId="56298"/>
    <cellStyle name="Note 2 6 2 2 3 3 6" xfId="56299"/>
    <cellStyle name="Note 2 6 2 2 3 3 7" xfId="56300"/>
    <cellStyle name="Note 2 6 2 2 3 3 8" xfId="56301"/>
    <cellStyle name="Note 2 6 2 2 3 4" xfId="56302"/>
    <cellStyle name="Note 2 6 2 2 3 4 2" xfId="56303"/>
    <cellStyle name="Note 2 6 2 2 3 4 3" xfId="56304"/>
    <cellStyle name="Note 2 6 2 2 3 4 4" xfId="56305"/>
    <cellStyle name="Note 2 6 2 2 3 4 5" xfId="56306"/>
    <cellStyle name="Note 2 6 2 2 3 4 6" xfId="56307"/>
    <cellStyle name="Note 2 6 2 2 3 4 7" xfId="56308"/>
    <cellStyle name="Note 2 6 2 2 3 4 8" xfId="56309"/>
    <cellStyle name="Note 2 6 2 2 3 4 9" xfId="56310"/>
    <cellStyle name="Note 2 6 2 2 3 5" xfId="56311"/>
    <cellStyle name="Note 2 6 2 2 3 6" xfId="56312"/>
    <cellStyle name="Note 2 6 2 2 3 7" xfId="56313"/>
    <cellStyle name="Note 2 6 2 2 3 8" xfId="56314"/>
    <cellStyle name="Note 2 6 2 2 3 9" xfId="56315"/>
    <cellStyle name="Note 2 6 2 2 4" xfId="56316"/>
    <cellStyle name="Note 2 6 2 2 4 10" xfId="56317"/>
    <cellStyle name="Note 2 6 2 2 4 11" xfId="56318"/>
    <cellStyle name="Note 2 6 2 2 4 12" xfId="56319"/>
    <cellStyle name="Note 2 6 2 2 4 13" xfId="56320"/>
    <cellStyle name="Note 2 6 2 2 4 2" xfId="56321"/>
    <cellStyle name="Note 2 6 2 2 4 2 10" xfId="56322"/>
    <cellStyle name="Note 2 6 2 2 4 2 2" xfId="56323"/>
    <cellStyle name="Note 2 6 2 2 4 2 2 2" xfId="56324"/>
    <cellStyle name="Note 2 6 2 2 4 2 2 3" xfId="56325"/>
    <cellStyle name="Note 2 6 2 2 4 2 2 4" xfId="56326"/>
    <cellStyle name="Note 2 6 2 2 4 2 2 5" xfId="56327"/>
    <cellStyle name="Note 2 6 2 2 4 2 2 6" xfId="56328"/>
    <cellStyle name="Note 2 6 2 2 4 2 2 7" xfId="56329"/>
    <cellStyle name="Note 2 6 2 2 4 2 2 8" xfId="56330"/>
    <cellStyle name="Note 2 6 2 2 4 2 2 9" xfId="56331"/>
    <cellStyle name="Note 2 6 2 2 4 2 3" xfId="56332"/>
    <cellStyle name="Note 2 6 2 2 4 2 4" xfId="56333"/>
    <cellStyle name="Note 2 6 2 2 4 2 5" xfId="56334"/>
    <cellStyle name="Note 2 6 2 2 4 2 6" xfId="56335"/>
    <cellStyle name="Note 2 6 2 2 4 2 7" xfId="56336"/>
    <cellStyle name="Note 2 6 2 2 4 2 8" xfId="56337"/>
    <cellStyle name="Note 2 6 2 2 4 2 9" xfId="56338"/>
    <cellStyle name="Note 2 6 2 2 4 3" xfId="56339"/>
    <cellStyle name="Note 2 6 2 2 4 3 2" xfId="56340"/>
    <cellStyle name="Note 2 6 2 2 4 3 3" xfId="56341"/>
    <cellStyle name="Note 2 6 2 2 4 3 4" xfId="56342"/>
    <cellStyle name="Note 2 6 2 2 4 3 5" xfId="56343"/>
    <cellStyle name="Note 2 6 2 2 4 3 6" xfId="56344"/>
    <cellStyle name="Note 2 6 2 2 4 3 7" xfId="56345"/>
    <cellStyle name="Note 2 6 2 2 4 3 8" xfId="56346"/>
    <cellStyle name="Note 2 6 2 2 4 4" xfId="56347"/>
    <cellStyle name="Note 2 6 2 2 4 4 2" xfId="56348"/>
    <cellStyle name="Note 2 6 2 2 4 4 3" xfId="56349"/>
    <cellStyle name="Note 2 6 2 2 4 4 4" xfId="56350"/>
    <cellStyle name="Note 2 6 2 2 4 4 5" xfId="56351"/>
    <cellStyle name="Note 2 6 2 2 4 4 6" xfId="56352"/>
    <cellStyle name="Note 2 6 2 2 4 4 7" xfId="56353"/>
    <cellStyle name="Note 2 6 2 2 4 4 8" xfId="56354"/>
    <cellStyle name="Note 2 6 2 2 4 4 9" xfId="56355"/>
    <cellStyle name="Note 2 6 2 2 4 5" xfId="56356"/>
    <cellStyle name="Note 2 6 2 2 4 6" xfId="56357"/>
    <cellStyle name="Note 2 6 2 2 4 7" xfId="56358"/>
    <cellStyle name="Note 2 6 2 2 4 8" xfId="56359"/>
    <cellStyle name="Note 2 6 2 2 4 9" xfId="56360"/>
    <cellStyle name="Note 2 6 2 2 5" xfId="56361"/>
    <cellStyle name="Note 2 6 2 2 5 10" xfId="56362"/>
    <cellStyle name="Note 2 6 2 2 5 11" xfId="56363"/>
    <cellStyle name="Note 2 6 2 2 5 12" xfId="56364"/>
    <cellStyle name="Note 2 6 2 2 5 13" xfId="56365"/>
    <cellStyle name="Note 2 6 2 2 5 2" xfId="56366"/>
    <cellStyle name="Note 2 6 2 2 5 2 10" xfId="56367"/>
    <cellStyle name="Note 2 6 2 2 5 2 2" xfId="56368"/>
    <cellStyle name="Note 2 6 2 2 5 2 2 2" xfId="56369"/>
    <cellStyle name="Note 2 6 2 2 5 2 2 3" xfId="56370"/>
    <cellStyle name="Note 2 6 2 2 5 2 2 4" xfId="56371"/>
    <cellStyle name="Note 2 6 2 2 5 2 2 5" xfId="56372"/>
    <cellStyle name="Note 2 6 2 2 5 2 2 6" xfId="56373"/>
    <cellStyle name="Note 2 6 2 2 5 2 2 7" xfId="56374"/>
    <cellStyle name="Note 2 6 2 2 5 2 2 8" xfId="56375"/>
    <cellStyle name="Note 2 6 2 2 5 2 2 9" xfId="56376"/>
    <cellStyle name="Note 2 6 2 2 5 2 3" xfId="56377"/>
    <cellStyle name="Note 2 6 2 2 5 2 4" xfId="56378"/>
    <cellStyle name="Note 2 6 2 2 5 2 5" xfId="56379"/>
    <cellStyle name="Note 2 6 2 2 5 2 6" xfId="56380"/>
    <cellStyle name="Note 2 6 2 2 5 2 7" xfId="56381"/>
    <cellStyle name="Note 2 6 2 2 5 2 8" xfId="56382"/>
    <cellStyle name="Note 2 6 2 2 5 2 9" xfId="56383"/>
    <cellStyle name="Note 2 6 2 2 5 3" xfId="56384"/>
    <cellStyle name="Note 2 6 2 2 5 3 2" xfId="56385"/>
    <cellStyle name="Note 2 6 2 2 5 3 3" xfId="56386"/>
    <cellStyle name="Note 2 6 2 2 5 3 4" xfId="56387"/>
    <cellStyle name="Note 2 6 2 2 5 3 5" xfId="56388"/>
    <cellStyle name="Note 2 6 2 2 5 3 6" xfId="56389"/>
    <cellStyle name="Note 2 6 2 2 5 3 7" xfId="56390"/>
    <cellStyle name="Note 2 6 2 2 5 3 8" xfId="56391"/>
    <cellStyle name="Note 2 6 2 2 5 4" xfId="56392"/>
    <cellStyle name="Note 2 6 2 2 5 4 2" xfId="56393"/>
    <cellStyle name="Note 2 6 2 2 5 4 3" xfId="56394"/>
    <cellStyle name="Note 2 6 2 2 5 4 4" xfId="56395"/>
    <cellStyle name="Note 2 6 2 2 5 4 5" xfId="56396"/>
    <cellStyle name="Note 2 6 2 2 5 4 6" xfId="56397"/>
    <cellStyle name="Note 2 6 2 2 5 4 7" xfId="56398"/>
    <cellStyle name="Note 2 6 2 2 5 4 8" xfId="56399"/>
    <cellStyle name="Note 2 6 2 2 5 4 9" xfId="56400"/>
    <cellStyle name="Note 2 6 2 2 5 5" xfId="56401"/>
    <cellStyle name="Note 2 6 2 2 5 6" xfId="56402"/>
    <cellStyle name="Note 2 6 2 2 5 7" xfId="56403"/>
    <cellStyle name="Note 2 6 2 2 5 8" xfId="56404"/>
    <cellStyle name="Note 2 6 2 2 5 9" xfId="56405"/>
    <cellStyle name="Note 2 6 2 2 6" xfId="56406"/>
    <cellStyle name="Note 2 6 2 2 6 10" xfId="56407"/>
    <cellStyle name="Note 2 6 2 2 6 2" xfId="56408"/>
    <cellStyle name="Note 2 6 2 2 6 2 2" xfId="56409"/>
    <cellStyle name="Note 2 6 2 2 6 2 3" xfId="56410"/>
    <cellStyle name="Note 2 6 2 2 6 2 4" xfId="56411"/>
    <cellStyle name="Note 2 6 2 2 6 2 5" xfId="56412"/>
    <cellStyle name="Note 2 6 2 2 6 2 6" xfId="56413"/>
    <cellStyle name="Note 2 6 2 2 6 2 7" xfId="56414"/>
    <cellStyle name="Note 2 6 2 2 6 2 8" xfId="56415"/>
    <cellStyle name="Note 2 6 2 2 6 2 9" xfId="56416"/>
    <cellStyle name="Note 2 6 2 2 6 3" xfId="56417"/>
    <cellStyle name="Note 2 6 2 2 6 4" xfId="56418"/>
    <cellStyle name="Note 2 6 2 2 6 5" xfId="56419"/>
    <cellStyle name="Note 2 6 2 2 6 6" xfId="56420"/>
    <cellStyle name="Note 2 6 2 2 6 7" xfId="56421"/>
    <cellStyle name="Note 2 6 2 2 6 8" xfId="56422"/>
    <cellStyle name="Note 2 6 2 2 6 9" xfId="56423"/>
    <cellStyle name="Note 2 6 2 2 7" xfId="56424"/>
    <cellStyle name="Note 2 6 2 2 7 2" xfId="56425"/>
    <cellStyle name="Note 2 6 2 2 7 3" xfId="56426"/>
    <cellStyle name="Note 2 6 2 2 7 4" xfId="56427"/>
    <cellStyle name="Note 2 6 2 2 7 5" xfId="56428"/>
    <cellStyle name="Note 2 6 2 2 7 6" xfId="56429"/>
    <cellStyle name="Note 2 6 2 2 7 7" xfId="56430"/>
    <cellStyle name="Note 2 6 2 2 7 8" xfId="56431"/>
    <cellStyle name="Note 2 6 2 2 8" xfId="56432"/>
    <cellStyle name="Note 2 6 2 2 8 2" xfId="56433"/>
    <cellStyle name="Note 2 6 2 2 8 3" xfId="56434"/>
    <cellStyle name="Note 2 6 2 2 8 4" xfId="56435"/>
    <cellStyle name="Note 2 6 2 2 8 5" xfId="56436"/>
    <cellStyle name="Note 2 6 2 2 8 6" xfId="56437"/>
    <cellStyle name="Note 2 6 2 2 8 7" xfId="56438"/>
    <cellStyle name="Note 2 6 2 2 8 8" xfId="56439"/>
    <cellStyle name="Note 2 6 2 2 8 9" xfId="56440"/>
    <cellStyle name="Note 2 6 2 2 9" xfId="56441"/>
    <cellStyle name="Note 2 6 2 20" xfId="56442"/>
    <cellStyle name="Note 2 6 2 21" xfId="56443"/>
    <cellStyle name="Note 2 6 2 22" xfId="56444"/>
    <cellStyle name="Note 2 6 2 23" xfId="56445"/>
    <cellStyle name="Note 2 6 2 24" xfId="56446"/>
    <cellStyle name="Note 2 6 2 25" xfId="56447"/>
    <cellStyle name="Note 2 6 2 26" xfId="56448"/>
    <cellStyle name="Note 2 6 2 27" xfId="56449"/>
    <cellStyle name="Note 2 6 2 28" xfId="56450"/>
    <cellStyle name="Note 2 6 2 3" xfId="56451"/>
    <cellStyle name="Note 2 6 2 3 10" xfId="56452"/>
    <cellStyle name="Note 2 6 2 3 11" xfId="56453"/>
    <cellStyle name="Note 2 6 2 3 12" xfId="56454"/>
    <cellStyle name="Note 2 6 2 3 13" xfId="56455"/>
    <cellStyle name="Note 2 6 2 3 14" xfId="56456"/>
    <cellStyle name="Note 2 6 2 3 15" xfId="56457"/>
    <cellStyle name="Note 2 6 2 3 16" xfId="56458"/>
    <cellStyle name="Note 2 6 2 3 17" xfId="56459"/>
    <cellStyle name="Note 2 6 2 3 18" xfId="56460"/>
    <cellStyle name="Note 2 6 2 3 2" xfId="56461"/>
    <cellStyle name="Note 2 6 2 3 2 10" xfId="56462"/>
    <cellStyle name="Note 2 6 2 3 2 11" xfId="56463"/>
    <cellStyle name="Note 2 6 2 3 2 12" xfId="56464"/>
    <cellStyle name="Note 2 6 2 3 2 13" xfId="56465"/>
    <cellStyle name="Note 2 6 2 3 2 2" xfId="56466"/>
    <cellStyle name="Note 2 6 2 3 2 2 10" xfId="56467"/>
    <cellStyle name="Note 2 6 2 3 2 2 2" xfId="56468"/>
    <cellStyle name="Note 2 6 2 3 2 2 2 2" xfId="56469"/>
    <cellStyle name="Note 2 6 2 3 2 2 2 3" xfId="56470"/>
    <cellStyle name="Note 2 6 2 3 2 2 2 4" xfId="56471"/>
    <cellStyle name="Note 2 6 2 3 2 2 2 5" xfId="56472"/>
    <cellStyle name="Note 2 6 2 3 2 2 2 6" xfId="56473"/>
    <cellStyle name="Note 2 6 2 3 2 2 2 7" xfId="56474"/>
    <cellStyle name="Note 2 6 2 3 2 2 2 8" xfId="56475"/>
    <cellStyle name="Note 2 6 2 3 2 2 2 9" xfId="56476"/>
    <cellStyle name="Note 2 6 2 3 2 2 3" xfId="56477"/>
    <cellStyle name="Note 2 6 2 3 2 2 4" xfId="56478"/>
    <cellStyle name="Note 2 6 2 3 2 2 5" xfId="56479"/>
    <cellStyle name="Note 2 6 2 3 2 2 6" xfId="56480"/>
    <cellStyle name="Note 2 6 2 3 2 2 7" xfId="56481"/>
    <cellStyle name="Note 2 6 2 3 2 2 8" xfId="56482"/>
    <cellStyle name="Note 2 6 2 3 2 2 9" xfId="56483"/>
    <cellStyle name="Note 2 6 2 3 2 3" xfId="56484"/>
    <cellStyle name="Note 2 6 2 3 2 3 2" xfId="56485"/>
    <cellStyle name="Note 2 6 2 3 2 3 3" xfId="56486"/>
    <cellStyle name="Note 2 6 2 3 2 3 4" xfId="56487"/>
    <cellStyle name="Note 2 6 2 3 2 3 5" xfId="56488"/>
    <cellStyle name="Note 2 6 2 3 2 3 6" xfId="56489"/>
    <cellStyle name="Note 2 6 2 3 2 3 7" xfId="56490"/>
    <cellStyle name="Note 2 6 2 3 2 3 8" xfId="56491"/>
    <cellStyle name="Note 2 6 2 3 2 4" xfId="56492"/>
    <cellStyle name="Note 2 6 2 3 2 4 2" xfId="56493"/>
    <cellStyle name="Note 2 6 2 3 2 4 3" xfId="56494"/>
    <cellStyle name="Note 2 6 2 3 2 4 4" xfId="56495"/>
    <cellStyle name="Note 2 6 2 3 2 4 5" xfId="56496"/>
    <cellStyle name="Note 2 6 2 3 2 4 6" xfId="56497"/>
    <cellStyle name="Note 2 6 2 3 2 4 7" xfId="56498"/>
    <cellStyle name="Note 2 6 2 3 2 4 8" xfId="56499"/>
    <cellStyle name="Note 2 6 2 3 2 4 9" xfId="56500"/>
    <cellStyle name="Note 2 6 2 3 2 5" xfId="56501"/>
    <cellStyle name="Note 2 6 2 3 2 6" xfId="56502"/>
    <cellStyle name="Note 2 6 2 3 2 7" xfId="56503"/>
    <cellStyle name="Note 2 6 2 3 2 8" xfId="56504"/>
    <cellStyle name="Note 2 6 2 3 2 9" xfId="56505"/>
    <cellStyle name="Note 2 6 2 3 3" xfId="56506"/>
    <cellStyle name="Note 2 6 2 3 3 10" xfId="56507"/>
    <cellStyle name="Note 2 6 2 3 3 11" xfId="56508"/>
    <cellStyle name="Note 2 6 2 3 3 12" xfId="56509"/>
    <cellStyle name="Note 2 6 2 3 3 13" xfId="56510"/>
    <cellStyle name="Note 2 6 2 3 3 2" xfId="56511"/>
    <cellStyle name="Note 2 6 2 3 3 2 10" xfId="56512"/>
    <cellStyle name="Note 2 6 2 3 3 2 2" xfId="56513"/>
    <cellStyle name="Note 2 6 2 3 3 2 2 2" xfId="56514"/>
    <cellStyle name="Note 2 6 2 3 3 2 2 3" xfId="56515"/>
    <cellStyle name="Note 2 6 2 3 3 2 2 4" xfId="56516"/>
    <cellStyle name="Note 2 6 2 3 3 2 2 5" xfId="56517"/>
    <cellStyle name="Note 2 6 2 3 3 2 2 6" xfId="56518"/>
    <cellStyle name="Note 2 6 2 3 3 2 2 7" xfId="56519"/>
    <cellStyle name="Note 2 6 2 3 3 2 2 8" xfId="56520"/>
    <cellStyle name="Note 2 6 2 3 3 2 2 9" xfId="56521"/>
    <cellStyle name="Note 2 6 2 3 3 2 3" xfId="56522"/>
    <cellStyle name="Note 2 6 2 3 3 2 4" xfId="56523"/>
    <cellStyle name="Note 2 6 2 3 3 2 5" xfId="56524"/>
    <cellStyle name="Note 2 6 2 3 3 2 6" xfId="56525"/>
    <cellStyle name="Note 2 6 2 3 3 2 7" xfId="56526"/>
    <cellStyle name="Note 2 6 2 3 3 2 8" xfId="56527"/>
    <cellStyle name="Note 2 6 2 3 3 2 9" xfId="56528"/>
    <cellStyle name="Note 2 6 2 3 3 3" xfId="56529"/>
    <cellStyle name="Note 2 6 2 3 3 3 2" xfId="56530"/>
    <cellStyle name="Note 2 6 2 3 3 3 3" xfId="56531"/>
    <cellStyle name="Note 2 6 2 3 3 3 4" xfId="56532"/>
    <cellStyle name="Note 2 6 2 3 3 3 5" xfId="56533"/>
    <cellStyle name="Note 2 6 2 3 3 3 6" xfId="56534"/>
    <cellStyle name="Note 2 6 2 3 3 3 7" xfId="56535"/>
    <cellStyle name="Note 2 6 2 3 3 3 8" xfId="56536"/>
    <cellStyle name="Note 2 6 2 3 3 4" xfId="56537"/>
    <cellStyle name="Note 2 6 2 3 3 4 2" xfId="56538"/>
    <cellStyle name="Note 2 6 2 3 3 4 3" xfId="56539"/>
    <cellStyle name="Note 2 6 2 3 3 4 4" xfId="56540"/>
    <cellStyle name="Note 2 6 2 3 3 4 5" xfId="56541"/>
    <cellStyle name="Note 2 6 2 3 3 4 6" xfId="56542"/>
    <cellStyle name="Note 2 6 2 3 3 4 7" xfId="56543"/>
    <cellStyle name="Note 2 6 2 3 3 4 8" xfId="56544"/>
    <cellStyle name="Note 2 6 2 3 3 4 9" xfId="56545"/>
    <cellStyle name="Note 2 6 2 3 3 5" xfId="56546"/>
    <cellStyle name="Note 2 6 2 3 3 6" xfId="56547"/>
    <cellStyle name="Note 2 6 2 3 3 7" xfId="56548"/>
    <cellStyle name="Note 2 6 2 3 3 8" xfId="56549"/>
    <cellStyle name="Note 2 6 2 3 3 9" xfId="56550"/>
    <cellStyle name="Note 2 6 2 3 4" xfId="56551"/>
    <cellStyle name="Note 2 6 2 3 4 10" xfId="56552"/>
    <cellStyle name="Note 2 6 2 3 4 11" xfId="56553"/>
    <cellStyle name="Note 2 6 2 3 4 12" xfId="56554"/>
    <cellStyle name="Note 2 6 2 3 4 13" xfId="56555"/>
    <cellStyle name="Note 2 6 2 3 4 2" xfId="56556"/>
    <cellStyle name="Note 2 6 2 3 4 2 10" xfId="56557"/>
    <cellStyle name="Note 2 6 2 3 4 2 2" xfId="56558"/>
    <cellStyle name="Note 2 6 2 3 4 2 2 2" xfId="56559"/>
    <cellStyle name="Note 2 6 2 3 4 2 2 3" xfId="56560"/>
    <cellStyle name="Note 2 6 2 3 4 2 2 4" xfId="56561"/>
    <cellStyle name="Note 2 6 2 3 4 2 2 5" xfId="56562"/>
    <cellStyle name="Note 2 6 2 3 4 2 2 6" xfId="56563"/>
    <cellStyle name="Note 2 6 2 3 4 2 2 7" xfId="56564"/>
    <cellStyle name="Note 2 6 2 3 4 2 2 8" xfId="56565"/>
    <cellStyle name="Note 2 6 2 3 4 2 2 9" xfId="56566"/>
    <cellStyle name="Note 2 6 2 3 4 2 3" xfId="56567"/>
    <cellStyle name="Note 2 6 2 3 4 2 4" xfId="56568"/>
    <cellStyle name="Note 2 6 2 3 4 2 5" xfId="56569"/>
    <cellStyle name="Note 2 6 2 3 4 2 6" xfId="56570"/>
    <cellStyle name="Note 2 6 2 3 4 2 7" xfId="56571"/>
    <cellStyle name="Note 2 6 2 3 4 2 8" xfId="56572"/>
    <cellStyle name="Note 2 6 2 3 4 2 9" xfId="56573"/>
    <cellStyle name="Note 2 6 2 3 4 3" xfId="56574"/>
    <cellStyle name="Note 2 6 2 3 4 3 2" xfId="56575"/>
    <cellStyle name="Note 2 6 2 3 4 3 3" xfId="56576"/>
    <cellStyle name="Note 2 6 2 3 4 3 4" xfId="56577"/>
    <cellStyle name="Note 2 6 2 3 4 3 5" xfId="56578"/>
    <cellStyle name="Note 2 6 2 3 4 3 6" xfId="56579"/>
    <cellStyle name="Note 2 6 2 3 4 3 7" xfId="56580"/>
    <cellStyle name="Note 2 6 2 3 4 3 8" xfId="56581"/>
    <cellStyle name="Note 2 6 2 3 4 4" xfId="56582"/>
    <cellStyle name="Note 2 6 2 3 4 4 2" xfId="56583"/>
    <cellStyle name="Note 2 6 2 3 4 4 3" xfId="56584"/>
    <cellStyle name="Note 2 6 2 3 4 4 4" xfId="56585"/>
    <cellStyle name="Note 2 6 2 3 4 4 5" xfId="56586"/>
    <cellStyle name="Note 2 6 2 3 4 4 6" xfId="56587"/>
    <cellStyle name="Note 2 6 2 3 4 4 7" xfId="56588"/>
    <cellStyle name="Note 2 6 2 3 4 4 8" xfId="56589"/>
    <cellStyle name="Note 2 6 2 3 4 4 9" xfId="56590"/>
    <cellStyle name="Note 2 6 2 3 4 5" xfId="56591"/>
    <cellStyle name="Note 2 6 2 3 4 6" xfId="56592"/>
    <cellStyle name="Note 2 6 2 3 4 7" xfId="56593"/>
    <cellStyle name="Note 2 6 2 3 4 8" xfId="56594"/>
    <cellStyle name="Note 2 6 2 3 4 9" xfId="56595"/>
    <cellStyle name="Note 2 6 2 3 5" xfId="56596"/>
    <cellStyle name="Note 2 6 2 3 5 10" xfId="56597"/>
    <cellStyle name="Note 2 6 2 3 5 11" xfId="56598"/>
    <cellStyle name="Note 2 6 2 3 5 12" xfId="56599"/>
    <cellStyle name="Note 2 6 2 3 5 13" xfId="56600"/>
    <cellStyle name="Note 2 6 2 3 5 2" xfId="56601"/>
    <cellStyle name="Note 2 6 2 3 5 2 10" xfId="56602"/>
    <cellStyle name="Note 2 6 2 3 5 2 2" xfId="56603"/>
    <cellStyle name="Note 2 6 2 3 5 2 2 2" xfId="56604"/>
    <cellStyle name="Note 2 6 2 3 5 2 2 3" xfId="56605"/>
    <cellStyle name="Note 2 6 2 3 5 2 2 4" xfId="56606"/>
    <cellStyle name="Note 2 6 2 3 5 2 2 5" xfId="56607"/>
    <cellStyle name="Note 2 6 2 3 5 2 2 6" xfId="56608"/>
    <cellStyle name="Note 2 6 2 3 5 2 2 7" xfId="56609"/>
    <cellStyle name="Note 2 6 2 3 5 2 2 8" xfId="56610"/>
    <cellStyle name="Note 2 6 2 3 5 2 2 9" xfId="56611"/>
    <cellStyle name="Note 2 6 2 3 5 2 3" xfId="56612"/>
    <cellStyle name="Note 2 6 2 3 5 2 4" xfId="56613"/>
    <cellStyle name="Note 2 6 2 3 5 2 5" xfId="56614"/>
    <cellStyle name="Note 2 6 2 3 5 2 6" xfId="56615"/>
    <cellStyle name="Note 2 6 2 3 5 2 7" xfId="56616"/>
    <cellStyle name="Note 2 6 2 3 5 2 8" xfId="56617"/>
    <cellStyle name="Note 2 6 2 3 5 2 9" xfId="56618"/>
    <cellStyle name="Note 2 6 2 3 5 3" xfId="56619"/>
    <cellStyle name="Note 2 6 2 3 5 3 2" xfId="56620"/>
    <cellStyle name="Note 2 6 2 3 5 3 3" xfId="56621"/>
    <cellStyle name="Note 2 6 2 3 5 3 4" xfId="56622"/>
    <cellStyle name="Note 2 6 2 3 5 3 5" xfId="56623"/>
    <cellStyle name="Note 2 6 2 3 5 3 6" xfId="56624"/>
    <cellStyle name="Note 2 6 2 3 5 3 7" xfId="56625"/>
    <cellStyle name="Note 2 6 2 3 5 3 8" xfId="56626"/>
    <cellStyle name="Note 2 6 2 3 5 4" xfId="56627"/>
    <cellStyle name="Note 2 6 2 3 5 4 2" xfId="56628"/>
    <cellStyle name="Note 2 6 2 3 5 4 3" xfId="56629"/>
    <cellStyle name="Note 2 6 2 3 5 4 4" xfId="56630"/>
    <cellStyle name="Note 2 6 2 3 5 4 5" xfId="56631"/>
    <cellStyle name="Note 2 6 2 3 5 4 6" xfId="56632"/>
    <cellStyle name="Note 2 6 2 3 5 4 7" xfId="56633"/>
    <cellStyle name="Note 2 6 2 3 5 4 8" xfId="56634"/>
    <cellStyle name="Note 2 6 2 3 5 4 9" xfId="56635"/>
    <cellStyle name="Note 2 6 2 3 5 5" xfId="56636"/>
    <cellStyle name="Note 2 6 2 3 5 6" xfId="56637"/>
    <cellStyle name="Note 2 6 2 3 5 7" xfId="56638"/>
    <cellStyle name="Note 2 6 2 3 5 8" xfId="56639"/>
    <cellStyle name="Note 2 6 2 3 5 9" xfId="56640"/>
    <cellStyle name="Note 2 6 2 3 6" xfId="56641"/>
    <cellStyle name="Note 2 6 2 3 6 10" xfId="56642"/>
    <cellStyle name="Note 2 6 2 3 6 2" xfId="56643"/>
    <cellStyle name="Note 2 6 2 3 6 2 2" xfId="56644"/>
    <cellStyle name="Note 2 6 2 3 6 2 3" xfId="56645"/>
    <cellStyle name="Note 2 6 2 3 6 2 4" xfId="56646"/>
    <cellStyle name="Note 2 6 2 3 6 2 5" xfId="56647"/>
    <cellStyle name="Note 2 6 2 3 6 2 6" xfId="56648"/>
    <cellStyle name="Note 2 6 2 3 6 2 7" xfId="56649"/>
    <cellStyle name="Note 2 6 2 3 6 2 8" xfId="56650"/>
    <cellStyle name="Note 2 6 2 3 6 2 9" xfId="56651"/>
    <cellStyle name="Note 2 6 2 3 6 3" xfId="56652"/>
    <cellStyle name="Note 2 6 2 3 6 4" xfId="56653"/>
    <cellStyle name="Note 2 6 2 3 6 5" xfId="56654"/>
    <cellStyle name="Note 2 6 2 3 6 6" xfId="56655"/>
    <cellStyle name="Note 2 6 2 3 6 7" xfId="56656"/>
    <cellStyle name="Note 2 6 2 3 6 8" xfId="56657"/>
    <cellStyle name="Note 2 6 2 3 6 9" xfId="56658"/>
    <cellStyle name="Note 2 6 2 3 7" xfId="56659"/>
    <cellStyle name="Note 2 6 2 3 7 2" xfId="56660"/>
    <cellStyle name="Note 2 6 2 3 7 3" xfId="56661"/>
    <cellStyle name="Note 2 6 2 3 7 4" xfId="56662"/>
    <cellStyle name="Note 2 6 2 3 7 5" xfId="56663"/>
    <cellStyle name="Note 2 6 2 3 7 6" xfId="56664"/>
    <cellStyle name="Note 2 6 2 3 7 7" xfId="56665"/>
    <cellStyle name="Note 2 6 2 3 7 8" xfId="56666"/>
    <cellStyle name="Note 2 6 2 3 8" xfId="56667"/>
    <cellStyle name="Note 2 6 2 3 8 2" xfId="56668"/>
    <cellStyle name="Note 2 6 2 3 8 3" xfId="56669"/>
    <cellStyle name="Note 2 6 2 3 8 4" xfId="56670"/>
    <cellStyle name="Note 2 6 2 3 8 5" xfId="56671"/>
    <cellStyle name="Note 2 6 2 3 8 6" xfId="56672"/>
    <cellStyle name="Note 2 6 2 3 8 7" xfId="56673"/>
    <cellStyle name="Note 2 6 2 3 8 8" xfId="56674"/>
    <cellStyle name="Note 2 6 2 3 8 9" xfId="56675"/>
    <cellStyle name="Note 2 6 2 3 9" xfId="56676"/>
    <cellStyle name="Note 2 6 2 4" xfId="56677"/>
    <cellStyle name="Note 2 6 2 4 10" xfId="56678"/>
    <cellStyle name="Note 2 6 2 4 11" xfId="56679"/>
    <cellStyle name="Note 2 6 2 4 12" xfId="56680"/>
    <cellStyle name="Note 2 6 2 4 13" xfId="56681"/>
    <cellStyle name="Note 2 6 2 4 2" xfId="56682"/>
    <cellStyle name="Note 2 6 2 4 2 10" xfId="56683"/>
    <cellStyle name="Note 2 6 2 4 2 2" xfId="56684"/>
    <cellStyle name="Note 2 6 2 4 2 2 2" xfId="56685"/>
    <cellStyle name="Note 2 6 2 4 2 2 3" xfId="56686"/>
    <cellStyle name="Note 2 6 2 4 2 2 4" xfId="56687"/>
    <cellStyle name="Note 2 6 2 4 2 2 5" xfId="56688"/>
    <cellStyle name="Note 2 6 2 4 2 2 6" xfId="56689"/>
    <cellStyle name="Note 2 6 2 4 2 2 7" xfId="56690"/>
    <cellStyle name="Note 2 6 2 4 2 2 8" xfId="56691"/>
    <cellStyle name="Note 2 6 2 4 2 2 9" xfId="56692"/>
    <cellStyle name="Note 2 6 2 4 2 3" xfId="56693"/>
    <cellStyle name="Note 2 6 2 4 2 4" xfId="56694"/>
    <cellStyle name="Note 2 6 2 4 2 5" xfId="56695"/>
    <cellStyle name="Note 2 6 2 4 2 6" xfId="56696"/>
    <cellStyle name="Note 2 6 2 4 2 7" xfId="56697"/>
    <cellStyle name="Note 2 6 2 4 2 8" xfId="56698"/>
    <cellStyle name="Note 2 6 2 4 2 9" xfId="56699"/>
    <cellStyle name="Note 2 6 2 4 3" xfId="56700"/>
    <cellStyle name="Note 2 6 2 4 3 2" xfId="56701"/>
    <cellStyle name="Note 2 6 2 4 3 3" xfId="56702"/>
    <cellStyle name="Note 2 6 2 4 3 4" xfId="56703"/>
    <cellStyle name="Note 2 6 2 4 3 5" xfId="56704"/>
    <cellStyle name="Note 2 6 2 4 3 6" xfId="56705"/>
    <cellStyle name="Note 2 6 2 4 3 7" xfId="56706"/>
    <cellStyle name="Note 2 6 2 4 3 8" xfId="56707"/>
    <cellStyle name="Note 2 6 2 4 4" xfId="56708"/>
    <cellStyle name="Note 2 6 2 4 4 2" xfId="56709"/>
    <cellStyle name="Note 2 6 2 4 4 3" xfId="56710"/>
    <cellStyle name="Note 2 6 2 4 4 4" xfId="56711"/>
    <cellStyle name="Note 2 6 2 4 4 5" xfId="56712"/>
    <cellStyle name="Note 2 6 2 4 4 6" xfId="56713"/>
    <cellStyle name="Note 2 6 2 4 4 7" xfId="56714"/>
    <cellStyle name="Note 2 6 2 4 4 8" xfId="56715"/>
    <cellStyle name="Note 2 6 2 4 4 9" xfId="56716"/>
    <cellStyle name="Note 2 6 2 4 5" xfId="56717"/>
    <cellStyle name="Note 2 6 2 4 6" xfId="56718"/>
    <cellStyle name="Note 2 6 2 4 7" xfId="56719"/>
    <cellStyle name="Note 2 6 2 4 8" xfId="56720"/>
    <cellStyle name="Note 2 6 2 4 9" xfId="56721"/>
    <cellStyle name="Note 2 6 2 5" xfId="56722"/>
    <cellStyle name="Note 2 6 2 5 2" xfId="56723"/>
    <cellStyle name="Note 2 6 2 5 3" xfId="56724"/>
    <cellStyle name="Note 2 6 2 5 4" xfId="56725"/>
    <cellStyle name="Note 2 6 2 5 5" xfId="56726"/>
    <cellStyle name="Note 2 6 2 5 6" xfId="56727"/>
    <cellStyle name="Note 2 6 2 5 7" xfId="56728"/>
    <cellStyle name="Note 2 6 2 5 8" xfId="56729"/>
    <cellStyle name="Note 2 6 2 5 9" xfId="56730"/>
    <cellStyle name="Note 2 6 2 6" xfId="56731"/>
    <cellStyle name="Note 2 6 2 6 2" xfId="56732"/>
    <cellStyle name="Note 2 6 2 6 3" xfId="56733"/>
    <cellStyle name="Note 2 6 2 6 4" xfId="56734"/>
    <cellStyle name="Note 2 6 2 6 5" xfId="56735"/>
    <cellStyle name="Note 2 6 2 6 6" xfId="56736"/>
    <cellStyle name="Note 2 6 2 6 7" xfId="56737"/>
    <cellStyle name="Note 2 6 2 6 8" xfId="56738"/>
    <cellStyle name="Note 2 6 2 7" xfId="56739"/>
    <cellStyle name="Note 2 6 2 7 2" xfId="56740"/>
    <cellStyle name="Note 2 6 2 7 3" xfId="56741"/>
    <cellStyle name="Note 2 6 2 7 4" xfId="56742"/>
    <cellStyle name="Note 2 6 2 7 5" xfId="56743"/>
    <cellStyle name="Note 2 6 2 7 6" xfId="56744"/>
    <cellStyle name="Note 2 6 2 7 7" xfId="56745"/>
    <cellStyle name="Note 2 6 2 7 8" xfId="56746"/>
    <cellStyle name="Note 2 6 2 8" xfId="56747"/>
    <cellStyle name="Note 2 6 2 8 2" xfId="56748"/>
    <cellStyle name="Note 2 6 2 8 3" xfId="56749"/>
    <cellStyle name="Note 2 6 2 8 4" xfId="56750"/>
    <cellStyle name="Note 2 6 2 8 5" xfId="56751"/>
    <cellStyle name="Note 2 6 2 8 6" xfId="56752"/>
    <cellStyle name="Note 2 6 2 8 7" xfId="56753"/>
    <cellStyle name="Note 2 6 2 8 8" xfId="56754"/>
    <cellStyle name="Note 2 6 2 9" xfId="56755"/>
    <cellStyle name="Note 2 6 2 9 2" xfId="56756"/>
    <cellStyle name="Note 2 6 2 9 3" xfId="56757"/>
    <cellStyle name="Note 2 6 2 9 4" xfId="56758"/>
    <cellStyle name="Note 2 6 2 9 5" xfId="56759"/>
    <cellStyle name="Note 2 6 2 9 6" xfId="56760"/>
    <cellStyle name="Note 2 6 2 9 7" xfId="56761"/>
    <cellStyle name="Note 2 6 2 9 8" xfId="56762"/>
    <cellStyle name="Note 2 6 20" xfId="56763"/>
    <cellStyle name="Note 2 6 21" xfId="56764"/>
    <cellStyle name="Note 2 6 22" xfId="56765"/>
    <cellStyle name="Note 2 6 23" xfId="56766"/>
    <cellStyle name="Note 2 6 24" xfId="56767"/>
    <cellStyle name="Note 2 6 25" xfId="56768"/>
    <cellStyle name="Note 2 6 26" xfId="56769"/>
    <cellStyle name="Note 2 6 27" xfId="56770"/>
    <cellStyle name="Note 2 6 3" xfId="56771"/>
    <cellStyle name="Note 2 6 3 10" xfId="56772"/>
    <cellStyle name="Note 2 6 3 11" xfId="56773"/>
    <cellStyle name="Note 2 6 3 12" xfId="56774"/>
    <cellStyle name="Note 2 6 3 13" xfId="56775"/>
    <cellStyle name="Note 2 6 3 14" xfId="56776"/>
    <cellStyle name="Note 2 6 3 15" xfId="56777"/>
    <cellStyle name="Note 2 6 3 16" xfId="56778"/>
    <cellStyle name="Note 2 6 3 17" xfId="56779"/>
    <cellStyle name="Note 2 6 3 18" xfId="56780"/>
    <cellStyle name="Note 2 6 3 19" xfId="56781"/>
    <cellStyle name="Note 2 6 3 2" xfId="56782"/>
    <cellStyle name="Note 2 6 3 2 10" xfId="56783"/>
    <cellStyle name="Note 2 6 3 2 11" xfId="56784"/>
    <cellStyle name="Note 2 6 3 2 12" xfId="56785"/>
    <cellStyle name="Note 2 6 3 2 13" xfId="56786"/>
    <cellStyle name="Note 2 6 3 2 2" xfId="56787"/>
    <cellStyle name="Note 2 6 3 2 2 10" xfId="56788"/>
    <cellStyle name="Note 2 6 3 2 2 2" xfId="56789"/>
    <cellStyle name="Note 2 6 3 2 2 2 2" xfId="56790"/>
    <cellStyle name="Note 2 6 3 2 2 2 3" xfId="56791"/>
    <cellStyle name="Note 2 6 3 2 2 2 4" xfId="56792"/>
    <cellStyle name="Note 2 6 3 2 2 2 5" xfId="56793"/>
    <cellStyle name="Note 2 6 3 2 2 2 6" xfId="56794"/>
    <cellStyle name="Note 2 6 3 2 2 2 7" xfId="56795"/>
    <cellStyle name="Note 2 6 3 2 2 2 8" xfId="56796"/>
    <cellStyle name="Note 2 6 3 2 2 2 9" xfId="56797"/>
    <cellStyle name="Note 2 6 3 2 2 3" xfId="56798"/>
    <cellStyle name="Note 2 6 3 2 2 4" xfId="56799"/>
    <cellStyle name="Note 2 6 3 2 2 5" xfId="56800"/>
    <cellStyle name="Note 2 6 3 2 2 6" xfId="56801"/>
    <cellStyle name="Note 2 6 3 2 2 7" xfId="56802"/>
    <cellStyle name="Note 2 6 3 2 2 8" xfId="56803"/>
    <cellStyle name="Note 2 6 3 2 2 9" xfId="56804"/>
    <cellStyle name="Note 2 6 3 2 3" xfId="56805"/>
    <cellStyle name="Note 2 6 3 2 3 2" xfId="56806"/>
    <cellStyle name="Note 2 6 3 2 3 3" xfId="56807"/>
    <cellStyle name="Note 2 6 3 2 3 4" xfId="56808"/>
    <cellStyle name="Note 2 6 3 2 3 5" xfId="56809"/>
    <cellStyle name="Note 2 6 3 2 3 6" xfId="56810"/>
    <cellStyle name="Note 2 6 3 2 3 7" xfId="56811"/>
    <cellStyle name="Note 2 6 3 2 3 8" xfId="56812"/>
    <cellStyle name="Note 2 6 3 2 4" xfId="56813"/>
    <cellStyle name="Note 2 6 3 2 4 2" xfId="56814"/>
    <cellStyle name="Note 2 6 3 2 4 3" xfId="56815"/>
    <cellStyle name="Note 2 6 3 2 4 4" xfId="56816"/>
    <cellStyle name="Note 2 6 3 2 4 5" xfId="56817"/>
    <cellStyle name="Note 2 6 3 2 4 6" xfId="56818"/>
    <cellStyle name="Note 2 6 3 2 4 7" xfId="56819"/>
    <cellStyle name="Note 2 6 3 2 4 8" xfId="56820"/>
    <cellStyle name="Note 2 6 3 2 4 9" xfId="56821"/>
    <cellStyle name="Note 2 6 3 2 5" xfId="56822"/>
    <cellStyle name="Note 2 6 3 2 6" xfId="56823"/>
    <cellStyle name="Note 2 6 3 2 7" xfId="56824"/>
    <cellStyle name="Note 2 6 3 2 8" xfId="56825"/>
    <cellStyle name="Note 2 6 3 2 9" xfId="56826"/>
    <cellStyle name="Note 2 6 3 20" xfId="56827"/>
    <cellStyle name="Note 2 6 3 21" xfId="56828"/>
    <cellStyle name="Note 2 6 3 22" xfId="56829"/>
    <cellStyle name="Note 2 6 3 23" xfId="56830"/>
    <cellStyle name="Note 2 6 3 24" xfId="56831"/>
    <cellStyle name="Note 2 6 3 3" xfId="56832"/>
    <cellStyle name="Note 2 6 3 3 10" xfId="56833"/>
    <cellStyle name="Note 2 6 3 3 11" xfId="56834"/>
    <cellStyle name="Note 2 6 3 3 12" xfId="56835"/>
    <cellStyle name="Note 2 6 3 3 13" xfId="56836"/>
    <cellStyle name="Note 2 6 3 3 2" xfId="56837"/>
    <cellStyle name="Note 2 6 3 3 2 10" xfId="56838"/>
    <cellStyle name="Note 2 6 3 3 2 2" xfId="56839"/>
    <cellStyle name="Note 2 6 3 3 2 2 2" xfId="56840"/>
    <cellStyle name="Note 2 6 3 3 2 2 3" xfId="56841"/>
    <cellStyle name="Note 2 6 3 3 2 2 4" xfId="56842"/>
    <cellStyle name="Note 2 6 3 3 2 2 5" xfId="56843"/>
    <cellStyle name="Note 2 6 3 3 2 2 6" xfId="56844"/>
    <cellStyle name="Note 2 6 3 3 2 2 7" xfId="56845"/>
    <cellStyle name="Note 2 6 3 3 2 2 8" xfId="56846"/>
    <cellStyle name="Note 2 6 3 3 2 2 9" xfId="56847"/>
    <cellStyle name="Note 2 6 3 3 2 3" xfId="56848"/>
    <cellStyle name="Note 2 6 3 3 2 4" xfId="56849"/>
    <cellStyle name="Note 2 6 3 3 2 5" xfId="56850"/>
    <cellStyle name="Note 2 6 3 3 2 6" xfId="56851"/>
    <cellStyle name="Note 2 6 3 3 2 7" xfId="56852"/>
    <cellStyle name="Note 2 6 3 3 2 8" xfId="56853"/>
    <cellStyle name="Note 2 6 3 3 2 9" xfId="56854"/>
    <cellStyle name="Note 2 6 3 3 3" xfId="56855"/>
    <cellStyle name="Note 2 6 3 3 3 2" xfId="56856"/>
    <cellStyle name="Note 2 6 3 3 3 3" xfId="56857"/>
    <cellStyle name="Note 2 6 3 3 3 4" xfId="56858"/>
    <cellStyle name="Note 2 6 3 3 3 5" xfId="56859"/>
    <cellStyle name="Note 2 6 3 3 3 6" xfId="56860"/>
    <cellStyle name="Note 2 6 3 3 3 7" xfId="56861"/>
    <cellStyle name="Note 2 6 3 3 3 8" xfId="56862"/>
    <cellStyle name="Note 2 6 3 3 4" xfId="56863"/>
    <cellStyle name="Note 2 6 3 3 4 2" xfId="56864"/>
    <cellStyle name="Note 2 6 3 3 4 3" xfId="56865"/>
    <cellStyle name="Note 2 6 3 3 4 4" xfId="56866"/>
    <cellStyle name="Note 2 6 3 3 4 5" xfId="56867"/>
    <cellStyle name="Note 2 6 3 3 4 6" xfId="56868"/>
    <cellStyle name="Note 2 6 3 3 4 7" xfId="56869"/>
    <cellStyle name="Note 2 6 3 3 4 8" xfId="56870"/>
    <cellStyle name="Note 2 6 3 3 4 9" xfId="56871"/>
    <cellStyle name="Note 2 6 3 3 5" xfId="56872"/>
    <cellStyle name="Note 2 6 3 3 6" xfId="56873"/>
    <cellStyle name="Note 2 6 3 3 7" xfId="56874"/>
    <cellStyle name="Note 2 6 3 3 8" xfId="56875"/>
    <cellStyle name="Note 2 6 3 3 9" xfId="56876"/>
    <cellStyle name="Note 2 6 3 4" xfId="56877"/>
    <cellStyle name="Note 2 6 3 4 10" xfId="56878"/>
    <cellStyle name="Note 2 6 3 4 11" xfId="56879"/>
    <cellStyle name="Note 2 6 3 4 12" xfId="56880"/>
    <cellStyle name="Note 2 6 3 4 13" xfId="56881"/>
    <cellStyle name="Note 2 6 3 4 2" xfId="56882"/>
    <cellStyle name="Note 2 6 3 4 2 10" xfId="56883"/>
    <cellStyle name="Note 2 6 3 4 2 2" xfId="56884"/>
    <cellStyle name="Note 2 6 3 4 2 2 2" xfId="56885"/>
    <cellStyle name="Note 2 6 3 4 2 2 3" xfId="56886"/>
    <cellStyle name="Note 2 6 3 4 2 2 4" xfId="56887"/>
    <cellStyle name="Note 2 6 3 4 2 2 5" xfId="56888"/>
    <cellStyle name="Note 2 6 3 4 2 2 6" xfId="56889"/>
    <cellStyle name="Note 2 6 3 4 2 2 7" xfId="56890"/>
    <cellStyle name="Note 2 6 3 4 2 2 8" xfId="56891"/>
    <cellStyle name="Note 2 6 3 4 2 2 9" xfId="56892"/>
    <cellStyle name="Note 2 6 3 4 2 3" xfId="56893"/>
    <cellStyle name="Note 2 6 3 4 2 4" xfId="56894"/>
    <cellStyle name="Note 2 6 3 4 2 5" xfId="56895"/>
    <cellStyle name="Note 2 6 3 4 2 6" xfId="56896"/>
    <cellStyle name="Note 2 6 3 4 2 7" xfId="56897"/>
    <cellStyle name="Note 2 6 3 4 2 8" xfId="56898"/>
    <cellStyle name="Note 2 6 3 4 2 9" xfId="56899"/>
    <cellStyle name="Note 2 6 3 4 3" xfId="56900"/>
    <cellStyle name="Note 2 6 3 4 3 2" xfId="56901"/>
    <cellStyle name="Note 2 6 3 4 3 3" xfId="56902"/>
    <cellStyle name="Note 2 6 3 4 3 4" xfId="56903"/>
    <cellStyle name="Note 2 6 3 4 3 5" xfId="56904"/>
    <cellStyle name="Note 2 6 3 4 3 6" xfId="56905"/>
    <cellStyle name="Note 2 6 3 4 3 7" xfId="56906"/>
    <cellStyle name="Note 2 6 3 4 3 8" xfId="56907"/>
    <cellStyle name="Note 2 6 3 4 4" xfId="56908"/>
    <cellStyle name="Note 2 6 3 4 4 2" xfId="56909"/>
    <cellStyle name="Note 2 6 3 4 4 3" xfId="56910"/>
    <cellStyle name="Note 2 6 3 4 4 4" xfId="56911"/>
    <cellStyle name="Note 2 6 3 4 4 5" xfId="56912"/>
    <cellStyle name="Note 2 6 3 4 4 6" xfId="56913"/>
    <cellStyle name="Note 2 6 3 4 4 7" xfId="56914"/>
    <cellStyle name="Note 2 6 3 4 4 8" xfId="56915"/>
    <cellStyle name="Note 2 6 3 4 4 9" xfId="56916"/>
    <cellStyle name="Note 2 6 3 4 5" xfId="56917"/>
    <cellStyle name="Note 2 6 3 4 6" xfId="56918"/>
    <cellStyle name="Note 2 6 3 4 7" xfId="56919"/>
    <cellStyle name="Note 2 6 3 4 8" xfId="56920"/>
    <cellStyle name="Note 2 6 3 4 9" xfId="56921"/>
    <cellStyle name="Note 2 6 3 5" xfId="56922"/>
    <cellStyle name="Note 2 6 3 5 10" xfId="56923"/>
    <cellStyle name="Note 2 6 3 5 11" xfId="56924"/>
    <cellStyle name="Note 2 6 3 5 12" xfId="56925"/>
    <cellStyle name="Note 2 6 3 5 13" xfId="56926"/>
    <cellStyle name="Note 2 6 3 5 2" xfId="56927"/>
    <cellStyle name="Note 2 6 3 5 2 10" xfId="56928"/>
    <cellStyle name="Note 2 6 3 5 2 2" xfId="56929"/>
    <cellStyle name="Note 2 6 3 5 2 2 2" xfId="56930"/>
    <cellStyle name="Note 2 6 3 5 2 2 3" xfId="56931"/>
    <cellStyle name="Note 2 6 3 5 2 2 4" xfId="56932"/>
    <cellStyle name="Note 2 6 3 5 2 2 5" xfId="56933"/>
    <cellStyle name="Note 2 6 3 5 2 2 6" xfId="56934"/>
    <cellStyle name="Note 2 6 3 5 2 2 7" xfId="56935"/>
    <cellStyle name="Note 2 6 3 5 2 2 8" xfId="56936"/>
    <cellStyle name="Note 2 6 3 5 2 2 9" xfId="56937"/>
    <cellStyle name="Note 2 6 3 5 2 3" xfId="56938"/>
    <cellStyle name="Note 2 6 3 5 2 4" xfId="56939"/>
    <cellStyle name="Note 2 6 3 5 2 5" xfId="56940"/>
    <cellStyle name="Note 2 6 3 5 2 6" xfId="56941"/>
    <cellStyle name="Note 2 6 3 5 2 7" xfId="56942"/>
    <cellStyle name="Note 2 6 3 5 2 8" xfId="56943"/>
    <cellStyle name="Note 2 6 3 5 2 9" xfId="56944"/>
    <cellStyle name="Note 2 6 3 5 3" xfId="56945"/>
    <cellStyle name="Note 2 6 3 5 3 2" xfId="56946"/>
    <cellStyle name="Note 2 6 3 5 3 3" xfId="56947"/>
    <cellStyle name="Note 2 6 3 5 3 4" xfId="56948"/>
    <cellStyle name="Note 2 6 3 5 3 5" xfId="56949"/>
    <cellStyle name="Note 2 6 3 5 3 6" xfId="56950"/>
    <cellStyle name="Note 2 6 3 5 3 7" xfId="56951"/>
    <cellStyle name="Note 2 6 3 5 3 8" xfId="56952"/>
    <cellStyle name="Note 2 6 3 5 4" xfId="56953"/>
    <cellStyle name="Note 2 6 3 5 4 2" xfId="56954"/>
    <cellStyle name="Note 2 6 3 5 4 3" xfId="56955"/>
    <cellStyle name="Note 2 6 3 5 4 4" xfId="56956"/>
    <cellStyle name="Note 2 6 3 5 4 5" xfId="56957"/>
    <cellStyle name="Note 2 6 3 5 4 6" xfId="56958"/>
    <cellStyle name="Note 2 6 3 5 4 7" xfId="56959"/>
    <cellStyle name="Note 2 6 3 5 4 8" xfId="56960"/>
    <cellStyle name="Note 2 6 3 5 4 9" xfId="56961"/>
    <cellStyle name="Note 2 6 3 5 5" xfId="56962"/>
    <cellStyle name="Note 2 6 3 5 6" xfId="56963"/>
    <cellStyle name="Note 2 6 3 5 7" xfId="56964"/>
    <cellStyle name="Note 2 6 3 5 8" xfId="56965"/>
    <cellStyle name="Note 2 6 3 5 9" xfId="56966"/>
    <cellStyle name="Note 2 6 3 6" xfId="56967"/>
    <cellStyle name="Note 2 6 3 6 10" xfId="56968"/>
    <cellStyle name="Note 2 6 3 6 2" xfId="56969"/>
    <cellStyle name="Note 2 6 3 6 2 2" xfId="56970"/>
    <cellStyle name="Note 2 6 3 6 2 3" xfId="56971"/>
    <cellStyle name="Note 2 6 3 6 2 4" xfId="56972"/>
    <cellStyle name="Note 2 6 3 6 2 5" xfId="56973"/>
    <cellStyle name="Note 2 6 3 6 2 6" xfId="56974"/>
    <cellStyle name="Note 2 6 3 6 2 7" xfId="56975"/>
    <cellStyle name="Note 2 6 3 6 2 8" xfId="56976"/>
    <cellStyle name="Note 2 6 3 6 2 9" xfId="56977"/>
    <cellStyle name="Note 2 6 3 6 3" xfId="56978"/>
    <cellStyle name="Note 2 6 3 6 4" xfId="56979"/>
    <cellStyle name="Note 2 6 3 6 5" xfId="56980"/>
    <cellStyle name="Note 2 6 3 6 6" xfId="56981"/>
    <cellStyle name="Note 2 6 3 6 7" xfId="56982"/>
    <cellStyle name="Note 2 6 3 6 8" xfId="56983"/>
    <cellStyle name="Note 2 6 3 6 9" xfId="56984"/>
    <cellStyle name="Note 2 6 3 7" xfId="56985"/>
    <cellStyle name="Note 2 6 3 7 2" xfId="56986"/>
    <cellStyle name="Note 2 6 3 7 3" xfId="56987"/>
    <cellStyle name="Note 2 6 3 7 4" xfId="56988"/>
    <cellStyle name="Note 2 6 3 7 5" xfId="56989"/>
    <cellStyle name="Note 2 6 3 7 6" xfId="56990"/>
    <cellStyle name="Note 2 6 3 7 7" xfId="56991"/>
    <cellStyle name="Note 2 6 3 7 8" xfId="56992"/>
    <cellStyle name="Note 2 6 3 8" xfId="56993"/>
    <cellStyle name="Note 2 6 3 8 2" xfId="56994"/>
    <cellStyle name="Note 2 6 3 8 3" xfId="56995"/>
    <cellStyle name="Note 2 6 3 8 4" xfId="56996"/>
    <cellStyle name="Note 2 6 3 8 5" xfId="56997"/>
    <cellStyle name="Note 2 6 3 8 6" xfId="56998"/>
    <cellStyle name="Note 2 6 3 8 7" xfId="56999"/>
    <cellStyle name="Note 2 6 3 8 8" xfId="57000"/>
    <cellStyle name="Note 2 6 3 8 9" xfId="57001"/>
    <cellStyle name="Note 2 6 3 9" xfId="57002"/>
    <cellStyle name="Note 2 6 4" xfId="57003"/>
    <cellStyle name="Note 2 6 4 10" xfId="57004"/>
    <cellStyle name="Note 2 6 4 11" xfId="57005"/>
    <cellStyle name="Note 2 6 4 12" xfId="57006"/>
    <cellStyle name="Note 2 6 4 13" xfId="57007"/>
    <cellStyle name="Note 2 6 4 14" xfId="57008"/>
    <cellStyle name="Note 2 6 4 15" xfId="57009"/>
    <cellStyle name="Note 2 6 4 16" xfId="57010"/>
    <cellStyle name="Note 2 6 4 17" xfId="57011"/>
    <cellStyle name="Note 2 6 4 18" xfId="57012"/>
    <cellStyle name="Note 2 6 4 2" xfId="57013"/>
    <cellStyle name="Note 2 6 4 2 10" xfId="57014"/>
    <cellStyle name="Note 2 6 4 2 11" xfId="57015"/>
    <cellStyle name="Note 2 6 4 2 12" xfId="57016"/>
    <cellStyle name="Note 2 6 4 2 13" xfId="57017"/>
    <cellStyle name="Note 2 6 4 2 2" xfId="57018"/>
    <cellStyle name="Note 2 6 4 2 2 10" xfId="57019"/>
    <cellStyle name="Note 2 6 4 2 2 2" xfId="57020"/>
    <cellStyle name="Note 2 6 4 2 2 2 2" xfId="57021"/>
    <cellStyle name="Note 2 6 4 2 2 2 3" xfId="57022"/>
    <cellStyle name="Note 2 6 4 2 2 2 4" xfId="57023"/>
    <cellStyle name="Note 2 6 4 2 2 2 5" xfId="57024"/>
    <cellStyle name="Note 2 6 4 2 2 2 6" xfId="57025"/>
    <cellStyle name="Note 2 6 4 2 2 2 7" xfId="57026"/>
    <cellStyle name="Note 2 6 4 2 2 2 8" xfId="57027"/>
    <cellStyle name="Note 2 6 4 2 2 2 9" xfId="57028"/>
    <cellStyle name="Note 2 6 4 2 2 3" xfId="57029"/>
    <cellStyle name="Note 2 6 4 2 2 4" xfId="57030"/>
    <cellStyle name="Note 2 6 4 2 2 5" xfId="57031"/>
    <cellStyle name="Note 2 6 4 2 2 6" xfId="57032"/>
    <cellStyle name="Note 2 6 4 2 2 7" xfId="57033"/>
    <cellStyle name="Note 2 6 4 2 2 8" xfId="57034"/>
    <cellStyle name="Note 2 6 4 2 2 9" xfId="57035"/>
    <cellStyle name="Note 2 6 4 2 3" xfId="57036"/>
    <cellStyle name="Note 2 6 4 2 3 2" xfId="57037"/>
    <cellStyle name="Note 2 6 4 2 3 3" xfId="57038"/>
    <cellStyle name="Note 2 6 4 2 3 4" xfId="57039"/>
    <cellStyle name="Note 2 6 4 2 3 5" xfId="57040"/>
    <cellStyle name="Note 2 6 4 2 3 6" xfId="57041"/>
    <cellStyle name="Note 2 6 4 2 3 7" xfId="57042"/>
    <cellStyle name="Note 2 6 4 2 3 8" xfId="57043"/>
    <cellStyle name="Note 2 6 4 2 4" xfId="57044"/>
    <cellStyle name="Note 2 6 4 2 4 2" xfId="57045"/>
    <cellStyle name="Note 2 6 4 2 4 3" xfId="57046"/>
    <cellStyle name="Note 2 6 4 2 4 4" xfId="57047"/>
    <cellStyle name="Note 2 6 4 2 4 5" xfId="57048"/>
    <cellStyle name="Note 2 6 4 2 4 6" xfId="57049"/>
    <cellStyle name="Note 2 6 4 2 4 7" xfId="57050"/>
    <cellStyle name="Note 2 6 4 2 4 8" xfId="57051"/>
    <cellStyle name="Note 2 6 4 2 4 9" xfId="57052"/>
    <cellStyle name="Note 2 6 4 2 5" xfId="57053"/>
    <cellStyle name="Note 2 6 4 2 6" xfId="57054"/>
    <cellStyle name="Note 2 6 4 2 7" xfId="57055"/>
    <cellStyle name="Note 2 6 4 2 8" xfId="57056"/>
    <cellStyle name="Note 2 6 4 2 9" xfId="57057"/>
    <cellStyle name="Note 2 6 4 3" xfId="57058"/>
    <cellStyle name="Note 2 6 4 3 10" xfId="57059"/>
    <cellStyle name="Note 2 6 4 3 11" xfId="57060"/>
    <cellStyle name="Note 2 6 4 3 12" xfId="57061"/>
    <cellStyle name="Note 2 6 4 3 13" xfId="57062"/>
    <cellStyle name="Note 2 6 4 3 2" xfId="57063"/>
    <cellStyle name="Note 2 6 4 3 2 10" xfId="57064"/>
    <cellStyle name="Note 2 6 4 3 2 2" xfId="57065"/>
    <cellStyle name="Note 2 6 4 3 2 2 2" xfId="57066"/>
    <cellStyle name="Note 2 6 4 3 2 2 3" xfId="57067"/>
    <cellStyle name="Note 2 6 4 3 2 2 4" xfId="57068"/>
    <cellStyle name="Note 2 6 4 3 2 2 5" xfId="57069"/>
    <cellStyle name="Note 2 6 4 3 2 2 6" xfId="57070"/>
    <cellStyle name="Note 2 6 4 3 2 2 7" xfId="57071"/>
    <cellStyle name="Note 2 6 4 3 2 2 8" xfId="57072"/>
    <cellStyle name="Note 2 6 4 3 2 2 9" xfId="57073"/>
    <cellStyle name="Note 2 6 4 3 2 3" xfId="57074"/>
    <cellStyle name="Note 2 6 4 3 2 4" xfId="57075"/>
    <cellStyle name="Note 2 6 4 3 2 5" xfId="57076"/>
    <cellStyle name="Note 2 6 4 3 2 6" xfId="57077"/>
    <cellStyle name="Note 2 6 4 3 2 7" xfId="57078"/>
    <cellStyle name="Note 2 6 4 3 2 8" xfId="57079"/>
    <cellStyle name="Note 2 6 4 3 2 9" xfId="57080"/>
    <cellStyle name="Note 2 6 4 3 3" xfId="57081"/>
    <cellStyle name="Note 2 6 4 3 3 2" xfId="57082"/>
    <cellStyle name="Note 2 6 4 3 3 3" xfId="57083"/>
    <cellStyle name="Note 2 6 4 3 3 4" xfId="57084"/>
    <cellStyle name="Note 2 6 4 3 3 5" xfId="57085"/>
    <cellStyle name="Note 2 6 4 3 3 6" xfId="57086"/>
    <cellStyle name="Note 2 6 4 3 3 7" xfId="57087"/>
    <cellStyle name="Note 2 6 4 3 3 8" xfId="57088"/>
    <cellStyle name="Note 2 6 4 3 4" xfId="57089"/>
    <cellStyle name="Note 2 6 4 3 4 2" xfId="57090"/>
    <cellStyle name="Note 2 6 4 3 4 3" xfId="57091"/>
    <cellStyle name="Note 2 6 4 3 4 4" xfId="57092"/>
    <cellStyle name="Note 2 6 4 3 4 5" xfId="57093"/>
    <cellStyle name="Note 2 6 4 3 4 6" xfId="57094"/>
    <cellStyle name="Note 2 6 4 3 4 7" xfId="57095"/>
    <cellStyle name="Note 2 6 4 3 4 8" xfId="57096"/>
    <cellStyle name="Note 2 6 4 3 4 9" xfId="57097"/>
    <cellStyle name="Note 2 6 4 3 5" xfId="57098"/>
    <cellStyle name="Note 2 6 4 3 6" xfId="57099"/>
    <cellStyle name="Note 2 6 4 3 7" xfId="57100"/>
    <cellStyle name="Note 2 6 4 3 8" xfId="57101"/>
    <cellStyle name="Note 2 6 4 3 9" xfId="57102"/>
    <cellStyle name="Note 2 6 4 4" xfId="57103"/>
    <cellStyle name="Note 2 6 4 4 10" xfId="57104"/>
    <cellStyle name="Note 2 6 4 4 11" xfId="57105"/>
    <cellStyle name="Note 2 6 4 4 12" xfId="57106"/>
    <cellStyle name="Note 2 6 4 4 13" xfId="57107"/>
    <cellStyle name="Note 2 6 4 4 2" xfId="57108"/>
    <cellStyle name="Note 2 6 4 4 2 10" xfId="57109"/>
    <cellStyle name="Note 2 6 4 4 2 2" xfId="57110"/>
    <cellStyle name="Note 2 6 4 4 2 2 2" xfId="57111"/>
    <cellStyle name="Note 2 6 4 4 2 2 3" xfId="57112"/>
    <cellStyle name="Note 2 6 4 4 2 2 4" xfId="57113"/>
    <cellStyle name="Note 2 6 4 4 2 2 5" xfId="57114"/>
    <cellStyle name="Note 2 6 4 4 2 2 6" xfId="57115"/>
    <cellStyle name="Note 2 6 4 4 2 2 7" xfId="57116"/>
    <cellStyle name="Note 2 6 4 4 2 2 8" xfId="57117"/>
    <cellStyle name="Note 2 6 4 4 2 2 9" xfId="57118"/>
    <cellStyle name="Note 2 6 4 4 2 3" xfId="57119"/>
    <cellStyle name="Note 2 6 4 4 2 4" xfId="57120"/>
    <cellStyle name="Note 2 6 4 4 2 5" xfId="57121"/>
    <cellStyle name="Note 2 6 4 4 2 6" xfId="57122"/>
    <cellStyle name="Note 2 6 4 4 2 7" xfId="57123"/>
    <cellStyle name="Note 2 6 4 4 2 8" xfId="57124"/>
    <cellStyle name="Note 2 6 4 4 2 9" xfId="57125"/>
    <cellStyle name="Note 2 6 4 4 3" xfId="57126"/>
    <cellStyle name="Note 2 6 4 4 3 2" xfId="57127"/>
    <cellStyle name="Note 2 6 4 4 3 3" xfId="57128"/>
    <cellStyle name="Note 2 6 4 4 3 4" xfId="57129"/>
    <cellStyle name="Note 2 6 4 4 3 5" xfId="57130"/>
    <cellStyle name="Note 2 6 4 4 3 6" xfId="57131"/>
    <cellStyle name="Note 2 6 4 4 3 7" xfId="57132"/>
    <cellStyle name="Note 2 6 4 4 3 8" xfId="57133"/>
    <cellStyle name="Note 2 6 4 4 4" xfId="57134"/>
    <cellStyle name="Note 2 6 4 4 4 2" xfId="57135"/>
    <cellStyle name="Note 2 6 4 4 4 3" xfId="57136"/>
    <cellStyle name="Note 2 6 4 4 4 4" xfId="57137"/>
    <cellStyle name="Note 2 6 4 4 4 5" xfId="57138"/>
    <cellStyle name="Note 2 6 4 4 4 6" xfId="57139"/>
    <cellStyle name="Note 2 6 4 4 4 7" xfId="57140"/>
    <cellStyle name="Note 2 6 4 4 4 8" xfId="57141"/>
    <cellStyle name="Note 2 6 4 4 4 9" xfId="57142"/>
    <cellStyle name="Note 2 6 4 4 5" xfId="57143"/>
    <cellStyle name="Note 2 6 4 4 6" xfId="57144"/>
    <cellStyle name="Note 2 6 4 4 7" xfId="57145"/>
    <cellStyle name="Note 2 6 4 4 8" xfId="57146"/>
    <cellStyle name="Note 2 6 4 4 9" xfId="57147"/>
    <cellStyle name="Note 2 6 4 5" xfId="57148"/>
    <cellStyle name="Note 2 6 4 5 10" xfId="57149"/>
    <cellStyle name="Note 2 6 4 5 11" xfId="57150"/>
    <cellStyle name="Note 2 6 4 5 12" xfId="57151"/>
    <cellStyle name="Note 2 6 4 5 13" xfId="57152"/>
    <cellStyle name="Note 2 6 4 5 2" xfId="57153"/>
    <cellStyle name="Note 2 6 4 5 2 10" xfId="57154"/>
    <cellStyle name="Note 2 6 4 5 2 2" xfId="57155"/>
    <cellStyle name="Note 2 6 4 5 2 2 2" xfId="57156"/>
    <cellStyle name="Note 2 6 4 5 2 2 3" xfId="57157"/>
    <cellStyle name="Note 2 6 4 5 2 2 4" xfId="57158"/>
    <cellStyle name="Note 2 6 4 5 2 2 5" xfId="57159"/>
    <cellStyle name="Note 2 6 4 5 2 2 6" xfId="57160"/>
    <cellStyle name="Note 2 6 4 5 2 2 7" xfId="57161"/>
    <cellStyle name="Note 2 6 4 5 2 2 8" xfId="57162"/>
    <cellStyle name="Note 2 6 4 5 2 2 9" xfId="57163"/>
    <cellStyle name="Note 2 6 4 5 2 3" xfId="57164"/>
    <cellStyle name="Note 2 6 4 5 2 4" xfId="57165"/>
    <cellStyle name="Note 2 6 4 5 2 5" xfId="57166"/>
    <cellStyle name="Note 2 6 4 5 2 6" xfId="57167"/>
    <cellStyle name="Note 2 6 4 5 2 7" xfId="57168"/>
    <cellStyle name="Note 2 6 4 5 2 8" xfId="57169"/>
    <cellStyle name="Note 2 6 4 5 2 9" xfId="57170"/>
    <cellStyle name="Note 2 6 4 5 3" xfId="57171"/>
    <cellStyle name="Note 2 6 4 5 3 2" xfId="57172"/>
    <cellStyle name="Note 2 6 4 5 3 3" xfId="57173"/>
    <cellStyle name="Note 2 6 4 5 3 4" xfId="57174"/>
    <cellStyle name="Note 2 6 4 5 3 5" xfId="57175"/>
    <cellStyle name="Note 2 6 4 5 3 6" xfId="57176"/>
    <cellStyle name="Note 2 6 4 5 3 7" xfId="57177"/>
    <cellStyle name="Note 2 6 4 5 3 8" xfId="57178"/>
    <cellStyle name="Note 2 6 4 5 4" xfId="57179"/>
    <cellStyle name="Note 2 6 4 5 4 2" xfId="57180"/>
    <cellStyle name="Note 2 6 4 5 4 3" xfId="57181"/>
    <cellStyle name="Note 2 6 4 5 4 4" xfId="57182"/>
    <cellStyle name="Note 2 6 4 5 4 5" xfId="57183"/>
    <cellStyle name="Note 2 6 4 5 4 6" xfId="57184"/>
    <cellStyle name="Note 2 6 4 5 4 7" xfId="57185"/>
    <cellStyle name="Note 2 6 4 5 4 8" xfId="57186"/>
    <cellStyle name="Note 2 6 4 5 4 9" xfId="57187"/>
    <cellStyle name="Note 2 6 4 5 5" xfId="57188"/>
    <cellStyle name="Note 2 6 4 5 6" xfId="57189"/>
    <cellStyle name="Note 2 6 4 5 7" xfId="57190"/>
    <cellStyle name="Note 2 6 4 5 8" xfId="57191"/>
    <cellStyle name="Note 2 6 4 5 9" xfId="57192"/>
    <cellStyle name="Note 2 6 4 6" xfId="57193"/>
    <cellStyle name="Note 2 6 4 6 10" xfId="57194"/>
    <cellStyle name="Note 2 6 4 6 2" xfId="57195"/>
    <cellStyle name="Note 2 6 4 6 2 2" xfId="57196"/>
    <cellStyle name="Note 2 6 4 6 2 3" xfId="57197"/>
    <cellStyle name="Note 2 6 4 6 2 4" xfId="57198"/>
    <cellStyle name="Note 2 6 4 6 2 5" xfId="57199"/>
    <cellStyle name="Note 2 6 4 6 2 6" xfId="57200"/>
    <cellStyle name="Note 2 6 4 6 2 7" xfId="57201"/>
    <cellStyle name="Note 2 6 4 6 2 8" xfId="57202"/>
    <cellStyle name="Note 2 6 4 6 2 9" xfId="57203"/>
    <cellStyle name="Note 2 6 4 6 3" xfId="57204"/>
    <cellStyle name="Note 2 6 4 6 4" xfId="57205"/>
    <cellStyle name="Note 2 6 4 6 5" xfId="57206"/>
    <cellStyle name="Note 2 6 4 6 6" xfId="57207"/>
    <cellStyle name="Note 2 6 4 6 7" xfId="57208"/>
    <cellStyle name="Note 2 6 4 6 8" xfId="57209"/>
    <cellStyle name="Note 2 6 4 6 9" xfId="57210"/>
    <cellStyle name="Note 2 6 4 7" xfId="57211"/>
    <cellStyle name="Note 2 6 4 7 2" xfId="57212"/>
    <cellStyle name="Note 2 6 4 7 3" xfId="57213"/>
    <cellStyle name="Note 2 6 4 7 4" xfId="57214"/>
    <cellStyle name="Note 2 6 4 7 5" xfId="57215"/>
    <cellStyle name="Note 2 6 4 7 6" xfId="57216"/>
    <cellStyle name="Note 2 6 4 7 7" xfId="57217"/>
    <cellStyle name="Note 2 6 4 7 8" xfId="57218"/>
    <cellStyle name="Note 2 6 4 8" xfId="57219"/>
    <cellStyle name="Note 2 6 4 8 2" xfId="57220"/>
    <cellStyle name="Note 2 6 4 8 3" xfId="57221"/>
    <cellStyle name="Note 2 6 4 8 4" xfId="57222"/>
    <cellStyle name="Note 2 6 4 8 5" xfId="57223"/>
    <cellStyle name="Note 2 6 4 8 6" xfId="57224"/>
    <cellStyle name="Note 2 6 4 8 7" xfId="57225"/>
    <cellStyle name="Note 2 6 4 8 8" xfId="57226"/>
    <cellStyle name="Note 2 6 4 8 9" xfId="57227"/>
    <cellStyle name="Note 2 6 4 9" xfId="57228"/>
    <cellStyle name="Note 2 6 5" xfId="57229"/>
    <cellStyle name="Note 2 6 5 10" xfId="57230"/>
    <cellStyle name="Note 2 6 5 11" xfId="57231"/>
    <cellStyle name="Note 2 6 5 12" xfId="57232"/>
    <cellStyle name="Note 2 6 5 13" xfId="57233"/>
    <cellStyle name="Note 2 6 5 14" xfId="57234"/>
    <cellStyle name="Note 2 6 5 15" xfId="57235"/>
    <cellStyle name="Note 2 6 5 16" xfId="57236"/>
    <cellStyle name="Note 2 6 5 17" xfId="57237"/>
    <cellStyle name="Note 2 6 5 18" xfId="57238"/>
    <cellStyle name="Note 2 6 5 2" xfId="57239"/>
    <cellStyle name="Note 2 6 5 2 10" xfId="57240"/>
    <cellStyle name="Note 2 6 5 2 2" xfId="57241"/>
    <cellStyle name="Note 2 6 5 2 2 2" xfId="57242"/>
    <cellStyle name="Note 2 6 5 2 2 3" xfId="57243"/>
    <cellStyle name="Note 2 6 5 2 2 4" xfId="57244"/>
    <cellStyle name="Note 2 6 5 2 2 5" xfId="57245"/>
    <cellStyle name="Note 2 6 5 2 2 6" xfId="57246"/>
    <cellStyle name="Note 2 6 5 2 2 7" xfId="57247"/>
    <cellStyle name="Note 2 6 5 2 2 8" xfId="57248"/>
    <cellStyle name="Note 2 6 5 2 2 9" xfId="57249"/>
    <cellStyle name="Note 2 6 5 2 3" xfId="57250"/>
    <cellStyle name="Note 2 6 5 2 4" xfId="57251"/>
    <cellStyle name="Note 2 6 5 2 5" xfId="57252"/>
    <cellStyle name="Note 2 6 5 2 6" xfId="57253"/>
    <cellStyle name="Note 2 6 5 2 7" xfId="57254"/>
    <cellStyle name="Note 2 6 5 2 8" xfId="57255"/>
    <cellStyle name="Note 2 6 5 2 9" xfId="57256"/>
    <cellStyle name="Note 2 6 5 3" xfId="57257"/>
    <cellStyle name="Note 2 6 5 3 2" xfId="57258"/>
    <cellStyle name="Note 2 6 5 3 3" xfId="57259"/>
    <cellStyle name="Note 2 6 5 3 4" xfId="57260"/>
    <cellStyle name="Note 2 6 5 3 5" xfId="57261"/>
    <cellStyle name="Note 2 6 5 3 6" xfId="57262"/>
    <cellStyle name="Note 2 6 5 3 7" xfId="57263"/>
    <cellStyle name="Note 2 6 5 3 8" xfId="57264"/>
    <cellStyle name="Note 2 6 5 4" xfId="57265"/>
    <cellStyle name="Note 2 6 5 4 2" xfId="57266"/>
    <cellStyle name="Note 2 6 5 4 3" xfId="57267"/>
    <cellStyle name="Note 2 6 5 4 4" xfId="57268"/>
    <cellStyle name="Note 2 6 5 4 5" xfId="57269"/>
    <cellStyle name="Note 2 6 5 4 6" xfId="57270"/>
    <cellStyle name="Note 2 6 5 4 7" xfId="57271"/>
    <cellStyle name="Note 2 6 5 4 8" xfId="57272"/>
    <cellStyle name="Note 2 6 5 4 9" xfId="57273"/>
    <cellStyle name="Note 2 6 5 5" xfId="57274"/>
    <cellStyle name="Note 2 6 5 6" xfId="57275"/>
    <cellStyle name="Note 2 6 5 7" xfId="57276"/>
    <cellStyle name="Note 2 6 5 8" xfId="57277"/>
    <cellStyle name="Note 2 6 5 9" xfId="57278"/>
    <cellStyle name="Note 2 6 6" xfId="57279"/>
    <cellStyle name="Note 2 6 6 10" xfId="57280"/>
    <cellStyle name="Note 2 6 6 11" xfId="57281"/>
    <cellStyle name="Note 2 6 6 12" xfId="57282"/>
    <cellStyle name="Note 2 6 6 13" xfId="57283"/>
    <cellStyle name="Note 2 6 6 14" xfId="57284"/>
    <cellStyle name="Note 2 6 6 15" xfId="57285"/>
    <cellStyle name="Note 2 6 6 16" xfId="57286"/>
    <cellStyle name="Note 2 6 6 17" xfId="57287"/>
    <cellStyle name="Note 2 6 6 18" xfId="57288"/>
    <cellStyle name="Note 2 6 6 2" xfId="57289"/>
    <cellStyle name="Note 2 6 6 2 10" xfId="57290"/>
    <cellStyle name="Note 2 6 6 2 2" xfId="57291"/>
    <cellStyle name="Note 2 6 6 2 2 2" xfId="57292"/>
    <cellStyle name="Note 2 6 6 2 2 3" xfId="57293"/>
    <cellStyle name="Note 2 6 6 2 2 4" xfId="57294"/>
    <cellStyle name="Note 2 6 6 2 2 5" xfId="57295"/>
    <cellStyle name="Note 2 6 6 2 2 6" xfId="57296"/>
    <cellStyle name="Note 2 6 6 2 2 7" xfId="57297"/>
    <cellStyle name="Note 2 6 6 2 2 8" xfId="57298"/>
    <cellStyle name="Note 2 6 6 2 2 9" xfId="57299"/>
    <cellStyle name="Note 2 6 6 2 3" xfId="57300"/>
    <cellStyle name="Note 2 6 6 2 4" xfId="57301"/>
    <cellStyle name="Note 2 6 6 2 5" xfId="57302"/>
    <cellStyle name="Note 2 6 6 2 6" xfId="57303"/>
    <cellStyle name="Note 2 6 6 2 7" xfId="57304"/>
    <cellStyle name="Note 2 6 6 2 8" xfId="57305"/>
    <cellStyle name="Note 2 6 6 2 9" xfId="57306"/>
    <cellStyle name="Note 2 6 6 3" xfId="57307"/>
    <cellStyle name="Note 2 6 6 3 2" xfId="57308"/>
    <cellStyle name="Note 2 6 6 3 3" xfId="57309"/>
    <cellStyle name="Note 2 6 6 3 4" xfId="57310"/>
    <cellStyle name="Note 2 6 6 3 5" xfId="57311"/>
    <cellStyle name="Note 2 6 6 3 6" xfId="57312"/>
    <cellStyle name="Note 2 6 6 3 7" xfId="57313"/>
    <cellStyle name="Note 2 6 6 3 8" xfId="57314"/>
    <cellStyle name="Note 2 6 6 4" xfId="57315"/>
    <cellStyle name="Note 2 6 6 4 2" xfId="57316"/>
    <cellStyle name="Note 2 6 6 4 3" xfId="57317"/>
    <cellStyle name="Note 2 6 6 4 4" xfId="57318"/>
    <cellStyle name="Note 2 6 6 4 5" xfId="57319"/>
    <cellStyle name="Note 2 6 6 4 6" xfId="57320"/>
    <cellStyle name="Note 2 6 6 4 7" xfId="57321"/>
    <cellStyle name="Note 2 6 6 4 8" xfId="57322"/>
    <cellStyle name="Note 2 6 6 4 9" xfId="57323"/>
    <cellStyle name="Note 2 6 6 5" xfId="57324"/>
    <cellStyle name="Note 2 6 6 6" xfId="57325"/>
    <cellStyle name="Note 2 6 6 7" xfId="57326"/>
    <cellStyle name="Note 2 6 6 8" xfId="57327"/>
    <cellStyle name="Note 2 6 6 9" xfId="57328"/>
    <cellStyle name="Note 2 6 7" xfId="57329"/>
    <cellStyle name="Note 2 6 7 10" xfId="57330"/>
    <cellStyle name="Note 2 6 7 11" xfId="57331"/>
    <cellStyle name="Note 2 6 7 12" xfId="57332"/>
    <cellStyle name="Note 2 6 7 13" xfId="57333"/>
    <cellStyle name="Note 2 6 7 2" xfId="57334"/>
    <cellStyle name="Note 2 6 7 2 10" xfId="57335"/>
    <cellStyle name="Note 2 6 7 2 2" xfId="57336"/>
    <cellStyle name="Note 2 6 7 2 2 2" xfId="57337"/>
    <cellStyle name="Note 2 6 7 2 2 3" xfId="57338"/>
    <cellStyle name="Note 2 6 7 2 2 4" xfId="57339"/>
    <cellStyle name="Note 2 6 7 2 2 5" xfId="57340"/>
    <cellStyle name="Note 2 6 7 2 2 6" xfId="57341"/>
    <cellStyle name="Note 2 6 7 2 2 7" xfId="57342"/>
    <cellStyle name="Note 2 6 7 2 2 8" xfId="57343"/>
    <cellStyle name="Note 2 6 7 2 2 9" xfId="57344"/>
    <cellStyle name="Note 2 6 7 2 3" xfId="57345"/>
    <cellStyle name="Note 2 6 7 2 4" xfId="57346"/>
    <cellStyle name="Note 2 6 7 2 5" xfId="57347"/>
    <cellStyle name="Note 2 6 7 2 6" xfId="57348"/>
    <cellStyle name="Note 2 6 7 2 7" xfId="57349"/>
    <cellStyle name="Note 2 6 7 2 8" xfId="57350"/>
    <cellStyle name="Note 2 6 7 2 9" xfId="57351"/>
    <cellStyle name="Note 2 6 7 3" xfId="57352"/>
    <cellStyle name="Note 2 6 7 3 2" xfId="57353"/>
    <cellStyle name="Note 2 6 7 3 3" xfId="57354"/>
    <cellStyle name="Note 2 6 7 3 4" xfId="57355"/>
    <cellStyle name="Note 2 6 7 3 5" xfId="57356"/>
    <cellStyle name="Note 2 6 7 3 6" xfId="57357"/>
    <cellStyle name="Note 2 6 7 3 7" xfId="57358"/>
    <cellStyle name="Note 2 6 7 3 8" xfId="57359"/>
    <cellStyle name="Note 2 6 7 4" xfId="57360"/>
    <cellStyle name="Note 2 6 7 4 2" xfId="57361"/>
    <cellStyle name="Note 2 6 7 4 3" xfId="57362"/>
    <cellStyle name="Note 2 6 7 4 4" xfId="57363"/>
    <cellStyle name="Note 2 6 7 4 5" xfId="57364"/>
    <cellStyle name="Note 2 6 7 4 6" xfId="57365"/>
    <cellStyle name="Note 2 6 7 4 7" xfId="57366"/>
    <cellStyle name="Note 2 6 7 4 8" xfId="57367"/>
    <cellStyle name="Note 2 6 7 4 9" xfId="57368"/>
    <cellStyle name="Note 2 6 7 5" xfId="57369"/>
    <cellStyle name="Note 2 6 7 6" xfId="57370"/>
    <cellStyle name="Note 2 6 7 7" xfId="57371"/>
    <cellStyle name="Note 2 6 7 8" xfId="57372"/>
    <cellStyle name="Note 2 6 7 9" xfId="57373"/>
    <cellStyle name="Note 2 6 8" xfId="57374"/>
    <cellStyle name="Note 2 6 8 2" xfId="57375"/>
    <cellStyle name="Note 2 6 8 3" xfId="57376"/>
    <cellStyle name="Note 2 6 8 4" xfId="57377"/>
    <cellStyle name="Note 2 6 8 5" xfId="57378"/>
    <cellStyle name="Note 2 6 8 6" xfId="57379"/>
    <cellStyle name="Note 2 6 8 7" xfId="57380"/>
    <cellStyle name="Note 2 6 8 8" xfId="57381"/>
    <cellStyle name="Note 2 6 8 9" xfId="57382"/>
    <cellStyle name="Note 2 6 9" xfId="57383"/>
    <cellStyle name="Note 2 7" xfId="4563"/>
    <cellStyle name="Note 2 7 10" xfId="57384"/>
    <cellStyle name="Note 2 7 11" xfId="57385"/>
    <cellStyle name="Note 2 7 12" xfId="57386"/>
    <cellStyle name="Note 2 7 13" xfId="57387"/>
    <cellStyle name="Note 2 7 14" xfId="57388"/>
    <cellStyle name="Note 2 7 15" xfId="57389"/>
    <cellStyle name="Note 2 7 16" xfId="57390"/>
    <cellStyle name="Note 2 7 17" xfId="57391"/>
    <cellStyle name="Note 2 7 18" xfId="57392"/>
    <cellStyle name="Note 2 7 19" xfId="57393"/>
    <cellStyle name="Note 2 7 2" xfId="57394"/>
    <cellStyle name="Note 2 7 2 10" xfId="57395"/>
    <cellStyle name="Note 2 7 2 11" xfId="57396"/>
    <cellStyle name="Note 2 7 2 12" xfId="57397"/>
    <cellStyle name="Note 2 7 2 13" xfId="57398"/>
    <cellStyle name="Note 2 7 2 14" xfId="57399"/>
    <cellStyle name="Note 2 7 2 15" xfId="57400"/>
    <cellStyle name="Note 2 7 2 16" xfId="57401"/>
    <cellStyle name="Note 2 7 2 17" xfId="57402"/>
    <cellStyle name="Note 2 7 2 18" xfId="57403"/>
    <cellStyle name="Note 2 7 2 19" xfId="57404"/>
    <cellStyle name="Note 2 7 2 2" xfId="57405"/>
    <cellStyle name="Note 2 7 2 2 10" xfId="57406"/>
    <cellStyle name="Note 2 7 2 2 11" xfId="57407"/>
    <cellStyle name="Note 2 7 2 2 12" xfId="57408"/>
    <cellStyle name="Note 2 7 2 2 13" xfId="57409"/>
    <cellStyle name="Note 2 7 2 2 2" xfId="57410"/>
    <cellStyle name="Note 2 7 2 2 2 10" xfId="57411"/>
    <cellStyle name="Note 2 7 2 2 2 2" xfId="57412"/>
    <cellStyle name="Note 2 7 2 2 2 2 2" xfId="57413"/>
    <cellStyle name="Note 2 7 2 2 2 2 3" xfId="57414"/>
    <cellStyle name="Note 2 7 2 2 2 2 4" xfId="57415"/>
    <cellStyle name="Note 2 7 2 2 2 2 5" xfId="57416"/>
    <cellStyle name="Note 2 7 2 2 2 2 6" xfId="57417"/>
    <cellStyle name="Note 2 7 2 2 2 2 7" xfId="57418"/>
    <cellStyle name="Note 2 7 2 2 2 2 8" xfId="57419"/>
    <cellStyle name="Note 2 7 2 2 2 2 9" xfId="57420"/>
    <cellStyle name="Note 2 7 2 2 2 3" xfId="57421"/>
    <cellStyle name="Note 2 7 2 2 2 4" xfId="57422"/>
    <cellStyle name="Note 2 7 2 2 2 5" xfId="57423"/>
    <cellStyle name="Note 2 7 2 2 2 6" xfId="57424"/>
    <cellStyle name="Note 2 7 2 2 2 7" xfId="57425"/>
    <cellStyle name="Note 2 7 2 2 2 8" xfId="57426"/>
    <cellStyle name="Note 2 7 2 2 2 9" xfId="57427"/>
    <cellStyle name="Note 2 7 2 2 3" xfId="57428"/>
    <cellStyle name="Note 2 7 2 2 3 2" xfId="57429"/>
    <cellStyle name="Note 2 7 2 2 3 3" xfId="57430"/>
    <cellStyle name="Note 2 7 2 2 3 4" xfId="57431"/>
    <cellStyle name="Note 2 7 2 2 3 5" xfId="57432"/>
    <cellStyle name="Note 2 7 2 2 3 6" xfId="57433"/>
    <cellStyle name="Note 2 7 2 2 3 7" xfId="57434"/>
    <cellStyle name="Note 2 7 2 2 3 8" xfId="57435"/>
    <cellStyle name="Note 2 7 2 2 4" xfId="57436"/>
    <cellStyle name="Note 2 7 2 2 4 2" xfId="57437"/>
    <cellStyle name="Note 2 7 2 2 4 3" xfId="57438"/>
    <cellStyle name="Note 2 7 2 2 4 4" xfId="57439"/>
    <cellStyle name="Note 2 7 2 2 4 5" xfId="57440"/>
    <cellStyle name="Note 2 7 2 2 4 6" xfId="57441"/>
    <cellStyle name="Note 2 7 2 2 4 7" xfId="57442"/>
    <cellStyle name="Note 2 7 2 2 4 8" xfId="57443"/>
    <cellStyle name="Note 2 7 2 2 4 9" xfId="57444"/>
    <cellStyle name="Note 2 7 2 2 5" xfId="57445"/>
    <cellStyle name="Note 2 7 2 2 6" xfId="57446"/>
    <cellStyle name="Note 2 7 2 2 7" xfId="57447"/>
    <cellStyle name="Note 2 7 2 2 8" xfId="57448"/>
    <cellStyle name="Note 2 7 2 2 9" xfId="57449"/>
    <cellStyle name="Note 2 7 2 3" xfId="57450"/>
    <cellStyle name="Note 2 7 2 3 10" xfId="57451"/>
    <cellStyle name="Note 2 7 2 3 11" xfId="57452"/>
    <cellStyle name="Note 2 7 2 3 12" xfId="57453"/>
    <cellStyle name="Note 2 7 2 3 13" xfId="57454"/>
    <cellStyle name="Note 2 7 2 3 2" xfId="57455"/>
    <cellStyle name="Note 2 7 2 3 2 10" xfId="57456"/>
    <cellStyle name="Note 2 7 2 3 2 2" xfId="57457"/>
    <cellStyle name="Note 2 7 2 3 2 2 2" xfId="57458"/>
    <cellStyle name="Note 2 7 2 3 2 2 3" xfId="57459"/>
    <cellStyle name="Note 2 7 2 3 2 2 4" xfId="57460"/>
    <cellStyle name="Note 2 7 2 3 2 2 5" xfId="57461"/>
    <cellStyle name="Note 2 7 2 3 2 2 6" xfId="57462"/>
    <cellStyle name="Note 2 7 2 3 2 2 7" xfId="57463"/>
    <cellStyle name="Note 2 7 2 3 2 2 8" xfId="57464"/>
    <cellStyle name="Note 2 7 2 3 2 2 9" xfId="57465"/>
    <cellStyle name="Note 2 7 2 3 2 3" xfId="57466"/>
    <cellStyle name="Note 2 7 2 3 2 4" xfId="57467"/>
    <cellStyle name="Note 2 7 2 3 2 5" xfId="57468"/>
    <cellStyle name="Note 2 7 2 3 2 6" xfId="57469"/>
    <cellStyle name="Note 2 7 2 3 2 7" xfId="57470"/>
    <cellStyle name="Note 2 7 2 3 2 8" xfId="57471"/>
    <cellStyle name="Note 2 7 2 3 2 9" xfId="57472"/>
    <cellStyle name="Note 2 7 2 3 3" xfId="57473"/>
    <cellStyle name="Note 2 7 2 3 3 2" xfId="57474"/>
    <cellStyle name="Note 2 7 2 3 3 3" xfId="57475"/>
    <cellStyle name="Note 2 7 2 3 3 4" xfId="57476"/>
    <cellStyle name="Note 2 7 2 3 3 5" xfId="57477"/>
    <cellStyle name="Note 2 7 2 3 3 6" xfId="57478"/>
    <cellStyle name="Note 2 7 2 3 3 7" xfId="57479"/>
    <cellStyle name="Note 2 7 2 3 3 8" xfId="57480"/>
    <cellStyle name="Note 2 7 2 3 4" xfId="57481"/>
    <cellStyle name="Note 2 7 2 3 4 2" xfId="57482"/>
    <cellStyle name="Note 2 7 2 3 4 3" xfId="57483"/>
    <cellStyle name="Note 2 7 2 3 4 4" xfId="57484"/>
    <cellStyle name="Note 2 7 2 3 4 5" xfId="57485"/>
    <cellStyle name="Note 2 7 2 3 4 6" xfId="57486"/>
    <cellStyle name="Note 2 7 2 3 4 7" xfId="57487"/>
    <cellStyle name="Note 2 7 2 3 4 8" xfId="57488"/>
    <cellStyle name="Note 2 7 2 3 4 9" xfId="57489"/>
    <cellStyle name="Note 2 7 2 3 5" xfId="57490"/>
    <cellStyle name="Note 2 7 2 3 6" xfId="57491"/>
    <cellStyle name="Note 2 7 2 3 7" xfId="57492"/>
    <cellStyle name="Note 2 7 2 3 8" xfId="57493"/>
    <cellStyle name="Note 2 7 2 3 9" xfId="57494"/>
    <cellStyle name="Note 2 7 2 4" xfId="57495"/>
    <cellStyle name="Note 2 7 2 4 10" xfId="57496"/>
    <cellStyle name="Note 2 7 2 4 11" xfId="57497"/>
    <cellStyle name="Note 2 7 2 4 12" xfId="57498"/>
    <cellStyle name="Note 2 7 2 4 13" xfId="57499"/>
    <cellStyle name="Note 2 7 2 4 2" xfId="57500"/>
    <cellStyle name="Note 2 7 2 4 2 10" xfId="57501"/>
    <cellStyle name="Note 2 7 2 4 2 2" xfId="57502"/>
    <cellStyle name="Note 2 7 2 4 2 2 2" xfId="57503"/>
    <cellStyle name="Note 2 7 2 4 2 2 3" xfId="57504"/>
    <cellStyle name="Note 2 7 2 4 2 2 4" xfId="57505"/>
    <cellStyle name="Note 2 7 2 4 2 2 5" xfId="57506"/>
    <cellStyle name="Note 2 7 2 4 2 2 6" xfId="57507"/>
    <cellStyle name="Note 2 7 2 4 2 2 7" xfId="57508"/>
    <cellStyle name="Note 2 7 2 4 2 2 8" xfId="57509"/>
    <cellStyle name="Note 2 7 2 4 2 2 9" xfId="57510"/>
    <cellStyle name="Note 2 7 2 4 2 3" xfId="57511"/>
    <cellStyle name="Note 2 7 2 4 2 4" xfId="57512"/>
    <cellStyle name="Note 2 7 2 4 2 5" xfId="57513"/>
    <cellStyle name="Note 2 7 2 4 2 6" xfId="57514"/>
    <cellStyle name="Note 2 7 2 4 2 7" xfId="57515"/>
    <cellStyle name="Note 2 7 2 4 2 8" xfId="57516"/>
    <cellStyle name="Note 2 7 2 4 2 9" xfId="57517"/>
    <cellStyle name="Note 2 7 2 4 3" xfId="57518"/>
    <cellStyle name="Note 2 7 2 4 3 2" xfId="57519"/>
    <cellStyle name="Note 2 7 2 4 3 3" xfId="57520"/>
    <cellStyle name="Note 2 7 2 4 3 4" xfId="57521"/>
    <cellStyle name="Note 2 7 2 4 3 5" xfId="57522"/>
    <cellStyle name="Note 2 7 2 4 3 6" xfId="57523"/>
    <cellStyle name="Note 2 7 2 4 3 7" xfId="57524"/>
    <cellStyle name="Note 2 7 2 4 3 8" xfId="57525"/>
    <cellStyle name="Note 2 7 2 4 4" xfId="57526"/>
    <cellStyle name="Note 2 7 2 4 4 2" xfId="57527"/>
    <cellStyle name="Note 2 7 2 4 4 3" xfId="57528"/>
    <cellStyle name="Note 2 7 2 4 4 4" xfId="57529"/>
    <cellStyle name="Note 2 7 2 4 4 5" xfId="57530"/>
    <cellStyle name="Note 2 7 2 4 4 6" xfId="57531"/>
    <cellStyle name="Note 2 7 2 4 4 7" xfId="57532"/>
    <cellStyle name="Note 2 7 2 4 4 8" xfId="57533"/>
    <cellStyle name="Note 2 7 2 4 4 9" xfId="57534"/>
    <cellStyle name="Note 2 7 2 4 5" xfId="57535"/>
    <cellStyle name="Note 2 7 2 4 6" xfId="57536"/>
    <cellStyle name="Note 2 7 2 4 7" xfId="57537"/>
    <cellStyle name="Note 2 7 2 4 8" xfId="57538"/>
    <cellStyle name="Note 2 7 2 4 9" xfId="57539"/>
    <cellStyle name="Note 2 7 2 5" xfId="57540"/>
    <cellStyle name="Note 2 7 2 5 10" xfId="57541"/>
    <cellStyle name="Note 2 7 2 5 11" xfId="57542"/>
    <cellStyle name="Note 2 7 2 5 12" xfId="57543"/>
    <cellStyle name="Note 2 7 2 5 13" xfId="57544"/>
    <cellStyle name="Note 2 7 2 5 2" xfId="57545"/>
    <cellStyle name="Note 2 7 2 5 2 10" xfId="57546"/>
    <cellStyle name="Note 2 7 2 5 2 2" xfId="57547"/>
    <cellStyle name="Note 2 7 2 5 2 2 2" xfId="57548"/>
    <cellStyle name="Note 2 7 2 5 2 2 3" xfId="57549"/>
    <cellStyle name="Note 2 7 2 5 2 2 4" xfId="57550"/>
    <cellStyle name="Note 2 7 2 5 2 2 5" xfId="57551"/>
    <cellStyle name="Note 2 7 2 5 2 2 6" xfId="57552"/>
    <cellStyle name="Note 2 7 2 5 2 2 7" xfId="57553"/>
    <cellStyle name="Note 2 7 2 5 2 2 8" xfId="57554"/>
    <cellStyle name="Note 2 7 2 5 2 2 9" xfId="57555"/>
    <cellStyle name="Note 2 7 2 5 2 3" xfId="57556"/>
    <cellStyle name="Note 2 7 2 5 2 4" xfId="57557"/>
    <cellStyle name="Note 2 7 2 5 2 5" xfId="57558"/>
    <cellStyle name="Note 2 7 2 5 2 6" xfId="57559"/>
    <cellStyle name="Note 2 7 2 5 2 7" xfId="57560"/>
    <cellStyle name="Note 2 7 2 5 2 8" xfId="57561"/>
    <cellStyle name="Note 2 7 2 5 2 9" xfId="57562"/>
    <cellStyle name="Note 2 7 2 5 3" xfId="57563"/>
    <cellStyle name="Note 2 7 2 5 3 2" xfId="57564"/>
    <cellStyle name="Note 2 7 2 5 3 3" xfId="57565"/>
    <cellStyle name="Note 2 7 2 5 3 4" xfId="57566"/>
    <cellStyle name="Note 2 7 2 5 3 5" xfId="57567"/>
    <cellStyle name="Note 2 7 2 5 3 6" xfId="57568"/>
    <cellStyle name="Note 2 7 2 5 3 7" xfId="57569"/>
    <cellStyle name="Note 2 7 2 5 3 8" xfId="57570"/>
    <cellStyle name="Note 2 7 2 5 4" xfId="57571"/>
    <cellStyle name="Note 2 7 2 5 4 2" xfId="57572"/>
    <cellStyle name="Note 2 7 2 5 4 3" xfId="57573"/>
    <cellStyle name="Note 2 7 2 5 4 4" xfId="57574"/>
    <cellStyle name="Note 2 7 2 5 4 5" xfId="57575"/>
    <cellStyle name="Note 2 7 2 5 4 6" xfId="57576"/>
    <cellStyle name="Note 2 7 2 5 4 7" xfId="57577"/>
    <cellStyle name="Note 2 7 2 5 4 8" xfId="57578"/>
    <cellStyle name="Note 2 7 2 5 4 9" xfId="57579"/>
    <cellStyle name="Note 2 7 2 5 5" xfId="57580"/>
    <cellStyle name="Note 2 7 2 5 6" xfId="57581"/>
    <cellStyle name="Note 2 7 2 5 7" xfId="57582"/>
    <cellStyle name="Note 2 7 2 5 8" xfId="57583"/>
    <cellStyle name="Note 2 7 2 5 9" xfId="57584"/>
    <cellStyle name="Note 2 7 2 6" xfId="57585"/>
    <cellStyle name="Note 2 7 2 6 10" xfId="57586"/>
    <cellStyle name="Note 2 7 2 6 2" xfId="57587"/>
    <cellStyle name="Note 2 7 2 6 2 2" xfId="57588"/>
    <cellStyle name="Note 2 7 2 6 2 3" xfId="57589"/>
    <cellStyle name="Note 2 7 2 6 2 4" xfId="57590"/>
    <cellStyle name="Note 2 7 2 6 2 5" xfId="57591"/>
    <cellStyle name="Note 2 7 2 6 2 6" xfId="57592"/>
    <cellStyle name="Note 2 7 2 6 2 7" xfId="57593"/>
    <cellStyle name="Note 2 7 2 6 2 8" xfId="57594"/>
    <cellStyle name="Note 2 7 2 6 2 9" xfId="57595"/>
    <cellStyle name="Note 2 7 2 6 3" xfId="57596"/>
    <cellStyle name="Note 2 7 2 6 4" xfId="57597"/>
    <cellStyle name="Note 2 7 2 6 5" xfId="57598"/>
    <cellStyle name="Note 2 7 2 6 6" xfId="57599"/>
    <cellStyle name="Note 2 7 2 6 7" xfId="57600"/>
    <cellStyle name="Note 2 7 2 6 8" xfId="57601"/>
    <cellStyle name="Note 2 7 2 6 9" xfId="57602"/>
    <cellStyle name="Note 2 7 2 7" xfId="57603"/>
    <cellStyle name="Note 2 7 2 7 2" xfId="57604"/>
    <cellStyle name="Note 2 7 2 7 3" xfId="57605"/>
    <cellStyle name="Note 2 7 2 7 4" xfId="57606"/>
    <cellStyle name="Note 2 7 2 7 5" xfId="57607"/>
    <cellStyle name="Note 2 7 2 7 6" xfId="57608"/>
    <cellStyle name="Note 2 7 2 7 7" xfId="57609"/>
    <cellStyle name="Note 2 7 2 7 8" xfId="57610"/>
    <cellStyle name="Note 2 7 2 8" xfId="57611"/>
    <cellStyle name="Note 2 7 2 8 2" xfId="57612"/>
    <cellStyle name="Note 2 7 2 8 3" xfId="57613"/>
    <cellStyle name="Note 2 7 2 8 4" xfId="57614"/>
    <cellStyle name="Note 2 7 2 8 5" xfId="57615"/>
    <cellStyle name="Note 2 7 2 8 6" xfId="57616"/>
    <cellStyle name="Note 2 7 2 8 7" xfId="57617"/>
    <cellStyle name="Note 2 7 2 8 8" xfId="57618"/>
    <cellStyle name="Note 2 7 2 8 9" xfId="57619"/>
    <cellStyle name="Note 2 7 2 9" xfId="57620"/>
    <cellStyle name="Note 2 7 3" xfId="57621"/>
    <cellStyle name="Note 2 7 3 10" xfId="57622"/>
    <cellStyle name="Note 2 7 3 11" xfId="57623"/>
    <cellStyle name="Note 2 7 3 12" xfId="57624"/>
    <cellStyle name="Note 2 7 3 13" xfId="57625"/>
    <cellStyle name="Note 2 7 3 14" xfId="57626"/>
    <cellStyle name="Note 2 7 3 15" xfId="57627"/>
    <cellStyle name="Note 2 7 3 16" xfId="57628"/>
    <cellStyle name="Note 2 7 3 17" xfId="57629"/>
    <cellStyle name="Note 2 7 3 18" xfId="57630"/>
    <cellStyle name="Note 2 7 3 2" xfId="57631"/>
    <cellStyle name="Note 2 7 3 2 10" xfId="57632"/>
    <cellStyle name="Note 2 7 3 2 11" xfId="57633"/>
    <cellStyle name="Note 2 7 3 2 12" xfId="57634"/>
    <cellStyle name="Note 2 7 3 2 13" xfId="57635"/>
    <cellStyle name="Note 2 7 3 2 2" xfId="57636"/>
    <cellStyle name="Note 2 7 3 2 2 10" xfId="57637"/>
    <cellStyle name="Note 2 7 3 2 2 2" xfId="57638"/>
    <cellStyle name="Note 2 7 3 2 2 2 2" xfId="57639"/>
    <cellStyle name="Note 2 7 3 2 2 2 3" xfId="57640"/>
    <cellStyle name="Note 2 7 3 2 2 2 4" xfId="57641"/>
    <cellStyle name="Note 2 7 3 2 2 2 5" xfId="57642"/>
    <cellStyle name="Note 2 7 3 2 2 2 6" xfId="57643"/>
    <cellStyle name="Note 2 7 3 2 2 2 7" xfId="57644"/>
    <cellStyle name="Note 2 7 3 2 2 2 8" xfId="57645"/>
    <cellStyle name="Note 2 7 3 2 2 2 9" xfId="57646"/>
    <cellStyle name="Note 2 7 3 2 2 3" xfId="57647"/>
    <cellStyle name="Note 2 7 3 2 2 4" xfId="57648"/>
    <cellStyle name="Note 2 7 3 2 2 5" xfId="57649"/>
    <cellStyle name="Note 2 7 3 2 2 6" xfId="57650"/>
    <cellStyle name="Note 2 7 3 2 2 7" xfId="57651"/>
    <cellStyle name="Note 2 7 3 2 2 8" xfId="57652"/>
    <cellStyle name="Note 2 7 3 2 2 9" xfId="57653"/>
    <cellStyle name="Note 2 7 3 2 3" xfId="57654"/>
    <cellStyle name="Note 2 7 3 2 3 2" xfId="57655"/>
    <cellStyle name="Note 2 7 3 2 3 3" xfId="57656"/>
    <cellStyle name="Note 2 7 3 2 3 4" xfId="57657"/>
    <cellStyle name="Note 2 7 3 2 3 5" xfId="57658"/>
    <cellStyle name="Note 2 7 3 2 3 6" xfId="57659"/>
    <cellStyle name="Note 2 7 3 2 3 7" xfId="57660"/>
    <cellStyle name="Note 2 7 3 2 3 8" xfId="57661"/>
    <cellStyle name="Note 2 7 3 2 4" xfId="57662"/>
    <cellStyle name="Note 2 7 3 2 4 2" xfId="57663"/>
    <cellStyle name="Note 2 7 3 2 4 3" xfId="57664"/>
    <cellStyle name="Note 2 7 3 2 4 4" xfId="57665"/>
    <cellStyle name="Note 2 7 3 2 4 5" xfId="57666"/>
    <cellStyle name="Note 2 7 3 2 4 6" xfId="57667"/>
    <cellStyle name="Note 2 7 3 2 4 7" xfId="57668"/>
    <cellStyle name="Note 2 7 3 2 4 8" xfId="57669"/>
    <cellStyle name="Note 2 7 3 2 4 9" xfId="57670"/>
    <cellStyle name="Note 2 7 3 2 5" xfId="57671"/>
    <cellStyle name="Note 2 7 3 2 6" xfId="57672"/>
    <cellStyle name="Note 2 7 3 2 7" xfId="57673"/>
    <cellStyle name="Note 2 7 3 2 8" xfId="57674"/>
    <cellStyle name="Note 2 7 3 2 9" xfId="57675"/>
    <cellStyle name="Note 2 7 3 3" xfId="57676"/>
    <cellStyle name="Note 2 7 3 3 10" xfId="57677"/>
    <cellStyle name="Note 2 7 3 3 11" xfId="57678"/>
    <cellStyle name="Note 2 7 3 3 12" xfId="57679"/>
    <cellStyle name="Note 2 7 3 3 13" xfId="57680"/>
    <cellStyle name="Note 2 7 3 3 2" xfId="57681"/>
    <cellStyle name="Note 2 7 3 3 2 10" xfId="57682"/>
    <cellStyle name="Note 2 7 3 3 2 2" xfId="57683"/>
    <cellStyle name="Note 2 7 3 3 2 2 2" xfId="57684"/>
    <cellStyle name="Note 2 7 3 3 2 2 3" xfId="57685"/>
    <cellStyle name="Note 2 7 3 3 2 2 4" xfId="57686"/>
    <cellStyle name="Note 2 7 3 3 2 2 5" xfId="57687"/>
    <cellStyle name="Note 2 7 3 3 2 2 6" xfId="57688"/>
    <cellStyle name="Note 2 7 3 3 2 2 7" xfId="57689"/>
    <cellStyle name="Note 2 7 3 3 2 2 8" xfId="57690"/>
    <cellStyle name="Note 2 7 3 3 2 2 9" xfId="57691"/>
    <cellStyle name="Note 2 7 3 3 2 3" xfId="57692"/>
    <cellStyle name="Note 2 7 3 3 2 4" xfId="57693"/>
    <cellStyle name="Note 2 7 3 3 2 5" xfId="57694"/>
    <cellStyle name="Note 2 7 3 3 2 6" xfId="57695"/>
    <cellStyle name="Note 2 7 3 3 2 7" xfId="57696"/>
    <cellStyle name="Note 2 7 3 3 2 8" xfId="57697"/>
    <cellStyle name="Note 2 7 3 3 2 9" xfId="57698"/>
    <cellStyle name="Note 2 7 3 3 3" xfId="57699"/>
    <cellStyle name="Note 2 7 3 3 3 2" xfId="57700"/>
    <cellStyle name="Note 2 7 3 3 3 3" xfId="57701"/>
    <cellStyle name="Note 2 7 3 3 3 4" xfId="57702"/>
    <cellStyle name="Note 2 7 3 3 3 5" xfId="57703"/>
    <cellStyle name="Note 2 7 3 3 3 6" xfId="57704"/>
    <cellStyle name="Note 2 7 3 3 3 7" xfId="57705"/>
    <cellStyle name="Note 2 7 3 3 3 8" xfId="57706"/>
    <cellStyle name="Note 2 7 3 3 4" xfId="57707"/>
    <cellStyle name="Note 2 7 3 3 4 2" xfId="57708"/>
    <cellStyle name="Note 2 7 3 3 4 3" xfId="57709"/>
    <cellStyle name="Note 2 7 3 3 4 4" xfId="57710"/>
    <cellStyle name="Note 2 7 3 3 4 5" xfId="57711"/>
    <cellStyle name="Note 2 7 3 3 4 6" xfId="57712"/>
    <cellStyle name="Note 2 7 3 3 4 7" xfId="57713"/>
    <cellStyle name="Note 2 7 3 3 4 8" xfId="57714"/>
    <cellStyle name="Note 2 7 3 3 4 9" xfId="57715"/>
    <cellStyle name="Note 2 7 3 3 5" xfId="57716"/>
    <cellStyle name="Note 2 7 3 3 6" xfId="57717"/>
    <cellStyle name="Note 2 7 3 3 7" xfId="57718"/>
    <cellStyle name="Note 2 7 3 3 8" xfId="57719"/>
    <cellStyle name="Note 2 7 3 3 9" xfId="57720"/>
    <cellStyle name="Note 2 7 3 4" xfId="57721"/>
    <cellStyle name="Note 2 7 3 4 10" xfId="57722"/>
    <cellStyle name="Note 2 7 3 4 11" xfId="57723"/>
    <cellStyle name="Note 2 7 3 4 12" xfId="57724"/>
    <cellStyle name="Note 2 7 3 4 13" xfId="57725"/>
    <cellStyle name="Note 2 7 3 4 2" xfId="57726"/>
    <cellStyle name="Note 2 7 3 4 2 10" xfId="57727"/>
    <cellStyle name="Note 2 7 3 4 2 2" xfId="57728"/>
    <cellStyle name="Note 2 7 3 4 2 2 2" xfId="57729"/>
    <cellStyle name="Note 2 7 3 4 2 2 3" xfId="57730"/>
    <cellStyle name="Note 2 7 3 4 2 2 4" xfId="57731"/>
    <cellStyle name="Note 2 7 3 4 2 2 5" xfId="57732"/>
    <cellStyle name="Note 2 7 3 4 2 2 6" xfId="57733"/>
    <cellStyle name="Note 2 7 3 4 2 2 7" xfId="57734"/>
    <cellStyle name="Note 2 7 3 4 2 2 8" xfId="57735"/>
    <cellStyle name="Note 2 7 3 4 2 2 9" xfId="57736"/>
    <cellStyle name="Note 2 7 3 4 2 3" xfId="57737"/>
    <cellStyle name="Note 2 7 3 4 2 4" xfId="57738"/>
    <cellStyle name="Note 2 7 3 4 2 5" xfId="57739"/>
    <cellStyle name="Note 2 7 3 4 2 6" xfId="57740"/>
    <cellStyle name="Note 2 7 3 4 2 7" xfId="57741"/>
    <cellStyle name="Note 2 7 3 4 2 8" xfId="57742"/>
    <cellStyle name="Note 2 7 3 4 2 9" xfId="57743"/>
    <cellStyle name="Note 2 7 3 4 3" xfId="57744"/>
    <cellStyle name="Note 2 7 3 4 3 2" xfId="57745"/>
    <cellStyle name="Note 2 7 3 4 3 3" xfId="57746"/>
    <cellStyle name="Note 2 7 3 4 3 4" xfId="57747"/>
    <cellStyle name="Note 2 7 3 4 3 5" xfId="57748"/>
    <cellStyle name="Note 2 7 3 4 3 6" xfId="57749"/>
    <cellStyle name="Note 2 7 3 4 3 7" xfId="57750"/>
    <cellStyle name="Note 2 7 3 4 3 8" xfId="57751"/>
    <cellStyle name="Note 2 7 3 4 4" xfId="57752"/>
    <cellStyle name="Note 2 7 3 4 4 2" xfId="57753"/>
    <cellStyle name="Note 2 7 3 4 4 3" xfId="57754"/>
    <cellStyle name="Note 2 7 3 4 4 4" xfId="57755"/>
    <cellStyle name="Note 2 7 3 4 4 5" xfId="57756"/>
    <cellStyle name="Note 2 7 3 4 4 6" xfId="57757"/>
    <cellStyle name="Note 2 7 3 4 4 7" xfId="57758"/>
    <cellStyle name="Note 2 7 3 4 4 8" xfId="57759"/>
    <cellStyle name="Note 2 7 3 4 4 9" xfId="57760"/>
    <cellStyle name="Note 2 7 3 4 5" xfId="57761"/>
    <cellStyle name="Note 2 7 3 4 6" xfId="57762"/>
    <cellStyle name="Note 2 7 3 4 7" xfId="57763"/>
    <cellStyle name="Note 2 7 3 4 8" xfId="57764"/>
    <cellStyle name="Note 2 7 3 4 9" xfId="57765"/>
    <cellStyle name="Note 2 7 3 5" xfId="57766"/>
    <cellStyle name="Note 2 7 3 5 10" xfId="57767"/>
    <cellStyle name="Note 2 7 3 5 11" xfId="57768"/>
    <cellStyle name="Note 2 7 3 5 12" xfId="57769"/>
    <cellStyle name="Note 2 7 3 5 13" xfId="57770"/>
    <cellStyle name="Note 2 7 3 5 2" xfId="57771"/>
    <cellStyle name="Note 2 7 3 5 2 10" xfId="57772"/>
    <cellStyle name="Note 2 7 3 5 2 2" xfId="57773"/>
    <cellStyle name="Note 2 7 3 5 2 2 2" xfId="57774"/>
    <cellStyle name="Note 2 7 3 5 2 2 3" xfId="57775"/>
    <cellStyle name="Note 2 7 3 5 2 2 4" xfId="57776"/>
    <cellStyle name="Note 2 7 3 5 2 2 5" xfId="57777"/>
    <cellStyle name="Note 2 7 3 5 2 2 6" xfId="57778"/>
    <cellStyle name="Note 2 7 3 5 2 2 7" xfId="57779"/>
    <cellStyle name="Note 2 7 3 5 2 2 8" xfId="57780"/>
    <cellStyle name="Note 2 7 3 5 2 2 9" xfId="57781"/>
    <cellStyle name="Note 2 7 3 5 2 3" xfId="57782"/>
    <cellStyle name="Note 2 7 3 5 2 4" xfId="57783"/>
    <cellStyle name="Note 2 7 3 5 2 5" xfId="57784"/>
    <cellStyle name="Note 2 7 3 5 2 6" xfId="57785"/>
    <cellStyle name="Note 2 7 3 5 2 7" xfId="57786"/>
    <cellStyle name="Note 2 7 3 5 2 8" xfId="57787"/>
    <cellStyle name="Note 2 7 3 5 2 9" xfId="57788"/>
    <cellStyle name="Note 2 7 3 5 3" xfId="57789"/>
    <cellStyle name="Note 2 7 3 5 3 2" xfId="57790"/>
    <cellStyle name="Note 2 7 3 5 3 3" xfId="57791"/>
    <cellStyle name="Note 2 7 3 5 3 4" xfId="57792"/>
    <cellStyle name="Note 2 7 3 5 3 5" xfId="57793"/>
    <cellStyle name="Note 2 7 3 5 3 6" xfId="57794"/>
    <cellStyle name="Note 2 7 3 5 3 7" xfId="57795"/>
    <cellStyle name="Note 2 7 3 5 3 8" xfId="57796"/>
    <cellStyle name="Note 2 7 3 5 4" xfId="57797"/>
    <cellStyle name="Note 2 7 3 5 4 2" xfId="57798"/>
    <cellStyle name="Note 2 7 3 5 4 3" xfId="57799"/>
    <cellStyle name="Note 2 7 3 5 4 4" xfId="57800"/>
    <cellStyle name="Note 2 7 3 5 4 5" xfId="57801"/>
    <cellStyle name="Note 2 7 3 5 4 6" xfId="57802"/>
    <cellStyle name="Note 2 7 3 5 4 7" xfId="57803"/>
    <cellStyle name="Note 2 7 3 5 4 8" xfId="57804"/>
    <cellStyle name="Note 2 7 3 5 4 9" xfId="57805"/>
    <cellStyle name="Note 2 7 3 5 5" xfId="57806"/>
    <cellStyle name="Note 2 7 3 5 6" xfId="57807"/>
    <cellStyle name="Note 2 7 3 5 7" xfId="57808"/>
    <cellStyle name="Note 2 7 3 5 8" xfId="57809"/>
    <cellStyle name="Note 2 7 3 5 9" xfId="57810"/>
    <cellStyle name="Note 2 7 3 6" xfId="57811"/>
    <cellStyle name="Note 2 7 3 6 10" xfId="57812"/>
    <cellStyle name="Note 2 7 3 6 2" xfId="57813"/>
    <cellStyle name="Note 2 7 3 6 2 2" xfId="57814"/>
    <cellStyle name="Note 2 7 3 6 2 3" xfId="57815"/>
    <cellStyle name="Note 2 7 3 6 2 4" xfId="57816"/>
    <cellStyle name="Note 2 7 3 6 2 5" xfId="57817"/>
    <cellStyle name="Note 2 7 3 6 2 6" xfId="57818"/>
    <cellStyle name="Note 2 7 3 6 2 7" xfId="57819"/>
    <cellStyle name="Note 2 7 3 6 2 8" xfId="57820"/>
    <cellStyle name="Note 2 7 3 6 2 9" xfId="57821"/>
    <cellStyle name="Note 2 7 3 6 3" xfId="57822"/>
    <cellStyle name="Note 2 7 3 6 4" xfId="57823"/>
    <cellStyle name="Note 2 7 3 6 5" xfId="57824"/>
    <cellStyle name="Note 2 7 3 6 6" xfId="57825"/>
    <cellStyle name="Note 2 7 3 6 7" xfId="57826"/>
    <cellStyle name="Note 2 7 3 6 8" xfId="57827"/>
    <cellStyle name="Note 2 7 3 6 9" xfId="57828"/>
    <cellStyle name="Note 2 7 3 7" xfId="57829"/>
    <cellStyle name="Note 2 7 3 7 2" xfId="57830"/>
    <cellStyle name="Note 2 7 3 7 3" xfId="57831"/>
    <cellStyle name="Note 2 7 3 7 4" xfId="57832"/>
    <cellStyle name="Note 2 7 3 7 5" xfId="57833"/>
    <cellStyle name="Note 2 7 3 7 6" xfId="57834"/>
    <cellStyle name="Note 2 7 3 7 7" xfId="57835"/>
    <cellStyle name="Note 2 7 3 7 8" xfId="57836"/>
    <cellStyle name="Note 2 7 3 8" xfId="57837"/>
    <cellStyle name="Note 2 7 3 8 2" xfId="57838"/>
    <cellStyle name="Note 2 7 3 8 3" xfId="57839"/>
    <cellStyle name="Note 2 7 3 8 4" xfId="57840"/>
    <cellStyle name="Note 2 7 3 8 5" xfId="57841"/>
    <cellStyle name="Note 2 7 3 8 6" xfId="57842"/>
    <cellStyle name="Note 2 7 3 8 7" xfId="57843"/>
    <cellStyle name="Note 2 7 3 8 8" xfId="57844"/>
    <cellStyle name="Note 2 7 3 8 9" xfId="57845"/>
    <cellStyle name="Note 2 7 3 9" xfId="57846"/>
    <cellStyle name="Note 2 7 4" xfId="57847"/>
    <cellStyle name="Note 2 7 4 10" xfId="57848"/>
    <cellStyle name="Note 2 7 4 11" xfId="57849"/>
    <cellStyle name="Note 2 7 4 12" xfId="57850"/>
    <cellStyle name="Note 2 7 4 13" xfId="57851"/>
    <cellStyle name="Note 2 7 4 14" xfId="57852"/>
    <cellStyle name="Note 2 7 4 2" xfId="57853"/>
    <cellStyle name="Note 2 7 4 2 10" xfId="57854"/>
    <cellStyle name="Note 2 7 4 2 2" xfId="57855"/>
    <cellStyle name="Note 2 7 4 2 2 2" xfId="57856"/>
    <cellStyle name="Note 2 7 4 2 2 3" xfId="57857"/>
    <cellStyle name="Note 2 7 4 2 2 4" xfId="57858"/>
    <cellStyle name="Note 2 7 4 2 2 5" xfId="57859"/>
    <cellStyle name="Note 2 7 4 2 2 6" xfId="57860"/>
    <cellStyle name="Note 2 7 4 2 2 7" xfId="57861"/>
    <cellStyle name="Note 2 7 4 2 2 8" xfId="57862"/>
    <cellStyle name="Note 2 7 4 2 2 9" xfId="57863"/>
    <cellStyle name="Note 2 7 4 2 3" xfId="57864"/>
    <cellStyle name="Note 2 7 4 2 4" xfId="57865"/>
    <cellStyle name="Note 2 7 4 2 5" xfId="57866"/>
    <cellStyle name="Note 2 7 4 2 6" xfId="57867"/>
    <cellStyle name="Note 2 7 4 2 7" xfId="57868"/>
    <cellStyle name="Note 2 7 4 2 8" xfId="57869"/>
    <cellStyle name="Note 2 7 4 2 9" xfId="57870"/>
    <cellStyle name="Note 2 7 4 3" xfId="57871"/>
    <cellStyle name="Note 2 7 4 3 2" xfId="57872"/>
    <cellStyle name="Note 2 7 4 3 3" xfId="57873"/>
    <cellStyle name="Note 2 7 4 3 4" xfId="57874"/>
    <cellStyle name="Note 2 7 4 3 5" xfId="57875"/>
    <cellStyle name="Note 2 7 4 3 6" xfId="57876"/>
    <cellStyle name="Note 2 7 4 3 7" xfId="57877"/>
    <cellStyle name="Note 2 7 4 3 8" xfId="57878"/>
    <cellStyle name="Note 2 7 4 4" xfId="57879"/>
    <cellStyle name="Note 2 7 4 4 2" xfId="57880"/>
    <cellStyle name="Note 2 7 4 4 3" xfId="57881"/>
    <cellStyle name="Note 2 7 4 4 4" xfId="57882"/>
    <cellStyle name="Note 2 7 4 4 5" xfId="57883"/>
    <cellStyle name="Note 2 7 4 4 6" xfId="57884"/>
    <cellStyle name="Note 2 7 4 4 7" xfId="57885"/>
    <cellStyle name="Note 2 7 4 4 8" xfId="57886"/>
    <cellStyle name="Note 2 7 4 4 9" xfId="57887"/>
    <cellStyle name="Note 2 7 4 5" xfId="57888"/>
    <cellStyle name="Note 2 7 4 6" xfId="57889"/>
    <cellStyle name="Note 2 7 4 7" xfId="57890"/>
    <cellStyle name="Note 2 7 4 8" xfId="57891"/>
    <cellStyle name="Note 2 7 4 9" xfId="57892"/>
    <cellStyle name="Note 2 7 5" xfId="57893"/>
    <cellStyle name="Note 2 7 5 10" xfId="57894"/>
    <cellStyle name="Note 2 7 5 11" xfId="57895"/>
    <cellStyle name="Note 2 7 5 12" xfId="57896"/>
    <cellStyle name="Note 2 7 5 13" xfId="57897"/>
    <cellStyle name="Note 2 7 5 2" xfId="57898"/>
    <cellStyle name="Note 2 7 5 2 10" xfId="57899"/>
    <cellStyle name="Note 2 7 5 2 2" xfId="57900"/>
    <cellStyle name="Note 2 7 5 2 2 2" xfId="57901"/>
    <cellStyle name="Note 2 7 5 2 2 3" xfId="57902"/>
    <cellStyle name="Note 2 7 5 2 2 4" xfId="57903"/>
    <cellStyle name="Note 2 7 5 2 2 5" xfId="57904"/>
    <cellStyle name="Note 2 7 5 2 2 6" xfId="57905"/>
    <cellStyle name="Note 2 7 5 2 2 7" xfId="57906"/>
    <cellStyle name="Note 2 7 5 2 2 8" xfId="57907"/>
    <cellStyle name="Note 2 7 5 2 2 9" xfId="57908"/>
    <cellStyle name="Note 2 7 5 2 3" xfId="57909"/>
    <cellStyle name="Note 2 7 5 2 4" xfId="57910"/>
    <cellStyle name="Note 2 7 5 2 5" xfId="57911"/>
    <cellStyle name="Note 2 7 5 2 6" xfId="57912"/>
    <cellStyle name="Note 2 7 5 2 7" xfId="57913"/>
    <cellStyle name="Note 2 7 5 2 8" xfId="57914"/>
    <cellStyle name="Note 2 7 5 2 9" xfId="57915"/>
    <cellStyle name="Note 2 7 5 3" xfId="57916"/>
    <cellStyle name="Note 2 7 5 3 2" xfId="57917"/>
    <cellStyle name="Note 2 7 5 3 3" xfId="57918"/>
    <cellStyle name="Note 2 7 5 3 4" xfId="57919"/>
    <cellStyle name="Note 2 7 5 3 5" xfId="57920"/>
    <cellStyle name="Note 2 7 5 3 6" xfId="57921"/>
    <cellStyle name="Note 2 7 5 3 7" xfId="57922"/>
    <cellStyle name="Note 2 7 5 3 8" xfId="57923"/>
    <cellStyle name="Note 2 7 5 4" xfId="57924"/>
    <cellStyle name="Note 2 7 5 4 2" xfId="57925"/>
    <cellStyle name="Note 2 7 5 4 3" xfId="57926"/>
    <cellStyle name="Note 2 7 5 4 4" xfId="57927"/>
    <cellStyle name="Note 2 7 5 4 5" xfId="57928"/>
    <cellStyle name="Note 2 7 5 4 6" xfId="57929"/>
    <cellStyle name="Note 2 7 5 4 7" xfId="57930"/>
    <cellStyle name="Note 2 7 5 4 8" xfId="57931"/>
    <cellStyle name="Note 2 7 5 4 9" xfId="57932"/>
    <cellStyle name="Note 2 7 5 5" xfId="57933"/>
    <cellStyle name="Note 2 7 5 6" xfId="57934"/>
    <cellStyle name="Note 2 7 5 7" xfId="57935"/>
    <cellStyle name="Note 2 7 5 8" xfId="57936"/>
    <cellStyle name="Note 2 7 5 9" xfId="57937"/>
    <cellStyle name="Note 2 7 6" xfId="57938"/>
    <cellStyle name="Note 2 7 6 2" xfId="57939"/>
    <cellStyle name="Note 2 7 6 3" xfId="57940"/>
    <cellStyle name="Note 2 7 6 4" xfId="57941"/>
    <cellStyle name="Note 2 7 6 5" xfId="57942"/>
    <cellStyle name="Note 2 7 6 6" xfId="57943"/>
    <cellStyle name="Note 2 7 6 7" xfId="57944"/>
    <cellStyle name="Note 2 7 6 8" xfId="57945"/>
    <cellStyle name="Note 2 7 6 9" xfId="57946"/>
    <cellStyle name="Note 2 7 7" xfId="57947"/>
    <cellStyle name="Note 2 7 8" xfId="57948"/>
    <cellStyle name="Note 2 7 9" xfId="57949"/>
    <cellStyle name="Note 2 8" xfId="4564"/>
    <cellStyle name="Note 2 8 10" xfId="57950"/>
    <cellStyle name="Note 2 8 11" xfId="57951"/>
    <cellStyle name="Note 2 8 12" xfId="57952"/>
    <cellStyle name="Note 2 8 13" xfId="57953"/>
    <cellStyle name="Note 2 8 14" xfId="57954"/>
    <cellStyle name="Note 2 8 15" xfId="57955"/>
    <cellStyle name="Note 2 8 16" xfId="57956"/>
    <cellStyle name="Note 2 8 17" xfId="57957"/>
    <cellStyle name="Note 2 8 18" xfId="57958"/>
    <cellStyle name="Note 2 8 19" xfId="57959"/>
    <cellStyle name="Note 2 8 2" xfId="57960"/>
    <cellStyle name="Note 2 8 2 10" xfId="57961"/>
    <cellStyle name="Note 2 8 2 11" xfId="57962"/>
    <cellStyle name="Note 2 8 2 12" xfId="57963"/>
    <cellStyle name="Note 2 8 2 13" xfId="57964"/>
    <cellStyle name="Note 2 8 2 2" xfId="57965"/>
    <cellStyle name="Note 2 8 2 2 10" xfId="57966"/>
    <cellStyle name="Note 2 8 2 2 2" xfId="57967"/>
    <cellStyle name="Note 2 8 2 2 2 2" xfId="57968"/>
    <cellStyle name="Note 2 8 2 2 2 3" xfId="57969"/>
    <cellStyle name="Note 2 8 2 2 2 4" xfId="57970"/>
    <cellStyle name="Note 2 8 2 2 2 5" xfId="57971"/>
    <cellStyle name="Note 2 8 2 2 2 6" xfId="57972"/>
    <cellStyle name="Note 2 8 2 2 2 7" xfId="57973"/>
    <cellStyle name="Note 2 8 2 2 2 8" xfId="57974"/>
    <cellStyle name="Note 2 8 2 2 2 9" xfId="57975"/>
    <cellStyle name="Note 2 8 2 2 3" xfId="57976"/>
    <cellStyle name="Note 2 8 2 2 4" xfId="57977"/>
    <cellStyle name="Note 2 8 2 2 5" xfId="57978"/>
    <cellStyle name="Note 2 8 2 2 6" xfId="57979"/>
    <cellStyle name="Note 2 8 2 2 7" xfId="57980"/>
    <cellStyle name="Note 2 8 2 2 8" xfId="57981"/>
    <cellStyle name="Note 2 8 2 2 9" xfId="57982"/>
    <cellStyle name="Note 2 8 2 3" xfId="57983"/>
    <cellStyle name="Note 2 8 2 3 2" xfId="57984"/>
    <cellStyle name="Note 2 8 2 3 3" xfId="57985"/>
    <cellStyle name="Note 2 8 2 3 4" xfId="57986"/>
    <cellStyle name="Note 2 8 2 3 5" xfId="57987"/>
    <cellStyle name="Note 2 8 2 3 6" xfId="57988"/>
    <cellStyle name="Note 2 8 2 3 7" xfId="57989"/>
    <cellStyle name="Note 2 8 2 3 8" xfId="57990"/>
    <cellStyle name="Note 2 8 2 4" xfId="57991"/>
    <cellStyle name="Note 2 8 2 4 2" xfId="57992"/>
    <cellStyle name="Note 2 8 2 4 3" xfId="57993"/>
    <cellStyle name="Note 2 8 2 4 4" xfId="57994"/>
    <cellStyle name="Note 2 8 2 4 5" xfId="57995"/>
    <cellStyle name="Note 2 8 2 4 6" xfId="57996"/>
    <cellStyle name="Note 2 8 2 4 7" xfId="57997"/>
    <cellStyle name="Note 2 8 2 4 8" xfId="57998"/>
    <cellStyle name="Note 2 8 2 4 9" xfId="57999"/>
    <cellStyle name="Note 2 8 2 5" xfId="58000"/>
    <cellStyle name="Note 2 8 2 6" xfId="58001"/>
    <cellStyle name="Note 2 8 2 7" xfId="58002"/>
    <cellStyle name="Note 2 8 2 8" xfId="58003"/>
    <cellStyle name="Note 2 8 2 9" xfId="58004"/>
    <cellStyle name="Note 2 8 20" xfId="58005"/>
    <cellStyle name="Note 2 8 3" xfId="58006"/>
    <cellStyle name="Note 2 8 3 10" xfId="58007"/>
    <cellStyle name="Note 2 8 3 11" xfId="58008"/>
    <cellStyle name="Note 2 8 3 12" xfId="58009"/>
    <cellStyle name="Note 2 8 3 13" xfId="58010"/>
    <cellStyle name="Note 2 8 3 2" xfId="58011"/>
    <cellStyle name="Note 2 8 3 2 10" xfId="58012"/>
    <cellStyle name="Note 2 8 3 2 2" xfId="58013"/>
    <cellStyle name="Note 2 8 3 2 2 2" xfId="58014"/>
    <cellStyle name="Note 2 8 3 2 2 3" xfId="58015"/>
    <cellStyle name="Note 2 8 3 2 2 4" xfId="58016"/>
    <cellStyle name="Note 2 8 3 2 2 5" xfId="58017"/>
    <cellStyle name="Note 2 8 3 2 2 6" xfId="58018"/>
    <cellStyle name="Note 2 8 3 2 2 7" xfId="58019"/>
    <cellStyle name="Note 2 8 4" xfId="58020"/>
    <cellStyle name="Note 2 8 5" xfId="58021"/>
    <cellStyle name="Note 2 8 6" xfId="58022"/>
    <cellStyle name="Note 2 8 7" xfId="58023"/>
    <cellStyle name="Note 2 8 8" xfId="58024"/>
    <cellStyle name="Note 2 8 9" xfId="58025"/>
    <cellStyle name="Note 2 9" xfId="4565"/>
    <cellStyle name="Note 2 9 10" xfId="58026"/>
    <cellStyle name="Note 2 9 11" xfId="58027"/>
    <cellStyle name="Note 2 9 12" xfId="58028"/>
    <cellStyle name="Note 2 9 13" xfId="58029"/>
    <cellStyle name="Note 2 9 14" xfId="58030"/>
    <cellStyle name="Note 2 9 15" xfId="58031"/>
    <cellStyle name="Note 2 9 16" xfId="58032"/>
    <cellStyle name="Note 2 9 17" xfId="58033"/>
    <cellStyle name="Note 2 9 18" xfId="58034"/>
    <cellStyle name="Note 2 9 2" xfId="58035"/>
    <cellStyle name="Note 2 9 3" xfId="58036"/>
    <cellStyle name="Note 2 9 4" xfId="58037"/>
    <cellStyle name="Note 2 9 5" xfId="58038"/>
    <cellStyle name="Note 2 9 6" xfId="58039"/>
    <cellStyle name="Note 2 9 7" xfId="58040"/>
    <cellStyle name="Note 2 9 8" xfId="58041"/>
    <cellStyle name="Note 2 9 9" xfId="58042"/>
    <cellStyle name="Note 3" xfId="55"/>
    <cellStyle name="Note 3 2" xfId="66"/>
    <cellStyle name="Note 3 2 2" xfId="86"/>
    <cellStyle name="Note 3 2 2 2" xfId="9768"/>
    <cellStyle name="Note 3 2 2 3" xfId="9777"/>
    <cellStyle name="Note 3 2 3" xfId="9754"/>
    <cellStyle name="Note 3 2 4" xfId="9791"/>
    <cellStyle name="Note 3 2 5" xfId="9888"/>
    <cellStyle name="Note 3 3" xfId="80"/>
    <cellStyle name="Note 3 3 2" xfId="9762"/>
    <cellStyle name="Note 3 3 2 2" xfId="58043"/>
    <cellStyle name="Note 3 3 3" xfId="9783"/>
    <cellStyle name="Note 3 3 3 2" xfId="58044"/>
    <cellStyle name="Note 3 3 4" xfId="9889"/>
    <cellStyle name="Note 3 3 5" xfId="58045"/>
    <cellStyle name="Note 3 4" xfId="9748"/>
    <cellStyle name="Note 3 4 2" xfId="58046"/>
    <cellStyle name="Note 3 5" xfId="9794"/>
    <cellStyle name="Note 3 5 2" xfId="58047"/>
    <cellStyle name="Note 3 6" xfId="9887"/>
    <cellStyle name="Note 3 6 2" xfId="58048"/>
    <cellStyle name="Note 3 7" xfId="58049"/>
    <cellStyle name="Note 3 8" xfId="58050"/>
    <cellStyle name="Note 4" xfId="4566"/>
    <cellStyle name="Note 4 2" xfId="4567"/>
    <cellStyle name="Note 4 3" xfId="58051"/>
    <cellStyle name="Note 5" xfId="4568"/>
    <cellStyle name="Note 5 2" xfId="4569"/>
    <cellStyle name="Note 5 3" xfId="58052"/>
    <cellStyle name="Note 6" xfId="4570"/>
    <cellStyle name="Note 6 2" xfId="4571"/>
    <cellStyle name="Note 6 3" xfId="58053"/>
    <cellStyle name="Note 7" xfId="4572"/>
    <cellStyle name="Note 7 2" xfId="4573"/>
    <cellStyle name="Note 7 3" xfId="58054"/>
    <cellStyle name="Note 8" xfId="4574"/>
    <cellStyle name="Note 8 2" xfId="4575"/>
    <cellStyle name="Note 8 2 2" xfId="4576"/>
    <cellStyle name="Note 8 2 2 2" xfId="4577"/>
    <cellStyle name="Note 8 2 2 2 2" xfId="4578"/>
    <cellStyle name="Note 8 2 2 3" xfId="4579"/>
    <cellStyle name="Note 8 2 3" xfId="4580"/>
    <cellStyle name="Note 8 2 3 2" xfId="4581"/>
    <cellStyle name="Note 8 2 4" xfId="4582"/>
    <cellStyle name="Note 8 3" xfId="4583"/>
    <cellStyle name="Note 8 3 2" xfId="4584"/>
    <cellStyle name="Note 8 3 2 2" xfId="4585"/>
    <cellStyle name="Note 8 3 2 2 2" xfId="4586"/>
    <cellStyle name="Note 8 3 2 3" xfId="4587"/>
    <cellStyle name="Note 8 3 3" xfId="4588"/>
    <cellStyle name="Note 8 3 3 2" xfId="4589"/>
    <cellStyle name="Note 8 3 4" xfId="4590"/>
    <cellStyle name="Note 8 4" xfId="4591"/>
    <cellStyle name="Note 8 4 2" xfId="4592"/>
    <cellStyle name="Note 8 4 2 2" xfId="4593"/>
    <cellStyle name="Note 8 4 3" xfId="4594"/>
    <cellStyle name="Note 8 5" xfId="4595"/>
    <cellStyle name="Note 8 5 2" xfId="4596"/>
    <cellStyle name="Note 8 6" xfId="4597"/>
    <cellStyle name="Nr 0 dec" xfId="4598"/>
    <cellStyle name="Nr 0 dec - Input" xfId="4599"/>
    <cellStyle name="Nr 0 dec - Subtotal" xfId="4600"/>
    <cellStyle name="Nr 0 dec - Subtotal 2" xfId="9890"/>
    <cellStyle name="Nr 0 dec - Subtotal 2 2" xfId="58055"/>
    <cellStyle name="Nr 0 dec - Subtotal 3" xfId="9824"/>
    <cellStyle name="Nr 0 dec - Subtotal 3 2" xfId="58056"/>
    <cellStyle name="Nr 0 dec - Subtotal 4" xfId="58057"/>
    <cellStyle name="Nr 0 dec - Subtotal 4 2" xfId="58058"/>
    <cellStyle name="Nr 0 dec - Subtotal 5" xfId="58059"/>
    <cellStyle name="Nr 0 dec - Subtotal 5 2" xfId="58060"/>
    <cellStyle name="Nr 0 dec - Subtotal 6" xfId="58061"/>
    <cellStyle name="Nr 0 dec - Subtotal 6 2" xfId="58062"/>
    <cellStyle name="Nr 0 dec - Subtotal 7" xfId="58063"/>
    <cellStyle name="Nr 0 dec - Subtotal 8" xfId="58064"/>
    <cellStyle name="Nr 0 dec - Subtotal 9" xfId="58065"/>
    <cellStyle name="Nr 0 dec_Data" xfId="4601"/>
    <cellStyle name="Nr 1 dec" xfId="4602"/>
    <cellStyle name="Nr 1 dec - Input" xfId="4603"/>
    <cellStyle name="Nr 1 dec 2" xfId="9891"/>
    <cellStyle name="Nr 1 dec 3" xfId="9823"/>
    <cellStyle name="Nr, 0 dec" xfId="4604"/>
    <cellStyle name="Nr, 0 dec 2" xfId="9892"/>
    <cellStyle name="number" xfId="4605"/>
    <cellStyle name="Number, 1 dec" xfId="4606"/>
    <cellStyle name="Output (1dp#)" xfId="4607"/>
    <cellStyle name="Output (1dpx)_ Pies " xfId="4608"/>
    <cellStyle name="Output 2" xfId="57"/>
    <cellStyle name="Output 2 10" xfId="9750"/>
    <cellStyle name="Output 2 10 10" xfId="58066"/>
    <cellStyle name="Output 2 10 2" xfId="58067"/>
    <cellStyle name="Output 2 10 3" xfId="58068"/>
    <cellStyle name="Output 2 10 4" xfId="58069"/>
    <cellStyle name="Output 2 10 5" xfId="58070"/>
    <cellStyle name="Output 2 10 6" xfId="58071"/>
    <cellStyle name="Output 2 10 7" xfId="58072"/>
    <cellStyle name="Output 2 10 8" xfId="58073"/>
    <cellStyle name="Output 2 10 9" xfId="58074"/>
    <cellStyle name="Output 2 11" xfId="9793"/>
    <cellStyle name="Output 2 11 10" xfId="58075"/>
    <cellStyle name="Output 2 11 2" xfId="58076"/>
    <cellStyle name="Output 2 11 3" xfId="58077"/>
    <cellStyle name="Output 2 11 4" xfId="58078"/>
    <cellStyle name="Output 2 11 5" xfId="58079"/>
    <cellStyle name="Output 2 11 6" xfId="58080"/>
    <cellStyle name="Output 2 11 7" xfId="58081"/>
    <cellStyle name="Output 2 11 8" xfId="58082"/>
    <cellStyle name="Output 2 11 9" xfId="58083"/>
    <cellStyle name="Output 2 12" xfId="9893"/>
    <cellStyle name="Output 2 12 2" xfId="58084"/>
    <cellStyle name="Output 2 12 3" xfId="58085"/>
    <cellStyle name="Output 2 13" xfId="9822"/>
    <cellStyle name="Output 2 13 2" xfId="58086"/>
    <cellStyle name="Output 2 14" xfId="58087"/>
    <cellStyle name="Output 2 14 2" xfId="58088"/>
    <cellStyle name="Output 2 15" xfId="58089"/>
    <cellStyle name="Output 2 15 2" xfId="58090"/>
    <cellStyle name="Output 2 16" xfId="58091"/>
    <cellStyle name="Output 2 17" xfId="58092"/>
    <cellStyle name="Output 2 17 2" xfId="58093"/>
    <cellStyle name="Output 2 18" xfId="58094"/>
    <cellStyle name="Output 2 18 2" xfId="58095"/>
    <cellStyle name="Output 2 19" xfId="58096"/>
    <cellStyle name="Output 2 19 2" xfId="58097"/>
    <cellStyle name="Output 2 2" xfId="68"/>
    <cellStyle name="Output 2 2 10" xfId="58098"/>
    <cellStyle name="Output 2 2 10 2" xfId="58099"/>
    <cellStyle name="Output 2 2 10 3" xfId="58100"/>
    <cellStyle name="Output 2 2 11" xfId="58101"/>
    <cellStyle name="Output 2 2 11 2" xfId="58102"/>
    <cellStyle name="Output 2 2 12" xfId="58103"/>
    <cellStyle name="Output 2 2 13" xfId="58104"/>
    <cellStyle name="Output 2 2 14" xfId="58105"/>
    <cellStyle name="Output 2 2 15" xfId="58106"/>
    <cellStyle name="Output 2 2 16" xfId="58107"/>
    <cellStyle name="Output 2 2 17" xfId="58108"/>
    <cellStyle name="Output 2 2 18" xfId="58109"/>
    <cellStyle name="Output 2 2 19" xfId="58110"/>
    <cellStyle name="Output 2 2 2" xfId="88"/>
    <cellStyle name="Output 2 2 2 10" xfId="58111"/>
    <cellStyle name="Output 2 2 2 10 2" xfId="58112"/>
    <cellStyle name="Output 2 2 2 10 3" xfId="58113"/>
    <cellStyle name="Output 2 2 2 10 4" xfId="58114"/>
    <cellStyle name="Output 2 2 2 10 5" xfId="58115"/>
    <cellStyle name="Output 2 2 2 10 6" xfId="58116"/>
    <cellStyle name="Output 2 2 2 10 7" xfId="58117"/>
    <cellStyle name="Output 2 2 2 10 8" xfId="58118"/>
    <cellStyle name="Output 2 2 2 11" xfId="58119"/>
    <cellStyle name="Output 2 2 2 12" xfId="58120"/>
    <cellStyle name="Output 2 2 2 13" xfId="58121"/>
    <cellStyle name="Output 2 2 2 14" xfId="58122"/>
    <cellStyle name="Output 2 2 2 15" xfId="58123"/>
    <cellStyle name="Output 2 2 2 16" xfId="58124"/>
    <cellStyle name="Output 2 2 2 17" xfId="58125"/>
    <cellStyle name="Output 2 2 2 18" xfId="58126"/>
    <cellStyle name="Output 2 2 2 19" xfId="58127"/>
    <cellStyle name="Output 2 2 2 2" xfId="9770"/>
    <cellStyle name="Output 2 2 2 2 10" xfId="58128"/>
    <cellStyle name="Output 2 2 2 2 11" xfId="58129"/>
    <cellStyle name="Output 2 2 2 2 12" xfId="58130"/>
    <cellStyle name="Output 2 2 2 2 13" xfId="58131"/>
    <cellStyle name="Output 2 2 2 2 14" xfId="58132"/>
    <cellStyle name="Output 2 2 2 2 15" xfId="58133"/>
    <cellStyle name="Output 2 2 2 2 16" xfId="58134"/>
    <cellStyle name="Output 2 2 2 2 17" xfId="58135"/>
    <cellStyle name="Output 2 2 2 2 18" xfId="58136"/>
    <cellStyle name="Output 2 2 2 2 19" xfId="58137"/>
    <cellStyle name="Output 2 2 2 2 2" xfId="58138"/>
    <cellStyle name="Output 2 2 2 2 2 10" xfId="58139"/>
    <cellStyle name="Output 2 2 2 2 2 11" xfId="58140"/>
    <cellStyle name="Output 2 2 2 2 2 12" xfId="58141"/>
    <cellStyle name="Output 2 2 2 2 2 13" xfId="58142"/>
    <cellStyle name="Output 2 2 2 2 2 14" xfId="58143"/>
    <cellStyle name="Output 2 2 2 2 2 15" xfId="58144"/>
    <cellStyle name="Output 2 2 2 2 2 2" xfId="58145"/>
    <cellStyle name="Output 2 2 2 2 2 2 2" xfId="58146"/>
    <cellStyle name="Output 2 2 2 2 2 2 3" xfId="58147"/>
    <cellStyle name="Output 2 2 2 2 2 2 4" xfId="58148"/>
    <cellStyle name="Output 2 2 2 2 2 2 5" xfId="58149"/>
    <cellStyle name="Output 2 2 2 2 2 2 6" xfId="58150"/>
    <cellStyle name="Output 2 2 2 2 2 2 7" xfId="58151"/>
    <cellStyle name="Output 2 2 2 2 2 2 8" xfId="58152"/>
    <cellStyle name="Output 2 2 2 2 2 2 9" xfId="58153"/>
    <cellStyle name="Output 2 2 2 2 2 3" xfId="58154"/>
    <cellStyle name="Output 2 2 2 2 2 3 2" xfId="58155"/>
    <cellStyle name="Output 2 2 2 2 2 3 3" xfId="58156"/>
    <cellStyle name="Output 2 2 2 2 2 3 4" xfId="58157"/>
    <cellStyle name="Output 2 2 2 2 2 3 5" xfId="58158"/>
    <cellStyle name="Output 2 2 2 2 2 3 6" xfId="58159"/>
    <cellStyle name="Output 2 2 2 2 2 3 7" xfId="58160"/>
    <cellStyle name="Output 2 2 2 2 2 3 8" xfId="58161"/>
    <cellStyle name="Output 2 2 2 2 2 3 9" xfId="58162"/>
    <cellStyle name="Output 2 2 2 2 2 4" xfId="58163"/>
    <cellStyle name="Output 2 2 2 2 2 4 2" xfId="58164"/>
    <cellStyle name="Output 2 2 2 2 2 4 3" xfId="58165"/>
    <cellStyle name="Output 2 2 2 2 2 4 4" xfId="58166"/>
    <cellStyle name="Output 2 2 2 2 2 4 5" xfId="58167"/>
    <cellStyle name="Output 2 2 2 2 2 4 6" xfId="58168"/>
    <cellStyle name="Output 2 2 2 2 2 4 7" xfId="58169"/>
    <cellStyle name="Output 2 2 2 2 2 4 8" xfId="58170"/>
    <cellStyle name="Output 2 2 2 2 2 4 9" xfId="58171"/>
    <cellStyle name="Output 2 2 2 2 2 5" xfId="58172"/>
    <cellStyle name="Output 2 2 2 2 2 5 2" xfId="58173"/>
    <cellStyle name="Output 2 2 2 2 2 5 3" xfId="58174"/>
    <cellStyle name="Output 2 2 2 2 2 5 4" xfId="58175"/>
    <cellStyle name="Output 2 2 2 2 2 5 5" xfId="58176"/>
    <cellStyle name="Output 2 2 2 2 2 5 6" xfId="58177"/>
    <cellStyle name="Output 2 2 2 2 2 5 7" xfId="58178"/>
    <cellStyle name="Output 2 2 2 2 2 5 8" xfId="58179"/>
    <cellStyle name="Output 2 2 2 2 2 6" xfId="58180"/>
    <cellStyle name="Output 2 2 2 2 2 6 2" xfId="58181"/>
    <cellStyle name="Output 2 2 2 2 2 6 3" xfId="58182"/>
    <cellStyle name="Output 2 2 2 2 2 6 4" xfId="58183"/>
    <cellStyle name="Output 2 2 2 2 2 6 5" xfId="58184"/>
    <cellStyle name="Output 2 2 2 2 2 6 6" xfId="58185"/>
    <cellStyle name="Output 2 2 2 2 2 6 7" xfId="58186"/>
    <cellStyle name="Output 2 2 2 2 2 6 8" xfId="58187"/>
    <cellStyle name="Output 2 2 2 2 2 7" xfId="58188"/>
    <cellStyle name="Output 2 2 2 2 2 7 2" xfId="58189"/>
    <cellStyle name="Output 2 2 2 2 2 7 3" xfId="58190"/>
    <cellStyle name="Output 2 2 2 2 2 7 4" xfId="58191"/>
    <cellStyle name="Output 2 2 2 2 2 7 5" xfId="58192"/>
    <cellStyle name="Output 2 2 2 2 2 7 6" xfId="58193"/>
    <cellStyle name="Output 2 2 2 2 2 7 7" xfId="58194"/>
    <cellStyle name="Output 2 2 2 2 2 7 8" xfId="58195"/>
    <cellStyle name="Output 2 2 2 2 2 8" xfId="58196"/>
    <cellStyle name="Output 2 2 2 2 2 9" xfId="58197"/>
    <cellStyle name="Output 2 2 2 2 20" xfId="58198"/>
    <cellStyle name="Output 2 2 2 2 21" xfId="58199"/>
    <cellStyle name="Output 2 2 2 2 22" xfId="58200"/>
    <cellStyle name="Output 2 2 2 2 23" xfId="58201"/>
    <cellStyle name="Output 2 2 2 2 24" xfId="58202"/>
    <cellStyle name="Output 2 2 2 2 25" xfId="58203"/>
    <cellStyle name="Output 2 2 2 2 26" xfId="58204"/>
    <cellStyle name="Output 2 2 2 2 27" xfId="58205"/>
    <cellStyle name="Output 2 2 2 2 3" xfId="58206"/>
    <cellStyle name="Output 2 2 2 2 3 10" xfId="58207"/>
    <cellStyle name="Output 2 2 2 2 3 11" xfId="58208"/>
    <cellStyle name="Output 2 2 2 2 3 12" xfId="58209"/>
    <cellStyle name="Output 2 2 2 2 3 13" xfId="58210"/>
    <cellStyle name="Output 2 2 2 2 3 14" xfId="58211"/>
    <cellStyle name="Output 2 2 2 2 3 15" xfId="58212"/>
    <cellStyle name="Output 2 2 2 2 3 2" xfId="58213"/>
    <cellStyle name="Output 2 2 2 2 3 2 2" xfId="58214"/>
    <cellStyle name="Output 2 2 2 2 3 2 3" xfId="58215"/>
    <cellStyle name="Output 2 2 2 2 3 2 4" xfId="58216"/>
    <cellStyle name="Output 2 2 2 2 3 2 5" xfId="58217"/>
    <cellStyle name="Output 2 2 2 2 3 2 6" xfId="58218"/>
    <cellStyle name="Output 2 2 2 2 3 2 7" xfId="58219"/>
    <cellStyle name="Output 2 2 2 2 3 2 8" xfId="58220"/>
    <cellStyle name="Output 2 2 2 2 3 3" xfId="58221"/>
    <cellStyle name="Output 2 2 2 2 3 3 2" xfId="58222"/>
    <cellStyle name="Output 2 2 2 2 3 3 3" xfId="58223"/>
    <cellStyle name="Output 2 2 2 2 3 3 4" xfId="58224"/>
    <cellStyle name="Output 2 2 2 2 3 3 5" xfId="58225"/>
    <cellStyle name="Output 2 2 2 2 3 3 6" xfId="58226"/>
    <cellStyle name="Output 2 2 2 2 3 3 7" xfId="58227"/>
    <cellStyle name="Output 2 2 2 2 3 3 8" xfId="58228"/>
    <cellStyle name="Output 2 2 2 2 3 4" xfId="58229"/>
    <cellStyle name="Output 2 2 2 2 3 4 2" xfId="58230"/>
    <cellStyle name="Output 2 2 2 2 3 4 3" xfId="58231"/>
    <cellStyle name="Output 2 2 2 2 3 4 4" xfId="58232"/>
    <cellStyle name="Output 2 2 2 2 3 4 5" xfId="58233"/>
    <cellStyle name="Output 2 2 2 2 3 4 6" xfId="58234"/>
    <cellStyle name="Output 2 2 2 2 3 4 7" xfId="58235"/>
    <cellStyle name="Output 2 2 2 2 3 4 8" xfId="58236"/>
    <cellStyle name="Output 2 2 2 2 3 5" xfId="58237"/>
    <cellStyle name="Output 2 2 2 2 3 5 2" xfId="58238"/>
    <cellStyle name="Output 2 2 2 2 3 5 3" xfId="58239"/>
    <cellStyle name="Output 2 2 2 2 3 5 4" xfId="58240"/>
    <cellStyle name="Output 2 2 2 2 3 5 5" xfId="58241"/>
    <cellStyle name="Output 2 2 2 2 3 5 6" xfId="58242"/>
    <cellStyle name="Output 2 2 2 2 3 5 7" xfId="58243"/>
    <cellStyle name="Output 2 2 2 2 3 5 8" xfId="58244"/>
    <cellStyle name="Output 2 2 2 2 3 6" xfId="58245"/>
    <cellStyle name="Output 2 2 2 2 3 6 2" xfId="58246"/>
    <cellStyle name="Output 2 2 2 2 3 6 3" xfId="58247"/>
    <cellStyle name="Output 2 2 2 2 3 6 4" xfId="58248"/>
    <cellStyle name="Output 2 2 2 2 3 6 5" xfId="58249"/>
    <cellStyle name="Output 2 2 2 2 3 6 6" xfId="58250"/>
    <cellStyle name="Output 2 2 2 2 3 6 7" xfId="58251"/>
    <cellStyle name="Output 2 2 2 2 3 6 8" xfId="58252"/>
    <cellStyle name="Output 2 2 2 2 3 7" xfId="58253"/>
    <cellStyle name="Output 2 2 2 2 3 7 2" xfId="58254"/>
    <cellStyle name="Output 2 2 2 2 3 7 3" xfId="58255"/>
    <cellStyle name="Output 2 2 2 2 3 7 4" xfId="58256"/>
    <cellStyle name="Output 2 2 2 2 3 7 5" xfId="58257"/>
    <cellStyle name="Output 2 2 2 2 3 7 6" xfId="58258"/>
    <cellStyle name="Output 2 2 2 2 3 7 7" xfId="58259"/>
    <cellStyle name="Output 2 2 2 2 3 7 8" xfId="58260"/>
    <cellStyle name="Output 2 2 2 2 3 8" xfId="58261"/>
    <cellStyle name="Output 2 2 2 2 3 9" xfId="58262"/>
    <cellStyle name="Output 2 2 2 2 4" xfId="58263"/>
    <cellStyle name="Output 2 2 2 2 4 2" xfId="58264"/>
    <cellStyle name="Output 2 2 2 2 4 3" xfId="58265"/>
    <cellStyle name="Output 2 2 2 2 4 4" xfId="58266"/>
    <cellStyle name="Output 2 2 2 2 4 5" xfId="58267"/>
    <cellStyle name="Output 2 2 2 2 4 6" xfId="58268"/>
    <cellStyle name="Output 2 2 2 2 4 7" xfId="58269"/>
    <cellStyle name="Output 2 2 2 2 4 8" xfId="58270"/>
    <cellStyle name="Output 2 2 2 2 4 9" xfId="58271"/>
    <cellStyle name="Output 2 2 2 2 5" xfId="58272"/>
    <cellStyle name="Output 2 2 2 2 5 2" xfId="58273"/>
    <cellStyle name="Output 2 2 2 2 5 3" xfId="58274"/>
    <cellStyle name="Output 2 2 2 2 5 4" xfId="58275"/>
    <cellStyle name="Output 2 2 2 2 5 5" xfId="58276"/>
    <cellStyle name="Output 2 2 2 2 5 6" xfId="58277"/>
    <cellStyle name="Output 2 2 2 2 5 7" xfId="58278"/>
    <cellStyle name="Output 2 2 2 2 5 8" xfId="58279"/>
    <cellStyle name="Output 2 2 2 2 5 9" xfId="58280"/>
    <cellStyle name="Output 2 2 2 2 6" xfId="58281"/>
    <cellStyle name="Output 2 2 2 2 6 2" xfId="58282"/>
    <cellStyle name="Output 2 2 2 2 6 3" xfId="58283"/>
    <cellStyle name="Output 2 2 2 2 6 4" xfId="58284"/>
    <cellStyle name="Output 2 2 2 2 6 5" xfId="58285"/>
    <cellStyle name="Output 2 2 2 2 6 6" xfId="58286"/>
    <cellStyle name="Output 2 2 2 2 6 7" xfId="58287"/>
    <cellStyle name="Output 2 2 2 2 6 8" xfId="58288"/>
    <cellStyle name="Output 2 2 2 2 6 9" xfId="58289"/>
    <cellStyle name="Output 2 2 2 2 7" xfId="58290"/>
    <cellStyle name="Output 2 2 2 2 7 2" xfId="58291"/>
    <cellStyle name="Output 2 2 2 2 7 3" xfId="58292"/>
    <cellStyle name="Output 2 2 2 2 7 4" xfId="58293"/>
    <cellStyle name="Output 2 2 2 2 7 5" xfId="58294"/>
    <cellStyle name="Output 2 2 2 2 7 6" xfId="58295"/>
    <cellStyle name="Output 2 2 2 2 7 7" xfId="58296"/>
    <cellStyle name="Output 2 2 2 2 7 8" xfId="58297"/>
    <cellStyle name="Output 2 2 2 2 8" xfId="58298"/>
    <cellStyle name="Output 2 2 2 2 8 2" xfId="58299"/>
    <cellStyle name="Output 2 2 2 2 8 3" xfId="58300"/>
    <cellStyle name="Output 2 2 2 2 8 4" xfId="58301"/>
    <cellStyle name="Output 2 2 2 2 8 5" xfId="58302"/>
    <cellStyle name="Output 2 2 2 2 8 6" xfId="58303"/>
    <cellStyle name="Output 2 2 2 2 8 7" xfId="58304"/>
    <cellStyle name="Output 2 2 2 2 8 8" xfId="58305"/>
    <cellStyle name="Output 2 2 2 2 9" xfId="58306"/>
    <cellStyle name="Output 2 2 2 2 9 2" xfId="58307"/>
    <cellStyle name="Output 2 2 2 2 9 3" xfId="58308"/>
    <cellStyle name="Output 2 2 2 2 9 4" xfId="58309"/>
    <cellStyle name="Output 2 2 2 2 9 5" xfId="58310"/>
    <cellStyle name="Output 2 2 2 2 9 6" xfId="58311"/>
    <cellStyle name="Output 2 2 2 2 9 7" xfId="58312"/>
    <cellStyle name="Output 2 2 2 2 9 8" xfId="58313"/>
    <cellStyle name="Output 2 2 2 20" xfId="58314"/>
    <cellStyle name="Output 2 2 2 21" xfId="58315"/>
    <cellStyle name="Output 2 2 2 22" xfId="58316"/>
    <cellStyle name="Output 2 2 2 23" xfId="58317"/>
    <cellStyle name="Output 2 2 2 24" xfId="58318"/>
    <cellStyle name="Output 2 2 2 25" xfId="58319"/>
    <cellStyle name="Output 2 2 2 3" xfId="9775"/>
    <cellStyle name="Output 2 2 2 3 10" xfId="58320"/>
    <cellStyle name="Output 2 2 2 3 11" xfId="58321"/>
    <cellStyle name="Output 2 2 2 3 12" xfId="58322"/>
    <cellStyle name="Output 2 2 2 3 13" xfId="58323"/>
    <cellStyle name="Output 2 2 2 3 14" xfId="58324"/>
    <cellStyle name="Output 2 2 2 3 15" xfId="58325"/>
    <cellStyle name="Output 2 2 2 3 16" xfId="58326"/>
    <cellStyle name="Output 2 2 2 3 17" xfId="58327"/>
    <cellStyle name="Output 2 2 2 3 18" xfId="58328"/>
    <cellStyle name="Output 2 2 2 3 19" xfId="58329"/>
    <cellStyle name="Output 2 2 2 3 2" xfId="58330"/>
    <cellStyle name="Output 2 2 2 3 2 2" xfId="58331"/>
    <cellStyle name="Output 2 2 2 3 2 3" xfId="58332"/>
    <cellStyle name="Output 2 2 2 3 2 4" xfId="58333"/>
    <cellStyle name="Output 2 2 2 3 2 5" xfId="58334"/>
    <cellStyle name="Output 2 2 2 3 2 6" xfId="58335"/>
    <cellStyle name="Output 2 2 2 3 2 7" xfId="58336"/>
    <cellStyle name="Output 2 2 2 3 2 8" xfId="58337"/>
    <cellStyle name="Output 2 2 2 3 2 9" xfId="58338"/>
    <cellStyle name="Output 2 2 2 3 20" xfId="58339"/>
    <cellStyle name="Output 2 2 2 3 21" xfId="58340"/>
    <cellStyle name="Output 2 2 2 3 22" xfId="58341"/>
    <cellStyle name="Output 2 2 2 3 23" xfId="58342"/>
    <cellStyle name="Output 2 2 2 3 24" xfId="58343"/>
    <cellStyle name="Output 2 2 2 3 3" xfId="58344"/>
    <cellStyle name="Output 2 2 2 3 3 2" xfId="58345"/>
    <cellStyle name="Output 2 2 2 3 3 3" xfId="58346"/>
    <cellStyle name="Output 2 2 2 3 3 4" xfId="58347"/>
    <cellStyle name="Output 2 2 2 3 3 5" xfId="58348"/>
    <cellStyle name="Output 2 2 2 3 3 6" xfId="58349"/>
    <cellStyle name="Output 2 2 2 3 3 7" xfId="58350"/>
    <cellStyle name="Output 2 2 2 3 3 8" xfId="58351"/>
    <cellStyle name="Output 2 2 2 3 3 9" xfId="58352"/>
    <cellStyle name="Output 2 2 2 3 4" xfId="58353"/>
    <cellStyle name="Output 2 2 2 3 4 2" xfId="58354"/>
    <cellStyle name="Output 2 2 2 3 4 3" xfId="58355"/>
    <cellStyle name="Output 2 2 2 3 4 4" xfId="58356"/>
    <cellStyle name="Output 2 2 2 3 4 5" xfId="58357"/>
    <cellStyle name="Output 2 2 2 3 4 6" xfId="58358"/>
    <cellStyle name="Output 2 2 2 3 4 7" xfId="58359"/>
    <cellStyle name="Output 2 2 2 3 4 8" xfId="58360"/>
    <cellStyle name="Output 2 2 2 3 4 9" xfId="58361"/>
    <cellStyle name="Output 2 2 2 3 5" xfId="58362"/>
    <cellStyle name="Output 2 2 2 3 5 2" xfId="58363"/>
    <cellStyle name="Output 2 2 2 3 5 3" xfId="58364"/>
    <cellStyle name="Output 2 2 2 3 5 4" xfId="58365"/>
    <cellStyle name="Output 2 2 2 3 5 5" xfId="58366"/>
    <cellStyle name="Output 2 2 2 3 5 6" xfId="58367"/>
    <cellStyle name="Output 2 2 2 3 5 7" xfId="58368"/>
    <cellStyle name="Output 2 2 2 3 5 8" xfId="58369"/>
    <cellStyle name="Output 2 2 2 3 6" xfId="58370"/>
    <cellStyle name="Output 2 2 2 3 6 2" xfId="58371"/>
    <cellStyle name="Output 2 2 2 3 6 3" xfId="58372"/>
    <cellStyle name="Output 2 2 2 3 6 4" xfId="58373"/>
    <cellStyle name="Output 2 2 2 3 6 5" xfId="58374"/>
    <cellStyle name="Output 2 2 2 3 6 6" xfId="58375"/>
    <cellStyle name="Output 2 2 2 3 6 7" xfId="58376"/>
    <cellStyle name="Output 2 2 2 3 6 8" xfId="58377"/>
    <cellStyle name="Output 2 2 2 3 7" xfId="58378"/>
    <cellStyle name="Output 2 2 2 3 7 2" xfId="58379"/>
    <cellStyle name="Output 2 2 2 3 7 3" xfId="58380"/>
    <cellStyle name="Output 2 2 2 3 7 4" xfId="58381"/>
    <cellStyle name="Output 2 2 2 3 7 5" xfId="58382"/>
    <cellStyle name="Output 2 2 2 3 7 6" xfId="58383"/>
    <cellStyle name="Output 2 2 2 3 7 7" xfId="58384"/>
    <cellStyle name="Output 2 2 2 3 7 8" xfId="58385"/>
    <cellStyle name="Output 2 2 2 3 8" xfId="58386"/>
    <cellStyle name="Output 2 2 2 3 9" xfId="58387"/>
    <cellStyle name="Output 2 2 2 4" xfId="9895"/>
    <cellStyle name="Output 2 2 2 4 2" xfId="58388"/>
    <cellStyle name="Output 2 2 2 4 3" xfId="58389"/>
    <cellStyle name="Output 2 2 2 4 4" xfId="58390"/>
    <cellStyle name="Output 2 2 2 4 5" xfId="58391"/>
    <cellStyle name="Output 2 2 2 4 6" xfId="58392"/>
    <cellStyle name="Output 2 2 2 4 7" xfId="58393"/>
    <cellStyle name="Output 2 2 2 4 8" xfId="58394"/>
    <cellStyle name="Output 2 2 2 4 9" xfId="58395"/>
    <cellStyle name="Output 2 2 2 5" xfId="58396"/>
    <cellStyle name="Output 2 2 2 5 2" xfId="58397"/>
    <cellStyle name="Output 2 2 2 5 3" xfId="58398"/>
    <cellStyle name="Output 2 2 2 5 4" xfId="58399"/>
    <cellStyle name="Output 2 2 2 5 5" xfId="58400"/>
    <cellStyle name="Output 2 2 2 5 6" xfId="58401"/>
    <cellStyle name="Output 2 2 2 5 7" xfId="58402"/>
    <cellStyle name="Output 2 2 2 5 8" xfId="58403"/>
    <cellStyle name="Output 2 2 2 5 9" xfId="58404"/>
    <cellStyle name="Output 2 2 2 6" xfId="58405"/>
    <cellStyle name="Output 2 2 2 6 2" xfId="58406"/>
    <cellStyle name="Output 2 2 2 6 3" xfId="58407"/>
    <cellStyle name="Output 2 2 2 6 4" xfId="58408"/>
    <cellStyle name="Output 2 2 2 6 5" xfId="58409"/>
    <cellStyle name="Output 2 2 2 6 6" xfId="58410"/>
    <cellStyle name="Output 2 2 2 6 7" xfId="58411"/>
    <cellStyle name="Output 2 2 2 6 8" xfId="58412"/>
    <cellStyle name="Output 2 2 2 6 9" xfId="58413"/>
    <cellStyle name="Output 2 2 2 7" xfId="58414"/>
    <cellStyle name="Output 2 2 2 7 2" xfId="58415"/>
    <cellStyle name="Output 2 2 2 7 3" xfId="58416"/>
    <cellStyle name="Output 2 2 2 7 4" xfId="58417"/>
    <cellStyle name="Output 2 2 2 7 5" xfId="58418"/>
    <cellStyle name="Output 2 2 2 7 6" xfId="58419"/>
    <cellStyle name="Output 2 2 2 7 7" xfId="58420"/>
    <cellStyle name="Output 2 2 2 7 8" xfId="58421"/>
    <cellStyle name="Output 2 2 2 7 9" xfId="58422"/>
    <cellStyle name="Output 2 2 2 8" xfId="58423"/>
    <cellStyle name="Output 2 2 2 8 2" xfId="58424"/>
    <cellStyle name="Output 2 2 2 8 3" xfId="58425"/>
    <cellStyle name="Output 2 2 2 8 4" xfId="58426"/>
    <cellStyle name="Output 2 2 2 8 5" xfId="58427"/>
    <cellStyle name="Output 2 2 2 8 6" xfId="58428"/>
    <cellStyle name="Output 2 2 2 8 7" xfId="58429"/>
    <cellStyle name="Output 2 2 2 8 8" xfId="58430"/>
    <cellStyle name="Output 2 2 2 8 9" xfId="58431"/>
    <cellStyle name="Output 2 2 2 9" xfId="58432"/>
    <cellStyle name="Output 2 2 2 9 2" xfId="58433"/>
    <cellStyle name="Output 2 2 2 9 3" xfId="58434"/>
    <cellStyle name="Output 2 2 2 9 4" xfId="58435"/>
    <cellStyle name="Output 2 2 2 9 5" xfId="58436"/>
    <cellStyle name="Output 2 2 2 9 6" xfId="58437"/>
    <cellStyle name="Output 2 2 2 9 7" xfId="58438"/>
    <cellStyle name="Output 2 2 2 9 8" xfId="58439"/>
    <cellStyle name="Output 2 2 20" xfId="58440"/>
    <cellStyle name="Output 2 2 21" xfId="58441"/>
    <cellStyle name="Output 2 2 22" xfId="58442"/>
    <cellStyle name="Output 2 2 23" xfId="58443"/>
    <cellStyle name="Output 2 2 24" xfId="58444"/>
    <cellStyle name="Output 2 2 3" xfId="9756"/>
    <cellStyle name="Output 2 2 3 10" xfId="58445"/>
    <cellStyle name="Output 2 2 3 10 2" xfId="58446"/>
    <cellStyle name="Output 2 2 3 10 3" xfId="58447"/>
    <cellStyle name="Output 2 2 3 10 4" xfId="58448"/>
    <cellStyle name="Output 2 2 3 10 5" xfId="58449"/>
    <cellStyle name="Output 2 2 3 10 6" xfId="58450"/>
    <cellStyle name="Output 2 2 3 10 7" xfId="58451"/>
    <cellStyle name="Output 2 2 3 10 8" xfId="58452"/>
    <cellStyle name="Output 2 2 3 11" xfId="58453"/>
    <cellStyle name="Output 2 2 3 11 2" xfId="58454"/>
    <cellStyle name="Output 2 2 3 11 3" xfId="58455"/>
    <cellStyle name="Output 2 2 3 11 4" xfId="58456"/>
    <cellStyle name="Output 2 2 3 11 5" xfId="58457"/>
    <cellStyle name="Output 2 2 3 11 6" xfId="58458"/>
    <cellStyle name="Output 2 2 3 11 7" xfId="58459"/>
    <cellStyle name="Output 2 2 3 11 8" xfId="58460"/>
    <cellStyle name="Output 2 2 3 12" xfId="58461"/>
    <cellStyle name="Output 2 2 3 13" xfId="58462"/>
    <cellStyle name="Output 2 2 3 14" xfId="58463"/>
    <cellStyle name="Output 2 2 3 15" xfId="58464"/>
    <cellStyle name="Output 2 2 3 16" xfId="58465"/>
    <cellStyle name="Output 2 2 3 17" xfId="58466"/>
    <cellStyle name="Output 2 2 3 18" xfId="58467"/>
    <cellStyle name="Output 2 2 3 19" xfId="58468"/>
    <cellStyle name="Output 2 2 3 2" xfId="58469"/>
    <cellStyle name="Output 2 2 3 2 10" xfId="58470"/>
    <cellStyle name="Output 2 2 3 2 10 2" xfId="58471"/>
    <cellStyle name="Output 2 2 3 2 10 3" xfId="58472"/>
    <cellStyle name="Output 2 2 3 2 10 4" xfId="58473"/>
    <cellStyle name="Output 2 2 3 2 10 5" xfId="58474"/>
    <cellStyle name="Output 2 2 3 2 10 6" xfId="58475"/>
    <cellStyle name="Output 2 2 3 2 10 7" xfId="58476"/>
    <cellStyle name="Output 2 2 3 2 10 8" xfId="58477"/>
    <cellStyle name="Output 2 2 3 2 11" xfId="58478"/>
    <cellStyle name="Output 2 2 3 2 12" xfId="58479"/>
    <cellStyle name="Output 2 2 3 2 13" xfId="58480"/>
    <cellStyle name="Output 2 2 3 2 14" xfId="58481"/>
    <cellStyle name="Output 2 2 3 2 15" xfId="58482"/>
    <cellStyle name="Output 2 2 3 2 16" xfId="58483"/>
    <cellStyle name="Output 2 2 3 2 17" xfId="58484"/>
    <cellStyle name="Output 2 2 3 2 18" xfId="58485"/>
    <cellStyle name="Output 2 2 3 2 19" xfId="58486"/>
    <cellStyle name="Output 2 2 3 2 2" xfId="58487"/>
    <cellStyle name="Output 2 2 3 2 2 10" xfId="58488"/>
    <cellStyle name="Output 2 2 3 2 2 11" xfId="58489"/>
    <cellStyle name="Output 2 2 3 2 2 12" xfId="58490"/>
    <cellStyle name="Output 2 2 3 2 2 13" xfId="58491"/>
    <cellStyle name="Output 2 2 3 2 2 14" xfId="58492"/>
    <cellStyle name="Output 2 2 3 2 2 15" xfId="58493"/>
    <cellStyle name="Output 2 2 3 2 2 16" xfId="58494"/>
    <cellStyle name="Output 2 2 3 2 2 17" xfId="58495"/>
    <cellStyle name="Output 2 2 3 2 2 18" xfId="58496"/>
    <cellStyle name="Output 2 2 3 2 2 19" xfId="58497"/>
    <cellStyle name="Output 2 2 3 2 2 2" xfId="58498"/>
    <cellStyle name="Output 2 2 3 2 2 2 10" xfId="58499"/>
    <cellStyle name="Output 2 2 3 2 2 2 11" xfId="58500"/>
    <cellStyle name="Output 2 2 3 2 2 2 12" xfId="58501"/>
    <cellStyle name="Output 2 2 3 2 2 2 13" xfId="58502"/>
    <cellStyle name="Output 2 2 3 2 2 2 14" xfId="58503"/>
    <cellStyle name="Output 2 2 3 2 2 2 15" xfId="58504"/>
    <cellStyle name="Output 2 2 3 2 2 2 2" xfId="58505"/>
    <cellStyle name="Output 2 2 3 2 2 2 2 2" xfId="58506"/>
    <cellStyle name="Output 2 2 3 2 2 2 2 3" xfId="58507"/>
    <cellStyle name="Output 2 2 3 2 2 2 2 4" xfId="58508"/>
    <cellStyle name="Output 2 2 3 2 2 2 2 5" xfId="58509"/>
    <cellStyle name="Output 2 2 3 2 2 2 2 6" xfId="58510"/>
    <cellStyle name="Output 2 2 3 2 2 2 2 7" xfId="58511"/>
    <cellStyle name="Output 2 2 3 2 2 2 2 8" xfId="58512"/>
    <cellStyle name="Output 2 2 3 2 2 2 2 9" xfId="58513"/>
    <cellStyle name="Output 2 2 3 2 2 2 3" xfId="58514"/>
    <cellStyle name="Output 2 2 3 2 2 2 3 2" xfId="58515"/>
    <cellStyle name="Output 2 2 3 2 2 2 3 3" xfId="58516"/>
    <cellStyle name="Output 2 2 3 2 2 2 3 4" xfId="58517"/>
    <cellStyle name="Output 2 2 3 2 2 2 3 5" xfId="58518"/>
    <cellStyle name="Output 2 2 3 2 2 2 3 6" xfId="58519"/>
    <cellStyle name="Output 2 2 3 2 2 2 3 7" xfId="58520"/>
    <cellStyle name="Output 2 2 3 2 2 2 3 8" xfId="58521"/>
    <cellStyle name="Output 2 2 3 2 2 2 3 9" xfId="58522"/>
    <cellStyle name="Output 2 2 3 2 2 2 4" xfId="58523"/>
    <cellStyle name="Output 2 2 3 2 2 2 4 2" xfId="58524"/>
    <cellStyle name="Output 2 2 3 2 2 2 4 3" xfId="58525"/>
    <cellStyle name="Output 2 2 3 2 2 2 4 4" xfId="58526"/>
    <cellStyle name="Output 2 2 3 2 2 2 4 5" xfId="58527"/>
    <cellStyle name="Output 2 2 3 2 2 2 4 6" xfId="58528"/>
    <cellStyle name="Output 2 2 3 2 2 2 4 7" xfId="58529"/>
    <cellStyle name="Output 2 2 3 2 2 2 4 8" xfId="58530"/>
    <cellStyle name="Output 2 2 3 2 2 2 4 9" xfId="58531"/>
    <cellStyle name="Output 2 2 3 2 2 2 5" xfId="58532"/>
    <cellStyle name="Output 2 2 3 2 2 2 5 2" xfId="58533"/>
    <cellStyle name="Output 2 2 3 2 2 2 5 3" xfId="58534"/>
    <cellStyle name="Output 2 2 3 2 2 2 5 4" xfId="58535"/>
    <cellStyle name="Output 2 2 3 2 2 2 5 5" xfId="58536"/>
    <cellStyle name="Output 2 2 3 2 2 2 5 6" xfId="58537"/>
    <cellStyle name="Output 2 2 3 2 2 2 5 7" xfId="58538"/>
    <cellStyle name="Output 2 2 3 2 2 2 5 8" xfId="58539"/>
    <cellStyle name="Output 2 2 3 2 2 2 6" xfId="58540"/>
    <cellStyle name="Output 2 2 3 2 2 2 6 2" xfId="58541"/>
    <cellStyle name="Output 2 2 3 2 2 2 6 3" xfId="58542"/>
    <cellStyle name="Output 2 2 3 2 2 2 6 4" xfId="58543"/>
    <cellStyle name="Output 2 2 3 2 2 2 6 5" xfId="58544"/>
    <cellStyle name="Output 2 2 3 2 2 2 6 6" xfId="58545"/>
    <cellStyle name="Output 2 2 3 2 2 2 6 7" xfId="58546"/>
    <cellStyle name="Output 2 2 3 2 2 2 6 8" xfId="58547"/>
    <cellStyle name="Output 2 2 3 2 2 2 7" xfId="58548"/>
    <cellStyle name="Output 2 2 3 2 2 2 7 2" xfId="58549"/>
    <cellStyle name="Output 2 2 3 2 2 2 7 3" xfId="58550"/>
    <cellStyle name="Output 2 2 3 2 2 2 7 4" xfId="58551"/>
    <cellStyle name="Output 2 2 3 2 2 2 7 5" xfId="58552"/>
    <cellStyle name="Output 2 2 3 2 2 2 7 6" xfId="58553"/>
    <cellStyle name="Output 2 2 3 2 2 2 7 7" xfId="58554"/>
    <cellStyle name="Output 2 2 3 2 2 2 7 8" xfId="58555"/>
    <cellStyle name="Output 2 2 3 2 2 2 8" xfId="58556"/>
    <cellStyle name="Output 2 2 3 2 2 2 9" xfId="58557"/>
    <cellStyle name="Output 2 2 3 2 2 20" xfId="58558"/>
    <cellStyle name="Output 2 2 3 2 2 21" xfId="58559"/>
    <cellStyle name="Output 2 2 3 2 2 22" xfId="58560"/>
    <cellStyle name="Output 2 2 3 2 2 23" xfId="58561"/>
    <cellStyle name="Output 2 2 3 2 2 24" xfId="58562"/>
    <cellStyle name="Output 2 2 3 2 2 25" xfId="58563"/>
    <cellStyle name="Output 2 2 3 2 2 26" xfId="58564"/>
    <cellStyle name="Output 2 2 3 2 2 27" xfId="58565"/>
    <cellStyle name="Output 2 2 3 2 2 3" xfId="58566"/>
    <cellStyle name="Output 2 2 3 2 2 3 10" xfId="58567"/>
    <cellStyle name="Output 2 2 3 2 2 3 11" xfId="58568"/>
    <cellStyle name="Output 2 2 3 2 2 3 12" xfId="58569"/>
    <cellStyle name="Output 2 2 3 2 2 3 13" xfId="58570"/>
    <cellStyle name="Output 2 2 3 2 2 3 14" xfId="58571"/>
    <cellStyle name="Output 2 2 3 2 2 3 15" xfId="58572"/>
    <cellStyle name="Output 2 2 3 2 2 3 2" xfId="58573"/>
    <cellStyle name="Output 2 2 3 2 2 3 2 2" xfId="58574"/>
    <cellStyle name="Output 2 2 3 2 2 3 2 3" xfId="58575"/>
    <cellStyle name="Output 2 2 3 2 2 3 2 4" xfId="58576"/>
    <cellStyle name="Output 2 2 3 2 2 3 2 5" xfId="58577"/>
    <cellStyle name="Output 2 2 3 2 2 3 2 6" xfId="58578"/>
    <cellStyle name="Output 2 2 3 2 2 3 2 7" xfId="58579"/>
    <cellStyle name="Output 2 2 3 2 2 3 2 8" xfId="58580"/>
    <cellStyle name="Output 2 2 3 2 2 3 3" xfId="58581"/>
    <cellStyle name="Output 2 2 3 2 2 3 3 2" xfId="58582"/>
    <cellStyle name="Output 2 2 3 2 2 3 3 3" xfId="58583"/>
    <cellStyle name="Output 2 2 3 2 2 3 3 4" xfId="58584"/>
    <cellStyle name="Output 2 2 3 2 2 3 3 5" xfId="58585"/>
    <cellStyle name="Output 2 2 3 2 2 3 3 6" xfId="58586"/>
    <cellStyle name="Output 2 2 3 2 2 3 3 7" xfId="58587"/>
    <cellStyle name="Output 2 2 3 2 2 3 3 8" xfId="58588"/>
    <cellStyle name="Output 2 2 3 2 2 3 4" xfId="58589"/>
    <cellStyle name="Output 2 2 3 2 2 3 4 2" xfId="58590"/>
    <cellStyle name="Output 2 2 3 2 2 3 4 3" xfId="58591"/>
    <cellStyle name="Output 2 2 3 2 2 3 4 4" xfId="58592"/>
    <cellStyle name="Output 2 2 3 2 2 3 4 5" xfId="58593"/>
    <cellStyle name="Output 2 2 3 2 2 3 4 6" xfId="58594"/>
    <cellStyle name="Output 2 2 3 2 2 3 4 7" xfId="58595"/>
    <cellStyle name="Output 2 2 3 2 2 3 4 8" xfId="58596"/>
    <cellStyle name="Output 2 2 3 2 2 3 5" xfId="58597"/>
    <cellStyle name="Output 2 2 3 2 2 3 5 2" xfId="58598"/>
    <cellStyle name="Output 2 2 3 2 2 3 5 3" xfId="58599"/>
    <cellStyle name="Output 2 2 3 2 2 3 5 4" xfId="58600"/>
    <cellStyle name="Output 2 2 3 2 2 3 5 5" xfId="58601"/>
    <cellStyle name="Output 2 2 3 2 2 3 5 6" xfId="58602"/>
    <cellStyle name="Output 2 2 3 2 2 3 5 7" xfId="58603"/>
    <cellStyle name="Output 2 2 3 2 2 3 5 8" xfId="58604"/>
    <cellStyle name="Output 2 2 3 2 2 3 6" xfId="58605"/>
    <cellStyle name="Output 2 2 3 2 2 3 6 2" xfId="58606"/>
    <cellStyle name="Output 2 2 3 2 2 3 6 3" xfId="58607"/>
    <cellStyle name="Output 2 2 3 2 2 3 6 4" xfId="58608"/>
    <cellStyle name="Output 2 2 3 2 2 3 6 5" xfId="58609"/>
    <cellStyle name="Output 2 2 3 2 2 3 6 6" xfId="58610"/>
    <cellStyle name="Output 2 2 3 2 2 3 6 7" xfId="58611"/>
    <cellStyle name="Output 2 2 3 2 2 3 6 8" xfId="58612"/>
    <cellStyle name="Output 2 2 3 2 2 3 7" xfId="58613"/>
    <cellStyle name="Output 2 2 3 2 2 3 7 2" xfId="58614"/>
    <cellStyle name="Output 2 2 3 2 2 3 7 3" xfId="58615"/>
    <cellStyle name="Output 2 2 3 2 2 3 7 4" xfId="58616"/>
    <cellStyle name="Output 2 2 3 2 2 3 7 5" xfId="58617"/>
    <cellStyle name="Output 2 2 3 2 2 3 7 6" xfId="58618"/>
    <cellStyle name="Output 2 2 3 2 2 3 7 7" xfId="58619"/>
    <cellStyle name="Output 2 2 3 2 2 3 7 8" xfId="58620"/>
    <cellStyle name="Output 2 2 3 2 2 3 8" xfId="58621"/>
    <cellStyle name="Output 2 2 3 2 2 3 9" xfId="58622"/>
    <cellStyle name="Output 2 2 3 2 2 4" xfId="58623"/>
    <cellStyle name="Output 2 2 3 2 2 4 2" xfId="58624"/>
    <cellStyle name="Output 2 2 3 2 2 4 3" xfId="58625"/>
    <cellStyle name="Output 2 2 3 2 2 4 4" xfId="58626"/>
    <cellStyle name="Output 2 2 3 2 2 4 5" xfId="58627"/>
    <cellStyle name="Output 2 2 3 2 2 4 6" xfId="58628"/>
    <cellStyle name="Output 2 2 3 2 2 4 7" xfId="58629"/>
    <cellStyle name="Output 2 2 3 2 2 4 8" xfId="58630"/>
    <cellStyle name="Output 2 2 3 2 2 4 9" xfId="58631"/>
    <cellStyle name="Output 2 2 3 2 2 5" xfId="58632"/>
    <cellStyle name="Output 2 2 3 2 2 5 2" xfId="58633"/>
    <cellStyle name="Output 2 2 3 2 2 5 3" xfId="58634"/>
    <cellStyle name="Output 2 2 3 2 2 5 4" xfId="58635"/>
    <cellStyle name="Output 2 2 3 2 2 5 5" xfId="58636"/>
    <cellStyle name="Output 2 2 3 2 2 5 6" xfId="58637"/>
    <cellStyle name="Output 2 2 3 2 2 5 7" xfId="58638"/>
    <cellStyle name="Output 2 2 3 2 2 5 8" xfId="58639"/>
    <cellStyle name="Output 2 2 3 2 2 5 9" xfId="58640"/>
    <cellStyle name="Output 2 2 3 2 2 6" xfId="58641"/>
    <cellStyle name="Output 2 2 3 2 2 6 2" xfId="58642"/>
    <cellStyle name="Output 2 2 3 2 2 6 3" xfId="58643"/>
    <cellStyle name="Output 2 2 3 2 2 6 4" xfId="58644"/>
    <cellStyle name="Output 2 2 3 2 2 6 5" xfId="58645"/>
    <cellStyle name="Output 2 2 3 2 2 6 6" xfId="58646"/>
    <cellStyle name="Output 2 2 3 2 2 6 7" xfId="58647"/>
    <cellStyle name="Output 2 2 3 2 2 6 8" xfId="58648"/>
    <cellStyle name="Output 2 2 3 2 2 6 9" xfId="58649"/>
    <cellStyle name="Output 2 2 3 2 2 7" xfId="58650"/>
    <cellStyle name="Output 2 2 3 2 2 7 2" xfId="58651"/>
    <cellStyle name="Output 2 2 3 2 2 7 3" xfId="58652"/>
    <cellStyle name="Output 2 2 3 2 2 7 4" xfId="58653"/>
    <cellStyle name="Output 2 2 3 2 2 7 5" xfId="58654"/>
    <cellStyle name="Output 2 2 3 2 2 7 6" xfId="58655"/>
    <cellStyle name="Output 2 2 3 2 2 7 7" xfId="58656"/>
    <cellStyle name="Output 2 2 3 2 2 7 8" xfId="58657"/>
    <cellStyle name="Output 2 2 3 2 2 8" xfId="58658"/>
    <cellStyle name="Output 2 2 3 2 2 8 2" xfId="58659"/>
    <cellStyle name="Output 2 2 3 2 2 8 3" xfId="58660"/>
    <cellStyle name="Output 2 2 3 2 2 8 4" xfId="58661"/>
    <cellStyle name="Output 2 2 3 2 2 8 5" xfId="58662"/>
    <cellStyle name="Output 2 2 3 2 2 8 6" xfId="58663"/>
    <cellStyle name="Output 2 2 3 2 2 8 7" xfId="58664"/>
    <cellStyle name="Output 2 2 3 2 2 8 8" xfId="58665"/>
    <cellStyle name="Output 2 2 3 2 2 9" xfId="58666"/>
    <cellStyle name="Output 2 2 3 2 2 9 2" xfId="58667"/>
    <cellStyle name="Output 2 2 3 2 2 9 3" xfId="58668"/>
    <cellStyle name="Output 2 2 3 2 2 9 4" xfId="58669"/>
    <cellStyle name="Output 2 2 3 2 2 9 5" xfId="58670"/>
    <cellStyle name="Output 2 2 3 2 2 9 6" xfId="58671"/>
    <cellStyle name="Output 2 2 3 2 2 9 7" xfId="58672"/>
    <cellStyle name="Output 2 2 3 2 2 9 8" xfId="58673"/>
    <cellStyle name="Output 2 2 3 2 20" xfId="58674"/>
    <cellStyle name="Output 2 2 3 2 21" xfId="58675"/>
    <cellStyle name="Output 2 2 3 2 22" xfId="58676"/>
    <cellStyle name="Output 2 2 3 2 23" xfId="58677"/>
    <cellStyle name="Output 2 2 3 2 24" xfId="58678"/>
    <cellStyle name="Output 2 2 3 2 25" xfId="58679"/>
    <cellStyle name="Output 2 2 3 2 3" xfId="58680"/>
    <cellStyle name="Output 2 2 3 2 3 10" xfId="58681"/>
    <cellStyle name="Output 2 2 3 2 3 11" xfId="58682"/>
    <cellStyle name="Output 2 2 3 2 3 12" xfId="58683"/>
    <cellStyle name="Output 2 2 3 2 3 13" xfId="58684"/>
    <cellStyle name="Output 2 2 3 2 3 14" xfId="58685"/>
    <cellStyle name="Output 2 2 3 2 3 15" xfId="58686"/>
    <cellStyle name="Output 2 2 3 2 3 16" xfId="58687"/>
    <cellStyle name="Output 2 2 3 2 3 17" xfId="58688"/>
    <cellStyle name="Output 2 2 3 2 3 18" xfId="58689"/>
    <cellStyle name="Output 2 2 3 2 3 19" xfId="58690"/>
    <cellStyle name="Output 2 2 3 2 3 2" xfId="58691"/>
    <cellStyle name="Output 2 2 3 2 3 2 2" xfId="58692"/>
    <cellStyle name="Output 2 2 3 2 3 2 3" xfId="58693"/>
    <cellStyle name="Output 2 2 3 2 3 2 4" xfId="58694"/>
    <cellStyle name="Output 2 2 3 2 3 2 5" xfId="58695"/>
    <cellStyle name="Output 2 2 3 2 3 2 6" xfId="58696"/>
    <cellStyle name="Output 2 2 3 2 3 2 7" xfId="58697"/>
    <cellStyle name="Output 2 2 3 2 3 2 8" xfId="58698"/>
    <cellStyle name="Output 2 2 3 2 3 2 9" xfId="58699"/>
    <cellStyle name="Output 2 2 3 2 3 20" xfId="58700"/>
    <cellStyle name="Output 2 2 3 2 3 21" xfId="58701"/>
    <cellStyle name="Output 2 2 3 2 3 22" xfId="58702"/>
    <cellStyle name="Output 2 2 3 2 3 23" xfId="58703"/>
    <cellStyle name="Output 2 2 3 2 3 24" xfId="58704"/>
    <cellStyle name="Output 2 2 3 2 3 3" xfId="58705"/>
    <cellStyle name="Output 2 2 3 2 3 3 2" xfId="58706"/>
    <cellStyle name="Output 2 2 3 2 3 3 3" xfId="58707"/>
    <cellStyle name="Output 2 2 3 2 3 3 4" xfId="58708"/>
    <cellStyle name="Output 2 2 3 2 3 3 5" xfId="58709"/>
    <cellStyle name="Output 2 2 3 2 3 3 6" xfId="58710"/>
    <cellStyle name="Output 2 2 3 2 3 3 7" xfId="58711"/>
    <cellStyle name="Output 2 2 3 2 3 3 8" xfId="58712"/>
    <cellStyle name="Output 2 2 3 2 3 3 9" xfId="58713"/>
    <cellStyle name="Output 2 2 3 2 3 4" xfId="58714"/>
    <cellStyle name="Output 2 2 3 2 3 4 2" xfId="58715"/>
    <cellStyle name="Output 2 2 3 2 3 4 3" xfId="58716"/>
    <cellStyle name="Output 2 2 3 2 3 4 4" xfId="58717"/>
    <cellStyle name="Output 2 2 3 2 3 4 5" xfId="58718"/>
    <cellStyle name="Output 2 2 3 2 3 4 6" xfId="58719"/>
    <cellStyle name="Output 2 2 3 2 3 4 7" xfId="58720"/>
    <cellStyle name="Output 2 2 3 2 3 4 8" xfId="58721"/>
    <cellStyle name="Output 2 2 3 2 3 4 9" xfId="58722"/>
    <cellStyle name="Output 2 2 3 2 3 5" xfId="58723"/>
    <cellStyle name="Output 2 2 3 2 3 5 2" xfId="58724"/>
    <cellStyle name="Output 2 2 3 2 3 5 3" xfId="58725"/>
    <cellStyle name="Output 2 2 3 2 3 5 4" xfId="58726"/>
    <cellStyle name="Output 2 2 3 2 3 5 5" xfId="58727"/>
    <cellStyle name="Output 2 2 3 2 3 5 6" xfId="58728"/>
    <cellStyle name="Output 2 2 3 2 3 5 7" xfId="58729"/>
    <cellStyle name="Output 2 2 3 2 3 5 8" xfId="58730"/>
    <cellStyle name="Output 2 2 3 2 3 6" xfId="58731"/>
    <cellStyle name="Output 2 2 3 2 3 6 2" xfId="58732"/>
    <cellStyle name="Output 2 2 3 2 3 6 3" xfId="58733"/>
    <cellStyle name="Output 2 2 3 2 3 6 4" xfId="58734"/>
    <cellStyle name="Output 2 2 3 2 3 6 5" xfId="58735"/>
    <cellStyle name="Output 2 2 3 2 3 6 6" xfId="58736"/>
    <cellStyle name="Output 2 2 3 2 3 6 7" xfId="58737"/>
    <cellStyle name="Output 2 2 3 2 3 6 8" xfId="58738"/>
    <cellStyle name="Output 2 2 3 2 3 7" xfId="58739"/>
    <cellStyle name="Output 2 2 3 2 3 7 2" xfId="58740"/>
    <cellStyle name="Output 2 2 3 2 3 7 3" xfId="58741"/>
    <cellStyle name="Output 2 2 3 2 3 7 4" xfId="58742"/>
    <cellStyle name="Output 2 2 3 2 3 7 5" xfId="58743"/>
    <cellStyle name="Output 2 2 3 2 3 7 6" xfId="58744"/>
    <cellStyle name="Output 2 2 3 2 3 7 7" xfId="58745"/>
    <cellStyle name="Output 2 2 3 2 3 7 8" xfId="58746"/>
    <cellStyle name="Output 2 2 3 2 3 8" xfId="58747"/>
    <cellStyle name="Output 2 2 3 2 3 9" xfId="58748"/>
    <cellStyle name="Output 2 2 3 2 4" xfId="58749"/>
    <cellStyle name="Output 2 2 3 2 4 2" xfId="58750"/>
    <cellStyle name="Output 2 2 3 2 4 3" xfId="58751"/>
    <cellStyle name="Output 2 2 3 2 4 4" xfId="58752"/>
    <cellStyle name="Output 2 2 3 2 4 5" xfId="58753"/>
    <cellStyle name="Output 2 2 3 2 4 6" xfId="58754"/>
    <cellStyle name="Output 2 2 3 2 4 7" xfId="58755"/>
    <cellStyle name="Output 2 2 3 2 4 8" xfId="58756"/>
    <cellStyle name="Output 2 2 3 2 4 9" xfId="58757"/>
    <cellStyle name="Output 2 2 3 2 5" xfId="58758"/>
    <cellStyle name="Output 2 2 3 2 5 2" xfId="58759"/>
    <cellStyle name="Output 2 2 3 2 5 3" xfId="58760"/>
    <cellStyle name="Output 2 2 3 2 5 4" xfId="58761"/>
    <cellStyle name="Output 2 2 3 2 5 5" xfId="58762"/>
    <cellStyle name="Output 2 2 3 2 5 6" xfId="58763"/>
    <cellStyle name="Output 2 2 3 2 5 7" xfId="58764"/>
    <cellStyle name="Output 2 2 3 2 5 8" xfId="58765"/>
    <cellStyle name="Output 2 2 3 2 5 9" xfId="58766"/>
    <cellStyle name="Output 2 2 3 2 6" xfId="58767"/>
    <cellStyle name="Output 2 2 3 2 6 2" xfId="58768"/>
    <cellStyle name="Output 2 2 3 2 6 3" xfId="58769"/>
    <cellStyle name="Output 2 2 3 2 6 4" xfId="58770"/>
    <cellStyle name="Output 2 2 3 2 6 5" xfId="58771"/>
    <cellStyle name="Output 2 2 3 2 6 6" xfId="58772"/>
    <cellStyle name="Output 2 2 3 2 6 7" xfId="58773"/>
    <cellStyle name="Output 2 2 3 2 6 8" xfId="58774"/>
    <cellStyle name="Output 2 2 3 2 6 9" xfId="58775"/>
    <cellStyle name="Output 2 2 3 2 7" xfId="58776"/>
    <cellStyle name="Output 2 2 3 2 7 2" xfId="58777"/>
    <cellStyle name="Output 2 2 3 2 7 3" xfId="58778"/>
    <cellStyle name="Output 2 2 3 2 7 4" xfId="58779"/>
    <cellStyle name="Output 2 2 3 2 7 5" xfId="58780"/>
    <cellStyle name="Output 2 2 3 2 7 6" xfId="58781"/>
    <cellStyle name="Output 2 2 3 2 7 7" xfId="58782"/>
    <cellStyle name="Output 2 2 3 2 7 8" xfId="58783"/>
    <cellStyle name="Output 2 2 3 2 7 9" xfId="58784"/>
    <cellStyle name="Output 2 2 3 2 8" xfId="58785"/>
    <cellStyle name="Output 2 2 3 2 8 2" xfId="58786"/>
    <cellStyle name="Output 2 2 3 2 8 3" xfId="58787"/>
    <cellStyle name="Output 2 2 3 2 8 4" xfId="58788"/>
    <cellStyle name="Output 2 2 3 2 8 5" xfId="58789"/>
    <cellStyle name="Output 2 2 3 2 8 6" xfId="58790"/>
    <cellStyle name="Output 2 2 3 2 8 7" xfId="58791"/>
    <cellStyle name="Output 2 2 3 2 8 8" xfId="58792"/>
    <cellStyle name="Output 2 2 3 2 8 9" xfId="58793"/>
    <cellStyle name="Output 2 2 3 2 9" xfId="58794"/>
    <cellStyle name="Output 2 2 3 2 9 2" xfId="58795"/>
    <cellStyle name="Output 2 2 3 2 9 3" xfId="58796"/>
    <cellStyle name="Output 2 2 3 2 9 4" xfId="58797"/>
    <cellStyle name="Output 2 2 3 2 9 5" xfId="58798"/>
    <cellStyle name="Output 2 2 3 2 9 6" xfId="58799"/>
    <cellStyle name="Output 2 2 3 2 9 7" xfId="58800"/>
    <cellStyle name="Output 2 2 3 2 9 8" xfId="58801"/>
    <cellStyle name="Output 2 2 3 20" xfId="58802"/>
    <cellStyle name="Output 2 2 3 21" xfId="58803"/>
    <cellStyle name="Output 2 2 3 22" xfId="58804"/>
    <cellStyle name="Output 2 2 3 23" xfId="58805"/>
    <cellStyle name="Output 2 2 3 24" xfId="58806"/>
    <cellStyle name="Output 2 2 3 25" xfId="58807"/>
    <cellStyle name="Output 2 2 3 26" xfId="58808"/>
    <cellStyle name="Output 2 2 3 27" xfId="58809"/>
    <cellStyle name="Output 2 2 3 3" xfId="58810"/>
    <cellStyle name="Output 2 2 3 3 10" xfId="58811"/>
    <cellStyle name="Output 2 2 3 3 11" xfId="58812"/>
    <cellStyle name="Output 2 2 3 3 12" xfId="58813"/>
    <cellStyle name="Output 2 2 3 3 13" xfId="58814"/>
    <cellStyle name="Output 2 2 3 3 14" xfId="58815"/>
    <cellStyle name="Output 2 2 3 3 15" xfId="58816"/>
    <cellStyle name="Output 2 2 3 3 16" xfId="58817"/>
    <cellStyle name="Output 2 2 3 3 17" xfId="58818"/>
    <cellStyle name="Output 2 2 3 3 18" xfId="58819"/>
    <cellStyle name="Output 2 2 3 3 19" xfId="58820"/>
    <cellStyle name="Output 2 2 3 3 2" xfId="58821"/>
    <cellStyle name="Output 2 2 3 3 2 10" xfId="58822"/>
    <cellStyle name="Output 2 2 3 3 2 11" xfId="58823"/>
    <cellStyle name="Output 2 2 3 3 2 12" xfId="58824"/>
    <cellStyle name="Output 2 2 3 3 2 13" xfId="58825"/>
    <cellStyle name="Output 2 2 3 3 2 14" xfId="58826"/>
    <cellStyle name="Output 2 2 3 3 2 15" xfId="58827"/>
    <cellStyle name="Output 2 2 3 3 2 2" xfId="58828"/>
    <cellStyle name="Output 2 2 3 3 2 2 2" xfId="58829"/>
    <cellStyle name="Output 2 2 3 3 2 2 3" xfId="58830"/>
    <cellStyle name="Output 2 2 3 3 2 2 4" xfId="58831"/>
    <cellStyle name="Output 2 2 3 3 2 2 5" xfId="58832"/>
    <cellStyle name="Output 2 2 3 3 2 2 6" xfId="58833"/>
    <cellStyle name="Output 2 2 3 3 2 2 7" xfId="58834"/>
    <cellStyle name="Output 2 2 3 3 2 2 8" xfId="58835"/>
    <cellStyle name="Output 2 2 3 3 2 2 9" xfId="58836"/>
    <cellStyle name="Output 2 2 3 3 2 3" xfId="58837"/>
    <cellStyle name="Output 2 2 3 3 2 3 2" xfId="58838"/>
    <cellStyle name="Output 2 2 3 3 2 3 3" xfId="58839"/>
    <cellStyle name="Output 2 2 3 3 2 3 4" xfId="58840"/>
    <cellStyle name="Output 2 2 3 3 2 3 5" xfId="58841"/>
    <cellStyle name="Output 2 2 3 3 2 3 6" xfId="58842"/>
    <cellStyle name="Output 2 2 3 3 2 3 7" xfId="58843"/>
    <cellStyle name="Output 2 2 3 3 2 3 8" xfId="58844"/>
    <cellStyle name="Output 2 2 3 3 2 3 9" xfId="58845"/>
    <cellStyle name="Output 2 2 3 3 2 4" xfId="58846"/>
    <cellStyle name="Output 2 2 3 3 2 4 2" xfId="58847"/>
    <cellStyle name="Output 2 2 3 3 2 4 3" xfId="58848"/>
    <cellStyle name="Output 2 2 3 3 2 4 4" xfId="58849"/>
    <cellStyle name="Output 2 2 3 3 2 4 5" xfId="58850"/>
    <cellStyle name="Output 2 2 3 3 2 4 6" xfId="58851"/>
    <cellStyle name="Output 2 2 3 3 2 4 7" xfId="58852"/>
    <cellStyle name="Output 2 2 3 3 2 4 8" xfId="58853"/>
    <cellStyle name="Output 2 2 3 3 2 4 9" xfId="58854"/>
    <cellStyle name="Output 2 2 3 3 2 5" xfId="58855"/>
    <cellStyle name="Output 2 2 3 3 2 5 2" xfId="58856"/>
    <cellStyle name="Output 2 2 3 3 2 5 3" xfId="58857"/>
    <cellStyle name="Output 2 2 3 3 2 5 4" xfId="58858"/>
    <cellStyle name="Output 2 2 3 3 2 5 5" xfId="58859"/>
    <cellStyle name="Output 2 2 3 3 2 5 6" xfId="58860"/>
    <cellStyle name="Output 2 2 3 3 2 5 7" xfId="58861"/>
    <cellStyle name="Output 2 2 3 3 2 5 8" xfId="58862"/>
    <cellStyle name="Output 2 2 3 3 2 6" xfId="58863"/>
    <cellStyle name="Output 2 2 3 3 2 6 2" xfId="58864"/>
    <cellStyle name="Output 2 2 3 3 2 6 3" xfId="58865"/>
    <cellStyle name="Output 2 2 3 3 2 6 4" xfId="58866"/>
    <cellStyle name="Output 2 2 3 3 2 6 5" xfId="58867"/>
    <cellStyle name="Output 2 2 3 3 2 6 6" xfId="58868"/>
    <cellStyle name="Output 2 2 3 3 2 6 7" xfId="58869"/>
    <cellStyle name="Output 2 2 3 3 2 6 8" xfId="58870"/>
    <cellStyle name="Output 2 2 3 3 2 7" xfId="58871"/>
    <cellStyle name="Output 2 2 3 3 2 7 2" xfId="58872"/>
    <cellStyle name="Output 2 2 3 3 2 7 3" xfId="58873"/>
    <cellStyle name="Output 2 2 3 3 2 7 4" xfId="58874"/>
    <cellStyle name="Output 2 2 3 3 2 7 5" xfId="58875"/>
    <cellStyle name="Output 2 2 3 3 2 7 6" xfId="58876"/>
    <cellStyle name="Output 2 2 3 3 2 7 7" xfId="58877"/>
    <cellStyle name="Output 2 2 3 3 2 7 8" xfId="58878"/>
    <cellStyle name="Output 2 2 3 3 2 8" xfId="58879"/>
    <cellStyle name="Output 2 2 3 3 2 9" xfId="58880"/>
    <cellStyle name="Output 2 2 3 3 20" xfId="58881"/>
    <cellStyle name="Output 2 2 3 3 21" xfId="58882"/>
    <cellStyle name="Output 2 2 3 3 22" xfId="58883"/>
    <cellStyle name="Output 2 2 3 3 23" xfId="58884"/>
    <cellStyle name="Output 2 2 3 3 24" xfId="58885"/>
    <cellStyle name="Output 2 2 3 3 25" xfId="58886"/>
    <cellStyle name="Output 2 2 3 3 26" xfId="58887"/>
    <cellStyle name="Output 2 2 3 3 27" xfId="58888"/>
    <cellStyle name="Output 2 2 3 3 3" xfId="58889"/>
    <cellStyle name="Output 2 2 3 3 3 10" xfId="58890"/>
    <cellStyle name="Output 2 2 3 3 3 11" xfId="58891"/>
    <cellStyle name="Output 2 2 3 3 3 12" xfId="58892"/>
    <cellStyle name="Output 2 2 3 3 3 13" xfId="58893"/>
    <cellStyle name="Output 2 2 3 3 3 14" xfId="58894"/>
    <cellStyle name="Output 2 2 3 3 3 15" xfId="58895"/>
    <cellStyle name="Output 2 2 3 3 3 2" xfId="58896"/>
    <cellStyle name="Output 2 2 3 3 3 2 2" xfId="58897"/>
    <cellStyle name="Output 2 2 3 3 3 2 3" xfId="58898"/>
    <cellStyle name="Output 2 2 3 3 3 2 4" xfId="58899"/>
    <cellStyle name="Output 2 2 3 3 3 2 5" xfId="58900"/>
    <cellStyle name="Output 2 2 3 3 3 2 6" xfId="58901"/>
    <cellStyle name="Output 2 2 3 3 3 2 7" xfId="58902"/>
    <cellStyle name="Output 2 2 3 3 3 2 8" xfId="58903"/>
    <cellStyle name="Output 2 2 3 3 3 3" xfId="58904"/>
    <cellStyle name="Output 2 2 3 3 3 3 2" xfId="58905"/>
    <cellStyle name="Output 2 2 3 3 3 3 3" xfId="58906"/>
    <cellStyle name="Output 2 2 3 3 3 3 4" xfId="58907"/>
    <cellStyle name="Output 2 2 3 3 3 3 5" xfId="58908"/>
    <cellStyle name="Output 2 2 3 3 3 3 6" xfId="58909"/>
    <cellStyle name="Output 2 2 3 3 3 3 7" xfId="58910"/>
    <cellStyle name="Output 2 2 3 3 3 3 8" xfId="58911"/>
    <cellStyle name="Output 2 2 3 3 3 4" xfId="58912"/>
    <cellStyle name="Output 2 2 3 3 3 4 2" xfId="58913"/>
    <cellStyle name="Output 2 2 3 3 3 4 3" xfId="58914"/>
    <cellStyle name="Output 2 2 3 3 3 4 4" xfId="58915"/>
    <cellStyle name="Output 2 2 3 3 3 4 5" xfId="58916"/>
    <cellStyle name="Output 2 2 3 3 3 4 6" xfId="58917"/>
    <cellStyle name="Output 2 2 3 3 3 4 7" xfId="58918"/>
    <cellStyle name="Output 2 2 3 3 3 4 8" xfId="58919"/>
    <cellStyle name="Output 2 2 3 3 3 5" xfId="58920"/>
    <cellStyle name="Output 2 2 3 3 3 5 2" xfId="58921"/>
    <cellStyle name="Output 2 2 3 3 3 5 3" xfId="58922"/>
    <cellStyle name="Output 2 2 3 3 3 5 4" xfId="58923"/>
    <cellStyle name="Output 2 2 3 3 3 5 5" xfId="58924"/>
    <cellStyle name="Output 2 2 3 3 3 5 6" xfId="58925"/>
    <cellStyle name="Output 2 2 3 3 3 5 7" xfId="58926"/>
    <cellStyle name="Output 2 2 3 3 3 5 8" xfId="58927"/>
    <cellStyle name="Output 2 2 3 3 3 6" xfId="58928"/>
    <cellStyle name="Output 2 2 3 3 3 6 2" xfId="58929"/>
    <cellStyle name="Output 2 2 3 3 3 6 3" xfId="58930"/>
    <cellStyle name="Output 2 2 3 3 3 6 4" xfId="58931"/>
    <cellStyle name="Output 2 2 3 3 3 6 5" xfId="58932"/>
    <cellStyle name="Output 2 2 3 3 3 6 6" xfId="58933"/>
    <cellStyle name="Output 2 2 3 3 3 6 7" xfId="58934"/>
    <cellStyle name="Output 2 2 3 3 3 6 8" xfId="58935"/>
    <cellStyle name="Output 2 2 3 3 3 7" xfId="58936"/>
    <cellStyle name="Output 2 2 3 3 3 7 2" xfId="58937"/>
    <cellStyle name="Output 2 2 3 3 3 7 3" xfId="58938"/>
    <cellStyle name="Output 2 2 3 3 3 7 4" xfId="58939"/>
    <cellStyle name="Output 2 2 3 3 3 7 5" xfId="58940"/>
    <cellStyle name="Output 2 2 3 3 3 7 6" xfId="58941"/>
    <cellStyle name="Output 2 2 3 3 3 7 7" xfId="58942"/>
    <cellStyle name="Output 2 2 3 3 3 7 8" xfId="58943"/>
    <cellStyle name="Output 2 2 3 3 3 8" xfId="58944"/>
    <cellStyle name="Output 2 2 3 3 3 9" xfId="58945"/>
    <cellStyle name="Output 2 2 3 3 4" xfId="58946"/>
    <cellStyle name="Output 2 2 3 3 4 2" xfId="58947"/>
    <cellStyle name="Output 2 2 3 3 4 3" xfId="58948"/>
    <cellStyle name="Output 2 2 3 3 4 4" xfId="58949"/>
    <cellStyle name="Output 2 2 3 3 4 5" xfId="58950"/>
    <cellStyle name="Output 2 2 3 3 4 6" xfId="58951"/>
    <cellStyle name="Output 2 2 3 3 4 7" xfId="58952"/>
    <cellStyle name="Output 2 2 3 3 4 8" xfId="58953"/>
    <cellStyle name="Output 2 2 3 3 4 9" xfId="58954"/>
    <cellStyle name="Output 2 2 3 3 5" xfId="58955"/>
    <cellStyle name="Output 2 2 3 3 5 2" xfId="58956"/>
    <cellStyle name="Output 2 2 3 3 5 3" xfId="58957"/>
    <cellStyle name="Output 2 2 3 3 5 4" xfId="58958"/>
    <cellStyle name="Output 2 2 3 3 5 5" xfId="58959"/>
    <cellStyle name="Output 2 2 3 3 5 6" xfId="58960"/>
    <cellStyle name="Output 2 2 3 3 5 7" xfId="58961"/>
    <cellStyle name="Output 2 2 3 3 5 8" xfId="58962"/>
    <cellStyle name="Output 2 2 3 3 5 9" xfId="58963"/>
    <cellStyle name="Output 2 2 3 3 6" xfId="58964"/>
    <cellStyle name="Output 2 2 3 3 6 2" xfId="58965"/>
    <cellStyle name="Output 2 2 3 3 6 3" xfId="58966"/>
    <cellStyle name="Output 2 2 3 3 6 4" xfId="58967"/>
    <cellStyle name="Output 2 2 3 3 6 5" xfId="58968"/>
    <cellStyle name="Output 2 2 3 3 6 6" xfId="58969"/>
    <cellStyle name="Output 2 2 3 3 6 7" xfId="58970"/>
    <cellStyle name="Output 2 2 3 3 6 8" xfId="58971"/>
    <cellStyle name="Output 2 2 3 3 6 9" xfId="58972"/>
    <cellStyle name="Output 2 2 3 3 7" xfId="58973"/>
    <cellStyle name="Output 2 2 3 3 7 2" xfId="58974"/>
    <cellStyle name="Output 2 2 3 3 7 3" xfId="58975"/>
    <cellStyle name="Output 2 2 3 3 7 4" xfId="58976"/>
    <cellStyle name="Output 2 2 3 3 7 5" xfId="58977"/>
    <cellStyle name="Output 2 2 3 3 7 6" xfId="58978"/>
    <cellStyle name="Output 2 2 3 3 7 7" xfId="58979"/>
    <cellStyle name="Output 2 2 3 3 7 8" xfId="58980"/>
    <cellStyle name="Output 2 2 3 3 8" xfId="58981"/>
    <cellStyle name="Output 2 2 3 3 8 2" xfId="58982"/>
    <cellStyle name="Output 2 2 3 3 8 3" xfId="58983"/>
    <cellStyle name="Output 2 2 3 3 8 4" xfId="58984"/>
    <cellStyle name="Output 2 2 3 3 8 5" xfId="58985"/>
    <cellStyle name="Output 2 2 3 3 8 6" xfId="58986"/>
    <cellStyle name="Output 2 2 3 3 8 7" xfId="58987"/>
    <cellStyle name="Output 2 2 3 3 8 8" xfId="58988"/>
    <cellStyle name="Output 2 2 3 3 9" xfId="58989"/>
    <cellStyle name="Output 2 2 3 3 9 2" xfId="58990"/>
    <cellStyle name="Output 2 2 3 3 9 3" xfId="58991"/>
    <cellStyle name="Output 2 2 3 3 9 4" xfId="58992"/>
    <cellStyle name="Output 2 2 3 3 9 5" xfId="58993"/>
    <cellStyle name="Output 2 2 3 3 9 6" xfId="58994"/>
    <cellStyle name="Output 2 2 3 3 9 7" xfId="58995"/>
    <cellStyle name="Output 2 2 3 3 9 8" xfId="58996"/>
    <cellStyle name="Output 2 2 3 4" xfId="58997"/>
    <cellStyle name="Output 2 2 3 4 10" xfId="58998"/>
    <cellStyle name="Output 2 2 3 4 11" xfId="58999"/>
    <cellStyle name="Output 2 2 3 4 12" xfId="59000"/>
    <cellStyle name="Output 2 2 3 4 13" xfId="59001"/>
    <cellStyle name="Output 2 2 3 4 14" xfId="59002"/>
    <cellStyle name="Output 2 2 3 4 15" xfId="59003"/>
    <cellStyle name="Output 2 2 3 4 16" xfId="59004"/>
    <cellStyle name="Output 2 2 3 4 17" xfId="59005"/>
    <cellStyle name="Output 2 2 3 4 18" xfId="59006"/>
    <cellStyle name="Output 2 2 3 4 19" xfId="59007"/>
    <cellStyle name="Output 2 2 3 4 2" xfId="59008"/>
    <cellStyle name="Output 2 2 3 4 2 2" xfId="59009"/>
    <cellStyle name="Output 2 2 3 4 2 3" xfId="59010"/>
    <cellStyle name="Output 2 2 3 4 2 4" xfId="59011"/>
    <cellStyle name="Output 2 2 3 4 2 5" xfId="59012"/>
    <cellStyle name="Output 2 2 3 4 2 6" xfId="59013"/>
    <cellStyle name="Output 2 2 3 4 2 7" xfId="59014"/>
    <cellStyle name="Output 2 2 3 4 2 8" xfId="59015"/>
    <cellStyle name="Output 2 2 3 4 2 9" xfId="59016"/>
    <cellStyle name="Output 2 2 3 4 20" xfId="59017"/>
    <cellStyle name="Output 2 2 3 4 21" xfId="59018"/>
    <cellStyle name="Output 2 2 3 4 22" xfId="59019"/>
    <cellStyle name="Output 2 2 3 4 23" xfId="59020"/>
    <cellStyle name="Output 2 2 3 4 24" xfId="59021"/>
    <cellStyle name="Output 2 2 3 4 3" xfId="59022"/>
    <cellStyle name="Output 2 2 3 4 3 2" xfId="59023"/>
    <cellStyle name="Output 2 2 3 4 3 3" xfId="59024"/>
    <cellStyle name="Output 2 2 3 4 3 4" xfId="59025"/>
    <cellStyle name="Output 2 2 3 4 3 5" xfId="59026"/>
    <cellStyle name="Output 2 2 3 4 3 6" xfId="59027"/>
    <cellStyle name="Output 2 2 3 4 3 7" xfId="59028"/>
    <cellStyle name="Output 2 2 3 4 3 8" xfId="59029"/>
    <cellStyle name="Output 2 2 3 4 3 9" xfId="59030"/>
    <cellStyle name="Output 2 2 3 4 4" xfId="59031"/>
    <cellStyle name="Output 2 2 3 4 4 2" xfId="59032"/>
    <cellStyle name="Output 2 2 3 4 4 3" xfId="59033"/>
    <cellStyle name="Output 2 2 3 4 4 4" xfId="59034"/>
    <cellStyle name="Output 2 2 3 4 4 5" xfId="59035"/>
    <cellStyle name="Output 2 2 3 4 4 6" xfId="59036"/>
    <cellStyle name="Output 2 2 3 4 4 7" xfId="59037"/>
    <cellStyle name="Output 2 2 3 4 4 8" xfId="59038"/>
    <cellStyle name="Output 2 2 3 4 4 9" xfId="59039"/>
    <cellStyle name="Output 2 2 3 4 5" xfId="59040"/>
    <cellStyle name="Output 2 2 3 4 5 2" xfId="59041"/>
    <cellStyle name="Output 2 2 3 4 5 3" xfId="59042"/>
    <cellStyle name="Output 2 2 3 4 5 4" xfId="59043"/>
    <cellStyle name="Output 2 2 3 4 5 5" xfId="59044"/>
    <cellStyle name="Output 2 2 3 4 5 6" xfId="59045"/>
    <cellStyle name="Output 2 2 3 4 5 7" xfId="59046"/>
    <cellStyle name="Output 2 2 3 4 5 8" xfId="59047"/>
    <cellStyle name="Output 2 2 3 4 6" xfId="59048"/>
    <cellStyle name="Output 2 2 3 4 6 2" xfId="59049"/>
    <cellStyle name="Output 2 2 3 4 6 3" xfId="59050"/>
    <cellStyle name="Output 2 2 3 4 6 4" xfId="59051"/>
    <cellStyle name="Output 2 2 3 4 6 5" xfId="59052"/>
    <cellStyle name="Output 2 2 3 4 6 6" xfId="59053"/>
    <cellStyle name="Output 2 2 3 4 6 7" xfId="59054"/>
    <cellStyle name="Output 2 2 3 4 6 8" xfId="59055"/>
    <cellStyle name="Output 2 2 3 4 7" xfId="59056"/>
    <cellStyle name="Output 2 2 3 4 7 2" xfId="59057"/>
    <cellStyle name="Output 2 2 3 4 7 3" xfId="59058"/>
    <cellStyle name="Output 2 2 3 4 7 4" xfId="59059"/>
    <cellStyle name="Output 2 2 3 4 7 5" xfId="59060"/>
    <cellStyle name="Output 2 2 3 4 7 6" xfId="59061"/>
    <cellStyle name="Output 2 2 3 4 7 7" xfId="59062"/>
    <cellStyle name="Output 2 2 3 4 7 8" xfId="59063"/>
    <cellStyle name="Output 2 2 3 4 8" xfId="59064"/>
    <cellStyle name="Output 2 2 3 4 9" xfId="59065"/>
    <cellStyle name="Output 2 2 3 5" xfId="59066"/>
    <cellStyle name="Output 2 2 3 5 2" xfId="59067"/>
    <cellStyle name="Output 2 2 3 5 3" xfId="59068"/>
    <cellStyle name="Output 2 2 3 5 4" xfId="59069"/>
    <cellStyle name="Output 2 2 3 5 5" xfId="59070"/>
    <cellStyle name="Output 2 2 3 5 6" xfId="59071"/>
    <cellStyle name="Output 2 2 3 5 7" xfId="59072"/>
    <cellStyle name="Output 2 2 3 5 8" xfId="59073"/>
    <cellStyle name="Output 2 2 3 5 9" xfId="59074"/>
    <cellStyle name="Output 2 2 3 6" xfId="59075"/>
    <cellStyle name="Output 2 2 3 6 2" xfId="59076"/>
    <cellStyle name="Output 2 2 3 6 3" xfId="59077"/>
    <cellStyle name="Output 2 2 3 6 4" xfId="59078"/>
    <cellStyle name="Output 2 2 3 6 5" xfId="59079"/>
    <cellStyle name="Output 2 2 3 6 6" xfId="59080"/>
    <cellStyle name="Output 2 2 3 6 7" xfId="59081"/>
    <cellStyle name="Output 2 2 3 6 8" xfId="59082"/>
    <cellStyle name="Output 2 2 3 6 9" xfId="59083"/>
    <cellStyle name="Output 2 2 3 7" xfId="59084"/>
    <cellStyle name="Output 2 2 3 7 2" xfId="59085"/>
    <cellStyle name="Output 2 2 3 7 3" xfId="59086"/>
    <cellStyle name="Output 2 2 3 7 4" xfId="59087"/>
    <cellStyle name="Output 2 2 3 7 5" xfId="59088"/>
    <cellStyle name="Output 2 2 3 7 6" xfId="59089"/>
    <cellStyle name="Output 2 2 3 7 7" xfId="59090"/>
    <cellStyle name="Output 2 2 3 7 8" xfId="59091"/>
    <cellStyle name="Output 2 2 3 7 9" xfId="59092"/>
    <cellStyle name="Output 2 2 3 8" xfId="59093"/>
    <cellStyle name="Output 2 2 3 8 2" xfId="59094"/>
    <cellStyle name="Output 2 2 3 8 3" xfId="59095"/>
    <cellStyle name="Output 2 2 3 8 4" xfId="59096"/>
    <cellStyle name="Output 2 2 3 8 5" xfId="59097"/>
    <cellStyle name="Output 2 2 3 8 6" xfId="59098"/>
    <cellStyle name="Output 2 2 3 8 7" xfId="59099"/>
    <cellStyle name="Output 2 2 3 8 8" xfId="59100"/>
    <cellStyle name="Output 2 2 3 8 9" xfId="59101"/>
    <cellStyle name="Output 2 2 3 9" xfId="59102"/>
    <cellStyle name="Output 2 2 3 9 2" xfId="59103"/>
    <cellStyle name="Output 2 2 3 9 3" xfId="59104"/>
    <cellStyle name="Output 2 2 3 9 4" xfId="59105"/>
    <cellStyle name="Output 2 2 3 9 5" xfId="59106"/>
    <cellStyle name="Output 2 2 3 9 6" xfId="59107"/>
    <cellStyle name="Output 2 2 3 9 7" xfId="59108"/>
    <cellStyle name="Output 2 2 3 9 8" xfId="59109"/>
    <cellStyle name="Output 2 2 3 9 9" xfId="59110"/>
    <cellStyle name="Output 2 2 4" xfId="9789"/>
    <cellStyle name="Output 2 2 4 10" xfId="59111"/>
    <cellStyle name="Output 2 2 4 11" xfId="59112"/>
    <cellStyle name="Output 2 2 4 12" xfId="59113"/>
    <cellStyle name="Output 2 2 4 13" xfId="59114"/>
    <cellStyle name="Output 2 2 4 14" xfId="59115"/>
    <cellStyle name="Output 2 2 4 15" xfId="59116"/>
    <cellStyle name="Output 2 2 4 16" xfId="59117"/>
    <cellStyle name="Output 2 2 4 17" xfId="59118"/>
    <cellStyle name="Output 2 2 4 18" xfId="59119"/>
    <cellStyle name="Output 2 2 4 19" xfId="59120"/>
    <cellStyle name="Output 2 2 4 2" xfId="59121"/>
    <cellStyle name="Output 2 2 4 2 10" xfId="59122"/>
    <cellStyle name="Output 2 2 4 2 11" xfId="59123"/>
    <cellStyle name="Output 2 2 4 2 12" xfId="59124"/>
    <cellStyle name="Output 2 2 4 2 13" xfId="59125"/>
    <cellStyle name="Output 2 2 4 2 14" xfId="59126"/>
    <cellStyle name="Output 2 2 4 2 15" xfId="59127"/>
    <cellStyle name="Output 2 2 4 2 16" xfId="59128"/>
    <cellStyle name="Output 2 2 4 2 17" xfId="59129"/>
    <cellStyle name="Output 2 2 4 2 18" xfId="59130"/>
    <cellStyle name="Output 2 2 4 2 19" xfId="59131"/>
    <cellStyle name="Output 2 2 4 2 2" xfId="59132"/>
    <cellStyle name="Output 2 2 4 2 2 10" xfId="59133"/>
    <cellStyle name="Output 2 2 4 2 2 11" xfId="59134"/>
    <cellStyle name="Output 2 2 4 2 2 12" xfId="59135"/>
    <cellStyle name="Output 2 2 4 2 2 13" xfId="59136"/>
    <cellStyle name="Output 2 2 4 2 2 14" xfId="59137"/>
    <cellStyle name="Output 2 2 4 2 2 15" xfId="59138"/>
    <cellStyle name="Output 2 2 4 2 2 2" xfId="59139"/>
    <cellStyle name="Output 2 2 4 2 2 2 2" xfId="59140"/>
    <cellStyle name="Output 2 2 4 2 2 2 3" xfId="59141"/>
    <cellStyle name="Output 2 2 4 2 2 2 4" xfId="59142"/>
    <cellStyle name="Output 2 2 4 2 2 2 5" xfId="59143"/>
    <cellStyle name="Output 2 2 4 2 2 2 6" xfId="59144"/>
    <cellStyle name="Output 2 2 4 2 2 2 7" xfId="59145"/>
    <cellStyle name="Output 2 2 4 2 2 2 8" xfId="59146"/>
    <cellStyle name="Output 2 2 4 2 2 3" xfId="59147"/>
    <cellStyle name="Output 2 2 4 2 2 3 2" xfId="59148"/>
    <cellStyle name="Output 2 2 4 2 2 3 3" xfId="59149"/>
    <cellStyle name="Output 2 2 4 2 2 3 4" xfId="59150"/>
    <cellStyle name="Output 2 2 4 2 2 3 5" xfId="59151"/>
    <cellStyle name="Output 2 2 4 2 2 3 6" xfId="59152"/>
    <cellStyle name="Output 2 2 4 2 2 3 7" xfId="59153"/>
    <cellStyle name="Output 2 2 4 2 2 3 8" xfId="59154"/>
    <cellStyle name="Output 2 2 4 2 2 4" xfId="59155"/>
    <cellStyle name="Output 2 2 4 2 2 4 2" xfId="59156"/>
    <cellStyle name="Output 2 2 4 2 2 4 3" xfId="59157"/>
    <cellStyle name="Output 2 2 4 2 2 4 4" xfId="59158"/>
    <cellStyle name="Output 2 2 4 2 2 4 5" xfId="59159"/>
    <cellStyle name="Output 2 2 4 2 2 4 6" xfId="59160"/>
    <cellStyle name="Output 2 2 4 2 2 4 7" xfId="59161"/>
    <cellStyle name="Output 2 2 4 2 2 4 8" xfId="59162"/>
    <cellStyle name="Output 2 2 4 2 2 5" xfId="59163"/>
    <cellStyle name="Output 2 2 4 2 2 5 2" xfId="59164"/>
    <cellStyle name="Output 2 2 4 2 2 5 3" xfId="59165"/>
    <cellStyle name="Output 2 2 4 2 2 5 4" xfId="59166"/>
    <cellStyle name="Output 2 2 4 2 2 5 5" xfId="59167"/>
    <cellStyle name="Output 2 2 4 2 2 5 6" xfId="59168"/>
    <cellStyle name="Output 2 2 4 2 2 5 7" xfId="59169"/>
    <cellStyle name="Output 2 2 4 2 2 5 8" xfId="59170"/>
    <cellStyle name="Output 2 2 4 2 2 6" xfId="59171"/>
    <cellStyle name="Output 2 2 4 2 2 6 2" xfId="59172"/>
    <cellStyle name="Output 2 2 4 2 2 6 3" xfId="59173"/>
    <cellStyle name="Output 2 2 4 2 2 6 4" xfId="59174"/>
    <cellStyle name="Output 2 2 4 2 2 6 5" xfId="59175"/>
    <cellStyle name="Output 2 2 4 2 2 6 6" xfId="59176"/>
    <cellStyle name="Output 2 2 4 2 2 6 7" xfId="59177"/>
    <cellStyle name="Output 2 2 4 2 2 6 8" xfId="59178"/>
    <cellStyle name="Output 2 2 4 2 2 7" xfId="59179"/>
    <cellStyle name="Output 2 2 4 2 2 7 2" xfId="59180"/>
    <cellStyle name="Output 2 2 4 2 2 7 3" xfId="59181"/>
    <cellStyle name="Output 2 2 4 2 2 7 4" xfId="59182"/>
    <cellStyle name="Output 2 2 4 2 2 7 5" xfId="59183"/>
    <cellStyle name="Output 2 2 4 2 2 7 6" xfId="59184"/>
    <cellStyle name="Output 2 2 4 2 2 7 7" xfId="59185"/>
    <cellStyle name="Output 2 2 4 2 2 7 8" xfId="59186"/>
    <cellStyle name="Output 2 2 4 2 2 8" xfId="59187"/>
    <cellStyle name="Output 2 2 4 2 2 9" xfId="59188"/>
    <cellStyle name="Output 2 2 4 2 20" xfId="59189"/>
    <cellStyle name="Output 2 2 4 2 21" xfId="59190"/>
    <cellStyle name="Output 2 2 4 2 22" xfId="59191"/>
    <cellStyle name="Output 2 2 4 2 23" xfId="59192"/>
    <cellStyle name="Output 2 2 4 2 24" xfId="59193"/>
    <cellStyle name="Output 2 2 4 2 25" xfId="59194"/>
    <cellStyle name="Output 2 2 4 2 26" xfId="59195"/>
    <cellStyle name="Output 2 2 4 2 27" xfId="59196"/>
    <cellStyle name="Output 2 2 4 2 3" xfId="59197"/>
    <cellStyle name="Output 2 2 4 2 3 10" xfId="59198"/>
    <cellStyle name="Output 2 2 4 2 3 11" xfId="59199"/>
    <cellStyle name="Output 2 2 4 2 3 12" xfId="59200"/>
    <cellStyle name="Output 2 2 4 2 3 13" xfId="59201"/>
    <cellStyle name="Output 2 2 4 2 3 14" xfId="59202"/>
    <cellStyle name="Output 2 2 4 2 3 15" xfId="59203"/>
    <cellStyle name="Output 2 2 4 2 3 2" xfId="59204"/>
    <cellStyle name="Output 2 2 4 2 3 2 2" xfId="59205"/>
    <cellStyle name="Output 2 2 4 2 3 2 3" xfId="59206"/>
    <cellStyle name="Output 2 2 4 2 3 2 4" xfId="59207"/>
    <cellStyle name="Output 2 2 4 2 3 2 5" xfId="59208"/>
    <cellStyle name="Output 2 2 4 2 3 2 6" xfId="59209"/>
    <cellStyle name="Output 2 2 4 2 3 2 7" xfId="59210"/>
    <cellStyle name="Output 2 2 4 2 3 2 8" xfId="59211"/>
    <cellStyle name="Output 2 2 4 2 3 3" xfId="59212"/>
    <cellStyle name="Output 2 2 4 2 3 3 2" xfId="59213"/>
    <cellStyle name="Output 2 2 4 2 3 3 3" xfId="59214"/>
    <cellStyle name="Output 2 2 4 2 3 3 4" xfId="59215"/>
    <cellStyle name="Output 2 2 4 2 3 3 5" xfId="59216"/>
    <cellStyle name="Output 2 2 4 2 3 3 6" xfId="59217"/>
    <cellStyle name="Output 2 2 4 2 3 3 7" xfId="59218"/>
    <cellStyle name="Output 2 2 4 2 3 3 8" xfId="59219"/>
    <cellStyle name="Output 2 2 4 2 3 4" xfId="59220"/>
    <cellStyle name="Output 2 2 4 2 3 4 2" xfId="59221"/>
    <cellStyle name="Output 2 2 4 2 3 4 3" xfId="59222"/>
    <cellStyle name="Output 2 2 4 2 3 4 4" xfId="59223"/>
    <cellStyle name="Output 2 2 4 2 3 4 5" xfId="59224"/>
    <cellStyle name="Output 2 2 4 2 3 4 6" xfId="59225"/>
    <cellStyle name="Output 2 2 4 2 3 4 7" xfId="59226"/>
    <cellStyle name="Output 2 2 4 2 3 4 8" xfId="59227"/>
    <cellStyle name="Output 2 2 4 2 3 5" xfId="59228"/>
    <cellStyle name="Output 2 2 4 2 3 5 2" xfId="59229"/>
    <cellStyle name="Output 2 2 4 2 3 5 3" xfId="59230"/>
    <cellStyle name="Output 2 2 4 2 3 5 4" xfId="59231"/>
    <cellStyle name="Output 2 2 4 2 3 5 5" xfId="59232"/>
    <cellStyle name="Output 2 2 4 2 3 5 6" xfId="59233"/>
    <cellStyle name="Output 2 2 4 2 3 5 7" xfId="59234"/>
    <cellStyle name="Output 2 2 4 2 3 5 8" xfId="59235"/>
    <cellStyle name="Output 2 2 4 2 3 6" xfId="59236"/>
    <cellStyle name="Output 2 2 4 2 3 6 2" xfId="59237"/>
    <cellStyle name="Output 2 2 4 2 3 6 3" xfId="59238"/>
    <cellStyle name="Output 2 2 4 2 3 6 4" xfId="59239"/>
    <cellStyle name="Output 2 2 4 2 3 6 5" xfId="59240"/>
    <cellStyle name="Output 2 2 4 2 3 6 6" xfId="59241"/>
    <cellStyle name="Output 2 2 4 2 3 6 7" xfId="59242"/>
    <cellStyle name="Output 2 2 4 2 3 6 8" xfId="59243"/>
    <cellStyle name="Output 2 2 4 2 3 7" xfId="59244"/>
    <cellStyle name="Output 2 2 4 2 3 7 2" xfId="59245"/>
    <cellStyle name="Output 2 2 4 2 3 7 3" xfId="59246"/>
    <cellStyle name="Output 2 2 4 2 3 7 4" xfId="59247"/>
    <cellStyle name="Output 2 2 4 2 3 7 5" xfId="59248"/>
    <cellStyle name="Output 2 2 4 2 3 7 6" xfId="59249"/>
    <cellStyle name="Output 2 2 4 2 3 7 7" xfId="59250"/>
    <cellStyle name="Output 2 2 4 2 3 7 8" xfId="59251"/>
    <cellStyle name="Output 2 2 4 2 3 8" xfId="59252"/>
    <cellStyle name="Output 2 2 4 2 3 9" xfId="59253"/>
    <cellStyle name="Output 2 2 4 2 4" xfId="59254"/>
    <cellStyle name="Output 2 2 4 2 4 2" xfId="59255"/>
    <cellStyle name="Output 2 2 4 2 4 3" xfId="59256"/>
    <cellStyle name="Output 2 2 4 2 4 4" xfId="59257"/>
    <cellStyle name="Output 2 2 4 2 4 5" xfId="59258"/>
    <cellStyle name="Output 2 2 4 2 4 6" xfId="59259"/>
    <cellStyle name="Output 2 2 4 2 4 7" xfId="59260"/>
    <cellStyle name="Output 2 2 4 2 4 8" xfId="59261"/>
    <cellStyle name="Output 2 2 4 2 4 9" xfId="59262"/>
    <cellStyle name="Output 2 2 4 2 5" xfId="59263"/>
    <cellStyle name="Output 2 2 4 2 5 2" xfId="59264"/>
    <cellStyle name="Output 2 2 4 2 5 3" xfId="59265"/>
    <cellStyle name="Output 2 2 4 2 5 4" xfId="59266"/>
    <cellStyle name="Output 2 2 4 2 5 5" xfId="59267"/>
    <cellStyle name="Output 2 2 4 2 5 6" xfId="59268"/>
    <cellStyle name="Output 2 2 4 2 5 7" xfId="59269"/>
    <cellStyle name="Output 2 2 4 2 5 8" xfId="59270"/>
    <cellStyle name="Output 2 2 4 2 6" xfId="59271"/>
    <cellStyle name="Output 2 2 4 2 6 2" xfId="59272"/>
    <cellStyle name="Output 2 2 4 2 6 3" xfId="59273"/>
    <cellStyle name="Output 2 2 4 2 6 4" xfId="59274"/>
    <cellStyle name="Output 2 2 4 2 6 5" xfId="59275"/>
    <cellStyle name="Output 2 2 4 2 6 6" xfId="59276"/>
    <cellStyle name="Output 2 2 4 2 6 7" xfId="59277"/>
    <cellStyle name="Output 2 2 4 2 6 8" xfId="59278"/>
    <cellStyle name="Output 2 2 4 2 7" xfId="59279"/>
    <cellStyle name="Output 2 2 4 2 7 2" xfId="59280"/>
    <cellStyle name="Output 2 2 4 2 7 3" xfId="59281"/>
    <cellStyle name="Output 2 2 4 2 7 4" xfId="59282"/>
    <cellStyle name="Output 2 2 4 2 7 5" xfId="59283"/>
    <cellStyle name="Output 2 2 4 2 7 6" xfId="59284"/>
    <cellStyle name="Output 2 2 4 2 7 7" xfId="59285"/>
    <cellStyle name="Output 2 2 4 2 7 8" xfId="59286"/>
    <cellStyle name="Output 2 2 4 2 8" xfId="59287"/>
    <cellStyle name="Output 2 2 4 2 8 2" xfId="59288"/>
    <cellStyle name="Output 2 2 4 2 8 3" xfId="59289"/>
    <cellStyle name="Output 2 2 4 2 8 4" xfId="59290"/>
    <cellStyle name="Output 2 2 4 2 8 5" xfId="59291"/>
    <cellStyle name="Output 2 2 4 2 8 6" xfId="59292"/>
    <cellStyle name="Output 2 2 4 2 8 7" xfId="59293"/>
    <cellStyle name="Output 2 2 4 2 8 8" xfId="59294"/>
    <cellStyle name="Output 2 2 4 2 9" xfId="59295"/>
    <cellStyle name="Output 2 2 4 2 9 2" xfId="59296"/>
    <cellStyle name="Output 2 2 4 2 9 3" xfId="59297"/>
    <cellStyle name="Output 2 2 4 2 9 4" xfId="59298"/>
    <cellStyle name="Output 2 2 4 2 9 5" xfId="59299"/>
    <cellStyle name="Output 2 2 4 2 9 6" xfId="59300"/>
    <cellStyle name="Output 2 2 4 2 9 7" xfId="59301"/>
    <cellStyle name="Output 2 2 4 2 9 8" xfId="59302"/>
    <cellStyle name="Output 2 2 4 20" xfId="59303"/>
    <cellStyle name="Output 2 2 4 21" xfId="59304"/>
    <cellStyle name="Output 2 2 4 22" xfId="59305"/>
    <cellStyle name="Output 2 2 4 23" xfId="59306"/>
    <cellStyle name="Output 2 2 4 24" xfId="59307"/>
    <cellStyle name="Output 2 2 4 3" xfId="59308"/>
    <cellStyle name="Output 2 2 4 3 10" xfId="59309"/>
    <cellStyle name="Output 2 2 4 3 11" xfId="59310"/>
    <cellStyle name="Output 2 2 4 3 12" xfId="59311"/>
    <cellStyle name="Output 2 2 4 3 13" xfId="59312"/>
    <cellStyle name="Output 2 2 4 3 14" xfId="59313"/>
    <cellStyle name="Output 2 2 4 3 15" xfId="59314"/>
    <cellStyle name="Output 2 2 4 3 16" xfId="59315"/>
    <cellStyle name="Output 2 2 4 3 17" xfId="59316"/>
    <cellStyle name="Output 2 2 4 3 18" xfId="59317"/>
    <cellStyle name="Output 2 2 4 3 19" xfId="59318"/>
    <cellStyle name="Output 2 2 4 3 2" xfId="59319"/>
    <cellStyle name="Output 2 2 4 3 2 2" xfId="59320"/>
    <cellStyle name="Output 2 2 4 3 2 3" xfId="59321"/>
    <cellStyle name="Output 2 2 4 3 2 4" xfId="59322"/>
    <cellStyle name="Output 2 2 4 3 2 5" xfId="59323"/>
    <cellStyle name="Output 2 2 4 3 2 6" xfId="59324"/>
    <cellStyle name="Output 2 2 4 3 2 7" xfId="59325"/>
    <cellStyle name="Output 2 2 4 3 2 8" xfId="59326"/>
    <cellStyle name="Output 2 2 4 3 20" xfId="59327"/>
    <cellStyle name="Output 2 2 4 3 21" xfId="59328"/>
    <cellStyle name="Output 2 2 4 3 22" xfId="59329"/>
    <cellStyle name="Output 2 2 4 3 23" xfId="59330"/>
    <cellStyle name="Output 2 2 4 3 24" xfId="59331"/>
    <cellStyle name="Output 2 2 4 3 3" xfId="59332"/>
    <cellStyle name="Output 2 2 4 3 3 2" xfId="59333"/>
    <cellStyle name="Output 2 2 4 3 3 3" xfId="59334"/>
    <cellStyle name="Output 2 2 4 3 3 4" xfId="59335"/>
    <cellStyle name="Output 2 2 4 3 3 5" xfId="59336"/>
    <cellStyle name="Output 2 2 4 3 3 6" xfId="59337"/>
    <cellStyle name="Output 2 2 4 3 3 7" xfId="59338"/>
    <cellStyle name="Output 2 2 4 3 3 8" xfId="59339"/>
    <cellStyle name="Output 2 2 4 3 4" xfId="59340"/>
    <cellStyle name="Output 2 2 4 3 4 2" xfId="59341"/>
    <cellStyle name="Output 2 2 4 3 4 3" xfId="59342"/>
    <cellStyle name="Output 2 2 4 3 4 4" xfId="59343"/>
    <cellStyle name="Output 2 2 4 3 4 5" xfId="59344"/>
    <cellStyle name="Output 2 2 4 3 4 6" xfId="59345"/>
    <cellStyle name="Output 2 2 4 3 4 7" xfId="59346"/>
    <cellStyle name="Output 2 2 4 3 4 8" xfId="59347"/>
    <cellStyle name="Output 2 2 4 3 5" xfId="59348"/>
    <cellStyle name="Output 2 2 4 3 5 2" xfId="59349"/>
    <cellStyle name="Output 2 2 4 3 5 3" xfId="59350"/>
    <cellStyle name="Output 2 2 4 3 5 4" xfId="59351"/>
    <cellStyle name="Output 2 2 4 3 5 5" xfId="59352"/>
    <cellStyle name="Output 2 2 4 3 5 6" xfId="59353"/>
    <cellStyle name="Output 2 2 4 3 5 7" xfId="59354"/>
    <cellStyle name="Output 2 2 4 3 5 8" xfId="59355"/>
    <cellStyle name="Output 2 2 4 3 6" xfId="59356"/>
    <cellStyle name="Output 2 2 4 3 6 2" xfId="59357"/>
    <cellStyle name="Output 2 2 4 3 6 3" xfId="59358"/>
    <cellStyle name="Output 2 2 4 3 6 4" xfId="59359"/>
    <cellStyle name="Output 2 2 4 3 6 5" xfId="59360"/>
    <cellStyle name="Output 2 2 4 3 6 6" xfId="59361"/>
    <cellStyle name="Output 2 2 4 3 6 7" xfId="59362"/>
    <cellStyle name="Output 2 2 4 3 6 8" xfId="59363"/>
    <cellStyle name="Output 2 2 4 3 7" xfId="59364"/>
    <cellStyle name="Output 2 2 4 3 7 2" xfId="59365"/>
    <cellStyle name="Output 2 2 4 3 7 3" xfId="59366"/>
    <cellStyle name="Output 2 2 4 3 7 4" xfId="59367"/>
    <cellStyle name="Output 2 2 4 3 7 5" xfId="59368"/>
    <cellStyle name="Output 2 2 4 3 7 6" xfId="59369"/>
    <cellStyle name="Output 2 2 4 3 7 7" xfId="59370"/>
    <cellStyle name="Output 2 2 4 3 7 8" xfId="59371"/>
    <cellStyle name="Output 2 2 4 3 8" xfId="59372"/>
    <cellStyle name="Output 2 2 4 3 9" xfId="59373"/>
    <cellStyle name="Output 2 2 4 4" xfId="59374"/>
    <cellStyle name="Output 2 2 4 4 2" xfId="59375"/>
    <cellStyle name="Output 2 2 4 4 3" xfId="59376"/>
    <cellStyle name="Output 2 2 4 4 4" xfId="59377"/>
    <cellStyle name="Output 2 2 4 4 5" xfId="59378"/>
    <cellStyle name="Output 2 2 4 4 6" xfId="59379"/>
    <cellStyle name="Output 2 2 4 4 7" xfId="59380"/>
    <cellStyle name="Output 2 2 4 4 8" xfId="59381"/>
    <cellStyle name="Output 2 2 4 4 9" xfId="59382"/>
    <cellStyle name="Output 2 2 4 5" xfId="59383"/>
    <cellStyle name="Output 2 2 4 5 2" xfId="59384"/>
    <cellStyle name="Output 2 2 4 5 3" xfId="59385"/>
    <cellStyle name="Output 2 2 4 5 4" xfId="59386"/>
    <cellStyle name="Output 2 2 4 5 5" xfId="59387"/>
    <cellStyle name="Output 2 2 4 5 6" xfId="59388"/>
    <cellStyle name="Output 2 2 4 5 7" xfId="59389"/>
    <cellStyle name="Output 2 2 4 5 8" xfId="59390"/>
    <cellStyle name="Output 2 2 4 5 9" xfId="59391"/>
    <cellStyle name="Output 2 2 4 6" xfId="59392"/>
    <cellStyle name="Output 2 2 4 6 2" xfId="59393"/>
    <cellStyle name="Output 2 2 4 6 3" xfId="59394"/>
    <cellStyle name="Output 2 2 4 6 4" xfId="59395"/>
    <cellStyle name="Output 2 2 4 6 5" xfId="59396"/>
    <cellStyle name="Output 2 2 4 6 6" xfId="59397"/>
    <cellStyle name="Output 2 2 4 6 7" xfId="59398"/>
    <cellStyle name="Output 2 2 4 6 8" xfId="59399"/>
    <cellStyle name="Output 2 2 4 6 9" xfId="59400"/>
    <cellStyle name="Output 2 2 4 7" xfId="59401"/>
    <cellStyle name="Output 2 2 4 7 2" xfId="59402"/>
    <cellStyle name="Output 2 2 4 7 3" xfId="59403"/>
    <cellStyle name="Output 2 2 4 7 4" xfId="59404"/>
    <cellStyle name="Output 2 2 4 7 5" xfId="59405"/>
    <cellStyle name="Output 2 2 4 7 6" xfId="59406"/>
    <cellStyle name="Output 2 2 4 7 7" xfId="59407"/>
    <cellStyle name="Output 2 2 4 7 8" xfId="59408"/>
    <cellStyle name="Output 2 2 4 7 9" xfId="59409"/>
    <cellStyle name="Output 2 2 4 8" xfId="59410"/>
    <cellStyle name="Output 2 2 4 8 2" xfId="59411"/>
    <cellStyle name="Output 2 2 4 8 3" xfId="59412"/>
    <cellStyle name="Output 2 2 4 8 4" xfId="59413"/>
    <cellStyle name="Output 2 2 4 8 5" xfId="59414"/>
    <cellStyle name="Output 2 2 4 8 6" xfId="59415"/>
    <cellStyle name="Output 2 2 4 8 7" xfId="59416"/>
    <cellStyle name="Output 2 2 4 8 8" xfId="59417"/>
    <cellStyle name="Output 2 2 4 9" xfId="59418"/>
    <cellStyle name="Output 2 2 5" xfId="9894"/>
    <cellStyle name="Output 2 2 5 10" xfId="59419"/>
    <cellStyle name="Output 2 2 5 11" xfId="59420"/>
    <cellStyle name="Output 2 2 5 12" xfId="59421"/>
    <cellStyle name="Output 2 2 5 13" xfId="59422"/>
    <cellStyle name="Output 2 2 5 14" xfId="59423"/>
    <cellStyle name="Output 2 2 5 15" xfId="59424"/>
    <cellStyle name="Output 2 2 5 16" xfId="59425"/>
    <cellStyle name="Output 2 2 5 17" xfId="59426"/>
    <cellStyle name="Output 2 2 5 18" xfId="59427"/>
    <cellStyle name="Output 2 2 5 19" xfId="59428"/>
    <cellStyle name="Output 2 2 5 2" xfId="59429"/>
    <cellStyle name="Output 2 2 5 20" xfId="59430"/>
    <cellStyle name="Output 2 2 5 3" xfId="59431"/>
    <cellStyle name="Output 2 2 5 4" xfId="59432"/>
    <cellStyle name="Output 2 2 5 5" xfId="59433"/>
    <cellStyle name="Output 2 2 5 6" xfId="59434"/>
    <cellStyle name="Output 2 2 5 7" xfId="59435"/>
    <cellStyle name="Output 2 2 5 8" xfId="59436"/>
    <cellStyle name="Output 2 2 5 9" xfId="59437"/>
    <cellStyle name="Output 2 2 6" xfId="9821"/>
    <cellStyle name="Output 2 2 6 10" xfId="59438"/>
    <cellStyle name="Output 2 2 6 11" xfId="59439"/>
    <cellStyle name="Output 2 2 6 12" xfId="59440"/>
    <cellStyle name="Output 2 2 6 13" xfId="59441"/>
    <cellStyle name="Output 2 2 6 14" xfId="59442"/>
    <cellStyle name="Output 2 2 6 15" xfId="59443"/>
    <cellStyle name="Output 2 2 6 16" xfId="59444"/>
    <cellStyle name="Output 2 2 6 17" xfId="59445"/>
    <cellStyle name="Output 2 2 6 18" xfId="59446"/>
    <cellStyle name="Output 2 2 6 19" xfId="59447"/>
    <cellStyle name="Output 2 2 6 2" xfId="59448"/>
    <cellStyle name="Output 2 2 6 3" xfId="59449"/>
    <cellStyle name="Output 2 2 6 4" xfId="59450"/>
    <cellStyle name="Output 2 2 6 5" xfId="59451"/>
    <cellStyle name="Output 2 2 6 6" xfId="59452"/>
    <cellStyle name="Output 2 2 6 7" xfId="59453"/>
    <cellStyle name="Output 2 2 6 8" xfId="59454"/>
    <cellStyle name="Output 2 2 6 9" xfId="59455"/>
    <cellStyle name="Output 2 2 7" xfId="59456"/>
    <cellStyle name="Output 2 2 7 10" xfId="59457"/>
    <cellStyle name="Output 2 2 7 2" xfId="59458"/>
    <cellStyle name="Output 2 2 7 3" xfId="59459"/>
    <cellStyle name="Output 2 2 7 4" xfId="59460"/>
    <cellStyle name="Output 2 2 7 5" xfId="59461"/>
    <cellStyle name="Output 2 2 7 6" xfId="59462"/>
    <cellStyle name="Output 2 2 7 7" xfId="59463"/>
    <cellStyle name="Output 2 2 7 8" xfId="59464"/>
    <cellStyle name="Output 2 2 7 9" xfId="59465"/>
    <cellStyle name="Output 2 2 8" xfId="59466"/>
    <cellStyle name="Output 2 2 8 2" xfId="59467"/>
    <cellStyle name="Output 2 2 8 3" xfId="59468"/>
    <cellStyle name="Output 2 2 8 4" xfId="59469"/>
    <cellStyle name="Output 2 2 8 5" xfId="59470"/>
    <cellStyle name="Output 2 2 8 6" xfId="59471"/>
    <cellStyle name="Output 2 2 8 7" xfId="59472"/>
    <cellStyle name="Output 2 2 8 8" xfId="59473"/>
    <cellStyle name="Output 2 2 8 9" xfId="59474"/>
    <cellStyle name="Output 2 2 9" xfId="59475"/>
    <cellStyle name="Output 2 2 9 10" xfId="59476"/>
    <cellStyle name="Output 2 2 9 2" xfId="59477"/>
    <cellStyle name="Output 2 2 9 3" xfId="59478"/>
    <cellStyle name="Output 2 2 9 4" xfId="59479"/>
    <cellStyle name="Output 2 2 9 5" xfId="59480"/>
    <cellStyle name="Output 2 2 9 6" xfId="59481"/>
    <cellStyle name="Output 2 2 9 7" xfId="59482"/>
    <cellStyle name="Output 2 2 9 8" xfId="59483"/>
    <cellStyle name="Output 2 2 9 9" xfId="59484"/>
    <cellStyle name="Output 2 20" xfId="59485"/>
    <cellStyle name="Output 2 21" xfId="59486"/>
    <cellStyle name="Output 2 22" xfId="59487"/>
    <cellStyle name="Output 2 23" xfId="59488"/>
    <cellStyle name="Output 2 24" xfId="59489"/>
    <cellStyle name="Output 2 25" xfId="59490"/>
    <cellStyle name="Output 2 26" xfId="59491"/>
    <cellStyle name="Output 2 27" xfId="59492"/>
    <cellStyle name="Output 2 3" xfId="82"/>
    <cellStyle name="Output 2 3 10" xfId="59493"/>
    <cellStyle name="Output 2 3 10 2" xfId="59494"/>
    <cellStyle name="Output 2 3 11" xfId="59495"/>
    <cellStyle name="Output 2 3 12" xfId="59496"/>
    <cellStyle name="Output 2 3 13" xfId="59497"/>
    <cellStyle name="Output 2 3 14" xfId="59498"/>
    <cellStyle name="Output 2 3 15" xfId="59499"/>
    <cellStyle name="Output 2 3 16" xfId="59500"/>
    <cellStyle name="Output 2 3 17" xfId="59501"/>
    <cellStyle name="Output 2 3 18" xfId="59502"/>
    <cellStyle name="Output 2 3 19" xfId="59503"/>
    <cellStyle name="Output 2 3 2" xfId="9764"/>
    <cellStyle name="Output 2 3 2 10" xfId="59504"/>
    <cellStyle name="Output 2 3 2 10 2" xfId="59505"/>
    <cellStyle name="Output 2 3 2 10 3" xfId="59506"/>
    <cellStyle name="Output 2 3 2 10 4" xfId="59507"/>
    <cellStyle name="Output 2 3 2 10 5" xfId="59508"/>
    <cellStyle name="Output 2 3 2 10 6" xfId="59509"/>
    <cellStyle name="Output 2 3 2 10 7" xfId="59510"/>
    <cellStyle name="Output 2 3 2 10 8" xfId="59511"/>
    <cellStyle name="Output 2 3 2 11" xfId="59512"/>
    <cellStyle name="Output 2 3 2 12" xfId="59513"/>
    <cellStyle name="Output 2 3 2 13" xfId="59514"/>
    <cellStyle name="Output 2 3 2 14" xfId="59515"/>
    <cellStyle name="Output 2 3 2 15" xfId="59516"/>
    <cellStyle name="Output 2 3 2 16" xfId="59517"/>
    <cellStyle name="Output 2 3 2 17" xfId="59518"/>
    <cellStyle name="Output 2 3 2 18" xfId="59519"/>
    <cellStyle name="Output 2 3 2 19" xfId="59520"/>
    <cellStyle name="Output 2 3 2 2" xfId="59521"/>
    <cellStyle name="Output 2 3 2 2 10" xfId="59522"/>
    <cellStyle name="Output 2 3 2 2 11" xfId="59523"/>
    <cellStyle name="Output 2 3 2 2 12" xfId="59524"/>
    <cellStyle name="Output 2 3 2 2 13" xfId="59525"/>
    <cellStyle name="Output 2 3 2 2 14" xfId="59526"/>
    <cellStyle name="Output 2 3 2 2 15" xfId="59527"/>
    <cellStyle name="Output 2 3 2 2 16" xfId="59528"/>
    <cellStyle name="Output 2 3 2 2 17" xfId="59529"/>
    <cellStyle name="Output 2 3 2 2 18" xfId="59530"/>
    <cellStyle name="Output 2 3 2 2 19" xfId="59531"/>
    <cellStyle name="Output 2 3 2 2 2" xfId="59532"/>
    <cellStyle name="Output 2 3 2 2 2 10" xfId="59533"/>
    <cellStyle name="Output 2 3 2 2 2 11" xfId="59534"/>
    <cellStyle name="Output 2 3 2 2 2 12" xfId="59535"/>
    <cellStyle name="Output 2 3 2 2 2 13" xfId="59536"/>
    <cellStyle name="Output 2 3 2 2 2 14" xfId="59537"/>
    <cellStyle name="Output 2 3 2 2 2 15" xfId="59538"/>
    <cellStyle name="Output 2 3 2 2 2 2" xfId="59539"/>
    <cellStyle name="Output 2 3 2 2 2 2 2" xfId="59540"/>
    <cellStyle name="Output 2 3 2 2 2 2 3" xfId="59541"/>
    <cellStyle name="Output 2 3 2 2 2 2 4" xfId="59542"/>
    <cellStyle name="Output 2 3 2 2 2 2 5" xfId="59543"/>
    <cellStyle name="Output 2 3 2 2 2 2 6" xfId="59544"/>
    <cellStyle name="Output 2 3 2 2 2 2 7" xfId="59545"/>
    <cellStyle name="Output 2 3 2 2 2 2 8" xfId="59546"/>
    <cellStyle name="Output 2 3 2 2 2 2 9" xfId="59547"/>
    <cellStyle name="Output 2 3 2 2 2 3" xfId="59548"/>
    <cellStyle name="Output 2 3 2 2 2 3 2" xfId="59549"/>
    <cellStyle name="Output 2 3 2 2 2 3 3" xfId="59550"/>
    <cellStyle name="Output 2 3 2 2 2 3 4" xfId="59551"/>
    <cellStyle name="Output 2 3 2 2 2 3 5" xfId="59552"/>
    <cellStyle name="Output 2 3 2 2 2 3 6" xfId="59553"/>
    <cellStyle name="Output 2 3 2 2 2 3 7" xfId="59554"/>
    <cellStyle name="Output 2 3 2 2 2 3 8" xfId="59555"/>
    <cellStyle name="Output 2 3 2 2 2 3 9" xfId="59556"/>
    <cellStyle name="Output 2 3 2 2 2 4" xfId="59557"/>
    <cellStyle name="Output 2 3 2 2 2 4 2" xfId="59558"/>
    <cellStyle name="Output 2 3 2 2 2 4 3" xfId="59559"/>
    <cellStyle name="Output 2 3 2 2 2 4 4" xfId="59560"/>
    <cellStyle name="Output 2 3 2 2 2 4 5" xfId="59561"/>
    <cellStyle name="Output 2 3 2 2 2 4 6" xfId="59562"/>
    <cellStyle name="Output 2 3 2 2 2 4 7" xfId="59563"/>
    <cellStyle name="Output 2 3 2 2 2 4 8" xfId="59564"/>
    <cellStyle name="Output 2 3 2 2 2 4 9" xfId="59565"/>
    <cellStyle name="Output 2 3 2 2 2 5" xfId="59566"/>
    <cellStyle name="Output 2 3 2 2 2 5 2" xfId="59567"/>
    <cellStyle name="Output 2 3 2 2 2 5 3" xfId="59568"/>
    <cellStyle name="Output 2 3 2 2 2 5 4" xfId="59569"/>
    <cellStyle name="Output 2 3 2 2 2 5 5" xfId="59570"/>
    <cellStyle name="Output 2 3 2 2 2 5 6" xfId="59571"/>
    <cellStyle name="Output 2 3 2 2 2 5 7" xfId="59572"/>
    <cellStyle name="Output 2 3 2 2 2 5 8" xfId="59573"/>
    <cellStyle name="Output 2 3 2 2 2 6" xfId="59574"/>
    <cellStyle name="Output 2 3 2 2 2 6 2" xfId="59575"/>
    <cellStyle name="Output 2 3 2 2 2 6 3" xfId="59576"/>
    <cellStyle name="Output 2 3 2 2 2 6 4" xfId="59577"/>
    <cellStyle name="Output 2 3 2 2 2 6 5" xfId="59578"/>
    <cellStyle name="Output 2 3 2 2 2 6 6" xfId="59579"/>
    <cellStyle name="Output 2 3 2 2 2 6 7" xfId="59580"/>
    <cellStyle name="Output 2 3 2 2 2 6 8" xfId="59581"/>
    <cellStyle name="Output 2 3 2 2 2 7" xfId="59582"/>
    <cellStyle name="Output 2 3 2 2 2 7 2" xfId="59583"/>
    <cellStyle name="Output 2 3 2 2 2 7 3" xfId="59584"/>
    <cellStyle name="Output 2 3 2 2 2 7 4" xfId="59585"/>
    <cellStyle name="Output 2 3 2 2 2 7 5" xfId="59586"/>
    <cellStyle name="Output 2 3 2 2 2 7 6" xfId="59587"/>
    <cellStyle name="Output 2 3 2 2 2 7 7" xfId="59588"/>
    <cellStyle name="Output 2 3 2 2 2 7 8" xfId="59589"/>
    <cellStyle name="Output 2 3 2 2 2 8" xfId="59590"/>
    <cellStyle name="Output 2 3 2 2 2 9" xfId="59591"/>
    <cellStyle name="Output 2 3 2 2 20" xfId="59592"/>
    <cellStyle name="Output 2 3 2 2 21" xfId="59593"/>
    <cellStyle name="Output 2 3 2 2 22" xfId="59594"/>
    <cellStyle name="Output 2 3 2 2 23" xfId="59595"/>
    <cellStyle name="Output 2 3 2 2 24" xfId="59596"/>
    <cellStyle name="Output 2 3 2 2 25" xfId="59597"/>
    <cellStyle name="Output 2 3 2 2 26" xfId="59598"/>
    <cellStyle name="Output 2 3 2 2 27" xfId="59599"/>
    <cellStyle name="Output 2 3 2 2 3" xfId="59600"/>
    <cellStyle name="Output 2 3 2 2 3 10" xfId="59601"/>
    <cellStyle name="Output 2 3 2 2 3 11" xfId="59602"/>
    <cellStyle name="Output 2 3 2 2 3 12" xfId="59603"/>
    <cellStyle name="Output 2 3 2 2 3 13" xfId="59604"/>
    <cellStyle name="Output 2 3 2 2 3 14" xfId="59605"/>
    <cellStyle name="Output 2 3 2 2 3 15" xfId="59606"/>
    <cellStyle name="Output 2 3 2 2 3 2" xfId="59607"/>
    <cellStyle name="Output 2 3 2 2 3 2 2" xfId="59608"/>
    <cellStyle name="Output 2 3 2 2 3 2 3" xfId="59609"/>
    <cellStyle name="Output 2 3 2 2 3 2 4" xfId="59610"/>
    <cellStyle name="Output 2 3 2 2 3 2 5" xfId="59611"/>
    <cellStyle name="Output 2 3 2 2 3 2 6" xfId="59612"/>
    <cellStyle name="Output 2 3 2 2 3 2 7" xfId="59613"/>
    <cellStyle name="Output 2 3 2 2 3 2 8" xfId="59614"/>
    <cellStyle name="Output 2 3 2 2 3 3" xfId="59615"/>
    <cellStyle name="Output 2 3 2 2 3 3 2" xfId="59616"/>
    <cellStyle name="Output 2 3 2 2 3 3 3" xfId="59617"/>
    <cellStyle name="Output 2 3 2 2 3 3 4" xfId="59618"/>
    <cellStyle name="Output 2 3 2 2 3 3 5" xfId="59619"/>
    <cellStyle name="Output 2 3 2 2 3 3 6" xfId="59620"/>
    <cellStyle name="Output 2 3 2 2 3 3 7" xfId="59621"/>
    <cellStyle name="Output 2 3 2 2 3 3 8" xfId="59622"/>
    <cellStyle name="Output 2 3 2 2 3 4" xfId="59623"/>
    <cellStyle name="Output 2 3 2 2 3 4 2" xfId="59624"/>
    <cellStyle name="Output 2 3 2 2 3 4 3" xfId="59625"/>
    <cellStyle name="Output 2 3 2 2 3 4 4" xfId="59626"/>
    <cellStyle name="Output 2 3 2 2 3 4 5" xfId="59627"/>
    <cellStyle name="Output 2 3 2 2 3 4 6" xfId="59628"/>
    <cellStyle name="Output 2 3 2 2 3 4 7" xfId="59629"/>
    <cellStyle name="Output 2 3 2 2 3 4 8" xfId="59630"/>
    <cellStyle name="Output 2 3 2 2 3 5" xfId="59631"/>
    <cellStyle name="Output 2 3 2 2 3 5 2" xfId="59632"/>
    <cellStyle name="Output 2 3 2 2 3 5 3" xfId="59633"/>
    <cellStyle name="Output 2 3 2 2 3 5 4" xfId="59634"/>
    <cellStyle name="Output 2 3 2 2 3 5 5" xfId="59635"/>
    <cellStyle name="Output 2 3 2 2 3 5 6" xfId="59636"/>
    <cellStyle name="Output 2 3 2 2 3 5 7" xfId="59637"/>
    <cellStyle name="Output 2 3 2 2 3 5 8" xfId="59638"/>
    <cellStyle name="Output 2 3 2 2 3 6" xfId="59639"/>
    <cellStyle name="Output 2 3 2 2 3 6 2" xfId="59640"/>
    <cellStyle name="Output 2 3 2 2 3 6 3" xfId="59641"/>
    <cellStyle name="Output 2 3 2 2 3 6 4" xfId="59642"/>
    <cellStyle name="Output 2 3 2 2 3 6 5" xfId="59643"/>
    <cellStyle name="Output 2 3 2 2 3 6 6" xfId="59644"/>
    <cellStyle name="Output 2 3 2 2 3 6 7" xfId="59645"/>
    <cellStyle name="Output 2 3 2 2 3 6 8" xfId="59646"/>
    <cellStyle name="Output 2 3 2 2 3 7" xfId="59647"/>
    <cellStyle name="Output 2 3 2 2 3 7 2" xfId="59648"/>
    <cellStyle name="Output 2 3 2 2 3 7 3" xfId="59649"/>
    <cellStyle name="Output 2 3 2 2 3 7 4" xfId="59650"/>
    <cellStyle name="Output 2 3 2 2 3 7 5" xfId="59651"/>
    <cellStyle name="Output 2 3 2 2 3 7 6" xfId="59652"/>
    <cellStyle name="Output 2 3 2 2 3 7 7" xfId="59653"/>
    <cellStyle name="Output 2 3 2 2 3 7 8" xfId="59654"/>
    <cellStyle name="Output 2 3 2 2 3 8" xfId="59655"/>
    <cellStyle name="Output 2 3 2 2 3 9" xfId="59656"/>
    <cellStyle name="Output 2 3 2 2 4" xfId="59657"/>
    <cellStyle name="Output 2 3 2 2 4 2" xfId="59658"/>
    <cellStyle name="Output 2 3 2 2 4 3" xfId="59659"/>
    <cellStyle name="Output 2 3 2 2 4 4" xfId="59660"/>
    <cellStyle name="Output 2 3 2 2 4 5" xfId="59661"/>
    <cellStyle name="Output 2 3 2 2 4 6" xfId="59662"/>
    <cellStyle name="Output 2 3 2 2 4 7" xfId="59663"/>
    <cellStyle name="Output 2 3 2 2 4 8" xfId="59664"/>
    <cellStyle name="Output 2 3 2 2 4 9" xfId="59665"/>
    <cellStyle name="Output 2 3 2 2 5" xfId="59666"/>
    <cellStyle name="Output 2 3 2 2 5 2" xfId="59667"/>
    <cellStyle name="Output 2 3 2 2 5 3" xfId="59668"/>
    <cellStyle name="Output 2 3 2 2 5 4" xfId="59669"/>
    <cellStyle name="Output 2 3 2 2 5 5" xfId="59670"/>
    <cellStyle name="Output 2 3 2 2 5 6" xfId="59671"/>
    <cellStyle name="Output 2 3 2 2 5 7" xfId="59672"/>
    <cellStyle name="Output 2 3 2 2 5 8" xfId="59673"/>
    <cellStyle name="Output 2 3 2 2 5 9" xfId="59674"/>
    <cellStyle name="Output 2 3 2 2 6" xfId="59675"/>
    <cellStyle name="Output 2 3 2 2 6 2" xfId="59676"/>
    <cellStyle name="Output 2 3 2 2 6 3" xfId="59677"/>
    <cellStyle name="Output 2 3 2 2 6 4" xfId="59678"/>
    <cellStyle name="Output 2 3 2 2 6 5" xfId="59679"/>
    <cellStyle name="Output 2 3 2 2 6 6" xfId="59680"/>
    <cellStyle name="Output 2 3 2 2 6 7" xfId="59681"/>
    <cellStyle name="Output 2 3 2 2 6 8" xfId="59682"/>
    <cellStyle name="Output 2 3 2 2 6 9" xfId="59683"/>
    <cellStyle name="Output 2 3 2 2 7" xfId="59684"/>
    <cellStyle name="Output 2 3 2 2 7 2" xfId="59685"/>
    <cellStyle name="Output 2 3 2 2 7 3" xfId="59686"/>
    <cellStyle name="Output 2 3 2 2 7 4" xfId="59687"/>
    <cellStyle name="Output 2 3 2 2 7 5" xfId="59688"/>
    <cellStyle name="Output 2 3 2 2 7 6" xfId="59689"/>
    <cellStyle name="Output 2 3 2 2 7 7" xfId="59690"/>
    <cellStyle name="Output 2 3 2 2 7 8" xfId="59691"/>
    <cellStyle name="Output 2 3 2 2 8" xfId="59692"/>
    <cellStyle name="Output 2 3 2 2 8 2" xfId="59693"/>
    <cellStyle name="Output 2 3 2 2 8 3" xfId="59694"/>
    <cellStyle name="Output 2 3 2 2 8 4" xfId="59695"/>
    <cellStyle name="Output 2 3 2 2 8 5" xfId="59696"/>
    <cellStyle name="Output 2 3 2 2 8 6" xfId="59697"/>
    <cellStyle name="Output 2 3 2 2 8 7" xfId="59698"/>
    <cellStyle name="Output 2 3 2 2 8 8" xfId="59699"/>
    <cellStyle name="Output 2 3 2 2 9" xfId="59700"/>
    <cellStyle name="Output 2 3 2 2 9 2" xfId="59701"/>
    <cellStyle name="Output 2 3 2 2 9 3" xfId="59702"/>
    <cellStyle name="Output 2 3 2 2 9 4" xfId="59703"/>
    <cellStyle name="Output 2 3 2 2 9 5" xfId="59704"/>
    <cellStyle name="Output 2 3 2 2 9 6" xfId="59705"/>
    <cellStyle name="Output 2 3 2 2 9 7" xfId="59706"/>
    <cellStyle name="Output 2 3 2 2 9 8" xfId="59707"/>
    <cellStyle name="Output 2 3 2 20" xfId="59708"/>
    <cellStyle name="Output 2 3 2 21" xfId="59709"/>
    <cellStyle name="Output 2 3 2 22" xfId="59710"/>
    <cellStyle name="Output 2 3 2 23" xfId="59711"/>
    <cellStyle name="Output 2 3 2 24" xfId="59712"/>
    <cellStyle name="Output 2 3 2 25" xfId="59713"/>
    <cellStyle name="Output 2 3 2 3" xfId="59714"/>
    <cellStyle name="Output 2 3 2 3 10" xfId="59715"/>
    <cellStyle name="Output 2 3 2 3 11" xfId="59716"/>
    <cellStyle name="Output 2 3 2 3 12" xfId="59717"/>
    <cellStyle name="Output 2 3 2 3 13" xfId="59718"/>
    <cellStyle name="Output 2 3 2 3 14" xfId="59719"/>
    <cellStyle name="Output 2 3 2 3 15" xfId="59720"/>
    <cellStyle name="Output 2 3 2 3 16" xfId="59721"/>
    <cellStyle name="Output 2 3 2 3 17" xfId="59722"/>
    <cellStyle name="Output 2 3 2 3 18" xfId="59723"/>
    <cellStyle name="Output 2 3 2 3 19" xfId="59724"/>
    <cellStyle name="Output 2 3 2 3 2" xfId="59725"/>
    <cellStyle name="Output 2 3 2 3 2 2" xfId="59726"/>
    <cellStyle name="Output 2 3 2 3 2 3" xfId="59727"/>
    <cellStyle name="Output 2 3 2 3 2 4" xfId="59728"/>
    <cellStyle name="Output 2 3 2 3 2 5" xfId="59729"/>
    <cellStyle name="Output 2 3 2 3 2 6" xfId="59730"/>
    <cellStyle name="Output 2 3 2 3 2 7" xfId="59731"/>
    <cellStyle name="Output 2 3 2 3 2 8" xfId="59732"/>
    <cellStyle name="Output 2 3 2 3 2 9" xfId="59733"/>
    <cellStyle name="Output 2 3 2 3 20" xfId="59734"/>
    <cellStyle name="Output 2 3 2 3 21" xfId="59735"/>
    <cellStyle name="Output 2 3 2 3 22" xfId="59736"/>
    <cellStyle name="Output 2 3 2 3 23" xfId="59737"/>
    <cellStyle name="Output 2 3 2 3 24" xfId="59738"/>
    <cellStyle name="Output 2 3 2 3 3" xfId="59739"/>
    <cellStyle name="Output 2 3 2 3 3 2" xfId="59740"/>
    <cellStyle name="Output 2 3 2 3 3 3" xfId="59741"/>
    <cellStyle name="Output 2 3 2 3 3 4" xfId="59742"/>
    <cellStyle name="Output 2 3 2 3 3 5" xfId="59743"/>
    <cellStyle name="Output 2 3 2 3 3 6" xfId="59744"/>
    <cellStyle name="Output 2 3 2 3 3 7" xfId="59745"/>
    <cellStyle name="Output 2 3 2 3 3 8" xfId="59746"/>
    <cellStyle name="Output 2 3 2 3 3 9" xfId="59747"/>
    <cellStyle name="Output 2 3 2 3 4" xfId="59748"/>
    <cellStyle name="Output 2 3 2 3 4 2" xfId="59749"/>
    <cellStyle name="Output 2 3 2 3 4 3" xfId="59750"/>
    <cellStyle name="Output 2 3 2 3 4 4" xfId="59751"/>
    <cellStyle name="Output 2 3 2 3 4 5" xfId="59752"/>
    <cellStyle name="Output 2 3 2 3 4 6" xfId="59753"/>
    <cellStyle name="Output 2 3 2 3 4 7" xfId="59754"/>
    <cellStyle name="Output 2 3 2 3 4 8" xfId="59755"/>
    <cellStyle name="Output 2 3 2 3 4 9" xfId="59756"/>
    <cellStyle name="Output 2 3 2 3 5" xfId="59757"/>
    <cellStyle name="Output 2 3 2 3 5 2" xfId="59758"/>
    <cellStyle name="Output 2 3 2 3 5 3" xfId="59759"/>
    <cellStyle name="Output 2 3 2 3 5 4" xfId="59760"/>
    <cellStyle name="Output 2 3 2 3 5 5" xfId="59761"/>
    <cellStyle name="Output 2 3 2 3 5 6" xfId="59762"/>
    <cellStyle name="Output 2 3 2 3 5 7" xfId="59763"/>
    <cellStyle name="Output 2 3 2 3 5 8" xfId="59764"/>
    <cellStyle name="Output 2 3 2 3 6" xfId="59765"/>
    <cellStyle name="Output 2 3 2 3 6 2" xfId="59766"/>
    <cellStyle name="Output 2 3 2 3 6 3" xfId="59767"/>
    <cellStyle name="Output 2 3 2 3 6 4" xfId="59768"/>
    <cellStyle name="Output 2 3 2 3 6 5" xfId="59769"/>
    <cellStyle name="Output 2 3 2 3 6 6" xfId="59770"/>
    <cellStyle name="Output 2 3 2 3 6 7" xfId="59771"/>
    <cellStyle name="Output 2 3 2 3 6 8" xfId="59772"/>
    <cellStyle name="Output 2 3 2 3 7" xfId="59773"/>
    <cellStyle name="Output 2 3 2 3 7 2" xfId="59774"/>
    <cellStyle name="Output 2 3 2 3 7 3" xfId="59775"/>
    <cellStyle name="Output 2 3 2 3 7 4" xfId="59776"/>
    <cellStyle name="Output 2 3 2 3 7 5" xfId="59777"/>
    <cellStyle name="Output 2 3 2 3 7 6" xfId="59778"/>
    <cellStyle name="Output 2 3 2 3 7 7" xfId="59779"/>
    <cellStyle name="Output 2 3 2 3 7 8" xfId="59780"/>
    <cellStyle name="Output 2 3 2 3 8" xfId="59781"/>
    <cellStyle name="Output 2 3 2 3 9" xfId="59782"/>
    <cellStyle name="Output 2 3 2 4" xfId="59783"/>
    <cellStyle name="Output 2 3 2 4 2" xfId="59784"/>
    <cellStyle name="Output 2 3 2 4 3" xfId="59785"/>
    <cellStyle name="Output 2 3 2 4 4" xfId="59786"/>
    <cellStyle name="Output 2 3 2 4 5" xfId="59787"/>
    <cellStyle name="Output 2 3 2 4 6" xfId="59788"/>
    <cellStyle name="Output 2 3 2 4 7" xfId="59789"/>
    <cellStyle name="Output 2 3 2 4 8" xfId="59790"/>
    <cellStyle name="Output 2 3 2 4 9" xfId="59791"/>
    <cellStyle name="Output 2 3 2 5" xfId="59792"/>
    <cellStyle name="Output 2 3 2 5 2" xfId="59793"/>
    <cellStyle name="Output 2 3 2 5 3" xfId="59794"/>
    <cellStyle name="Output 2 3 2 5 4" xfId="59795"/>
    <cellStyle name="Output 2 3 2 5 5" xfId="59796"/>
    <cellStyle name="Output 2 3 2 5 6" xfId="59797"/>
    <cellStyle name="Output 2 3 2 5 7" xfId="59798"/>
    <cellStyle name="Output 2 3 2 5 8" xfId="59799"/>
    <cellStyle name="Output 2 3 2 5 9" xfId="59800"/>
    <cellStyle name="Output 2 3 2 6" xfId="59801"/>
    <cellStyle name="Output 2 3 2 6 2" xfId="59802"/>
    <cellStyle name="Output 2 3 2 6 3" xfId="59803"/>
    <cellStyle name="Output 2 3 2 6 4" xfId="59804"/>
    <cellStyle name="Output 2 3 2 6 5" xfId="59805"/>
    <cellStyle name="Output 2 3 2 6 6" xfId="59806"/>
    <cellStyle name="Output 2 3 2 6 7" xfId="59807"/>
    <cellStyle name="Output 2 3 2 6 8" xfId="59808"/>
    <cellStyle name="Output 2 3 2 6 9" xfId="59809"/>
    <cellStyle name="Output 2 3 2 7" xfId="59810"/>
    <cellStyle name="Output 2 3 2 7 2" xfId="59811"/>
    <cellStyle name="Output 2 3 2 7 3" xfId="59812"/>
    <cellStyle name="Output 2 3 2 7 4" xfId="59813"/>
    <cellStyle name="Output 2 3 2 7 5" xfId="59814"/>
    <cellStyle name="Output 2 3 2 7 6" xfId="59815"/>
    <cellStyle name="Output 2 3 2 7 7" xfId="59816"/>
    <cellStyle name="Output 2 3 2 7 8" xfId="59817"/>
    <cellStyle name="Output 2 3 2 7 9" xfId="59818"/>
    <cellStyle name="Output 2 3 2 8" xfId="59819"/>
    <cellStyle name="Output 2 3 2 8 2" xfId="59820"/>
    <cellStyle name="Output 2 3 2 8 3" xfId="59821"/>
    <cellStyle name="Output 2 3 2 8 4" xfId="59822"/>
    <cellStyle name="Output 2 3 2 8 5" xfId="59823"/>
    <cellStyle name="Output 2 3 2 8 6" xfId="59824"/>
    <cellStyle name="Output 2 3 2 8 7" xfId="59825"/>
    <cellStyle name="Output 2 3 2 8 8" xfId="59826"/>
    <cellStyle name="Output 2 3 2 8 9" xfId="59827"/>
    <cellStyle name="Output 2 3 2 9" xfId="59828"/>
    <cellStyle name="Output 2 3 2 9 2" xfId="59829"/>
    <cellStyle name="Output 2 3 2 9 3" xfId="59830"/>
    <cellStyle name="Output 2 3 2 9 4" xfId="59831"/>
    <cellStyle name="Output 2 3 2 9 5" xfId="59832"/>
    <cellStyle name="Output 2 3 2 9 6" xfId="59833"/>
    <cellStyle name="Output 2 3 2 9 7" xfId="59834"/>
    <cellStyle name="Output 2 3 2 9 8" xfId="59835"/>
    <cellStyle name="Output 2 3 20" xfId="59836"/>
    <cellStyle name="Output 2 3 21" xfId="59837"/>
    <cellStyle name="Output 2 3 22" xfId="59838"/>
    <cellStyle name="Output 2 3 23" xfId="59839"/>
    <cellStyle name="Output 2 3 24" xfId="59840"/>
    <cellStyle name="Output 2 3 3" xfId="9781"/>
    <cellStyle name="Output 2 3 3 10" xfId="59841"/>
    <cellStyle name="Output 2 3 3 10 2" xfId="59842"/>
    <cellStyle name="Output 2 3 3 10 3" xfId="59843"/>
    <cellStyle name="Output 2 3 3 10 4" xfId="59844"/>
    <cellStyle name="Output 2 3 3 10 5" xfId="59845"/>
    <cellStyle name="Output 2 3 3 10 6" xfId="59846"/>
    <cellStyle name="Output 2 3 3 10 7" xfId="59847"/>
    <cellStyle name="Output 2 3 3 10 8" xfId="59848"/>
    <cellStyle name="Output 2 3 3 11" xfId="59849"/>
    <cellStyle name="Output 2 3 3 11 2" xfId="59850"/>
    <cellStyle name="Output 2 3 3 11 3" xfId="59851"/>
    <cellStyle name="Output 2 3 3 11 4" xfId="59852"/>
    <cellStyle name="Output 2 3 3 11 5" xfId="59853"/>
    <cellStyle name="Output 2 3 3 11 6" xfId="59854"/>
    <cellStyle name="Output 2 3 3 11 7" xfId="59855"/>
    <cellStyle name="Output 2 3 3 11 8" xfId="59856"/>
    <cellStyle name="Output 2 3 3 12" xfId="59857"/>
    <cellStyle name="Output 2 3 3 13" xfId="59858"/>
    <cellStyle name="Output 2 3 3 14" xfId="59859"/>
    <cellStyle name="Output 2 3 3 15" xfId="59860"/>
    <cellStyle name="Output 2 3 3 16" xfId="59861"/>
    <cellStyle name="Output 2 3 3 17" xfId="59862"/>
    <cellStyle name="Output 2 3 3 18" xfId="59863"/>
    <cellStyle name="Output 2 3 3 19" xfId="59864"/>
    <cellStyle name="Output 2 3 3 2" xfId="59865"/>
    <cellStyle name="Output 2 3 3 2 10" xfId="59866"/>
    <cellStyle name="Output 2 3 3 2 10 2" xfId="59867"/>
    <cellStyle name="Output 2 3 3 2 10 3" xfId="59868"/>
    <cellStyle name="Output 2 3 3 2 10 4" xfId="59869"/>
    <cellStyle name="Output 2 3 3 2 10 5" xfId="59870"/>
    <cellStyle name="Output 2 3 3 2 10 6" xfId="59871"/>
    <cellStyle name="Output 2 3 3 2 10 7" xfId="59872"/>
    <cellStyle name="Output 2 3 3 2 10 8" xfId="59873"/>
    <cellStyle name="Output 2 3 3 2 11" xfId="59874"/>
    <cellStyle name="Output 2 3 3 2 12" xfId="59875"/>
    <cellStyle name="Output 2 3 3 2 13" xfId="59876"/>
    <cellStyle name="Output 2 3 3 2 14" xfId="59877"/>
    <cellStyle name="Output 2 3 3 2 15" xfId="59878"/>
    <cellStyle name="Output 2 3 3 2 16" xfId="59879"/>
    <cellStyle name="Output 2 3 3 2 17" xfId="59880"/>
    <cellStyle name="Output 2 3 3 2 18" xfId="59881"/>
    <cellStyle name="Output 2 3 3 2 19" xfId="59882"/>
    <cellStyle name="Output 2 3 3 2 2" xfId="59883"/>
    <cellStyle name="Output 2 3 3 2 2 10" xfId="59884"/>
    <cellStyle name="Output 2 3 3 2 2 11" xfId="59885"/>
    <cellStyle name="Output 2 3 3 2 2 12" xfId="59886"/>
    <cellStyle name="Output 2 3 3 2 2 13" xfId="59887"/>
    <cellStyle name="Output 2 3 3 2 2 14" xfId="59888"/>
    <cellStyle name="Output 2 3 3 2 2 15" xfId="59889"/>
    <cellStyle name="Output 2 3 3 2 2 16" xfId="59890"/>
    <cellStyle name="Output 2 3 3 2 2 17" xfId="59891"/>
    <cellStyle name="Output 2 3 3 2 2 18" xfId="59892"/>
    <cellStyle name="Output 2 3 3 2 2 19" xfId="59893"/>
    <cellStyle name="Output 2 3 3 2 2 2" xfId="59894"/>
    <cellStyle name="Output 2 3 3 2 2 2 10" xfId="59895"/>
    <cellStyle name="Output 2 3 3 2 2 2 11" xfId="59896"/>
    <cellStyle name="Output 2 3 3 2 2 2 12" xfId="59897"/>
    <cellStyle name="Output 2 3 3 2 2 2 13" xfId="59898"/>
    <cellStyle name="Output 2 3 3 2 2 2 14" xfId="59899"/>
    <cellStyle name="Output 2 3 3 2 2 2 15" xfId="59900"/>
    <cellStyle name="Output 2 3 3 2 2 2 2" xfId="59901"/>
    <cellStyle name="Output 2 3 3 2 2 2 2 2" xfId="59902"/>
    <cellStyle name="Output 2 3 3 2 2 2 2 3" xfId="59903"/>
    <cellStyle name="Output 2 3 3 2 2 2 2 4" xfId="59904"/>
    <cellStyle name="Output 2 3 3 2 2 2 2 5" xfId="59905"/>
    <cellStyle name="Output 2 3 3 2 2 2 2 6" xfId="59906"/>
    <cellStyle name="Output 2 3 3 2 2 2 2 7" xfId="59907"/>
    <cellStyle name="Output 2 3 3 2 2 2 2 8" xfId="59908"/>
    <cellStyle name="Output 2 3 3 2 2 2 2 9" xfId="59909"/>
    <cellStyle name="Output 2 3 3 2 2 2 3" xfId="59910"/>
    <cellStyle name="Output 2 3 3 2 2 2 3 2" xfId="59911"/>
    <cellStyle name="Output 2 3 3 2 2 2 3 3" xfId="59912"/>
    <cellStyle name="Output 2 3 3 2 2 2 3 4" xfId="59913"/>
    <cellStyle name="Output 2 3 3 2 2 2 3 5" xfId="59914"/>
    <cellStyle name="Output 2 3 3 2 2 2 3 6" xfId="59915"/>
    <cellStyle name="Output 2 3 3 2 2 2 3 7" xfId="59916"/>
    <cellStyle name="Output 2 3 3 2 2 2 3 8" xfId="59917"/>
    <cellStyle name="Output 2 3 3 2 2 2 3 9" xfId="59918"/>
    <cellStyle name="Output 2 3 3 2 2 2 4" xfId="59919"/>
    <cellStyle name="Output 2 3 3 2 2 2 4 2" xfId="59920"/>
    <cellStyle name="Output 2 3 3 2 2 2 4 3" xfId="59921"/>
    <cellStyle name="Output 2 3 3 2 2 2 4 4" xfId="59922"/>
    <cellStyle name="Output 2 3 3 2 2 2 4 5" xfId="59923"/>
    <cellStyle name="Output 2 3 3 2 2 2 4 6" xfId="59924"/>
    <cellStyle name="Output 2 3 3 2 2 2 4 7" xfId="59925"/>
    <cellStyle name="Output 2 3 3 2 2 2 4 8" xfId="59926"/>
    <cellStyle name="Output 2 3 3 2 2 2 4 9" xfId="59927"/>
    <cellStyle name="Output 2 3 3 2 2 2 5" xfId="59928"/>
    <cellStyle name="Output 2 3 3 2 2 2 5 2" xfId="59929"/>
    <cellStyle name="Output 2 3 3 2 2 2 5 3" xfId="59930"/>
    <cellStyle name="Output 2 3 3 2 2 2 5 4" xfId="59931"/>
    <cellStyle name="Output 2 3 3 2 2 2 5 5" xfId="59932"/>
    <cellStyle name="Output 2 3 3 2 2 2 5 6" xfId="59933"/>
    <cellStyle name="Output 2 3 3 2 2 2 5 7" xfId="59934"/>
    <cellStyle name="Output 2 3 3 2 2 2 5 8" xfId="59935"/>
    <cellStyle name="Output 2 3 3 2 2 2 6" xfId="59936"/>
    <cellStyle name="Output 2 3 3 2 2 2 6 2" xfId="59937"/>
    <cellStyle name="Output 2 3 3 2 2 2 6 3" xfId="59938"/>
    <cellStyle name="Output 2 3 3 2 2 2 6 4" xfId="59939"/>
    <cellStyle name="Output 2 3 3 2 2 2 6 5" xfId="59940"/>
    <cellStyle name="Output 2 3 3 2 2 2 6 6" xfId="59941"/>
    <cellStyle name="Output 2 3 3 2 2 2 6 7" xfId="59942"/>
    <cellStyle name="Output 2 3 3 2 2 2 6 8" xfId="59943"/>
    <cellStyle name="Output 2 3 3 2 2 2 7" xfId="59944"/>
    <cellStyle name="Output 2 3 3 2 2 2 7 2" xfId="59945"/>
    <cellStyle name="Output 2 3 3 2 2 2 7 3" xfId="59946"/>
    <cellStyle name="Output 2 3 3 2 2 2 7 4" xfId="59947"/>
    <cellStyle name="Output 2 3 3 2 2 2 7 5" xfId="59948"/>
    <cellStyle name="Output 2 3 3 2 2 2 7 6" xfId="59949"/>
    <cellStyle name="Output 2 3 3 2 2 2 7 7" xfId="59950"/>
    <cellStyle name="Output 2 3 3 2 2 2 7 8" xfId="59951"/>
    <cellStyle name="Output 2 3 3 2 2 2 8" xfId="59952"/>
    <cellStyle name="Output 2 3 3 2 2 2 9" xfId="59953"/>
    <cellStyle name="Output 2 3 3 2 2 20" xfId="59954"/>
    <cellStyle name="Output 2 3 3 2 2 21" xfId="59955"/>
    <cellStyle name="Output 2 3 3 2 2 22" xfId="59956"/>
    <cellStyle name="Output 2 3 3 2 2 23" xfId="59957"/>
    <cellStyle name="Output 2 3 3 2 2 24" xfId="59958"/>
    <cellStyle name="Output 2 3 3 2 2 25" xfId="59959"/>
    <cellStyle name="Output 2 3 3 2 2 26" xfId="59960"/>
    <cellStyle name="Output 2 3 3 2 2 27" xfId="59961"/>
    <cellStyle name="Output 2 3 3 2 2 3" xfId="59962"/>
    <cellStyle name="Output 2 3 3 2 2 3 10" xfId="59963"/>
    <cellStyle name="Output 2 3 3 2 2 3 11" xfId="59964"/>
    <cellStyle name="Output 2 3 3 2 2 3 12" xfId="59965"/>
    <cellStyle name="Output 2 3 3 2 2 3 13" xfId="59966"/>
    <cellStyle name="Output 2 3 3 2 2 3 14" xfId="59967"/>
    <cellStyle name="Output 2 3 3 2 2 3 15" xfId="59968"/>
    <cellStyle name="Output 2 3 3 2 2 3 2" xfId="59969"/>
    <cellStyle name="Output 2 3 3 2 2 3 2 2" xfId="59970"/>
    <cellStyle name="Output 2 3 3 2 2 3 2 3" xfId="59971"/>
    <cellStyle name="Output 2 3 3 2 2 3 2 4" xfId="59972"/>
    <cellStyle name="Output 2 3 3 2 2 3 2 5" xfId="59973"/>
    <cellStyle name="Output 2 3 3 2 2 3 2 6" xfId="59974"/>
    <cellStyle name="Output 2 3 3 2 2 3 2 7" xfId="59975"/>
    <cellStyle name="Output 2 3 3 2 2 3 2 8" xfId="59976"/>
    <cellStyle name="Output 2 3 3 2 2 3 3" xfId="59977"/>
    <cellStyle name="Output 2 3 3 2 2 3 3 2" xfId="59978"/>
    <cellStyle name="Output 2 3 3 2 2 3 3 3" xfId="59979"/>
    <cellStyle name="Output 2 3 3 2 2 3 3 4" xfId="59980"/>
    <cellStyle name="Output 2 3 3 2 2 3 3 5" xfId="59981"/>
    <cellStyle name="Output 2 3 3 2 2 3 3 6" xfId="59982"/>
    <cellStyle name="Output 2 3 3 2 2 3 3 7" xfId="59983"/>
    <cellStyle name="Output 2 3 3 2 2 3 3 8" xfId="59984"/>
    <cellStyle name="Output 2 3 3 2 2 3 4" xfId="59985"/>
    <cellStyle name="Output 2 3 3 2 2 3 4 2" xfId="59986"/>
    <cellStyle name="Output 2 3 3 2 2 3 4 3" xfId="59987"/>
    <cellStyle name="Output 2 3 3 2 2 3 4 4" xfId="59988"/>
    <cellStyle name="Output 2 3 3 2 2 3 4 5" xfId="59989"/>
    <cellStyle name="Output 2 3 3 2 2 3 4 6" xfId="59990"/>
    <cellStyle name="Output 2 3 3 2 2 3 4 7" xfId="59991"/>
    <cellStyle name="Output 2 3 3 2 2 3 4 8" xfId="59992"/>
    <cellStyle name="Output 2 3 3 2 2 3 5" xfId="59993"/>
    <cellStyle name="Output 2 3 3 2 2 3 5 2" xfId="59994"/>
    <cellStyle name="Output 2 3 3 2 2 3 5 3" xfId="59995"/>
    <cellStyle name="Output 2 3 3 2 2 3 5 4" xfId="59996"/>
    <cellStyle name="Output 2 3 3 2 2 3 5 5" xfId="59997"/>
    <cellStyle name="Output 2 3 3 2 2 3 5 6" xfId="59998"/>
    <cellStyle name="Output 2 3 3 2 2 3 5 7" xfId="59999"/>
    <cellStyle name="Output 2 3 3 2 2 3 5 8" xfId="60000"/>
    <cellStyle name="Output 2 3 3 2 2 3 6" xfId="60001"/>
    <cellStyle name="Output 2 3 3 2 2 3 6 2" xfId="60002"/>
    <cellStyle name="Output 2 3 3 2 2 3 6 3" xfId="60003"/>
    <cellStyle name="Output 2 3 3 2 2 3 6 4" xfId="60004"/>
    <cellStyle name="Output 2 3 3 2 2 3 6 5" xfId="60005"/>
    <cellStyle name="Output 2 3 3 2 2 3 6 6" xfId="60006"/>
    <cellStyle name="Output 2 3 3 2 2 3 6 7" xfId="60007"/>
    <cellStyle name="Output 2 3 3 2 2 3 6 8" xfId="60008"/>
    <cellStyle name="Output 2 3 3 2 2 3 7" xfId="60009"/>
    <cellStyle name="Output 2 3 3 2 2 3 7 2" xfId="60010"/>
    <cellStyle name="Output 2 3 3 2 2 3 7 3" xfId="60011"/>
    <cellStyle name="Output 2 3 3 2 2 3 7 4" xfId="60012"/>
    <cellStyle name="Output 2 3 3 2 2 3 7 5" xfId="60013"/>
    <cellStyle name="Output 2 3 3 2 2 3 7 6" xfId="60014"/>
    <cellStyle name="Output 2 3 3 2 2 3 7 7" xfId="60015"/>
    <cellStyle name="Output 2 3 3 2 2 3 7 8" xfId="60016"/>
    <cellStyle name="Output 2 3 3 2 2 3 8" xfId="60017"/>
    <cellStyle name="Output 2 3 3 2 2 3 9" xfId="60018"/>
    <cellStyle name="Output 2 3 3 2 2 4" xfId="60019"/>
    <cellStyle name="Output 2 3 3 2 2 4 2" xfId="60020"/>
    <cellStyle name="Output 2 3 3 2 2 4 3" xfId="60021"/>
    <cellStyle name="Output 2 3 3 2 2 4 4" xfId="60022"/>
    <cellStyle name="Output 2 3 3 2 2 4 5" xfId="60023"/>
    <cellStyle name="Output 2 3 3 2 2 4 6" xfId="60024"/>
    <cellStyle name="Output 2 3 3 2 2 4 7" xfId="60025"/>
    <cellStyle name="Output 2 3 3 2 2 4 8" xfId="60026"/>
    <cellStyle name="Output 2 3 3 2 2 4 9" xfId="60027"/>
    <cellStyle name="Output 2 3 3 2 2 5" xfId="60028"/>
    <cellStyle name="Output 2 3 3 2 2 5 2" xfId="60029"/>
    <cellStyle name="Output 2 3 3 2 2 5 3" xfId="60030"/>
    <cellStyle name="Output 2 3 3 2 2 5 4" xfId="60031"/>
    <cellStyle name="Output 2 3 3 2 2 5 5" xfId="60032"/>
    <cellStyle name="Output 2 3 3 2 2 5 6" xfId="60033"/>
    <cellStyle name="Output 2 3 3 2 2 5 7" xfId="60034"/>
    <cellStyle name="Output 2 3 3 2 2 5 8" xfId="60035"/>
    <cellStyle name="Output 2 3 3 2 2 5 9" xfId="60036"/>
    <cellStyle name="Output 2 3 3 2 2 6" xfId="60037"/>
    <cellStyle name="Output 2 3 3 2 2 6 2" xfId="60038"/>
    <cellStyle name="Output 2 3 3 2 2 6 3" xfId="60039"/>
    <cellStyle name="Output 2 3 3 2 2 6 4" xfId="60040"/>
    <cellStyle name="Output 2 3 3 2 2 6 5" xfId="60041"/>
    <cellStyle name="Output 2 3 3 2 2 6 6" xfId="60042"/>
    <cellStyle name="Output 2 3 3 2 2 6 7" xfId="60043"/>
    <cellStyle name="Output 2 3 3 2 2 6 8" xfId="60044"/>
    <cellStyle name="Output 2 3 3 2 2 6 9" xfId="60045"/>
    <cellStyle name="Output 2 3 3 2 2 7" xfId="60046"/>
    <cellStyle name="Output 2 3 3 2 2 7 2" xfId="60047"/>
    <cellStyle name="Output 2 3 3 2 2 7 3" xfId="60048"/>
    <cellStyle name="Output 2 3 3 2 2 7 4" xfId="60049"/>
    <cellStyle name="Output 2 3 3 2 2 7 5" xfId="60050"/>
    <cellStyle name="Output 2 3 3 2 2 7 6" xfId="60051"/>
    <cellStyle name="Output 2 3 3 2 2 7 7" xfId="60052"/>
    <cellStyle name="Output 2 3 3 2 2 7 8" xfId="60053"/>
    <cellStyle name="Output 2 3 3 2 2 8" xfId="60054"/>
    <cellStyle name="Output 2 3 3 2 2 8 2" xfId="60055"/>
    <cellStyle name="Output 2 3 3 2 2 8 3" xfId="60056"/>
    <cellStyle name="Output 2 3 3 2 2 8 4" xfId="60057"/>
    <cellStyle name="Output 2 3 3 2 2 8 5" xfId="60058"/>
    <cellStyle name="Output 2 3 3 2 2 8 6" xfId="60059"/>
    <cellStyle name="Output 2 3 3 2 2 8 7" xfId="60060"/>
    <cellStyle name="Output 2 3 3 2 2 8 8" xfId="60061"/>
    <cellStyle name="Output 2 3 3 2 2 9" xfId="60062"/>
    <cellStyle name="Output 2 3 3 2 2 9 2" xfId="60063"/>
    <cellStyle name="Output 2 3 3 2 2 9 3" xfId="60064"/>
    <cellStyle name="Output 2 3 3 2 2 9 4" xfId="60065"/>
    <cellStyle name="Output 2 3 3 2 2 9 5" xfId="60066"/>
    <cellStyle name="Output 2 3 3 2 2 9 6" xfId="60067"/>
    <cellStyle name="Output 2 3 3 2 2 9 7" xfId="60068"/>
    <cellStyle name="Output 2 3 3 2 2 9 8" xfId="60069"/>
    <cellStyle name="Output 2 3 3 2 20" xfId="60070"/>
    <cellStyle name="Output 2 3 3 2 21" xfId="60071"/>
    <cellStyle name="Output 2 3 3 2 22" xfId="60072"/>
    <cellStyle name="Output 2 3 3 2 23" xfId="60073"/>
    <cellStyle name="Output 2 3 3 2 24" xfId="60074"/>
    <cellStyle name="Output 2 3 3 2 25" xfId="60075"/>
    <cellStyle name="Output 2 3 3 2 3" xfId="60076"/>
    <cellStyle name="Output 2 3 3 2 3 10" xfId="60077"/>
    <cellStyle name="Output 2 3 3 2 3 11" xfId="60078"/>
    <cellStyle name="Output 2 3 3 2 3 12" xfId="60079"/>
    <cellStyle name="Output 2 3 3 2 3 13" xfId="60080"/>
    <cellStyle name="Output 2 3 3 2 3 14" xfId="60081"/>
    <cellStyle name="Output 2 3 3 2 3 15" xfId="60082"/>
    <cellStyle name="Output 2 3 3 2 3 16" xfId="60083"/>
    <cellStyle name="Output 2 3 3 2 3 17" xfId="60084"/>
    <cellStyle name="Output 2 3 3 2 3 18" xfId="60085"/>
    <cellStyle name="Output 2 3 3 2 3 19" xfId="60086"/>
    <cellStyle name="Output 2 3 3 2 3 2" xfId="60087"/>
    <cellStyle name="Output 2 3 3 2 3 2 2" xfId="60088"/>
    <cellStyle name="Output 2 3 3 2 3 2 3" xfId="60089"/>
    <cellStyle name="Output 2 3 3 2 3 2 4" xfId="60090"/>
    <cellStyle name="Output 2 3 3 2 3 2 5" xfId="60091"/>
    <cellStyle name="Output 2 3 3 2 3 2 6" xfId="60092"/>
    <cellStyle name="Output 2 3 3 2 3 2 7" xfId="60093"/>
    <cellStyle name="Output 2 3 3 2 3 2 8" xfId="60094"/>
    <cellStyle name="Output 2 3 3 2 3 2 9" xfId="60095"/>
    <cellStyle name="Output 2 3 3 2 3 20" xfId="60096"/>
    <cellStyle name="Output 2 3 3 2 3 21" xfId="60097"/>
    <cellStyle name="Output 2 3 3 2 3 22" xfId="60098"/>
    <cellStyle name="Output 2 3 3 2 3 23" xfId="60099"/>
    <cellStyle name="Output 2 3 3 2 3 24" xfId="60100"/>
    <cellStyle name="Output 2 3 3 2 3 3" xfId="60101"/>
    <cellStyle name="Output 2 3 3 2 3 3 2" xfId="60102"/>
    <cellStyle name="Output 2 3 3 2 3 3 3" xfId="60103"/>
    <cellStyle name="Output 2 3 3 2 3 3 4" xfId="60104"/>
    <cellStyle name="Output 2 3 3 2 3 3 5" xfId="60105"/>
    <cellStyle name="Output 2 3 3 2 3 3 6" xfId="60106"/>
    <cellStyle name="Output 2 3 3 2 3 3 7" xfId="60107"/>
    <cellStyle name="Output 2 3 3 2 3 3 8" xfId="60108"/>
    <cellStyle name="Output 2 3 3 2 3 3 9" xfId="60109"/>
    <cellStyle name="Output 2 3 3 2 3 4" xfId="60110"/>
    <cellStyle name="Output 2 3 3 2 3 4 2" xfId="60111"/>
    <cellStyle name="Output 2 3 3 2 3 4 3" xfId="60112"/>
    <cellStyle name="Output 2 3 3 2 3 4 4" xfId="60113"/>
    <cellStyle name="Output 2 3 3 2 3 4 5" xfId="60114"/>
    <cellStyle name="Output 2 3 3 2 3 4 6" xfId="60115"/>
    <cellStyle name="Output 2 3 3 2 3 4 7" xfId="60116"/>
    <cellStyle name="Output 2 3 3 2 3 4 8" xfId="60117"/>
    <cellStyle name="Output 2 3 3 2 3 4 9" xfId="60118"/>
    <cellStyle name="Output 2 3 3 2 3 5" xfId="60119"/>
    <cellStyle name="Output 2 3 3 2 3 5 2" xfId="60120"/>
    <cellStyle name="Output 2 3 3 2 3 5 3" xfId="60121"/>
    <cellStyle name="Output 2 3 3 2 3 5 4" xfId="60122"/>
    <cellStyle name="Output 2 3 3 2 3 5 5" xfId="60123"/>
    <cellStyle name="Output 2 3 3 2 3 5 6" xfId="60124"/>
    <cellStyle name="Output 2 3 3 2 3 5 7" xfId="60125"/>
    <cellStyle name="Output 2 3 3 2 3 5 8" xfId="60126"/>
    <cellStyle name="Output 2 3 3 2 3 6" xfId="60127"/>
    <cellStyle name="Output 2 3 3 2 3 6 2" xfId="60128"/>
    <cellStyle name="Output 2 3 3 2 3 6 3" xfId="60129"/>
    <cellStyle name="Output 2 3 3 2 3 6 4" xfId="60130"/>
    <cellStyle name="Output 2 3 3 2 3 6 5" xfId="60131"/>
    <cellStyle name="Output 2 3 3 2 3 6 6" xfId="60132"/>
    <cellStyle name="Output 2 3 3 2 3 6 7" xfId="60133"/>
    <cellStyle name="Output 2 3 3 2 3 6 8" xfId="60134"/>
    <cellStyle name="Output 2 3 3 2 3 7" xfId="60135"/>
    <cellStyle name="Output 2 3 3 2 3 7 2" xfId="60136"/>
    <cellStyle name="Output 2 3 3 2 3 7 3" xfId="60137"/>
    <cellStyle name="Output 2 3 3 2 3 7 4" xfId="60138"/>
    <cellStyle name="Output 2 3 3 2 3 7 5" xfId="60139"/>
    <cellStyle name="Output 2 3 3 2 3 7 6" xfId="60140"/>
    <cellStyle name="Output 2 3 3 2 3 7 7" xfId="60141"/>
    <cellStyle name="Output 2 3 3 2 3 7 8" xfId="60142"/>
    <cellStyle name="Output 2 3 3 2 3 8" xfId="60143"/>
    <cellStyle name="Output 2 3 3 2 3 9" xfId="60144"/>
    <cellStyle name="Output 2 3 3 2 4" xfId="60145"/>
    <cellStyle name="Output 2 3 3 2 4 2" xfId="60146"/>
    <cellStyle name="Output 2 3 3 2 4 3" xfId="60147"/>
    <cellStyle name="Output 2 3 3 2 4 4" xfId="60148"/>
    <cellStyle name="Output 2 3 3 2 4 5" xfId="60149"/>
    <cellStyle name="Output 2 3 3 2 4 6" xfId="60150"/>
    <cellStyle name="Output 2 3 3 2 4 7" xfId="60151"/>
    <cellStyle name="Output 2 3 3 2 4 8" xfId="60152"/>
    <cellStyle name="Output 2 3 3 2 4 9" xfId="60153"/>
    <cellStyle name="Output 2 3 3 2 5" xfId="60154"/>
    <cellStyle name="Output 2 3 3 2 5 2" xfId="60155"/>
    <cellStyle name="Output 2 3 3 2 5 3" xfId="60156"/>
    <cellStyle name="Output 2 3 3 2 5 4" xfId="60157"/>
    <cellStyle name="Output 2 3 3 2 5 5" xfId="60158"/>
    <cellStyle name="Output 2 3 3 2 5 6" xfId="60159"/>
    <cellStyle name="Output 2 3 3 2 5 7" xfId="60160"/>
    <cellStyle name="Output 2 3 3 2 5 8" xfId="60161"/>
    <cellStyle name="Output 2 3 3 2 5 9" xfId="60162"/>
    <cellStyle name="Output 2 3 3 2 6" xfId="60163"/>
    <cellStyle name="Output 2 3 3 2 6 2" xfId="60164"/>
    <cellStyle name="Output 2 3 3 2 6 3" xfId="60165"/>
    <cellStyle name="Output 2 3 3 2 6 4" xfId="60166"/>
    <cellStyle name="Output 2 3 3 2 6 5" xfId="60167"/>
    <cellStyle name="Output 2 3 3 2 6 6" xfId="60168"/>
    <cellStyle name="Output 2 3 3 2 6 7" xfId="60169"/>
    <cellStyle name="Output 2 3 3 2 6 8" xfId="60170"/>
    <cellStyle name="Output 2 3 3 2 6 9" xfId="60171"/>
    <cellStyle name="Output 2 3 3 2 7" xfId="60172"/>
    <cellStyle name="Output 2 3 3 2 7 2" xfId="60173"/>
    <cellStyle name="Output 2 3 3 2 7 3" xfId="60174"/>
    <cellStyle name="Output 2 3 3 2 7 4" xfId="60175"/>
    <cellStyle name="Output 2 3 3 2 7 5" xfId="60176"/>
    <cellStyle name="Output 2 3 3 2 7 6" xfId="60177"/>
    <cellStyle name="Output 2 3 3 2 7 7" xfId="60178"/>
    <cellStyle name="Output 2 3 3 2 7 8" xfId="60179"/>
    <cellStyle name="Output 2 3 3 2 7 9" xfId="60180"/>
    <cellStyle name="Output 2 3 3 2 8" xfId="60181"/>
    <cellStyle name="Output 2 3 3 2 8 2" xfId="60182"/>
    <cellStyle name="Output 2 3 3 2 8 3" xfId="60183"/>
    <cellStyle name="Output 2 3 3 2 8 4" xfId="60184"/>
    <cellStyle name="Output 2 3 3 2 8 5" xfId="60185"/>
    <cellStyle name="Output 2 3 3 2 8 6" xfId="60186"/>
    <cellStyle name="Output 2 3 3 2 8 7" xfId="60187"/>
    <cellStyle name="Output 2 3 3 2 8 8" xfId="60188"/>
    <cellStyle name="Output 2 3 3 2 8 9" xfId="60189"/>
    <cellStyle name="Output 2 3 3 2 9" xfId="60190"/>
    <cellStyle name="Output 2 3 3 2 9 2" xfId="60191"/>
    <cellStyle name="Output 2 3 3 2 9 3" xfId="60192"/>
    <cellStyle name="Output 2 3 3 2 9 4" xfId="60193"/>
    <cellStyle name="Output 2 3 3 2 9 5" xfId="60194"/>
    <cellStyle name="Output 2 3 3 2 9 6" xfId="60195"/>
    <cellStyle name="Output 2 3 3 2 9 7" xfId="60196"/>
    <cellStyle name="Output 2 3 3 2 9 8" xfId="60197"/>
    <cellStyle name="Output 2 3 3 20" xfId="60198"/>
    <cellStyle name="Output 2 3 3 21" xfId="60199"/>
    <cellStyle name="Output 2 3 3 22" xfId="60200"/>
    <cellStyle name="Output 2 3 3 23" xfId="60201"/>
    <cellStyle name="Output 2 3 3 24" xfId="60202"/>
    <cellStyle name="Output 2 3 3 25" xfId="60203"/>
    <cellStyle name="Output 2 3 3 26" xfId="60204"/>
    <cellStyle name="Output 2 3 3 3" xfId="60205"/>
    <cellStyle name="Output 2 3 3 3 10" xfId="60206"/>
    <cellStyle name="Output 2 3 3 3 11" xfId="60207"/>
    <cellStyle name="Output 2 3 3 3 12" xfId="60208"/>
    <cellStyle name="Output 2 3 3 3 13" xfId="60209"/>
    <cellStyle name="Output 2 3 3 3 14" xfId="60210"/>
    <cellStyle name="Output 2 3 3 3 15" xfId="60211"/>
    <cellStyle name="Output 2 3 3 3 16" xfId="60212"/>
    <cellStyle name="Output 2 3 3 3 17" xfId="60213"/>
    <cellStyle name="Output 2 3 3 3 18" xfId="60214"/>
    <cellStyle name="Output 2 3 3 3 19" xfId="60215"/>
    <cellStyle name="Output 2 3 3 3 2" xfId="60216"/>
    <cellStyle name="Output 2 3 3 3 2 10" xfId="60217"/>
    <cellStyle name="Output 2 3 3 3 2 11" xfId="60218"/>
    <cellStyle name="Output 2 3 3 3 2 12" xfId="60219"/>
    <cellStyle name="Output 2 3 3 3 2 13" xfId="60220"/>
    <cellStyle name="Output 2 3 3 3 2 14" xfId="60221"/>
    <cellStyle name="Output 2 3 3 3 2 15" xfId="60222"/>
    <cellStyle name="Output 2 3 3 3 2 2" xfId="60223"/>
    <cellStyle name="Output 2 3 3 3 2 2 2" xfId="60224"/>
    <cellStyle name="Output 2 3 3 3 2 2 3" xfId="60225"/>
    <cellStyle name="Output 2 3 3 3 2 2 4" xfId="60226"/>
    <cellStyle name="Output 2 3 3 3 2 2 5" xfId="60227"/>
    <cellStyle name="Output 2 3 3 3 2 2 6" xfId="60228"/>
    <cellStyle name="Output 2 3 3 3 2 2 7" xfId="60229"/>
    <cellStyle name="Output 2 3 3 3 2 2 8" xfId="60230"/>
    <cellStyle name="Output 2 3 3 3 2 2 9" xfId="60231"/>
    <cellStyle name="Output 2 3 3 3 2 3" xfId="60232"/>
    <cellStyle name="Output 2 3 3 3 2 3 2" xfId="60233"/>
    <cellStyle name="Output 2 3 3 3 2 3 3" xfId="60234"/>
    <cellStyle name="Output 2 3 3 3 2 3 4" xfId="60235"/>
    <cellStyle name="Output 2 3 3 3 2 3 5" xfId="60236"/>
    <cellStyle name="Output 2 3 3 3 2 3 6" xfId="60237"/>
    <cellStyle name="Output 2 3 3 3 2 3 7" xfId="60238"/>
    <cellStyle name="Output 2 3 3 3 2 3 8" xfId="60239"/>
    <cellStyle name="Output 2 3 3 3 2 3 9" xfId="60240"/>
    <cellStyle name="Output 2 3 3 3 2 4" xfId="60241"/>
    <cellStyle name="Output 2 3 3 3 2 4 2" xfId="60242"/>
    <cellStyle name="Output 2 3 3 3 2 4 3" xfId="60243"/>
    <cellStyle name="Output 2 3 3 3 2 4 4" xfId="60244"/>
    <cellStyle name="Output 2 3 3 3 2 4 5" xfId="60245"/>
    <cellStyle name="Output 2 3 3 3 2 4 6" xfId="60246"/>
    <cellStyle name="Output 2 3 3 3 2 4 7" xfId="60247"/>
    <cellStyle name="Output 2 3 3 3 2 4 8" xfId="60248"/>
    <cellStyle name="Output 2 3 3 3 2 4 9" xfId="60249"/>
    <cellStyle name="Output 2 3 3 3 2 5" xfId="60250"/>
    <cellStyle name="Output 2 3 3 3 2 5 2" xfId="60251"/>
    <cellStyle name="Output 2 3 3 3 2 5 3" xfId="60252"/>
    <cellStyle name="Output 2 3 3 3 2 5 4" xfId="60253"/>
    <cellStyle name="Output 2 3 3 3 2 5 5" xfId="60254"/>
    <cellStyle name="Output 2 3 3 3 2 5 6" xfId="60255"/>
    <cellStyle name="Output 2 3 3 3 2 5 7" xfId="60256"/>
    <cellStyle name="Output 2 3 3 3 2 5 8" xfId="60257"/>
    <cellStyle name="Output 2 3 3 3 2 6" xfId="60258"/>
    <cellStyle name="Output 2 3 3 3 2 6 2" xfId="60259"/>
    <cellStyle name="Output 2 3 3 3 2 6 3" xfId="60260"/>
    <cellStyle name="Output 2 3 3 3 2 6 4" xfId="60261"/>
    <cellStyle name="Output 2 3 3 3 2 6 5" xfId="60262"/>
    <cellStyle name="Output 2 3 3 3 2 6 6" xfId="60263"/>
    <cellStyle name="Output 2 3 3 3 2 6 7" xfId="60264"/>
    <cellStyle name="Output 2 3 3 3 2 6 8" xfId="60265"/>
    <cellStyle name="Output 2 3 3 3 2 7" xfId="60266"/>
    <cellStyle name="Output 2 3 3 3 2 7 2" xfId="60267"/>
    <cellStyle name="Output 2 3 3 3 2 7 3" xfId="60268"/>
    <cellStyle name="Output 2 3 3 3 2 7 4" xfId="60269"/>
    <cellStyle name="Output 2 3 3 3 2 7 5" xfId="60270"/>
    <cellStyle name="Output 2 3 3 3 2 7 6" xfId="60271"/>
    <cellStyle name="Output 2 3 3 3 2 7 7" xfId="60272"/>
    <cellStyle name="Output 2 3 3 3 2 7 8" xfId="60273"/>
    <cellStyle name="Output 2 3 3 3 2 8" xfId="60274"/>
    <cellStyle name="Output 2 3 3 3 2 9" xfId="60275"/>
    <cellStyle name="Output 2 3 3 3 20" xfId="60276"/>
    <cellStyle name="Output 2 3 3 3 21" xfId="60277"/>
    <cellStyle name="Output 2 3 3 3 22" xfId="60278"/>
    <cellStyle name="Output 2 3 3 3 23" xfId="60279"/>
    <cellStyle name="Output 2 3 3 3 24" xfId="60280"/>
    <cellStyle name="Output 2 3 3 3 25" xfId="60281"/>
    <cellStyle name="Output 2 3 3 3 26" xfId="60282"/>
    <cellStyle name="Output 2 3 3 3 27" xfId="60283"/>
    <cellStyle name="Output 2 3 3 3 3" xfId="60284"/>
    <cellStyle name="Output 2 3 3 3 3 10" xfId="60285"/>
    <cellStyle name="Output 2 3 3 3 3 11" xfId="60286"/>
    <cellStyle name="Output 2 3 3 3 3 12" xfId="60287"/>
    <cellStyle name="Output 2 3 3 3 3 13" xfId="60288"/>
    <cellStyle name="Output 2 3 3 3 3 14" xfId="60289"/>
    <cellStyle name="Output 2 3 3 3 3 15" xfId="60290"/>
    <cellStyle name="Output 2 3 3 3 3 2" xfId="60291"/>
    <cellStyle name="Output 2 3 3 3 3 2 2" xfId="60292"/>
    <cellStyle name="Output 2 3 3 3 3 2 3" xfId="60293"/>
    <cellStyle name="Output 2 3 3 3 3 2 4" xfId="60294"/>
    <cellStyle name="Output 2 3 3 3 3 2 5" xfId="60295"/>
    <cellStyle name="Output 2 3 3 3 3 2 6" xfId="60296"/>
    <cellStyle name="Output 2 3 3 3 3 2 7" xfId="60297"/>
    <cellStyle name="Output 2 3 3 3 3 2 8" xfId="60298"/>
    <cellStyle name="Output 2 3 3 3 3 3" xfId="60299"/>
    <cellStyle name="Output 2 3 3 3 3 3 2" xfId="60300"/>
    <cellStyle name="Output 2 3 3 3 3 3 3" xfId="60301"/>
    <cellStyle name="Output 2 3 3 3 3 3 4" xfId="60302"/>
    <cellStyle name="Output 2 3 3 3 3 3 5" xfId="60303"/>
    <cellStyle name="Output 2 3 3 3 3 3 6" xfId="60304"/>
    <cellStyle name="Output 2 3 3 3 3 3 7" xfId="60305"/>
    <cellStyle name="Output 2 3 3 3 3 3 8" xfId="60306"/>
    <cellStyle name="Output 2 3 3 3 3 4" xfId="60307"/>
    <cellStyle name="Output 2 3 3 3 3 4 2" xfId="60308"/>
    <cellStyle name="Output 2 3 3 3 3 4 3" xfId="60309"/>
    <cellStyle name="Output 2 3 3 3 3 4 4" xfId="60310"/>
    <cellStyle name="Output 2 3 3 3 3 4 5" xfId="60311"/>
    <cellStyle name="Output 2 3 3 3 3 4 6" xfId="60312"/>
    <cellStyle name="Output 2 3 3 3 3 4 7" xfId="60313"/>
    <cellStyle name="Output 2 3 3 3 3 4 8" xfId="60314"/>
    <cellStyle name="Output 2 3 3 3 3 5" xfId="60315"/>
    <cellStyle name="Output 2 3 3 3 3 5 2" xfId="60316"/>
    <cellStyle name="Output 2 3 3 3 3 5 3" xfId="60317"/>
    <cellStyle name="Output 2 3 3 3 3 5 4" xfId="60318"/>
    <cellStyle name="Output 2 3 3 3 3 5 5" xfId="60319"/>
    <cellStyle name="Output 2 3 3 3 3 5 6" xfId="60320"/>
    <cellStyle name="Output 2 3 3 3 3 5 7" xfId="60321"/>
    <cellStyle name="Output 2 3 3 3 3 5 8" xfId="60322"/>
    <cellStyle name="Output 2 3 3 3 3 6" xfId="60323"/>
    <cellStyle name="Output 2 3 3 3 3 6 2" xfId="60324"/>
    <cellStyle name="Output 2 3 3 3 3 6 3" xfId="60325"/>
    <cellStyle name="Output 2 3 3 3 3 6 4" xfId="60326"/>
    <cellStyle name="Output 2 3 3 3 3 6 5" xfId="60327"/>
    <cellStyle name="Output 2 3 3 3 3 6 6" xfId="60328"/>
    <cellStyle name="Output 2 3 3 3 3 6 7" xfId="60329"/>
    <cellStyle name="Output 2 3 3 3 3 6 8" xfId="60330"/>
    <cellStyle name="Output 2 3 3 3 3 7" xfId="60331"/>
    <cellStyle name="Output 2 3 3 3 3 7 2" xfId="60332"/>
    <cellStyle name="Output 2 3 3 3 3 7 3" xfId="60333"/>
    <cellStyle name="Output 2 3 3 3 3 7 4" xfId="60334"/>
    <cellStyle name="Output 2 3 3 3 3 7 5" xfId="60335"/>
    <cellStyle name="Output 2 3 3 3 3 7 6" xfId="60336"/>
    <cellStyle name="Output 2 3 3 3 3 7 7" xfId="60337"/>
    <cellStyle name="Output 2 3 3 3 3 7 8" xfId="60338"/>
    <cellStyle name="Output 2 3 3 3 3 8" xfId="60339"/>
    <cellStyle name="Output 2 3 3 3 3 9" xfId="60340"/>
    <cellStyle name="Output 2 3 3 3 4" xfId="60341"/>
    <cellStyle name="Output 2 3 3 3 4 2" xfId="60342"/>
    <cellStyle name="Output 2 3 3 3 4 3" xfId="60343"/>
    <cellStyle name="Output 2 3 3 3 4 4" xfId="60344"/>
    <cellStyle name="Output 2 3 3 3 4 5" xfId="60345"/>
    <cellStyle name="Output 2 3 3 3 4 6" xfId="60346"/>
    <cellStyle name="Output 2 3 3 3 4 7" xfId="60347"/>
    <cellStyle name="Output 2 3 3 3 4 8" xfId="60348"/>
    <cellStyle name="Output 2 3 3 3 4 9" xfId="60349"/>
    <cellStyle name="Output 2 3 3 3 5" xfId="60350"/>
    <cellStyle name="Output 2 3 3 3 5 2" xfId="60351"/>
    <cellStyle name="Output 2 3 3 3 5 3" xfId="60352"/>
    <cellStyle name="Output 2 3 3 3 5 4" xfId="60353"/>
    <cellStyle name="Output 2 3 3 3 5 5" xfId="60354"/>
    <cellStyle name="Output 2 3 3 3 5 6" xfId="60355"/>
    <cellStyle name="Output 2 3 3 3 5 7" xfId="60356"/>
    <cellStyle name="Output 2 3 3 3 5 8" xfId="60357"/>
    <cellStyle name="Output 2 3 3 3 5 9" xfId="60358"/>
    <cellStyle name="Output 2 3 3 3 6" xfId="60359"/>
    <cellStyle name="Output 2 3 3 3 6 2" xfId="60360"/>
    <cellStyle name="Output 2 3 3 3 6 3" xfId="60361"/>
    <cellStyle name="Output 2 3 3 3 6 4" xfId="60362"/>
    <cellStyle name="Output 2 3 3 3 6 5" xfId="60363"/>
    <cellStyle name="Output 2 3 3 3 6 6" xfId="60364"/>
    <cellStyle name="Output 2 3 3 3 6 7" xfId="60365"/>
    <cellStyle name="Output 2 3 3 3 6 8" xfId="60366"/>
    <cellStyle name="Output 2 3 3 3 6 9" xfId="60367"/>
    <cellStyle name="Output 2 3 3 3 7" xfId="60368"/>
    <cellStyle name="Output 2 3 3 3 7 2" xfId="60369"/>
    <cellStyle name="Output 2 3 3 3 7 3" xfId="60370"/>
    <cellStyle name="Output 2 3 3 3 7 4" xfId="60371"/>
    <cellStyle name="Output 2 3 3 3 7 5" xfId="60372"/>
    <cellStyle name="Output 2 3 3 3 7 6" xfId="60373"/>
    <cellStyle name="Output 2 3 3 3 7 7" xfId="60374"/>
    <cellStyle name="Output 2 3 3 3 7 8" xfId="60375"/>
    <cellStyle name="Output 2 3 3 3 8" xfId="60376"/>
    <cellStyle name="Output 2 3 3 3 8 2" xfId="60377"/>
    <cellStyle name="Output 2 3 3 3 8 3" xfId="60378"/>
    <cellStyle name="Output 2 3 3 3 8 4" xfId="60379"/>
    <cellStyle name="Output 2 3 3 3 8 5" xfId="60380"/>
    <cellStyle name="Output 2 3 3 3 8 6" xfId="60381"/>
    <cellStyle name="Output 2 3 3 3 8 7" xfId="60382"/>
    <cellStyle name="Output 2 3 3 3 8 8" xfId="60383"/>
    <cellStyle name="Output 2 3 3 3 9" xfId="60384"/>
    <cellStyle name="Output 2 3 3 3 9 2" xfId="60385"/>
    <cellStyle name="Output 2 3 3 3 9 3" xfId="60386"/>
    <cellStyle name="Output 2 3 3 3 9 4" xfId="60387"/>
    <cellStyle name="Output 2 3 3 3 9 5" xfId="60388"/>
    <cellStyle name="Output 2 3 3 3 9 6" xfId="60389"/>
    <cellStyle name="Output 2 3 3 3 9 7" xfId="60390"/>
    <cellStyle name="Output 2 3 3 3 9 8" xfId="60391"/>
    <cellStyle name="Output 2 3 3 4" xfId="60392"/>
    <cellStyle name="Output 2 3 3 4 10" xfId="60393"/>
    <cellStyle name="Output 2 3 3 4 11" xfId="60394"/>
    <cellStyle name="Output 2 3 3 4 12" xfId="60395"/>
    <cellStyle name="Output 2 3 3 4 13" xfId="60396"/>
    <cellStyle name="Output 2 3 3 4 14" xfId="60397"/>
    <cellStyle name="Output 2 3 3 4 15" xfId="60398"/>
    <cellStyle name="Output 2 3 3 4 16" xfId="60399"/>
    <cellStyle name="Output 2 3 3 4 17" xfId="60400"/>
    <cellStyle name="Output 2 3 3 4 18" xfId="60401"/>
    <cellStyle name="Output 2 3 3 4 19" xfId="60402"/>
    <cellStyle name="Output 2 3 3 4 2" xfId="60403"/>
    <cellStyle name="Output 2 3 3 4 2 2" xfId="60404"/>
    <cellStyle name="Output 2 3 3 4 2 3" xfId="60405"/>
    <cellStyle name="Output 2 3 3 4 2 4" xfId="60406"/>
    <cellStyle name="Output 2 3 3 4 2 5" xfId="60407"/>
    <cellStyle name="Output 2 3 3 4 2 6" xfId="60408"/>
    <cellStyle name="Output 2 3 3 4 2 7" xfId="60409"/>
    <cellStyle name="Output 2 3 3 4 2 8" xfId="60410"/>
    <cellStyle name="Output 2 3 3 4 2 9" xfId="60411"/>
    <cellStyle name="Output 2 3 3 4 20" xfId="60412"/>
    <cellStyle name="Output 2 3 3 4 21" xfId="60413"/>
    <cellStyle name="Output 2 3 3 4 22" xfId="60414"/>
    <cellStyle name="Output 2 3 3 4 23" xfId="60415"/>
    <cellStyle name="Output 2 3 3 4 24" xfId="60416"/>
    <cellStyle name="Output 2 3 3 4 3" xfId="60417"/>
    <cellStyle name="Output 2 3 3 4 3 2" xfId="60418"/>
    <cellStyle name="Output 2 3 3 4 3 3" xfId="60419"/>
    <cellStyle name="Output 2 3 3 4 3 4" xfId="60420"/>
    <cellStyle name="Output 2 3 3 4 3 5" xfId="60421"/>
    <cellStyle name="Output 2 3 3 4 3 6" xfId="60422"/>
    <cellStyle name="Output 2 3 3 4 3 7" xfId="60423"/>
    <cellStyle name="Output 2 3 3 4 3 8" xfId="60424"/>
    <cellStyle name="Output 2 3 3 4 3 9" xfId="60425"/>
    <cellStyle name="Output 2 3 3 4 4" xfId="60426"/>
    <cellStyle name="Output 2 3 3 4 4 2" xfId="60427"/>
    <cellStyle name="Output 2 3 3 4 4 3" xfId="60428"/>
    <cellStyle name="Output 2 3 3 4 4 4" xfId="60429"/>
    <cellStyle name="Output 2 3 3 4 4 5" xfId="60430"/>
    <cellStyle name="Output 2 3 3 4 4 6" xfId="60431"/>
    <cellStyle name="Output 2 3 3 4 4 7" xfId="60432"/>
    <cellStyle name="Output 2 3 3 4 4 8" xfId="60433"/>
    <cellStyle name="Output 2 3 3 4 4 9" xfId="60434"/>
    <cellStyle name="Output 2 3 3 4 5" xfId="60435"/>
    <cellStyle name="Output 2 3 3 4 5 2" xfId="60436"/>
    <cellStyle name="Output 2 3 3 4 5 3" xfId="60437"/>
    <cellStyle name="Output 2 3 3 4 5 4" xfId="60438"/>
    <cellStyle name="Output 2 3 3 4 5 5" xfId="60439"/>
    <cellStyle name="Output 2 3 3 4 5 6" xfId="60440"/>
    <cellStyle name="Output 2 3 3 4 5 7" xfId="60441"/>
    <cellStyle name="Output 2 3 3 4 5 8" xfId="60442"/>
    <cellStyle name="Output 2 3 3 4 6" xfId="60443"/>
    <cellStyle name="Output 2 3 3 4 6 2" xfId="60444"/>
    <cellStyle name="Output 2 3 3 4 6 3" xfId="60445"/>
    <cellStyle name="Output 2 3 3 4 6 4" xfId="60446"/>
    <cellStyle name="Output 2 3 3 4 6 5" xfId="60447"/>
    <cellStyle name="Output 2 3 3 4 6 6" xfId="60448"/>
    <cellStyle name="Output 2 3 3 4 6 7" xfId="60449"/>
    <cellStyle name="Output 2 3 3 4 6 8" xfId="60450"/>
    <cellStyle name="Output 2 3 3 4 7" xfId="60451"/>
    <cellStyle name="Output 2 3 3 4 7 2" xfId="60452"/>
    <cellStyle name="Output 2 3 3 4 7 3" xfId="60453"/>
    <cellStyle name="Output 2 3 3 4 7 4" xfId="60454"/>
    <cellStyle name="Output 2 3 3 4 7 5" xfId="60455"/>
    <cellStyle name="Output 2 3 3 4 7 6" xfId="60456"/>
    <cellStyle name="Output 2 3 3 4 7 7" xfId="60457"/>
    <cellStyle name="Output 2 3 3 4 7 8" xfId="60458"/>
    <cellStyle name="Output 2 3 3 4 8" xfId="60459"/>
    <cellStyle name="Output 2 3 3 4 9" xfId="60460"/>
    <cellStyle name="Output 2 3 3 5" xfId="60461"/>
    <cellStyle name="Output 2 3 3 5 2" xfId="60462"/>
    <cellStyle name="Output 2 3 3 5 3" xfId="60463"/>
    <cellStyle name="Output 2 3 3 5 4" xfId="60464"/>
    <cellStyle name="Output 2 3 3 5 5" xfId="60465"/>
    <cellStyle name="Output 2 3 3 5 6" xfId="60466"/>
    <cellStyle name="Output 2 3 3 5 7" xfId="60467"/>
    <cellStyle name="Output 2 3 3 5 8" xfId="60468"/>
    <cellStyle name="Output 2 3 3 5 9" xfId="60469"/>
    <cellStyle name="Output 2 3 3 6" xfId="60470"/>
    <cellStyle name="Output 2 3 3 6 2" xfId="60471"/>
    <cellStyle name="Output 2 3 3 6 3" xfId="60472"/>
    <cellStyle name="Output 2 3 3 6 4" xfId="60473"/>
    <cellStyle name="Output 2 3 3 6 5" xfId="60474"/>
    <cellStyle name="Output 2 3 3 6 6" xfId="60475"/>
    <cellStyle name="Output 2 3 3 6 7" xfId="60476"/>
    <cellStyle name="Output 2 3 3 6 8" xfId="60477"/>
    <cellStyle name="Output 2 3 3 6 9" xfId="60478"/>
    <cellStyle name="Output 2 3 3 7" xfId="60479"/>
    <cellStyle name="Output 2 3 3 7 2" xfId="60480"/>
    <cellStyle name="Output 2 3 3 7 3" xfId="60481"/>
    <cellStyle name="Output 2 3 3 7 4" xfId="60482"/>
    <cellStyle name="Output 2 3 3 7 5" xfId="60483"/>
    <cellStyle name="Output 2 3 3 7 6" xfId="60484"/>
    <cellStyle name="Output 2 3 3 7 7" xfId="60485"/>
    <cellStyle name="Output 2 3 3 7 8" xfId="60486"/>
    <cellStyle name="Output 2 3 3 7 9" xfId="60487"/>
    <cellStyle name="Output 2 3 3 8" xfId="60488"/>
    <cellStyle name="Output 2 3 3 8 2" xfId="60489"/>
    <cellStyle name="Output 2 3 3 8 3" xfId="60490"/>
    <cellStyle name="Output 2 3 3 8 4" xfId="60491"/>
    <cellStyle name="Output 2 3 3 8 5" xfId="60492"/>
    <cellStyle name="Output 2 3 3 8 6" xfId="60493"/>
    <cellStyle name="Output 2 3 3 8 7" xfId="60494"/>
    <cellStyle name="Output 2 3 3 8 8" xfId="60495"/>
    <cellStyle name="Output 2 3 3 8 9" xfId="60496"/>
    <cellStyle name="Output 2 3 3 9" xfId="60497"/>
    <cellStyle name="Output 2 3 3 9 2" xfId="60498"/>
    <cellStyle name="Output 2 3 3 9 3" xfId="60499"/>
    <cellStyle name="Output 2 3 3 9 4" xfId="60500"/>
    <cellStyle name="Output 2 3 3 9 5" xfId="60501"/>
    <cellStyle name="Output 2 3 3 9 6" xfId="60502"/>
    <cellStyle name="Output 2 3 3 9 7" xfId="60503"/>
    <cellStyle name="Output 2 3 3 9 8" xfId="60504"/>
    <cellStyle name="Output 2 3 3 9 9" xfId="60505"/>
    <cellStyle name="Output 2 3 4" xfId="9896"/>
    <cellStyle name="Output 2 3 4 10" xfId="60506"/>
    <cellStyle name="Output 2 3 4 11" xfId="60507"/>
    <cellStyle name="Output 2 3 4 12" xfId="60508"/>
    <cellStyle name="Output 2 3 4 13" xfId="60509"/>
    <cellStyle name="Output 2 3 4 14" xfId="60510"/>
    <cellStyle name="Output 2 3 4 15" xfId="60511"/>
    <cellStyle name="Output 2 3 4 16" xfId="60512"/>
    <cellStyle name="Output 2 3 4 17" xfId="60513"/>
    <cellStyle name="Output 2 3 4 18" xfId="60514"/>
    <cellStyle name="Output 2 3 4 19" xfId="60515"/>
    <cellStyle name="Output 2 3 4 2" xfId="60516"/>
    <cellStyle name="Output 2 3 4 2 10" xfId="60517"/>
    <cellStyle name="Output 2 3 4 2 11" xfId="60518"/>
    <cellStyle name="Output 2 3 4 2 12" xfId="60519"/>
    <cellStyle name="Output 2 3 4 2 13" xfId="60520"/>
    <cellStyle name="Output 2 3 4 2 14" xfId="60521"/>
    <cellStyle name="Output 2 3 4 2 15" xfId="60522"/>
    <cellStyle name="Output 2 3 4 2 16" xfId="60523"/>
    <cellStyle name="Output 2 3 4 2 17" xfId="60524"/>
    <cellStyle name="Output 2 3 4 2 18" xfId="60525"/>
    <cellStyle name="Output 2 3 4 2 19" xfId="60526"/>
    <cellStyle name="Output 2 3 4 2 2" xfId="60527"/>
    <cellStyle name="Output 2 3 4 2 2 10" xfId="60528"/>
    <cellStyle name="Output 2 3 4 2 2 11" xfId="60529"/>
    <cellStyle name="Output 2 3 4 2 2 12" xfId="60530"/>
    <cellStyle name="Output 2 3 4 2 2 13" xfId="60531"/>
    <cellStyle name="Output 2 3 4 2 2 14" xfId="60532"/>
    <cellStyle name="Output 2 3 4 2 2 15" xfId="60533"/>
    <cellStyle name="Output 2 3 4 2 2 2" xfId="60534"/>
    <cellStyle name="Output 2 3 4 2 2 2 2" xfId="60535"/>
    <cellStyle name="Output 2 3 4 2 2 2 3" xfId="60536"/>
    <cellStyle name="Output 2 3 4 2 2 2 4" xfId="60537"/>
    <cellStyle name="Output 2 3 4 2 2 2 5" xfId="60538"/>
    <cellStyle name="Output 2 3 4 2 2 2 6" xfId="60539"/>
    <cellStyle name="Output 2 3 4 2 2 2 7" xfId="60540"/>
    <cellStyle name="Output 2 3 4 2 2 2 8" xfId="60541"/>
    <cellStyle name="Output 2 3 4 2 2 3" xfId="60542"/>
    <cellStyle name="Output 2 3 4 2 2 3 2" xfId="60543"/>
    <cellStyle name="Output 2 3 4 2 2 3 3" xfId="60544"/>
    <cellStyle name="Output 2 3 4 2 2 3 4" xfId="60545"/>
    <cellStyle name="Output 2 3 4 2 2 3 5" xfId="60546"/>
    <cellStyle name="Output 2 3 4 2 2 3 6" xfId="60547"/>
    <cellStyle name="Output 2 3 4 2 2 3 7" xfId="60548"/>
    <cellStyle name="Output 2 3 4 2 2 3 8" xfId="60549"/>
    <cellStyle name="Output 2 3 4 2 2 4" xfId="60550"/>
    <cellStyle name="Output 2 3 4 2 2 4 2" xfId="60551"/>
    <cellStyle name="Output 2 3 4 2 2 4 3" xfId="60552"/>
    <cellStyle name="Output 2 3 4 2 2 4 4" xfId="60553"/>
    <cellStyle name="Output 2 3 4 2 2 4 5" xfId="60554"/>
    <cellStyle name="Output 2 3 4 2 2 4 6" xfId="60555"/>
    <cellStyle name="Output 2 3 4 2 2 4 7" xfId="60556"/>
    <cellStyle name="Output 2 3 4 2 2 4 8" xfId="60557"/>
    <cellStyle name="Output 2 3 4 2 2 5" xfId="60558"/>
    <cellStyle name="Output 2 3 4 2 2 5 2" xfId="60559"/>
    <cellStyle name="Output 2 3 4 2 2 5 3" xfId="60560"/>
    <cellStyle name="Output 2 3 4 2 2 5 4" xfId="60561"/>
    <cellStyle name="Output 2 3 4 2 2 5 5" xfId="60562"/>
    <cellStyle name="Output 2 3 4 2 2 5 6" xfId="60563"/>
    <cellStyle name="Output 2 3 4 2 2 5 7" xfId="60564"/>
    <cellStyle name="Output 2 3 4 2 2 5 8" xfId="60565"/>
    <cellStyle name="Output 2 3 4 2 2 6" xfId="60566"/>
    <cellStyle name="Output 2 3 4 2 2 6 2" xfId="60567"/>
    <cellStyle name="Output 2 3 4 2 2 6 3" xfId="60568"/>
    <cellStyle name="Output 2 3 4 2 2 6 4" xfId="60569"/>
    <cellStyle name="Output 2 3 4 2 2 6 5" xfId="60570"/>
    <cellStyle name="Output 2 3 4 2 2 6 6" xfId="60571"/>
    <cellStyle name="Output 2 3 4 2 2 6 7" xfId="60572"/>
    <cellStyle name="Output 2 3 4 2 2 6 8" xfId="60573"/>
    <cellStyle name="Output 2 3 4 2 2 7" xfId="60574"/>
    <cellStyle name="Output 2 3 4 2 2 7 2" xfId="60575"/>
    <cellStyle name="Output 2 3 4 2 2 7 3" xfId="60576"/>
    <cellStyle name="Output 2 3 4 2 2 7 4" xfId="60577"/>
    <cellStyle name="Output 2 3 4 2 2 7 5" xfId="60578"/>
    <cellStyle name="Output 2 3 4 2 2 7 6" xfId="60579"/>
    <cellStyle name="Output 2 3 4 2 2 7 7" xfId="60580"/>
    <cellStyle name="Output 2 3 4 2 2 7 8" xfId="60581"/>
    <cellStyle name="Output 2 3 4 2 2 8" xfId="60582"/>
    <cellStyle name="Output 2 3 4 2 2 9" xfId="60583"/>
    <cellStyle name="Output 2 3 4 2 20" xfId="60584"/>
    <cellStyle name="Output 2 3 4 2 21" xfId="60585"/>
    <cellStyle name="Output 2 3 4 2 22" xfId="60586"/>
    <cellStyle name="Output 2 3 4 2 23" xfId="60587"/>
    <cellStyle name="Output 2 3 4 2 24" xfId="60588"/>
    <cellStyle name="Output 2 3 4 2 25" xfId="60589"/>
    <cellStyle name="Output 2 3 4 2 26" xfId="60590"/>
    <cellStyle name="Output 2 3 4 2 27" xfId="60591"/>
    <cellStyle name="Output 2 3 4 2 3" xfId="60592"/>
    <cellStyle name="Output 2 3 4 2 3 10" xfId="60593"/>
    <cellStyle name="Output 2 3 4 2 3 11" xfId="60594"/>
    <cellStyle name="Output 2 3 4 2 3 12" xfId="60595"/>
    <cellStyle name="Output 2 3 4 2 3 13" xfId="60596"/>
    <cellStyle name="Output 2 3 4 2 3 14" xfId="60597"/>
    <cellStyle name="Output 2 3 4 2 3 15" xfId="60598"/>
    <cellStyle name="Output 2 3 4 2 3 2" xfId="60599"/>
    <cellStyle name="Output 2 3 4 2 3 2 2" xfId="60600"/>
    <cellStyle name="Output 2 3 4 2 3 2 3" xfId="60601"/>
    <cellStyle name="Output 2 3 4 2 3 2 4" xfId="60602"/>
    <cellStyle name="Output 2 3 4 2 3 2 5" xfId="60603"/>
    <cellStyle name="Output 2 3 4 2 3 2 6" xfId="60604"/>
    <cellStyle name="Output 2 3 4 2 3 2 7" xfId="60605"/>
    <cellStyle name="Output 2 3 4 2 3 2 8" xfId="60606"/>
    <cellStyle name="Output 2 3 4 2 3 3" xfId="60607"/>
    <cellStyle name="Output 2 3 4 2 3 3 2" xfId="60608"/>
    <cellStyle name="Output 2 3 4 2 3 3 3" xfId="60609"/>
    <cellStyle name="Output 2 3 4 2 3 3 4" xfId="60610"/>
    <cellStyle name="Output 2 3 4 2 3 3 5" xfId="60611"/>
    <cellStyle name="Output 2 3 4 2 3 3 6" xfId="60612"/>
    <cellStyle name="Output 2 3 4 2 3 3 7" xfId="60613"/>
    <cellStyle name="Output 2 3 4 2 3 3 8" xfId="60614"/>
    <cellStyle name="Output 2 3 4 2 3 4" xfId="60615"/>
    <cellStyle name="Output 2 3 4 2 3 4 2" xfId="60616"/>
    <cellStyle name="Output 2 3 4 2 3 4 3" xfId="60617"/>
    <cellStyle name="Output 2 3 4 2 3 4 4" xfId="60618"/>
    <cellStyle name="Output 2 3 4 2 3 4 5" xfId="60619"/>
    <cellStyle name="Output 2 3 4 2 3 4 6" xfId="60620"/>
    <cellStyle name="Output 2 3 4 2 3 4 7" xfId="60621"/>
    <cellStyle name="Output 2 3 4 2 3 4 8" xfId="60622"/>
    <cellStyle name="Output 2 3 4 2 3 5" xfId="60623"/>
    <cellStyle name="Output 2 3 4 2 3 5 2" xfId="60624"/>
    <cellStyle name="Output 2 3 4 2 3 5 3" xfId="60625"/>
    <cellStyle name="Output 2 3 4 2 3 5 4" xfId="60626"/>
    <cellStyle name="Output 2 3 4 2 3 5 5" xfId="60627"/>
    <cellStyle name="Output 2 3 4 2 3 5 6" xfId="60628"/>
    <cellStyle name="Output 2 3 4 2 3 5 7" xfId="60629"/>
    <cellStyle name="Output 2 3 4 2 3 5 8" xfId="60630"/>
    <cellStyle name="Output 2 3 4 2 3 6" xfId="60631"/>
    <cellStyle name="Output 2 3 4 2 3 6 2" xfId="60632"/>
    <cellStyle name="Output 2 3 4 2 3 6 3" xfId="60633"/>
    <cellStyle name="Output 2 3 4 2 3 6 4" xfId="60634"/>
    <cellStyle name="Output 2 3 4 2 3 6 5" xfId="60635"/>
    <cellStyle name="Output 2 3 4 2 3 6 6" xfId="60636"/>
    <cellStyle name="Output 2 3 4 2 3 6 7" xfId="60637"/>
    <cellStyle name="Output 2 3 4 2 3 6 8" xfId="60638"/>
    <cellStyle name="Output 2 3 4 2 3 7" xfId="60639"/>
    <cellStyle name="Output 2 3 4 2 3 7 2" xfId="60640"/>
    <cellStyle name="Output 2 3 4 2 3 7 3" xfId="60641"/>
    <cellStyle name="Output 2 3 4 2 3 7 4" xfId="60642"/>
    <cellStyle name="Output 2 3 4 2 3 7 5" xfId="60643"/>
    <cellStyle name="Output 2 3 4 2 3 7 6" xfId="60644"/>
    <cellStyle name="Output 2 3 4 2 3 7 7" xfId="60645"/>
    <cellStyle name="Output 2 3 4 2 3 7 8" xfId="60646"/>
    <cellStyle name="Output 2 3 4 2 3 8" xfId="60647"/>
    <cellStyle name="Output 2 3 4 2 3 9" xfId="60648"/>
    <cellStyle name="Output 2 3 4 2 4" xfId="60649"/>
    <cellStyle name="Output 2 3 4 2 4 2" xfId="60650"/>
    <cellStyle name="Output 2 3 4 2 4 3" xfId="60651"/>
    <cellStyle name="Output 2 3 4 2 4 4" xfId="60652"/>
    <cellStyle name="Output 2 3 4 2 4 5" xfId="60653"/>
    <cellStyle name="Output 2 3 4 2 4 6" xfId="60654"/>
    <cellStyle name="Output 2 3 4 2 4 7" xfId="60655"/>
    <cellStyle name="Output 2 3 4 2 4 8" xfId="60656"/>
    <cellStyle name="Output 2 3 4 2 4 9" xfId="60657"/>
    <cellStyle name="Output 2 3 4 2 5" xfId="60658"/>
    <cellStyle name="Output 2 3 4 2 5 2" xfId="60659"/>
    <cellStyle name="Output 2 3 4 2 5 3" xfId="60660"/>
    <cellStyle name="Output 2 3 4 2 5 4" xfId="60661"/>
    <cellStyle name="Output 2 3 4 2 5 5" xfId="60662"/>
    <cellStyle name="Output 2 3 4 2 5 6" xfId="60663"/>
    <cellStyle name="Output 2 3 4 2 5 7" xfId="60664"/>
    <cellStyle name="Output 2 3 4 2 5 8" xfId="60665"/>
    <cellStyle name="Output 2 3 4 2 6" xfId="60666"/>
    <cellStyle name="Output 2 3 4 2 6 2" xfId="60667"/>
    <cellStyle name="Output 2 3 4 2 6 3" xfId="60668"/>
    <cellStyle name="Output 2 3 4 2 6 4" xfId="60669"/>
    <cellStyle name="Output 2 3 4 2 6 5" xfId="60670"/>
    <cellStyle name="Output 2 3 4 2 6 6" xfId="60671"/>
    <cellStyle name="Output 2 3 4 2 6 7" xfId="60672"/>
    <cellStyle name="Output 2 3 4 2 6 8" xfId="60673"/>
    <cellStyle name="Output 2 3 4 2 7" xfId="60674"/>
    <cellStyle name="Output 2 3 4 2 7 2" xfId="60675"/>
    <cellStyle name="Output 2 3 4 2 7 3" xfId="60676"/>
    <cellStyle name="Output 2 3 4 2 7 4" xfId="60677"/>
    <cellStyle name="Output 2 3 4 2 7 5" xfId="60678"/>
    <cellStyle name="Output 2 3 4 2 7 6" xfId="60679"/>
    <cellStyle name="Output 2 3 4 2 7 7" xfId="60680"/>
    <cellStyle name="Output 2 3 4 2 7 8" xfId="60681"/>
    <cellStyle name="Output 2 3 4 2 8" xfId="60682"/>
    <cellStyle name="Output 2 3 4 2 8 2" xfId="60683"/>
    <cellStyle name="Output 2 3 4 2 8 3" xfId="60684"/>
    <cellStyle name="Output 2 3 4 2 8 4" xfId="60685"/>
    <cellStyle name="Output 2 3 4 2 8 5" xfId="60686"/>
    <cellStyle name="Output 2 3 4 2 8 6" xfId="60687"/>
    <cellStyle name="Output 2 3 4 2 8 7" xfId="60688"/>
    <cellStyle name="Output 2 3 4 2 8 8" xfId="60689"/>
    <cellStyle name="Output 2 3 4 2 9" xfId="60690"/>
    <cellStyle name="Output 2 3 4 2 9 2" xfId="60691"/>
    <cellStyle name="Output 2 3 4 2 9 3" xfId="60692"/>
    <cellStyle name="Output 2 3 4 2 9 4" xfId="60693"/>
    <cellStyle name="Output 2 3 4 2 9 5" xfId="60694"/>
    <cellStyle name="Output 2 3 4 2 9 6" xfId="60695"/>
    <cellStyle name="Output 2 3 4 2 9 7" xfId="60696"/>
    <cellStyle name="Output 2 3 4 2 9 8" xfId="60697"/>
    <cellStyle name="Output 2 3 4 20" xfId="60698"/>
    <cellStyle name="Output 2 3 4 21" xfId="60699"/>
    <cellStyle name="Output 2 3 4 22" xfId="60700"/>
    <cellStyle name="Output 2 3 4 23" xfId="60701"/>
    <cellStyle name="Output 2 3 4 3" xfId="60702"/>
    <cellStyle name="Output 2 3 4 3 10" xfId="60703"/>
    <cellStyle name="Output 2 3 4 3 11" xfId="60704"/>
    <cellStyle name="Output 2 3 4 3 12" xfId="60705"/>
    <cellStyle name="Output 2 3 4 3 13" xfId="60706"/>
    <cellStyle name="Output 2 3 4 3 14" xfId="60707"/>
    <cellStyle name="Output 2 3 4 3 15" xfId="60708"/>
    <cellStyle name="Output 2 3 4 3 16" xfId="60709"/>
    <cellStyle name="Output 2 3 4 3 17" xfId="60710"/>
    <cellStyle name="Output 2 3 4 3 18" xfId="60711"/>
    <cellStyle name="Output 2 3 4 3 19" xfId="60712"/>
    <cellStyle name="Output 2 3 4 3 2" xfId="60713"/>
    <cellStyle name="Output 2 3 4 3 2 2" xfId="60714"/>
    <cellStyle name="Output 2 3 4 3 2 3" xfId="60715"/>
    <cellStyle name="Output 2 3 4 3 2 4" xfId="60716"/>
    <cellStyle name="Output 2 3 4 3 2 5" xfId="60717"/>
    <cellStyle name="Output 2 3 4 3 2 6" xfId="60718"/>
    <cellStyle name="Output 2 3 4 3 2 7" xfId="60719"/>
    <cellStyle name="Output 2 3 4 3 2 8" xfId="60720"/>
    <cellStyle name="Output 2 3 4 3 20" xfId="60721"/>
    <cellStyle name="Output 2 3 4 3 21" xfId="60722"/>
    <cellStyle name="Output 2 3 4 3 22" xfId="60723"/>
    <cellStyle name="Output 2 3 4 3 23" xfId="60724"/>
    <cellStyle name="Output 2 3 4 3 24" xfId="60725"/>
    <cellStyle name="Output 2 3 4 3 3" xfId="60726"/>
    <cellStyle name="Output 2 3 4 3 3 2" xfId="60727"/>
    <cellStyle name="Output 2 3 4 3 3 3" xfId="60728"/>
    <cellStyle name="Output 2 3 4 3 3 4" xfId="60729"/>
    <cellStyle name="Output 2 3 4 3 3 5" xfId="60730"/>
    <cellStyle name="Output 2 3 4 3 3 6" xfId="60731"/>
    <cellStyle name="Output 2 3 4 3 3 7" xfId="60732"/>
    <cellStyle name="Output 2 3 4 3 3 8" xfId="60733"/>
    <cellStyle name="Output 2 3 4 3 4" xfId="60734"/>
    <cellStyle name="Output 2 3 4 3 4 2" xfId="60735"/>
    <cellStyle name="Output 2 3 4 3 4 3" xfId="60736"/>
    <cellStyle name="Output 2 3 4 3 4 4" xfId="60737"/>
    <cellStyle name="Output 2 3 4 3 4 5" xfId="60738"/>
    <cellStyle name="Output 2 3 4 3 4 6" xfId="60739"/>
    <cellStyle name="Output 2 3 4 3 4 7" xfId="60740"/>
    <cellStyle name="Output 2 3 4 3 4 8" xfId="60741"/>
    <cellStyle name="Output 2 3 4 3 5" xfId="60742"/>
    <cellStyle name="Output 2 3 4 3 5 2" xfId="60743"/>
    <cellStyle name="Output 2 3 4 3 5 3" xfId="60744"/>
    <cellStyle name="Output 2 3 4 3 5 4" xfId="60745"/>
    <cellStyle name="Output 2 3 4 3 5 5" xfId="60746"/>
    <cellStyle name="Output 2 3 4 3 5 6" xfId="60747"/>
    <cellStyle name="Output 2 3 4 3 5 7" xfId="60748"/>
    <cellStyle name="Output 2 3 4 3 5 8" xfId="60749"/>
    <cellStyle name="Output 2 3 4 3 6" xfId="60750"/>
    <cellStyle name="Output 2 3 4 3 6 2" xfId="60751"/>
    <cellStyle name="Output 2 3 4 3 6 3" xfId="60752"/>
    <cellStyle name="Output 2 3 4 3 6 4" xfId="60753"/>
    <cellStyle name="Output 2 3 4 3 6 5" xfId="60754"/>
    <cellStyle name="Output 2 3 4 3 6 6" xfId="60755"/>
    <cellStyle name="Output 2 3 4 3 6 7" xfId="60756"/>
    <cellStyle name="Output 2 3 4 3 6 8" xfId="60757"/>
    <cellStyle name="Output 2 3 4 3 7" xfId="60758"/>
    <cellStyle name="Output 2 3 4 3 7 2" xfId="60759"/>
    <cellStyle name="Output 2 3 4 3 7 3" xfId="60760"/>
    <cellStyle name="Output 2 3 4 3 7 4" xfId="60761"/>
    <cellStyle name="Output 2 3 4 3 7 5" xfId="60762"/>
    <cellStyle name="Output 2 3 4 3 7 6" xfId="60763"/>
    <cellStyle name="Output 2 3 4 3 7 7" xfId="60764"/>
    <cellStyle name="Output 2 3 4 3 7 8" xfId="60765"/>
    <cellStyle name="Output 2 3 4 3 8" xfId="60766"/>
    <cellStyle name="Output 2 3 4 3 9" xfId="60767"/>
    <cellStyle name="Output 2 3 4 4" xfId="60768"/>
    <cellStyle name="Output 2 3 4 4 2" xfId="60769"/>
    <cellStyle name="Output 2 3 4 4 3" xfId="60770"/>
    <cellStyle name="Output 2 3 4 4 4" xfId="60771"/>
    <cellStyle name="Output 2 3 4 4 5" xfId="60772"/>
    <cellStyle name="Output 2 3 4 4 6" xfId="60773"/>
    <cellStyle name="Output 2 3 4 4 7" xfId="60774"/>
    <cellStyle name="Output 2 3 4 4 8" xfId="60775"/>
    <cellStyle name="Output 2 3 4 4 9" xfId="60776"/>
    <cellStyle name="Output 2 3 4 5" xfId="60777"/>
    <cellStyle name="Output 2 3 4 5 2" xfId="60778"/>
    <cellStyle name="Output 2 3 4 5 3" xfId="60779"/>
    <cellStyle name="Output 2 3 4 5 4" xfId="60780"/>
    <cellStyle name="Output 2 3 4 5 5" xfId="60781"/>
    <cellStyle name="Output 2 3 4 5 6" xfId="60782"/>
    <cellStyle name="Output 2 3 4 5 7" xfId="60783"/>
    <cellStyle name="Output 2 3 4 5 8" xfId="60784"/>
    <cellStyle name="Output 2 3 4 5 9" xfId="60785"/>
    <cellStyle name="Output 2 3 4 6" xfId="60786"/>
    <cellStyle name="Output 2 3 4 6 2" xfId="60787"/>
    <cellStyle name="Output 2 3 4 6 3" xfId="60788"/>
    <cellStyle name="Output 2 3 4 6 4" xfId="60789"/>
    <cellStyle name="Output 2 3 4 6 5" xfId="60790"/>
    <cellStyle name="Output 2 3 4 6 6" xfId="60791"/>
    <cellStyle name="Output 2 3 4 6 7" xfId="60792"/>
    <cellStyle name="Output 2 3 4 6 8" xfId="60793"/>
    <cellStyle name="Output 2 3 4 6 9" xfId="60794"/>
    <cellStyle name="Output 2 3 4 7" xfId="60795"/>
    <cellStyle name="Output 2 3 4 7 2" xfId="60796"/>
    <cellStyle name="Output 2 3 4 7 3" xfId="60797"/>
    <cellStyle name="Output 2 3 4 7 4" xfId="60798"/>
    <cellStyle name="Output 2 3 4 7 5" xfId="60799"/>
    <cellStyle name="Output 2 3 4 7 6" xfId="60800"/>
    <cellStyle name="Output 2 3 4 7 7" xfId="60801"/>
    <cellStyle name="Output 2 3 4 7 8" xfId="60802"/>
    <cellStyle name="Output 2 3 4 7 9" xfId="60803"/>
    <cellStyle name="Output 2 3 4 8" xfId="60804"/>
    <cellStyle name="Output 2 3 4 8 2" xfId="60805"/>
    <cellStyle name="Output 2 3 4 8 3" xfId="60806"/>
    <cellStyle name="Output 2 3 4 8 4" xfId="60807"/>
    <cellStyle name="Output 2 3 4 8 5" xfId="60808"/>
    <cellStyle name="Output 2 3 4 8 6" xfId="60809"/>
    <cellStyle name="Output 2 3 4 8 7" xfId="60810"/>
    <cellStyle name="Output 2 3 4 8 8" xfId="60811"/>
    <cellStyle name="Output 2 3 4 9" xfId="60812"/>
    <cellStyle name="Output 2 3 5" xfId="9820"/>
    <cellStyle name="Output 2 3 5 10" xfId="60813"/>
    <cellStyle name="Output 2 3 5 11" xfId="60814"/>
    <cellStyle name="Output 2 3 5 12" xfId="60815"/>
    <cellStyle name="Output 2 3 5 13" xfId="60816"/>
    <cellStyle name="Output 2 3 5 14" xfId="60817"/>
    <cellStyle name="Output 2 3 5 15" xfId="60818"/>
    <cellStyle name="Output 2 3 5 16" xfId="60819"/>
    <cellStyle name="Output 2 3 5 17" xfId="60820"/>
    <cellStyle name="Output 2 3 5 18" xfId="60821"/>
    <cellStyle name="Output 2 3 5 19" xfId="60822"/>
    <cellStyle name="Output 2 3 5 2" xfId="60823"/>
    <cellStyle name="Output 2 3 5 3" xfId="60824"/>
    <cellStyle name="Output 2 3 5 4" xfId="60825"/>
    <cellStyle name="Output 2 3 5 5" xfId="60826"/>
    <cellStyle name="Output 2 3 5 6" xfId="60827"/>
    <cellStyle name="Output 2 3 5 7" xfId="60828"/>
    <cellStyle name="Output 2 3 5 8" xfId="60829"/>
    <cellStyle name="Output 2 3 5 9" xfId="60830"/>
    <cellStyle name="Output 2 3 6" xfId="60831"/>
    <cellStyle name="Output 2 3 6 10" xfId="60832"/>
    <cellStyle name="Output 2 3 6 11" xfId="60833"/>
    <cellStyle name="Output 2 3 6 12" xfId="60834"/>
    <cellStyle name="Output 2 3 6 13" xfId="60835"/>
    <cellStyle name="Output 2 3 6 14" xfId="60836"/>
    <cellStyle name="Output 2 3 6 15" xfId="60837"/>
    <cellStyle name="Output 2 3 6 16" xfId="60838"/>
    <cellStyle name="Output 2 3 6 17" xfId="60839"/>
    <cellStyle name="Output 2 3 6 18" xfId="60840"/>
    <cellStyle name="Output 2 3 6 2" xfId="60841"/>
    <cellStyle name="Output 2 3 6 3" xfId="60842"/>
    <cellStyle name="Output 2 3 6 4" xfId="60843"/>
    <cellStyle name="Output 2 3 6 5" xfId="60844"/>
    <cellStyle name="Output 2 3 6 6" xfId="60845"/>
    <cellStyle name="Output 2 3 6 7" xfId="60846"/>
    <cellStyle name="Output 2 3 6 8" xfId="60847"/>
    <cellStyle name="Output 2 3 6 9" xfId="60848"/>
    <cellStyle name="Output 2 3 7" xfId="60849"/>
    <cellStyle name="Output 2 3 7 2" xfId="60850"/>
    <cellStyle name="Output 2 3 7 3" xfId="60851"/>
    <cellStyle name="Output 2 3 7 4" xfId="60852"/>
    <cellStyle name="Output 2 3 7 5" xfId="60853"/>
    <cellStyle name="Output 2 3 7 6" xfId="60854"/>
    <cellStyle name="Output 2 3 7 7" xfId="60855"/>
    <cellStyle name="Output 2 3 7 8" xfId="60856"/>
    <cellStyle name="Output 2 3 7 9" xfId="60857"/>
    <cellStyle name="Output 2 3 8" xfId="60858"/>
    <cellStyle name="Output 2 3 8 2" xfId="60859"/>
    <cellStyle name="Output 2 3 8 3" xfId="60860"/>
    <cellStyle name="Output 2 3 8 4" xfId="60861"/>
    <cellStyle name="Output 2 3 8 5" xfId="60862"/>
    <cellStyle name="Output 2 3 8 6" xfId="60863"/>
    <cellStyle name="Output 2 3 8 7" xfId="60864"/>
    <cellStyle name="Output 2 3 8 8" xfId="60865"/>
    <cellStyle name="Output 2 3 8 9" xfId="60866"/>
    <cellStyle name="Output 2 3 9" xfId="60867"/>
    <cellStyle name="Output 2 3 9 2" xfId="60868"/>
    <cellStyle name="Output 2 3 9 3" xfId="60869"/>
    <cellStyle name="Output 2 3 9 4" xfId="60870"/>
    <cellStyle name="Output 2 3 9 5" xfId="60871"/>
    <cellStyle name="Output 2 3 9 6" xfId="60872"/>
    <cellStyle name="Output 2 3 9 7" xfId="60873"/>
    <cellStyle name="Output 2 3 9 8" xfId="60874"/>
    <cellStyle name="Output 2 3 9 9" xfId="60875"/>
    <cellStyle name="Output 2 4" xfId="4609"/>
    <cellStyle name="Output 2 4 10" xfId="60876"/>
    <cellStyle name="Output 2 4 10 2" xfId="60877"/>
    <cellStyle name="Output 2 4 10 3" xfId="60878"/>
    <cellStyle name="Output 2 4 10 4" xfId="60879"/>
    <cellStyle name="Output 2 4 10 5" xfId="60880"/>
    <cellStyle name="Output 2 4 10 6" xfId="60881"/>
    <cellStyle name="Output 2 4 10 7" xfId="60882"/>
    <cellStyle name="Output 2 4 10 8" xfId="60883"/>
    <cellStyle name="Output 2 4 11" xfId="60884"/>
    <cellStyle name="Output 2 4 12" xfId="60885"/>
    <cellStyle name="Output 2 4 13" xfId="60886"/>
    <cellStyle name="Output 2 4 14" xfId="60887"/>
    <cellStyle name="Output 2 4 15" xfId="60888"/>
    <cellStyle name="Output 2 4 16" xfId="60889"/>
    <cellStyle name="Output 2 4 17" xfId="60890"/>
    <cellStyle name="Output 2 4 18" xfId="60891"/>
    <cellStyle name="Output 2 4 19" xfId="60892"/>
    <cellStyle name="Output 2 4 2" xfId="60893"/>
    <cellStyle name="Output 2 4 2 10" xfId="60894"/>
    <cellStyle name="Output 2 4 2 11" xfId="60895"/>
    <cellStyle name="Output 2 4 2 12" xfId="60896"/>
    <cellStyle name="Output 2 4 2 13" xfId="60897"/>
    <cellStyle name="Output 2 4 2 14" xfId="60898"/>
    <cellStyle name="Output 2 4 2 15" xfId="60899"/>
    <cellStyle name="Output 2 4 2 16" xfId="60900"/>
    <cellStyle name="Output 2 4 2 17" xfId="60901"/>
    <cellStyle name="Output 2 4 2 18" xfId="60902"/>
    <cellStyle name="Output 2 4 2 19" xfId="60903"/>
    <cellStyle name="Output 2 4 2 2" xfId="60904"/>
    <cellStyle name="Output 2 4 2 2 10" xfId="60905"/>
    <cellStyle name="Output 2 4 2 2 11" xfId="60906"/>
    <cellStyle name="Output 2 4 2 2 12" xfId="60907"/>
    <cellStyle name="Output 2 4 2 2 13" xfId="60908"/>
    <cellStyle name="Output 2 4 2 2 14" xfId="60909"/>
    <cellStyle name="Output 2 4 2 2 15" xfId="60910"/>
    <cellStyle name="Output 2 4 2 2 2" xfId="60911"/>
    <cellStyle name="Output 2 4 2 2 2 2" xfId="60912"/>
    <cellStyle name="Output 2 4 2 2 2 3" xfId="60913"/>
    <cellStyle name="Output 2 4 2 2 2 4" xfId="60914"/>
    <cellStyle name="Output 2 4 2 2 2 5" xfId="60915"/>
    <cellStyle name="Output 2 4 2 2 2 6" xfId="60916"/>
    <cellStyle name="Output 2 4 2 2 2 7" xfId="60917"/>
    <cellStyle name="Output 2 4 2 2 2 8" xfId="60918"/>
    <cellStyle name="Output 2 4 2 2 2 9" xfId="60919"/>
    <cellStyle name="Output 2 4 2 2 3" xfId="60920"/>
    <cellStyle name="Output 2 4 2 2 3 2" xfId="60921"/>
    <cellStyle name="Output 2 4 2 2 3 3" xfId="60922"/>
    <cellStyle name="Output 2 4 2 2 3 4" xfId="60923"/>
    <cellStyle name="Output 2 4 2 2 3 5" xfId="60924"/>
    <cellStyle name="Output 2 4 2 2 3 6" xfId="60925"/>
    <cellStyle name="Output 2 4 2 2 3 7" xfId="60926"/>
    <cellStyle name="Output 2 4 2 2 3 8" xfId="60927"/>
    <cellStyle name="Output 2 4 2 2 3 9" xfId="60928"/>
    <cellStyle name="Output 2 4 2 2 4" xfId="60929"/>
    <cellStyle name="Output 2 4 2 2 4 2" xfId="60930"/>
    <cellStyle name="Output 2 4 2 2 4 3" xfId="60931"/>
    <cellStyle name="Output 2 4 2 2 4 4" xfId="60932"/>
    <cellStyle name="Output 2 4 2 2 4 5" xfId="60933"/>
    <cellStyle name="Output 2 4 2 2 4 6" xfId="60934"/>
    <cellStyle name="Output 2 4 2 2 4 7" xfId="60935"/>
    <cellStyle name="Output 2 4 2 2 4 8" xfId="60936"/>
    <cellStyle name="Output 2 4 2 2 4 9" xfId="60937"/>
    <cellStyle name="Output 2 4 2 2 5" xfId="60938"/>
    <cellStyle name="Output 2 4 2 2 5 2" xfId="60939"/>
    <cellStyle name="Output 2 4 2 2 5 3" xfId="60940"/>
    <cellStyle name="Output 2 4 2 2 5 4" xfId="60941"/>
    <cellStyle name="Output 2 4 2 2 5 5" xfId="60942"/>
    <cellStyle name="Output 2 4 2 2 5 6" xfId="60943"/>
    <cellStyle name="Output 2 4 2 2 5 7" xfId="60944"/>
    <cellStyle name="Output 2 4 2 2 5 8" xfId="60945"/>
    <cellStyle name="Output 2 4 2 2 6" xfId="60946"/>
    <cellStyle name="Output 2 4 2 2 6 2" xfId="60947"/>
    <cellStyle name="Output 2 4 2 2 6 3" xfId="60948"/>
    <cellStyle name="Output 2 4 2 2 6 4" xfId="60949"/>
    <cellStyle name="Output 2 4 2 2 6 5" xfId="60950"/>
    <cellStyle name="Output 2 4 2 2 6 6" xfId="60951"/>
    <cellStyle name="Output 2 4 2 2 6 7" xfId="60952"/>
    <cellStyle name="Output 2 4 2 2 6 8" xfId="60953"/>
    <cellStyle name="Output 2 4 2 2 7" xfId="60954"/>
    <cellStyle name="Output 2 4 2 2 7 2" xfId="60955"/>
    <cellStyle name="Output 2 4 2 2 7 3" xfId="60956"/>
    <cellStyle name="Output 2 4 2 2 7 4" xfId="60957"/>
    <cellStyle name="Output 2 4 2 2 7 5" xfId="60958"/>
    <cellStyle name="Output 2 4 2 2 7 6" xfId="60959"/>
    <cellStyle name="Output 2 4 2 2 7 7" xfId="60960"/>
    <cellStyle name="Output 2 4 2 2 7 8" xfId="60961"/>
    <cellStyle name="Output 2 4 2 2 8" xfId="60962"/>
    <cellStyle name="Output 2 4 2 2 9" xfId="60963"/>
    <cellStyle name="Output 2 4 2 20" xfId="60964"/>
    <cellStyle name="Output 2 4 2 21" xfId="60965"/>
    <cellStyle name="Output 2 4 2 22" xfId="60966"/>
    <cellStyle name="Output 2 4 2 23" xfId="60967"/>
    <cellStyle name="Output 2 4 2 24" xfId="60968"/>
    <cellStyle name="Output 2 4 2 25" xfId="60969"/>
    <cellStyle name="Output 2 4 2 26" xfId="60970"/>
    <cellStyle name="Output 2 4 2 27" xfId="60971"/>
    <cellStyle name="Output 2 4 2 3" xfId="60972"/>
    <cellStyle name="Output 2 4 2 3 10" xfId="60973"/>
    <cellStyle name="Output 2 4 2 3 11" xfId="60974"/>
    <cellStyle name="Output 2 4 2 3 12" xfId="60975"/>
    <cellStyle name="Output 2 4 2 3 13" xfId="60976"/>
    <cellStyle name="Output 2 4 2 3 14" xfId="60977"/>
    <cellStyle name="Output 2 4 2 3 15" xfId="60978"/>
    <cellStyle name="Output 2 4 2 3 2" xfId="60979"/>
    <cellStyle name="Output 2 4 2 3 2 2" xfId="60980"/>
    <cellStyle name="Output 2 4 2 3 2 3" xfId="60981"/>
    <cellStyle name="Output 2 4 2 3 2 4" xfId="60982"/>
    <cellStyle name="Output 2 4 2 3 2 5" xfId="60983"/>
    <cellStyle name="Output 2 4 2 3 2 6" xfId="60984"/>
    <cellStyle name="Output 2 4 2 3 2 7" xfId="60985"/>
    <cellStyle name="Output 2 4 2 3 2 8" xfId="60986"/>
    <cellStyle name="Output 2 4 2 3 3" xfId="60987"/>
    <cellStyle name="Output 2 4 2 3 3 2" xfId="60988"/>
    <cellStyle name="Output 2 4 2 3 3 3" xfId="60989"/>
    <cellStyle name="Output 2 4 2 3 3 4" xfId="60990"/>
    <cellStyle name="Output 2 4 2 3 3 5" xfId="60991"/>
    <cellStyle name="Output 2 4 2 3 3 6" xfId="60992"/>
    <cellStyle name="Output 2 4 2 3 3 7" xfId="60993"/>
    <cellStyle name="Output 2 4 2 3 3 8" xfId="60994"/>
    <cellStyle name="Output 2 4 2 3 4" xfId="60995"/>
    <cellStyle name="Output 2 4 2 3 4 2" xfId="60996"/>
    <cellStyle name="Output 2 4 2 3 4 3" xfId="60997"/>
    <cellStyle name="Output 2 4 2 3 4 4" xfId="60998"/>
    <cellStyle name="Output 2 4 2 3 4 5" xfId="60999"/>
    <cellStyle name="Output 2 4 2 3 4 6" xfId="61000"/>
    <cellStyle name="Output 2 4 2 3 4 7" xfId="61001"/>
    <cellStyle name="Output 2 4 2 3 4 8" xfId="61002"/>
    <cellStyle name="Output 2 4 2 3 5" xfId="61003"/>
    <cellStyle name="Output 2 4 2 3 5 2" xfId="61004"/>
    <cellStyle name="Output 2 4 2 3 5 3" xfId="61005"/>
    <cellStyle name="Output 2 4 2 3 5 4" xfId="61006"/>
    <cellStyle name="Output 2 4 2 3 5 5" xfId="61007"/>
    <cellStyle name="Output 2 4 2 3 5 6" xfId="61008"/>
    <cellStyle name="Output 2 4 2 3 5 7" xfId="61009"/>
    <cellStyle name="Output 2 4 2 3 5 8" xfId="61010"/>
    <cellStyle name="Output 2 4 2 3 6" xfId="61011"/>
    <cellStyle name="Output 2 4 2 3 6 2" xfId="61012"/>
    <cellStyle name="Output 2 4 2 3 6 3" xfId="61013"/>
    <cellStyle name="Output 2 4 2 3 6 4" xfId="61014"/>
    <cellStyle name="Output 2 4 2 3 6 5" xfId="61015"/>
    <cellStyle name="Output 2 4 2 3 6 6" xfId="61016"/>
    <cellStyle name="Output 2 4 2 3 6 7" xfId="61017"/>
    <cellStyle name="Output 2 4 2 3 6 8" xfId="61018"/>
    <cellStyle name="Output 2 4 2 3 7" xfId="61019"/>
    <cellStyle name="Output 2 4 2 3 7 2" xfId="61020"/>
    <cellStyle name="Output 2 4 2 3 7 3" xfId="61021"/>
    <cellStyle name="Output 2 4 2 3 7 4" xfId="61022"/>
    <cellStyle name="Output 2 4 2 3 7 5" xfId="61023"/>
    <cellStyle name="Output 2 4 2 3 7 6" xfId="61024"/>
    <cellStyle name="Output 2 4 2 3 7 7" xfId="61025"/>
    <cellStyle name="Output 2 4 2 3 7 8" xfId="61026"/>
    <cellStyle name="Output 2 4 2 3 8" xfId="61027"/>
    <cellStyle name="Output 2 4 2 3 9" xfId="61028"/>
    <cellStyle name="Output 2 4 2 4" xfId="61029"/>
    <cellStyle name="Output 2 4 2 4 2" xfId="61030"/>
    <cellStyle name="Output 2 4 2 4 3" xfId="61031"/>
    <cellStyle name="Output 2 4 2 4 4" xfId="61032"/>
    <cellStyle name="Output 2 4 2 4 5" xfId="61033"/>
    <cellStyle name="Output 2 4 2 4 6" xfId="61034"/>
    <cellStyle name="Output 2 4 2 4 7" xfId="61035"/>
    <cellStyle name="Output 2 4 2 4 8" xfId="61036"/>
    <cellStyle name="Output 2 4 2 4 9" xfId="61037"/>
    <cellStyle name="Output 2 4 2 5" xfId="61038"/>
    <cellStyle name="Output 2 4 2 5 2" xfId="61039"/>
    <cellStyle name="Output 2 4 2 5 3" xfId="61040"/>
    <cellStyle name="Output 2 4 2 5 4" xfId="61041"/>
    <cellStyle name="Output 2 4 2 5 5" xfId="61042"/>
    <cellStyle name="Output 2 4 2 5 6" xfId="61043"/>
    <cellStyle name="Output 2 4 2 5 7" xfId="61044"/>
    <cellStyle name="Output 2 4 2 5 8" xfId="61045"/>
    <cellStyle name="Output 2 4 2 5 9" xfId="61046"/>
    <cellStyle name="Output 2 4 2 6" xfId="61047"/>
    <cellStyle name="Output 2 4 2 6 2" xfId="61048"/>
    <cellStyle name="Output 2 4 2 6 3" xfId="61049"/>
    <cellStyle name="Output 2 4 2 6 4" xfId="61050"/>
    <cellStyle name="Output 2 4 2 6 5" xfId="61051"/>
    <cellStyle name="Output 2 4 2 6 6" xfId="61052"/>
    <cellStyle name="Output 2 4 2 6 7" xfId="61053"/>
    <cellStyle name="Output 2 4 2 6 8" xfId="61054"/>
    <cellStyle name="Output 2 4 2 6 9" xfId="61055"/>
    <cellStyle name="Output 2 4 2 7" xfId="61056"/>
    <cellStyle name="Output 2 4 2 7 2" xfId="61057"/>
    <cellStyle name="Output 2 4 2 7 3" xfId="61058"/>
    <cellStyle name="Output 2 4 2 7 4" xfId="61059"/>
    <cellStyle name="Output 2 4 2 7 5" xfId="61060"/>
    <cellStyle name="Output 2 4 2 7 6" xfId="61061"/>
    <cellStyle name="Output 2 4 2 7 7" xfId="61062"/>
    <cellStyle name="Output 2 4 2 7 8" xfId="61063"/>
    <cellStyle name="Output 2 4 2 8" xfId="61064"/>
    <cellStyle name="Output 2 4 2 8 2" xfId="61065"/>
    <cellStyle name="Output 2 4 2 8 3" xfId="61066"/>
    <cellStyle name="Output 2 4 2 8 4" xfId="61067"/>
    <cellStyle name="Output 2 4 2 8 5" xfId="61068"/>
    <cellStyle name="Output 2 4 2 8 6" xfId="61069"/>
    <cellStyle name="Output 2 4 2 8 7" xfId="61070"/>
    <cellStyle name="Output 2 4 2 8 8" xfId="61071"/>
    <cellStyle name="Output 2 4 2 9" xfId="61072"/>
    <cellStyle name="Output 2 4 2 9 2" xfId="61073"/>
    <cellStyle name="Output 2 4 2 9 3" xfId="61074"/>
    <cellStyle name="Output 2 4 2 9 4" xfId="61075"/>
    <cellStyle name="Output 2 4 2 9 5" xfId="61076"/>
    <cellStyle name="Output 2 4 2 9 6" xfId="61077"/>
    <cellStyle name="Output 2 4 2 9 7" xfId="61078"/>
    <cellStyle name="Output 2 4 2 9 8" xfId="61079"/>
    <cellStyle name="Output 2 4 20" xfId="61080"/>
    <cellStyle name="Output 2 4 21" xfId="61081"/>
    <cellStyle name="Output 2 4 22" xfId="61082"/>
    <cellStyle name="Output 2 4 23" xfId="61083"/>
    <cellStyle name="Output 2 4 24" xfId="61084"/>
    <cellStyle name="Output 2 4 25" xfId="61085"/>
    <cellStyle name="Output 2 4 3" xfId="61086"/>
    <cellStyle name="Output 2 4 3 10" xfId="61087"/>
    <cellStyle name="Output 2 4 3 11" xfId="61088"/>
    <cellStyle name="Output 2 4 3 12" xfId="61089"/>
    <cellStyle name="Output 2 4 3 13" xfId="61090"/>
    <cellStyle name="Output 2 4 3 14" xfId="61091"/>
    <cellStyle name="Output 2 4 3 15" xfId="61092"/>
    <cellStyle name="Output 2 4 3 16" xfId="61093"/>
    <cellStyle name="Output 2 4 3 17" xfId="61094"/>
    <cellStyle name="Output 2 4 3 18" xfId="61095"/>
    <cellStyle name="Output 2 4 3 19" xfId="61096"/>
    <cellStyle name="Output 2 4 3 2" xfId="61097"/>
    <cellStyle name="Output 2 4 3 2 2" xfId="61098"/>
    <cellStyle name="Output 2 4 3 2 3" xfId="61099"/>
    <cellStyle name="Output 2 4 3 2 4" xfId="61100"/>
    <cellStyle name="Output 2 4 3 2 5" xfId="61101"/>
    <cellStyle name="Output 2 4 3 2 6" xfId="61102"/>
    <cellStyle name="Output 2 4 3 2 7" xfId="61103"/>
    <cellStyle name="Output 2 4 3 2 8" xfId="61104"/>
    <cellStyle name="Output 2 4 3 2 9" xfId="61105"/>
    <cellStyle name="Output 2 4 3 20" xfId="61106"/>
    <cellStyle name="Output 2 4 3 21" xfId="61107"/>
    <cellStyle name="Output 2 4 3 22" xfId="61108"/>
    <cellStyle name="Output 2 4 3 23" xfId="61109"/>
    <cellStyle name="Output 2 4 3 24" xfId="61110"/>
    <cellStyle name="Output 2 4 3 3" xfId="61111"/>
    <cellStyle name="Output 2 4 3 3 2" xfId="61112"/>
    <cellStyle name="Output 2 4 3 3 3" xfId="61113"/>
    <cellStyle name="Output 2 4 3 3 4" xfId="61114"/>
    <cellStyle name="Output 2 4 3 3 5" xfId="61115"/>
    <cellStyle name="Output 2 4 3 3 6" xfId="61116"/>
    <cellStyle name="Output 2 4 3 3 7" xfId="61117"/>
    <cellStyle name="Output 2 4 3 3 8" xfId="61118"/>
    <cellStyle name="Output 2 4 3 3 9" xfId="61119"/>
    <cellStyle name="Output 2 4 3 4" xfId="61120"/>
    <cellStyle name="Output 2 4 3 4 2" xfId="61121"/>
    <cellStyle name="Output 2 4 3 4 3" xfId="61122"/>
    <cellStyle name="Output 2 4 3 4 4" xfId="61123"/>
    <cellStyle name="Output 2 4 3 4 5" xfId="61124"/>
    <cellStyle name="Output 2 4 3 4 6" xfId="61125"/>
    <cellStyle name="Output 2 4 3 4 7" xfId="61126"/>
    <cellStyle name="Output 2 4 3 4 8" xfId="61127"/>
    <cellStyle name="Output 2 4 3 4 9" xfId="61128"/>
    <cellStyle name="Output 2 4 3 5" xfId="61129"/>
    <cellStyle name="Output 2 4 3 5 2" xfId="61130"/>
    <cellStyle name="Output 2 4 3 5 3" xfId="61131"/>
    <cellStyle name="Output 2 4 3 5 4" xfId="61132"/>
    <cellStyle name="Output 2 4 3 5 5" xfId="61133"/>
    <cellStyle name="Output 2 4 3 5 6" xfId="61134"/>
    <cellStyle name="Output 2 4 3 5 7" xfId="61135"/>
    <cellStyle name="Output 2 4 3 5 8" xfId="61136"/>
    <cellStyle name="Output 2 4 3 6" xfId="61137"/>
    <cellStyle name="Output 2 4 3 6 2" xfId="61138"/>
    <cellStyle name="Output 2 4 3 6 3" xfId="61139"/>
    <cellStyle name="Output 2 4 3 6 4" xfId="61140"/>
    <cellStyle name="Output 2 4 3 6 5" xfId="61141"/>
    <cellStyle name="Output 2 4 3 6 6" xfId="61142"/>
    <cellStyle name="Output 2 4 3 6 7" xfId="61143"/>
    <cellStyle name="Output 2 4 3 6 8" xfId="61144"/>
    <cellStyle name="Output 2 4 3 7" xfId="61145"/>
    <cellStyle name="Output 2 4 3 7 2" xfId="61146"/>
    <cellStyle name="Output 2 4 3 7 3" xfId="61147"/>
    <cellStyle name="Output 2 4 3 7 4" xfId="61148"/>
    <cellStyle name="Output 2 4 3 7 5" xfId="61149"/>
    <cellStyle name="Output 2 4 3 7 6" xfId="61150"/>
    <cellStyle name="Output 2 4 3 7 7" xfId="61151"/>
    <cellStyle name="Output 2 4 3 7 8" xfId="61152"/>
    <cellStyle name="Output 2 4 3 8" xfId="61153"/>
    <cellStyle name="Output 2 4 3 9" xfId="61154"/>
    <cellStyle name="Output 2 4 4" xfId="61155"/>
    <cellStyle name="Output 2 4 4 2" xfId="61156"/>
    <cellStyle name="Output 2 4 4 3" xfId="61157"/>
    <cellStyle name="Output 2 4 4 4" xfId="61158"/>
    <cellStyle name="Output 2 4 4 5" xfId="61159"/>
    <cellStyle name="Output 2 4 4 6" xfId="61160"/>
    <cellStyle name="Output 2 4 4 7" xfId="61161"/>
    <cellStyle name="Output 2 4 4 8" xfId="61162"/>
    <cellStyle name="Output 2 4 4 9" xfId="61163"/>
    <cellStyle name="Output 2 4 5" xfId="61164"/>
    <cellStyle name="Output 2 4 5 2" xfId="61165"/>
    <cellStyle name="Output 2 4 5 3" xfId="61166"/>
    <cellStyle name="Output 2 4 5 4" xfId="61167"/>
    <cellStyle name="Output 2 4 5 5" xfId="61168"/>
    <cellStyle name="Output 2 4 5 6" xfId="61169"/>
    <cellStyle name="Output 2 4 5 7" xfId="61170"/>
    <cellStyle name="Output 2 4 5 8" xfId="61171"/>
    <cellStyle name="Output 2 4 5 9" xfId="61172"/>
    <cellStyle name="Output 2 4 6" xfId="61173"/>
    <cellStyle name="Output 2 4 6 2" xfId="61174"/>
    <cellStyle name="Output 2 4 6 3" xfId="61175"/>
    <cellStyle name="Output 2 4 6 4" xfId="61176"/>
    <cellStyle name="Output 2 4 6 5" xfId="61177"/>
    <cellStyle name="Output 2 4 6 6" xfId="61178"/>
    <cellStyle name="Output 2 4 6 7" xfId="61179"/>
    <cellStyle name="Output 2 4 6 8" xfId="61180"/>
    <cellStyle name="Output 2 4 6 9" xfId="61181"/>
    <cellStyle name="Output 2 4 7" xfId="61182"/>
    <cellStyle name="Output 2 4 7 2" xfId="61183"/>
    <cellStyle name="Output 2 4 7 3" xfId="61184"/>
    <cellStyle name="Output 2 4 7 4" xfId="61185"/>
    <cellStyle name="Output 2 4 7 5" xfId="61186"/>
    <cellStyle name="Output 2 4 7 6" xfId="61187"/>
    <cellStyle name="Output 2 4 7 7" xfId="61188"/>
    <cellStyle name="Output 2 4 7 8" xfId="61189"/>
    <cellStyle name="Output 2 4 7 9" xfId="61190"/>
    <cellStyle name="Output 2 4 8" xfId="61191"/>
    <cellStyle name="Output 2 4 8 2" xfId="61192"/>
    <cellStyle name="Output 2 4 8 3" xfId="61193"/>
    <cellStyle name="Output 2 4 8 4" xfId="61194"/>
    <cellStyle name="Output 2 4 8 5" xfId="61195"/>
    <cellStyle name="Output 2 4 8 6" xfId="61196"/>
    <cellStyle name="Output 2 4 8 7" xfId="61197"/>
    <cellStyle name="Output 2 4 8 8" xfId="61198"/>
    <cellStyle name="Output 2 4 8 9" xfId="61199"/>
    <cellStyle name="Output 2 4 9" xfId="61200"/>
    <cellStyle name="Output 2 4 9 2" xfId="61201"/>
    <cellStyle name="Output 2 4 9 3" xfId="61202"/>
    <cellStyle name="Output 2 4 9 4" xfId="61203"/>
    <cellStyle name="Output 2 4 9 5" xfId="61204"/>
    <cellStyle name="Output 2 4 9 6" xfId="61205"/>
    <cellStyle name="Output 2 4 9 7" xfId="61206"/>
    <cellStyle name="Output 2 4 9 8" xfId="61207"/>
    <cellStyle name="Output 2 5" xfId="4610"/>
    <cellStyle name="Output 2 5 10" xfId="61208"/>
    <cellStyle name="Output 2 5 10 2" xfId="61209"/>
    <cellStyle name="Output 2 5 10 3" xfId="61210"/>
    <cellStyle name="Output 2 5 10 4" xfId="61211"/>
    <cellStyle name="Output 2 5 10 5" xfId="61212"/>
    <cellStyle name="Output 2 5 10 6" xfId="61213"/>
    <cellStyle name="Output 2 5 10 7" xfId="61214"/>
    <cellStyle name="Output 2 5 10 8" xfId="61215"/>
    <cellStyle name="Output 2 5 11" xfId="61216"/>
    <cellStyle name="Output 2 5 11 2" xfId="61217"/>
    <cellStyle name="Output 2 5 11 3" xfId="61218"/>
    <cellStyle name="Output 2 5 11 4" xfId="61219"/>
    <cellStyle name="Output 2 5 11 5" xfId="61220"/>
    <cellStyle name="Output 2 5 11 6" xfId="61221"/>
    <cellStyle name="Output 2 5 11 7" xfId="61222"/>
    <cellStyle name="Output 2 5 11 8" xfId="61223"/>
    <cellStyle name="Output 2 5 12" xfId="61224"/>
    <cellStyle name="Output 2 5 13" xfId="61225"/>
    <cellStyle name="Output 2 5 14" xfId="61226"/>
    <cellStyle name="Output 2 5 15" xfId="61227"/>
    <cellStyle name="Output 2 5 16" xfId="61228"/>
    <cellStyle name="Output 2 5 17" xfId="61229"/>
    <cellStyle name="Output 2 5 18" xfId="61230"/>
    <cellStyle name="Output 2 5 19" xfId="61231"/>
    <cellStyle name="Output 2 5 2" xfId="61232"/>
    <cellStyle name="Output 2 5 2 10" xfId="61233"/>
    <cellStyle name="Output 2 5 2 10 2" xfId="61234"/>
    <cellStyle name="Output 2 5 2 10 3" xfId="61235"/>
    <cellStyle name="Output 2 5 2 10 4" xfId="61236"/>
    <cellStyle name="Output 2 5 2 10 5" xfId="61237"/>
    <cellStyle name="Output 2 5 2 10 6" xfId="61238"/>
    <cellStyle name="Output 2 5 2 10 7" xfId="61239"/>
    <cellStyle name="Output 2 5 2 10 8" xfId="61240"/>
    <cellStyle name="Output 2 5 2 11" xfId="61241"/>
    <cellStyle name="Output 2 5 2 12" xfId="61242"/>
    <cellStyle name="Output 2 5 2 13" xfId="61243"/>
    <cellStyle name="Output 2 5 2 14" xfId="61244"/>
    <cellStyle name="Output 2 5 2 15" xfId="61245"/>
    <cellStyle name="Output 2 5 2 16" xfId="61246"/>
    <cellStyle name="Output 2 5 2 17" xfId="61247"/>
    <cellStyle name="Output 2 5 2 18" xfId="61248"/>
    <cellStyle name="Output 2 5 2 19" xfId="61249"/>
    <cellStyle name="Output 2 5 2 2" xfId="61250"/>
    <cellStyle name="Output 2 5 2 2 10" xfId="61251"/>
    <cellStyle name="Output 2 5 2 2 11" xfId="61252"/>
    <cellStyle name="Output 2 5 2 2 12" xfId="61253"/>
    <cellStyle name="Output 2 5 2 2 13" xfId="61254"/>
    <cellStyle name="Output 2 5 2 2 14" xfId="61255"/>
    <cellStyle name="Output 2 5 2 2 15" xfId="61256"/>
    <cellStyle name="Output 2 5 2 2 16" xfId="61257"/>
    <cellStyle name="Output 2 5 2 2 17" xfId="61258"/>
    <cellStyle name="Output 2 5 2 2 18" xfId="61259"/>
    <cellStyle name="Output 2 5 2 2 19" xfId="61260"/>
    <cellStyle name="Output 2 5 2 2 2" xfId="61261"/>
    <cellStyle name="Output 2 5 2 2 2 10" xfId="61262"/>
    <cellStyle name="Output 2 5 2 2 2 11" xfId="61263"/>
    <cellStyle name="Output 2 5 2 2 2 12" xfId="61264"/>
    <cellStyle name="Output 2 5 2 2 2 13" xfId="61265"/>
    <cellStyle name="Output 2 5 2 2 2 14" xfId="61266"/>
    <cellStyle name="Output 2 5 2 2 2 15" xfId="61267"/>
    <cellStyle name="Output 2 5 2 2 2 2" xfId="61268"/>
    <cellStyle name="Output 2 5 2 2 2 2 2" xfId="61269"/>
    <cellStyle name="Output 2 5 2 2 2 2 3" xfId="61270"/>
    <cellStyle name="Output 2 5 2 2 2 2 4" xfId="61271"/>
    <cellStyle name="Output 2 5 2 2 2 2 5" xfId="61272"/>
    <cellStyle name="Output 2 5 2 2 2 2 6" xfId="61273"/>
    <cellStyle name="Output 2 5 2 2 2 2 7" xfId="61274"/>
    <cellStyle name="Output 2 5 2 2 2 2 8" xfId="61275"/>
    <cellStyle name="Output 2 5 2 2 2 2 9" xfId="61276"/>
    <cellStyle name="Output 2 5 2 2 2 3" xfId="61277"/>
    <cellStyle name="Output 2 5 2 2 2 3 2" xfId="61278"/>
    <cellStyle name="Output 2 5 2 2 2 3 3" xfId="61279"/>
    <cellStyle name="Output 2 5 2 2 2 3 4" xfId="61280"/>
    <cellStyle name="Output 2 5 2 2 2 3 5" xfId="61281"/>
    <cellStyle name="Output 2 5 2 2 2 3 6" xfId="61282"/>
    <cellStyle name="Output 2 5 2 2 2 3 7" xfId="61283"/>
    <cellStyle name="Output 2 5 2 2 2 3 8" xfId="61284"/>
    <cellStyle name="Output 2 5 2 2 2 3 9" xfId="61285"/>
    <cellStyle name="Output 2 5 2 2 2 4" xfId="61286"/>
    <cellStyle name="Output 2 5 2 2 2 4 2" xfId="61287"/>
    <cellStyle name="Output 2 5 2 2 2 4 3" xfId="61288"/>
    <cellStyle name="Output 2 5 2 2 2 4 4" xfId="61289"/>
    <cellStyle name="Output 2 5 2 2 2 4 5" xfId="61290"/>
    <cellStyle name="Output 2 5 2 2 2 4 6" xfId="61291"/>
    <cellStyle name="Output 2 5 2 2 2 4 7" xfId="61292"/>
    <cellStyle name="Output 2 5 2 2 2 4 8" xfId="61293"/>
    <cellStyle name="Output 2 5 2 2 2 4 9" xfId="61294"/>
    <cellStyle name="Output 2 5 2 2 2 5" xfId="61295"/>
    <cellStyle name="Output 2 5 2 2 2 5 2" xfId="61296"/>
    <cellStyle name="Output 2 5 2 2 2 5 3" xfId="61297"/>
    <cellStyle name="Output 2 5 2 2 2 5 4" xfId="61298"/>
    <cellStyle name="Output 2 5 2 2 2 5 5" xfId="61299"/>
    <cellStyle name="Output 2 5 2 2 2 5 6" xfId="61300"/>
    <cellStyle name="Output 2 5 2 2 2 5 7" xfId="61301"/>
    <cellStyle name="Output 2 5 2 2 2 5 8" xfId="61302"/>
    <cellStyle name="Output 2 5 2 2 2 6" xfId="61303"/>
    <cellStyle name="Output 2 5 2 2 2 6 2" xfId="61304"/>
    <cellStyle name="Output 2 5 2 2 2 6 3" xfId="61305"/>
    <cellStyle name="Output 2 5 2 2 2 6 4" xfId="61306"/>
    <cellStyle name="Output 2 5 2 2 2 6 5" xfId="61307"/>
    <cellStyle name="Output 2 5 2 2 2 6 6" xfId="61308"/>
    <cellStyle name="Output 2 5 2 2 2 6 7" xfId="61309"/>
    <cellStyle name="Output 2 5 2 2 2 6 8" xfId="61310"/>
    <cellStyle name="Output 2 5 2 2 2 7" xfId="61311"/>
    <cellStyle name="Output 2 5 2 2 2 7 2" xfId="61312"/>
    <cellStyle name="Output 2 5 2 2 2 7 3" xfId="61313"/>
    <cellStyle name="Output 2 5 2 2 2 7 4" xfId="61314"/>
    <cellStyle name="Output 2 5 2 2 2 7 5" xfId="61315"/>
    <cellStyle name="Output 2 5 2 2 2 7 6" xfId="61316"/>
    <cellStyle name="Output 2 5 2 2 2 7 7" xfId="61317"/>
    <cellStyle name="Output 2 5 2 2 2 7 8" xfId="61318"/>
    <cellStyle name="Output 2 5 2 2 2 8" xfId="61319"/>
    <cellStyle name="Output 2 5 2 2 2 9" xfId="61320"/>
    <cellStyle name="Output 2 5 2 2 20" xfId="61321"/>
    <cellStyle name="Output 2 5 2 2 21" xfId="61322"/>
    <cellStyle name="Output 2 5 2 2 22" xfId="61323"/>
    <cellStyle name="Output 2 5 2 2 23" xfId="61324"/>
    <cellStyle name="Output 2 5 2 2 24" xfId="61325"/>
    <cellStyle name="Output 2 5 2 2 25" xfId="61326"/>
    <cellStyle name="Output 2 5 2 2 26" xfId="61327"/>
    <cellStyle name="Output 2 5 2 2 27" xfId="61328"/>
    <cellStyle name="Output 2 5 2 2 3" xfId="61329"/>
    <cellStyle name="Output 2 5 2 2 3 10" xfId="61330"/>
    <cellStyle name="Output 2 5 2 2 3 11" xfId="61331"/>
    <cellStyle name="Output 2 5 2 2 3 12" xfId="61332"/>
    <cellStyle name="Output 2 5 2 2 3 13" xfId="61333"/>
    <cellStyle name="Output 2 5 2 2 3 14" xfId="61334"/>
    <cellStyle name="Output 2 5 2 2 3 15" xfId="61335"/>
    <cellStyle name="Output 2 5 2 2 3 2" xfId="61336"/>
    <cellStyle name="Output 2 5 2 2 3 2 2" xfId="61337"/>
    <cellStyle name="Output 2 5 2 2 3 2 3" xfId="61338"/>
    <cellStyle name="Output 2 5 2 2 3 2 4" xfId="61339"/>
    <cellStyle name="Output 2 5 2 2 3 2 5" xfId="61340"/>
    <cellStyle name="Output 2 5 2 2 3 2 6" xfId="61341"/>
    <cellStyle name="Output 2 5 2 2 3 2 7" xfId="61342"/>
    <cellStyle name="Output 2 5 2 2 3 2 8" xfId="61343"/>
    <cellStyle name="Output 2 5 2 2 3 3" xfId="61344"/>
    <cellStyle name="Output 2 5 2 2 3 3 2" xfId="61345"/>
    <cellStyle name="Output 2 5 2 2 3 3 3" xfId="61346"/>
    <cellStyle name="Output 2 5 2 2 3 3 4" xfId="61347"/>
    <cellStyle name="Output 2 5 2 2 3 3 5" xfId="61348"/>
    <cellStyle name="Output 2 5 2 2 3 3 6" xfId="61349"/>
    <cellStyle name="Output 2 5 2 2 3 3 7" xfId="61350"/>
    <cellStyle name="Output 2 5 2 2 3 3 8" xfId="61351"/>
    <cellStyle name="Output 2 5 2 2 3 4" xfId="61352"/>
    <cellStyle name="Output 2 5 2 2 3 4 2" xfId="61353"/>
    <cellStyle name="Output 2 5 2 2 3 4 3" xfId="61354"/>
    <cellStyle name="Output 2 5 2 2 3 4 4" xfId="61355"/>
    <cellStyle name="Output 2 5 2 2 3 4 5" xfId="61356"/>
    <cellStyle name="Output 2 5 2 2 3 4 6" xfId="61357"/>
    <cellStyle name="Output 2 5 2 2 3 4 7" xfId="61358"/>
    <cellStyle name="Output 2 5 2 2 3 4 8" xfId="61359"/>
    <cellStyle name="Output 2 5 2 2 3 5" xfId="61360"/>
    <cellStyle name="Output 2 5 2 2 3 5 2" xfId="61361"/>
    <cellStyle name="Output 2 5 2 2 3 5 3" xfId="61362"/>
    <cellStyle name="Output 2 5 2 2 3 5 4" xfId="61363"/>
    <cellStyle name="Output 2 5 2 2 3 5 5" xfId="61364"/>
    <cellStyle name="Output 2 5 2 2 3 5 6" xfId="61365"/>
    <cellStyle name="Output 2 5 2 2 3 5 7" xfId="61366"/>
    <cellStyle name="Output 2 5 2 2 3 5 8" xfId="61367"/>
    <cellStyle name="Output 2 5 2 2 3 6" xfId="61368"/>
    <cellStyle name="Output 2 5 2 2 3 6 2" xfId="61369"/>
    <cellStyle name="Output 2 5 2 2 3 6 3" xfId="61370"/>
    <cellStyle name="Output 2 5 2 2 3 6 4" xfId="61371"/>
    <cellStyle name="Output 2 5 2 2 3 6 5" xfId="61372"/>
    <cellStyle name="Output 2 5 2 2 3 6 6" xfId="61373"/>
    <cellStyle name="Output 2 5 2 2 3 6 7" xfId="61374"/>
    <cellStyle name="Output 2 5 2 2 3 6 8" xfId="61375"/>
    <cellStyle name="Output 2 5 2 2 3 7" xfId="61376"/>
    <cellStyle name="Output 2 5 2 2 3 7 2" xfId="61377"/>
    <cellStyle name="Output 2 5 2 2 3 7 3" xfId="61378"/>
    <cellStyle name="Output 2 5 2 2 3 7 4" xfId="61379"/>
    <cellStyle name="Output 2 5 2 2 3 7 5" xfId="61380"/>
    <cellStyle name="Output 2 5 2 2 3 7 6" xfId="61381"/>
    <cellStyle name="Output 2 5 2 2 3 7 7" xfId="61382"/>
    <cellStyle name="Output 2 5 2 2 3 7 8" xfId="61383"/>
    <cellStyle name="Output 2 5 2 2 3 8" xfId="61384"/>
    <cellStyle name="Output 2 5 2 2 3 9" xfId="61385"/>
    <cellStyle name="Output 2 5 2 2 4" xfId="61386"/>
    <cellStyle name="Output 2 5 2 2 4 2" xfId="61387"/>
    <cellStyle name="Output 2 5 2 2 4 3" xfId="61388"/>
    <cellStyle name="Output 2 5 2 2 4 4" xfId="61389"/>
    <cellStyle name="Output 2 5 2 2 4 5" xfId="61390"/>
    <cellStyle name="Output 2 5 2 2 4 6" xfId="61391"/>
    <cellStyle name="Output 2 5 2 2 4 7" xfId="61392"/>
    <cellStyle name="Output 2 5 2 2 4 8" xfId="61393"/>
    <cellStyle name="Output 2 5 2 2 4 9" xfId="61394"/>
    <cellStyle name="Output 2 5 2 2 5" xfId="61395"/>
    <cellStyle name="Output 2 5 2 2 5 2" xfId="61396"/>
    <cellStyle name="Output 2 5 2 2 5 3" xfId="61397"/>
    <cellStyle name="Output 2 5 2 2 5 4" xfId="61398"/>
    <cellStyle name="Output 2 5 2 2 5 5" xfId="61399"/>
    <cellStyle name="Output 2 5 2 2 5 6" xfId="61400"/>
    <cellStyle name="Output 2 5 2 2 5 7" xfId="61401"/>
    <cellStyle name="Output 2 5 2 2 5 8" xfId="61402"/>
    <cellStyle name="Output 2 5 2 2 5 9" xfId="61403"/>
    <cellStyle name="Output 2 5 2 2 6" xfId="61404"/>
    <cellStyle name="Output 2 5 2 2 6 2" xfId="61405"/>
    <cellStyle name="Output 2 5 2 2 6 3" xfId="61406"/>
    <cellStyle name="Output 2 5 2 2 6 4" xfId="61407"/>
    <cellStyle name="Output 2 5 2 2 6 5" xfId="61408"/>
    <cellStyle name="Output 2 5 2 2 6 6" xfId="61409"/>
    <cellStyle name="Output 2 5 2 2 6 7" xfId="61410"/>
    <cellStyle name="Output 2 5 2 2 6 8" xfId="61411"/>
    <cellStyle name="Output 2 5 2 2 6 9" xfId="61412"/>
    <cellStyle name="Output 2 5 2 2 7" xfId="61413"/>
    <cellStyle name="Output 2 5 2 2 7 2" xfId="61414"/>
    <cellStyle name="Output 2 5 2 2 7 3" xfId="61415"/>
    <cellStyle name="Output 2 5 2 2 7 4" xfId="61416"/>
    <cellStyle name="Output 2 5 2 2 7 5" xfId="61417"/>
    <cellStyle name="Output 2 5 2 2 7 6" xfId="61418"/>
    <cellStyle name="Output 2 5 2 2 7 7" xfId="61419"/>
    <cellStyle name="Output 2 5 2 2 7 8" xfId="61420"/>
    <cellStyle name="Output 2 5 2 2 8" xfId="61421"/>
    <cellStyle name="Output 2 5 2 2 8 2" xfId="61422"/>
    <cellStyle name="Output 2 5 2 2 8 3" xfId="61423"/>
    <cellStyle name="Output 2 5 2 2 8 4" xfId="61424"/>
    <cellStyle name="Output 2 5 2 2 8 5" xfId="61425"/>
    <cellStyle name="Output 2 5 2 2 8 6" xfId="61426"/>
    <cellStyle name="Output 2 5 2 2 8 7" xfId="61427"/>
    <cellStyle name="Output 2 5 2 2 8 8" xfId="61428"/>
    <cellStyle name="Output 2 5 2 2 9" xfId="61429"/>
    <cellStyle name="Output 2 5 2 2 9 2" xfId="61430"/>
    <cellStyle name="Output 2 5 2 2 9 3" xfId="61431"/>
    <cellStyle name="Output 2 5 2 2 9 4" xfId="61432"/>
    <cellStyle name="Output 2 5 2 2 9 5" xfId="61433"/>
    <cellStyle name="Output 2 5 2 2 9 6" xfId="61434"/>
    <cellStyle name="Output 2 5 2 2 9 7" xfId="61435"/>
    <cellStyle name="Output 2 5 2 2 9 8" xfId="61436"/>
    <cellStyle name="Output 2 5 2 20" xfId="61437"/>
    <cellStyle name="Output 2 5 2 21" xfId="61438"/>
    <cellStyle name="Output 2 5 2 22" xfId="61439"/>
    <cellStyle name="Output 2 5 2 23" xfId="61440"/>
    <cellStyle name="Output 2 5 2 24" xfId="61441"/>
    <cellStyle name="Output 2 5 2 25" xfId="61442"/>
    <cellStyle name="Output 2 5 2 3" xfId="61443"/>
    <cellStyle name="Output 2 5 2 3 10" xfId="61444"/>
    <cellStyle name="Output 2 5 2 3 11" xfId="61445"/>
    <cellStyle name="Output 2 5 2 3 12" xfId="61446"/>
    <cellStyle name="Output 2 5 2 3 13" xfId="61447"/>
    <cellStyle name="Output 2 5 2 3 14" xfId="61448"/>
    <cellStyle name="Output 2 5 2 3 15" xfId="61449"/>
    <cellStyle name="Output 2 5 2 3 16" xfId="61450"/>
    <cellStyle name="Output 2 5 2 3 17" xfId="61451"/>
    <cellStyle name="Output 2 5 2 3 18" xfId="61452"/>
    <cellStyle name="Output 2 5 2 3 19" xfId="61453"/>
    <cellStyle name="Output 2 5 2 3 2" xfId="61454"/>
    <cellStyle name="Output 2 5 2 3 2 2" xfId="61455"/>
    <cellStyle name="Output 2 5 2 3 2 3" xfId="61456"/>
    <cellStyle name="Output 2 5 2 3 2 4" xfId="61457"/>
    <cellStyle name="Output 2 5 2 3 2 5" xfId="61458"/>
    <cellStyle name="Output 2 5 2 3 2 6" xfId="61459"/>
    <cellStyle name="Output 2 5 2 3 2 7" xfId="61460"/>
    <cellStyle name="Output 2 5 2 3 2 8" xfId="61461"/>
    <cellStyle name="Output 2 5 2 3 2 9" xfId="61462"/>
    <cellStyle name="Output 2 5 2 3 20" xfId="61463"/>
    <cellStyle name="Output 2 5 2 3 21" xfId="61464"/>
    <cellStyle name="Output 2 5 2 3 22" xfId="61465"/>
    <cellStyle name="Output 2 5 2 3 23" xfId="61466"/>
    <cellStyle name="Output 2 5 2 3 24" xfId="61467"/>
    <cellStyle name="Output 2 5 2 3 3" xfId="61468"/>
    <cellStyle name="Output 2 5 2 3 3 2" xfId="61469"/>
    <cellStyle name="Output 2 5 2 3 3 3" xfId="61470"/>
    <cellStyle name="Output 2 5 2 3 3 4" xfId="61471"/>
    <cellStyle name="Output 2 5 2 3 3 5" xfId="61472"/>
    <cellStyle name="Output 2 5 2 3 3 6" xfId="61473"/>
    <cellStyle name="Output 2 5 2 3 3 7" xfId="61474"/>
    <cellStyle name="Output 2 5 2 3 3 8" xfId="61475"/>
    <cellStyle name="Output 2 5 2 3 3 9" xfId="61476"/>
    <cellStyle name="Output 2 5 2 3 4" xfId="61477"/>
    <cellStyle name="Output 2 5 2 3 4 2" xfId="61478"/>
    <cellStyle name="Output 2 5 2 3 4 3" xfId="61479"/>
    <cellStyle name="Output 2 5 2 3 4 4" xfId="61480"/>
    <cellStyle name="Output 2 5 2 3 4 5" xfId="61481"/>
    <cellStyle name="Output 2 5 2 3 4 6" xfId="61482"/>
    <cellStyle name="Output 2 5 2 3 4 7" xfId="61483"/>
    <cellStyle name="Output 2 5 2 3 4 8" xfId="61484"/>
    <cellStyle name="Output 2 5 2 3 4 9" xfId="61485"/>
    <cellStyle name="Output 2 5 2 3 5" xfId="61486"/>
    <cellStyle name="Output 2 5 2 3 5 2" xfId="61487"/>
    <cellStyle name="Output 2 5 2 3 5 3" xfId="61488"/>
    <cellStyle name="Output 2 5 2 3 5 4" xfId="61489"/>
    <cellStyle name="Output 2 5 2 3 5 5" xfId="61490"/>
    <cellStyle name="Output 2 5 2 3 5 6" xfId="61491"/>
    <cellStyle name="Output 2 5 2 3 5 7" xfId="61492"/>
    <cellStyle name="Output 2 5 2 3 5 8" xfId="61493"/>
    <cellStyle name="Output 2 5 2 3 6" xfId="61494"/>
    <cellStyle name="Output 2 5 2 3 6 2" xfId="61495"/>
    <cellStyle name="Output 2 5 2 3 6 3" xfId="61496"/>
    <cellStyle name="Output 2 5 2 3 6 4" xfId="61497"/>
    <cellStyle name="Output 2 5 2 3 6 5" xfId="61498"/>
    <cellStyle name="Output 2 5 2 3 6 6" xfId="61499"/>
    <cellStyle name="Output 2 5 2 3 6 7" xfId="61500"/>
    <cellStyle name="Output 2 5 2 3 6 8" xfId="61501"/>
    <cellStyle name="Output 2 5 2 3 7" xfId="61502"/>
    <cellStyle name="Output 2 5 2 3 7 2" xfId="61503"/>
    <cellStyle name="Output 2 5 2 3 7 3" xfId="61504"/>
    <cellStyle name="Output 2 5 2 3 7 4" xfId="61505"/>
    <cellStyle name="Output 2 5 2 3 7 5" xfId="61506"/>
    <cellStyle name="Output 2 5 2 3 7 6" xfId="61507"/>
    <cellStyle name="Output 2 5 2 3 7 7" xfId="61508"/>
    <cellStyle name="Output 2 5 2 3 7 8" xfId="61509"/>
    <cellStyle name="Output 2 5 2 3 8" xfId="61510"/>
    <cellStyle name="Output 2 5 2 3 9" xfId="61511"/>
    <cellStyle name="Output 2 5 2 4" xfId="61512"/>
    <cellStyle name="Output 2 5 2 4 2" xfId="61513"/>
    <cellStyle name="Output 2 5 2 4 3" xfId="61514"/>
    <cellStyle name="Output 2 5 2 4 4" xfId="61515"/>
    <cellStyle name="Output 2 5 2 4 5" xfId="61516"/>
    <cellStyle name="Output 2 5 2 4 6" xfId="61517"/>
    <cellStyle name="Output 2 5 2 4 7" xfId="61518"/>
    <cellStyle name="Output 2 5 2 4 8" xfId="61519"/>
    <cellStyle name="Output 2 5 2 4 9" xfId="61520"/>
    <cellStyle name="Output 2 5 2 5" xfId="61521"/>
    <cellStyle name="Output 2 5 2 5 2" xfId="61522"/>
    <cellStyle name="Output 2 5 2 5 3" xfId="61523"/>
    <cellStyle name="Output 2 5 2 5 4" xfId="61524"/>
    <cellStyle name="Output 2 5 2 5 5" xfId="61525"/>
    <cellStyle name="Output 2 5 2 5 6" xfId="61526"/>
    <cellStyle name="Output 2 5 2 5 7" xfId="61527"/>
    <cellStyle name="Output 2 5 2 5 8" xfId="61528"/>
    <cellStyle name="Output 2 5 2 5 9" xfId="61529"/>
    <cellStyle name="Output 2 5 2 6" xfId="61530"/>
    <cellStyle name="Output 2 5 2 6 2" xfId="61531"/>
    <cellStyle name="Output 2 5 2 6 3" xfId="61532"/>
    <cellStyle name="Output 2 5 2 6 4" xfId="61533"/>
    <cellStyle name="Output 2 5 2 6 5" xfId="61534"/>
    <cellStyle name="Output 2 5 2 6 6" xfId="61535"/>
    <cellStyle name="Output 2 5 2 6 7" xfId="61536"/>
    <cellStyle name="Output 2 5 2 6 8" xfId="61537"/>
    <cellStyle name="Output 2 5 2 6 9" xfId="61538"/>
    <cellStyle name="Output 2 5 2 7" xfId="61539"/>
    <cellStyle name="Output 2 5 2 7 2" xfId="61540"/>
    <cellStyle name="Output 2 5 2 7 3" xfId="61541"/>
    <cellStyle name="Output 2 5 2 7 4" xfId="61542"/>
    <cellStyle name="Output 2 5 2 7 5" xfId="61543"/>
    <cellStyle name="Output 2 5 2 7 6" xfId="61544"/>
    <cellStyle name="Output 2 5 2 7 7" xfId="61545"/>
    <cellStyle name="Output 2 5 2 7 8" xfId="61546"/>
    <cellStyle name="Output 2 5 2 7 9" xfId="61547"/>
    <cellStyle name="Output 2 5 2 8" xfId="61548"/>
    <cellStyle name="Output 2 5 2 8 2" xfId="61549"/>
    <cellStyle name="Output 2 5 2 8 3" xfId="61550"/>
    <cellStyle name="Output 2 5 2 8 4" xfId="61551"/>
    <cellStyle name="Output 2 5 2 8 5" xfId="61552"/>
    <cellStyle name="Output 2 5 2 8 6" xfId="61553"/>
    <cellStyle name="Output 2 5 2 8 7" xfId="61554"/>
    <cellStyle name="Output 2 5 2 8 8" xfId="61555"/>
    <cellStyle name="Output 2 5 2 8 9" xfId="61556"/>
    <cellStyle name="Output 2 5 2 9" xfId="61557"/>
    <cellStyle name="Output 2 5 2 9 2" xfId="61558"/>
    <cellStyle name="Output 2 5 2 9 3" xfId="61559"/>
    <cellStyle name="Output 2 5 2 9 4" xfId="61560"/>
    <cellStyle name="Output 2 5 2 9 5" xfId="61561"/>
    <cellStyle name="Output 2 5 2 9 6" xfId="61562"/>
    <cellStyle name="Output 2 5 2 9 7" xfId="61563"/>
    <cellStyle name="Output 2 5 2 9 8" xfId="61564"/>
    <cellStyle name="Output 2 5 20" xfId="61565"/>
    <cellStyle name="Output 2 5 21" xfId="61566"/>
    <cellStyle name="Output 2 5 22" xfId="61567"/>
    <cellStyle name="Output 2 5 23" xfId="61568"/>
    <cellStyle name="Output 2 5 24" xfId="61569"/>
    <cellStyle name="Output 2 5 25" xfId="61570"/>
    <cellStyle name="Output 2 5 26" xfId="61571"/>
    <cellStyle name="Output 2 5 3" xfId="61572"/>
    <cellStyle name="Output 2 5 3 10" xfId="61573"/>
    <cellStyle name="Output 2 5 3 11" xfId="61574"/>
    <cellStyle name="Output 2 5 3 12" xfId="61575"/>
    <cellStyle name="Output 2 5 3 13" xfId="61576"/>
    <cellStyle name="Output 2 5 3 14" xfId="61577"/>
    <cellStyle name="Output 2 5 3 15" xfId="61578"/>
    <cellStyle name="Output 2 5 3 16" xfId="61579"/>
    <cellStyle name="Output 2 5 3 17" xfId="61580"/>
    <cellStyle name="Output 2 5 3 18" xfId="61581"/>
    <cellStyle name="Output 2 5 3 19" xfId="61582"/>
    <cellStyle name="Output 2 5 3 2" xfId="61583"/>
    <cellStyle name="Output 2 5 3 2 10" xfId="61584"/>
    <cellStyle name="Output 2 5 3 2 11" xfId="61585"/>
    <cellStyle name="Output 2 5 3 2 12" xfId="61586"/>
    <cellStyle name="Output 2 5 3 2 13" xfId="61587"/>
    <cellStyle name="Output 2 5 3 2 14" xfId="61588"/>
    <cellStyle name="Output 2 5 3 2 15" xfId="61589"/>
    <cellStyle name="Output 2 5 3 2 2" xfId="61590"/>
    <cellStyle name="Output 2 5 3 2 2 2" xfId="61591"/>
    <cellStyle name="Output 2 5 3 2 2 3" xfId="61592"/>
    <cellStyle name="Output 2 5 3 2 2 4" xfId="61593"/>
    <cellStyle name="Output 2 5 3 2 2 5" xfId="61594"/>
    <cellStyle name="Output 2 5 3 2 2 6" xfId="61595"/>
    <cellStyle name="Output 2 5 3 2 2 7" xfId="61596"/>
    <cellStyle name="Output 2 5 3 2 2 8" xfId="61597"/>
    <cellStyle name="Output 2 5 3 2 2 9" xfId="61598"/>
    <cellStyle name="Output 2 5 3 2 3" xfId="61599"/>
    <cellStyle name="Output 2 5 3 2 3 2" xfId="61600"/>
    <cellStyle name="Output 2 5 3 2 3 3" xfId="61601"/>
    <cellStyle name="Output 2 5 3 2 3 4" xfId="61602"/>
    <cellStyle name="Output 2 5 3 2 3 5" xfId="61603"/>
    <cellStyle name="Output 2 5 3 2 3 6" xfId="61604"/>
    <cellStyle name="Output 2 5 3 2 3 7" xfId="61605"/>
    <cellStyle name="Output 2 5 3 2 3 8" xfId="61606"/>
    <cellStyle name="Output 2 5 3 2 3 9" xfId="61607"/>
    <cellStyle name="Output 2 5 3 2 4" xfId="61608"/>
    <cellStyle name="Output 2 5 3 2 4 2" xfId="61609"/>
    <cellStyle name="Output 2 5 3 2 4 3" xfId="61610"/>
    <cellStyle name="Output 2 5 3 2 4 4" xfId="61611"/>
    <cellStyle name="Output 2 5 3 2 4 5" xfId="61612"/>
    <cellStyle name="Output 2 5 3 2 4 6" xfId="61613"/>
    <cellStyle name="Output 2 5 3 2 4 7" xfId="61614"/>
    <cellStyle name="Output 2 5 3 2 4 8" xfId="61615"/>
    <cellStyle name="Output 2 5 3 2 4 9" xfId="61616"/>
    <cellStyle name="Output 2 5 3 2 5" xfId="61617"/>
    <cellStyle name="Output 2 5 3 2 5 2" xfId="61618"/>
    <cellStyle name="Output 2 5 3 2 5 3" xfId="61619"/>
    <cellStyle name="Output 2 5 3 2 5 4" xfId="61620"/>
    <cellStyle name="Output 2 5 3 2 5 5" xfId="61621"/>
    <cellStyle name="Output 2 5 3 2 5 6" xfId="61622"/>
    <cellStyle name="Output 2 5 3 2 5 7" xfId="61623"/>
    <cellStyle name="Output 2 5 3 2 5 8" xfId="61624"/>
    <cellStyle name="Output 2 5 3 2 6" xfId="61625"/>
    <cellStyle name="Output 2 5 3 2 6 2" xfId="61626"/>
    <cellStyle name="Output 2 5 3 2 6 3" xfId="61627"/>
    <cellStyle name="Output 2 5 3 2 6 4" xfId="61628"/>
    <cellStyle name="Output 2 5 3 2 6 5" xfId="61629"/>
    <cellStyle name="Output 2 5 3 2 6 6" xfId="61630"/>
    <cellStyle name="Output 2 5 3 2 6 7" xfId="61631"/>
    <cellStyle name="Output 2 5 3 2 6 8" xfId="61632"/>
    <cellStyle name="Output 2 5 3 2 7" xfId="61633"/>
    <cellStyle name="Output 2 5 3 2 7 2" xfId="61634"/>
    <cellStyle name="Output 2 5 3 2 7 3" xfId="61635"/>
    <cellStyle name="Output 2 5 3 2 7 4" xfId="61636"/>
    <cellStyle name="Output 2 5 3 2 7 5" xfId="61637"/>
    <cellStyle name="Output 2 5 3 2 7 6" xfId="61638"/>
    <cellStyle name="Output 2 5 3 2 7 7" xfId="61639"/>
    <cellStyle name="Output 2 5 3 2 7 8" xfId="61640"/>
    <cellStyle name="Output 2 5 3 2 8" xfId="61641"/>
    <cellStyle name="Output 2 5 3 2 9" xfId="61642"/>
    <cellStyle name="Output 2 5 3 20" xfId="61643"/>
    <cellStyle name="Output 2 5 3 21" xfId="61644"/>
    <cellStyle name="Output 2 5 3 22" xfId="61645"/>
    <cellStyle name="Output 2 5 3 23" xfId="61646"/>
    <cellStyle name="Output 2 5 3 24" xfId="61647"/>
    <cellStyle name="Output 2 5 3 25" xfId="61648"/>
    <cellStyle name="Output 2 5 3 26" xfId="61649"/>
    <cellStyle name="Output 2 5 3 27" xfId="61650"/>
    <cellStyle name="Output 2 5 3 3" xfId="61651"/>
    <cellStyle name="Output 2 5 3 3 10" xfId="61652"/>
    <cellStyle name="Output 2 5 3 3 11" xfId="61653"/>
    <cellStyle name="Output 2 5 3 3 12" xfId="61654"/>
    <cellStyle name="Output 2 5 3 3 13" xfId="61655"/>
    <cellStyle name="Output 2 5 3 3 14" xfId="61656"/>
    <cellStyle name="Output 2 5 3 3 15" xfId="61657"/>
    <cellStyle name="Output 2 5 3 3 2" xfId="61658"/>
    <cellStyle name="Output 2 5 3 3 2 2" xfId="61659"/>
    <cellStyle name="Output 2 5 3 3 2 3" xfId="61660"/>
    <cellStyle name="Output 2 5 3 3 2 4" xfId="61661"/>
    <cellStyle name="Output 2 5 3 3 2 5" xfId="61662"/>
    <cellStyle name="Output 2 5 3 3 2 6" xfId="61663"/>
    <cellStyle name="Output 2 5 3 3 2 7" xfId="61664"/>
    <cellStyle name="Output 2 5 3 3 2 8" xfId="61665"/>
    <cellStyle name="Output 2 5 3 3 3" xfId="61666"/>
    <cellStyle name="Output 2 5 3 3 3 2" xfId="61667"/>
    <cellStyle name="Output 2 5 3 3 3 3" xfId="61668"/>
    <cellStyle name="Output 2 5 3 3 3 4" xfId="61669"/>
    <cellStyle name="Output 2 5 3 3 3 5" xfId="61670"/>
    <cellStyle name="Output 2 5 3 3 3 6" xfId="61671"/>
    <cellStyle name="Output 2 5 3 3 3 7" xfId="61672"/>
    <cellStyle name="Output 2 5 3 3 3 8" xfId="61673"/>
    <cellStyle name="Output 2 5 3 3 4" xfId="61674"/>
    <cellStyle name="Output 2 5 3 3 4 2" xfId="61675"/>
    <cellStyle name="Output 2 5 3 3 4 3" xfId="61676"/>
    <cellStyle name="Output 2 5 3 3 4 4" xfId="61677"/>
    <cellStyle name="Output 2 5 3 3 4 5" xfId="61678"/>
    <cellStyle name="Output 2 5 3 3 4 6" xfId="61679"/>
    <cellStyle name="Output 2 5 3 3 4 7" xfId="61680"/>
    <cellStyle name="Output 2 5 3 3 4 8" xfId="61681"/>
    <cellStyle name="Output 2 5 3 3 5" xfId="61682"/>
    <cellStyle name="Output 2 5 3 3 5 2" xfId="61683"/>
    <cellStyle name="Output 2 5 3 3 5 3" xfId="61684"/>
    <cellStyle name="Output 2 5 3 3 5 4" xfId="61685"/>
    <cellStyle name="Output 2 5 3 3 5 5" xfId="61686"/>
    <cellStyle name="Output 2 5 3 3 5 6" xfId="61687"/>
    <cellStyle name="Output 2 5 3 3 5 7" xfId="61688"/>
    <cellStyle name="Output 2 5 3 3 5 8" xfId="61689"/>
    <cellStyle name="Output 2 5 3 3 6" xfId="61690"/>
    <cellStyle name="Output 2 5 3 3 6 2" xfId="61691"/>
    <cellStyle name="Output 2 5 3 3 6 3" xfId="61692"/>
    <cellStyle name="Output 2 5 3 3 6 4" xfId="61693"/>
    <cellStyle name="Output 2 5 3 3 6 5" xfId="61694"/>
    <cellStyle name="Output 2 5 3 3 6 6" xfId="61695"/>
    <cellStyle name="Output 2 5 3 3 6 7" xfId="61696"/>
    <cellStyle name="Output 2 5 3 3 6 8" xfId="61697"/>
    <cellStyle name="Output 2 5 3 3 7" xfId="61698"/>
    <cellStyle name="Output 2 5 3 3 7 2" xfId="61699"/>
    <cellStyle name="Output 2 5 3 3 7 3" xfId="61700"/>
    <cellStyle name="Output 2 5 3 3 7 4" xfId="61701"/>
    <cellStyle name="Output 2 5 3 3 7 5" xfId="61702"/>
    <cellStyle name="Output 2 5 3 3 7 6" xfId="61703"/>
    <cellStyle name="Output 2 5 3 3 7 7" xfId="61704"/>
    <cellStyle name="Output 2 5 3 3 7 8" xfId="61705"/>
    <cellStyle name="Output 2 5 3 3 8" xfId="61706"/>
    <cellStyle name="Output 2 5 3 3 9" xfId="61707"/>
    <cellStyle name="Output 2 5 3 4" xfId="61708"/>
    <cellStyle name="Output 2 5 3 4 2" xfId="61709"/>
    <cellStyle name="Output 2 5 3 4 3" xfId="61710"/>
    <cellStyle name="Output 2 5 3 4 4" xfId="61711"/>
    <cellStyle name="Output 2 5 3 4 5" xfId="61712"/>
    <cellStyle name="Output 2 5 3 4 6" xfId="61713"/>
    <cellStyle name="Output 2 5 3 4 7" xfId="61714"/>
    <cellStyle name="Output 2 5 3 4 8" xfId="61715"/>
    <cellStyle name="Output 2 5 3 4 9" xfId="61716"/>
    <cellStyle name="Output 2 5 3 5" xfId="61717"/>
    <cellStyle name="Output 2 5 3 5 2" xfId="61718"/>
    <cellStyle name="Output 2 5 3 5 3" xfId="61719"/>
    <cellStyle name="Output 2 5 3 5 4" xfId="61720"/>
    <cellStyle name="Output 2 5 3 5 5" xfId="61721"/>
    <cellStyle name="Output 2 5 3 5 6" xfId="61722"/>
    <cellStyle name="Output 2 5 3 5 7" xfId="61723"/>
    <cellStyle name="Output 2 5 3 5 8" xfId="61724"/>
    <cellStyle name="Output 2 5 3 5 9" xfId="61725"/>
    <cellStyle name="Output 2 5 3 6" xfId="61726"/>
    <cellStyle name="Output 2 5 3 6 2" xfId="61727"/>
    <cellStyle name="Output 2 5 3 6 3" xfId="61728"/>
    <cellStyle name="Output 2 5 3 6 4" xfId="61729"/>
    <cellStyle name="Output 2 5 3 6 5" xfId="61730"/>
    <cellStyle name="Output 2 5 3 6 6" xfId="61731"/>
    <cellStyle name="Output 2 5 3 6 7" xfId="61732"/>
    <cellStyle name="Output 2 5 3 6 8" xfId="61733"/>
    <cellStyle name="Output 2 5 3 6 9" xfId="61734"/>
    <cellStyle name="Output 2 5 3 7" xfId="61735"/>
    <cellStyle name="Output 2 5 3 7 2" xfId="61736"/>
    <cellStyle name="Output 2 5 3 7 3" xfId="61737"/>
    <cellStyle name="Output 2 5 3 7 4" xfId="61738"/>
    <cellStyle name="Output 2 5 3 7 5" xfId="61739"/>
    <cellStyle name="Output 2 5 3 7 6" xfId="61740"/>
    <cellStyle name="Output 2 5 3 7 7" xfId="61741"/>
    <cellStyle name="Output 2 5 3 7 8" xfId="61742"/>
    <cellStyle name="Output 2 5 3 8" xfId="61743"/>
    <cellStyle name="Output 2 5 3 8 2" xfId="61744"/>
    <cellStyle name="Output 2 5 3 8 3" xfId="61745"/>
    <cellStyle name="Output 2 5 3 8 4" xfId="61746"/>
    <cellStyle name="Output 2 5 3 8 5" xfId="61747"/>
    <cellStyle name="Output 2 5 3 8 6" xfId="61748"/>
    <cellStyle name="Output 2 5 3 8 7" xfId="61749"/>
    <cellStyle name="Output 2 5 3 8 8" xfId="61750"/>
    <cellStyle name="Output 2 5 3 9" xfId="61751"/>
    <cellStyle name="Output 2 5 3 9 2" xfId="61752"/>
    <cellStyle name="Output 2 5 3 9 3" xfId="61753"/>
    <cellStyle name="Output 2 5 3 9 4" xfId="61754"/>
    <cellStyle name="Output 2 5 3 9 5" xfId="61755"/>
    <cellStyle name="Output 2 5 3 9 6" xfId="61756"/>
    <cellStyle name="Output 2 5 3 9 7" xfId="61757"/>
    <cellStyle name="Output 2 5 3 9 8" xfId="61758"/>
    <cellStyle name="Output 2 5 4" xfId="61759"/>
    <cellStyle name="Output 2 5 4 10" xfId="61760"/>
    <cellStyle name="Output 2 5 4 11" xfId="61761"/>
    <cellStyle name="Output 2 5 4 12" xfId="61762"/>
    <cellStyle name="Output 2 5 4 13" xfId="61763"/>
    <cellStyle name="Output 2 5 4 14" xfId="61764"/>
    <cellStyle name="Output 2 5 4 15" xfId="61765"/>
    <cellStyle name="Output 2 5 4 16" xfId="61766"/>
    <cellStyle name="Output 2 5 4 17" xfId="61767"/>
    <cellStyle name="Output 2 5 4 18" xfId="61768"/>
    <cellStyle name="Output 2 5 4 19" xfId="61769"/>
    <cellStyle name="Output 2 5 4 2" xfId="61770"/>
    <cellStyle name="Output 2 5 4 2 2" xfId="61771"/>
    <cellStyle name="Output 2 5 4 2 3" xfId="61772"/>
    <cellStyle name="Output 2 5 4 2 4" xfId="61773"/>
    <cellStyle name="Output 2 5 4 2 5" xfId="61774"/>
    <cellStyle name="Output 2 5 4 2 6" xfId="61775"/>
    <cellStyle name="Output 2 5 4 2 7" xfId="61776"/>
    <cellStyle name="Output 2 5 4 2 8" xfId="61777"/>
    <cellStyle name="Output 2 5 4 2 9" xfId="61778"/>
    <cellStyle name="Output 2 5 4 20" xfId="61779"/>
    <cellStyle name="Output 2 5 4 21" xfId="61780"/>
    <cellStyle name="Output 2 5 4 22" xfId="61781"/>
    <cellStyle name="Output 2 5 4 23" xfId="61782"/>
    <cellStyle name="Output 2 5 4 24" xfId="61783"/>
    <cellStyle name="Output 2 5 4 3" xfId="61784"/>
    <cellStyle name="Output 2 5 4 3 2" xfId="61785"/>
    <cellStyle name="Output 2 5 4 3 3" xfId="61786"/>
    <cellStyle name="Output 2 5 4 3 4" xfId="61787"/>
    <cellStyle name="Output 2 5 4 3 5" xfId="61788"/>
    <cellStyle name="Output 2 5 4 3 6" xfId="61789"/>
    <cellStyle name="Output 2 5 4 3 7" xfId="61790"/>
    <cellStyle name="Output 2 5 4 3 8" xfId="61791"/>
    <cellStyle name="Output 2 5 4 3 9" xfId="61792"/>
    <cellStyle name="Output 2 5 4 4" xfId="61793"/>
    <cellStyle name="Output 2 5 4 4 2" xfId="61794"/>
    <cellStyle name="Output 2 5 4 4 3" xfId="61795"/>
    <cellStyle name="Output 2 5 4 4 4" xfId="61796"/>
    <cellStyle name="Output 2 5 4 4 5" xfId="61797"/>
    <cellStyle name="Output 2 5 4 4 6" xfId="61798"/>
    <cellStyle name="Output 2 5 4 4 7" xfId="61799"/>
    <cellStyle name="Output 2 5 4 4 8" xfId="61800"/>
    <cellStyle name="Output 2 5 4 4 9" xfId="61801"/>
    <cellStyle name="Output 2 5 4 5" xfId="61802"/>
    <cellStyle name="Output 2 5 4 5 2" xfId="61803"/>
    <cellStyle name="Output 2 5 4 5 3" xfId="61804"/>
    <cellStyle name="Output 2 5 4 5 4" xfId="61805"/>
    <cellStyle name="Output 2 5 4 5 5" xfId="61806"/>
    <cellStyle name="Output 2 5 4 5 6" xfId="61807"/>
    <cellStyle name="Output 2 5 4 5 7" xfId="61808"/>
    <cellStyle name="Output 2 5 4 5 8" xfId="61809"/>
    <cellStyle name="Output 2 5 4 6" xfId="61810"/>
    <cellStyle name="Output 2 5 4 6 2" xfId="61811"/>
    <cellStyle name="Output 2 5 4 6 3" xfId="61812"/>
    <cellStyle name="Output 2 5 4 6 4" xfId="61813"/>
    <cellStyle name="Output 2 5 4 6 5" xfId="61814"/>
    <cellStyle name="Output 2 5 4 6 6" xfId="61815"/>
    <cellStyle name="Output 2 5 4 6 7" xfId="61816"/>
    <cellStyle name="Output 2 5 4 6 8" xfId="61817"/>
    <cellStyle name="Output 2 5 4 7" xfId="61818"/>
    <cellStyle name="Output 2 5 4 7 2" xfId="61819"/>
    <cellStyle name="Output 2 5 4 7 3" xfId="61820"/>
    <cellStyle name="Output 2 5 4 7 4" xfId="61821"/>
    <cellStyle name="Output 2 5 4 7 5" xfId="61822"/>
    <cellStyle name="Output 2 5 4 7 6" xfId="61823"/>
    <cellStyle name="Output 2 5 4 7 7" xfId="61824"/>
    <cellStyle name="Output 2 5 4 7 8" xfId="61825"/>
    <cellStyle name="Output 2 5 4 8" xfId="61826"/>
    <cellStyle name="Output 2 5 4 9" xfId="61827"/>
    <cellStyle name="Output 2 5 5" xfId="61828"/>
    <cellStyle name="Output 2 5 5 2" xfId="61829"/>
    <cellStyle name="Output 2 5 5 3" xfId="61830"/>
    <cellStyle name="Output 2 5 5 4" xfId="61831"/>
    <cellStyle name="Output 2 5 5 5" xfId="61832"/>
    <cellStyle name="Output 2 5 5 6" xfId="61833"/>
    <cellStyle name="Output 2 5 5 7" xfId="61834"/>
    <cellStyle name="Output 2 5 5 8" xfId="61835"/>
    <cellStyle name="Output 2 5 5 9" xfId="61836"/>
    <cellStyle name="Output 2 5 6" xfId="61837"/>
    <cellStyle name="Output 2 5 6 2" xfId="61838"/>
    <cellStyle name="Output 2 5 6 3" xfId="61839"/>
    <cellStyle name="Output 2 5 6 4" xfId="61840"/>
    <cellStyle name="Output 2 5 6 5" xfId="61841"/>
    <cellStyle name="Output 2 5 6 6" xfId="61842"/>
    <cellStyle name="Output 2 5 6 7" xfId="61843"/>
    <cellStyle name="Output 2 5 6 8" xfId="61844"/>
    <cellStyle name="Output 2 5 6 9" xfId="61845"/>
    <cellStyle name="Output 2 5 7" xfId="61846"/>
    <cellStyle name="Output 2 5 7 2" xfId="61847"/>
    <cellStyle name="Output 2 5 7 3" xfId="61848"/>
    <cellStyle name="Output 2 5 7 4" xfId="61849"/>
    <cellStyle name="Output 2 5 7 5" xfId="61850"/>
    <cellStyle name="Output 2 5 7 6" xfId="61851"/>
    <cellStyle name="Output 2 5 7 7" xfId="61852"/>
    <cellStyle name="Output 2 5 7 8" xfId="61853"/>
    <cellStyle name="Output 2 5 7 9" xfId="61854"/>
    <cellStyle name="Output 2 5 8" xfId="61855"/>
    <cellStyle name="Output 2 5 8 2" xfId="61856"/>
    <cellStyle name="Output 2 5 8 3" xfId="61857"/>
    <cellStyle name="Output 2 5 8 4" xfId="61858"/>
    <cellStyle name="Output 2 5 8 5" xfId="61859"/>
    <cellStyle name="Output 2 5 8 6" xfId="61860"/>
    <cellStyle name="Output 2 5 8 7" xfId="61861"/>
    <cellStyle name="Output 2 5 8 8" xfId="61862"/>
    <cellStyle name="Output 2 5 8 9" xfId="61863"/>
    <cellStyle name="Output 2 5 9" xfId="61864"/>
    <cellStyle name="Output 2 5 9 2" xfId="61865"/>
    <cellStyle name="Output 2 5 9 3" xfId="61866"/>
    <cellStyle name="Output 2 5 9 4" xfId="61867"/>
    <cellStyle name="Output 2 5 9 5" xfId="61868"/>
    <cellStyle name="Output 2 5 9 6" xfId="61869"/>
    <cellStyle name="Output 2 5 9 7" xfId="61870"/>
    <cellStyle name="Output 2 5 9 8" xfId="61871"/>
    <cellStyle name="Output 2 5 9 9" xfId="61872"/>
    <cellStyle name="Output 2 6" xfId="4611"/>
    <cellStyle name="Output 2 6 10" xfId="61873"/>
    <cellStyle name="Output 2 6 11" xfId="61874"/>
    <cellStyle name="Output 2 6 12" xfId="61875"/>
    <cellStyle name="Output 2 6 13" xfId="61876"/>
    <cellStyle name="Output 2 6 14" xfId="61877"/>
    <cellStyle name="Output 2 6 15" xfId="61878"/>
    <cellStyle name="Output 2 6 16" xfId="61879"/>
    <cellStyle name="Output 2 6 17" xfId="61880"/>
    <cellStyle name="Output 2 6 18" xfId="61881"/>
    <cellStyle name="Output 2 6 19" xfId="61882"/>
    <cellStyle name="Output 2 6 2" xfId="61883"/>
    <cellStyle name="Output 2 6 2 10" xfId="61884"/>
    <cellStyle name="Output 2 6 2 11" xfId="61885"/>
    <cellStyle name="Output 2 6 2 12" xfId="61886"/>
    <cellStyle name="Output 2 6 2 13" xfId="61887"/>
    <cellStyle name="Output 2 6 2 14" xfId="61888"/>
    <cellStyle name="Output 2 6 2 15" xfId="61889"/>
    <cellStyle name="Output 2 6 2 16" xfId="61890"/>
    <cellStyle name="Output 2 6 2 17" xfId="61891"/>
    <cellStyle name="Output 2 6 2 18" xfId="61892"/>
    <cellStyle name="Output 2 6 2 19" xfId="61893"/>
    <cellStyle name="Output 2 6 2 2" xfId="61894"/>
    <cellStyle name="Output 2 6 2 2 10" xfId="61895"/>
    <cellStyle name="Output 2 6 2 2 11" xfId="61896"/>
    <cellStyle name="Output 2 6 2 2 12" xfId="61897"/>
    <cellStyle name="Output 2 6 2 2 13" xfId="61898"/>
    <cellStyle name="Output 2 6 2 2 14" xfId="61899"/>
    <cellStyle name="Output 2 6 2 2 15" xfId="61900"/>
    <cellStyle name="Output 2 6 2 2 2" xfId="61901"/>
    <cellStyle name="Output 2 6 2 2 2 2" xfId="61902"/>
    <cellStyle name="Output 2 6 2 2 2 3" xfId="61903"/>
    <cellStyle name="Output 2 6 2 2 2 4" xfId="61904"/>
    <cellStyle name="Output 2 6 2 2 2 5" xfId="61905"/>
    <cellStyle name="Output 2 6 2 2 2 6" xfId="61906"/>
    <cellStyle name="Output 2 6 2 2 2 7" xfId="61907"/>
    <cellStyle name="Output 2 6 2 2 2 8" xfId="61908"/>
    <cellStyle name="Output 2 6 2 2 3" xfId="61909"/>
    <cellStyle name="Output 2 6 2 2 3 2" xfId="61910"/>
    <cellStyle name="Output 2 6 2 2 3 3" xfId="61911"/>
    <cellStyle name="Output 2 6 2 2 3 4" xfId="61912"/>
    <cellStyle name="Output 2 6 2 2 3 5" xfId="61913"/>
    <cellStyle name="Output 2 6 2 2 3 6" xfId="61914"/>
    <cellStyle name="Output 2 6 2 2 3 7" xfId="61915"/>
    <cellStyle name="Output 2 6 2 2 3 8" xfId="61916"/>
    <cellStyle name="Output 2 6 2 2 4" xfId="61917"/>
    <cellStyle name="Output 2 6 2 2 4 2" xfId="61918"/>
    <cellStyle name="Output 2 6 2 2 4 3" xfId="61919"/>
    <cellStyle name="Output 2 6 2 2 4 4" xfId="61920"/>
    <cellStyle name="Output 2 6 2 2 4 5" xfId="61921"/>
    <cellStyle name="Output 2 6 2 2 4 6" xfId="61922"/>
    <cellStyle name="Output 2 6 2 2 4 7" xfId="61923"/>
    <cellStyle name="Output 2 6 2 2 4 8" xfId="61924"/>
    <cellStyle name="Output 2 6 2 2 5" xfId="61925"/>
    <cellStyle name="Output 2 6 2 2 5 2" xfId="61926"/>
    <cellStyle name="Output 2 6 2 2 5 3" xfId="61927"/>
    <cellStyle name="Output 2 6 2 2 5 4" xfId="61928"/>
    <cellStyle name="Output 2 6 2 2 5 5" xfId="61929"/>
    <cellStyle name="Output 2 6 2 2 5 6" xfId="61930"/>
    <cellStyle name="Output 2 6 2 2 5 7" xfId="61931"/>
    <cellStyle name="Output 2 6 2 2 5 8" xfId="61932"/>
    <cellStyle name="Output 2 6 2 2 6" xfId="61933"/>
    <cellStyle name="Output 2 6 2 2 6 2" xfId="61934"/>
    <cellStyle name="Output 2 6 2 2 6 3" xfId="61935"/>
    <cellStyle name="Output 2 6 2 2 6 4" xfId="61936"/>
    <cellStyle name="Output 2 6 2 2 6 5" xfId="61937"/>
    <cellStyle name="Output 2 6 2 2 6 6" xfId="61938"/>
    <cellStyle name="Output 2 6 2 2 6 7" xfId="61939"/>
    <cellStyle name="Output 2 6 2 2 6 8" xfId="61940"/>
    <cellStyle name="Output 2 6 2 2 7" xfId="61941"/>
    <cellStyle name="Output 2 6 2 2 7 2" xfId="61942"/>
    <cellStyle name="Output 2 6 2 2 7 3" xfId="61943"/>
    <cellStyle name="Output 2 6 2 2 7 4" xfId="61944"/>
    <cellStyle name="Output 2 6 2 2 7 5" xfId="61945"/>
    <cellStyle name="Output 2 6 2 2 7 6" xfId="61946"/>
    <cellStyle name="Output 2 6 2 2 7 7" xfId="61947"/>
    <cellStyle name="Output 2 6 2 2 7 8" xfId="61948"/>
    <cellStyle name="Output 2 6 2 2 8" xfId="61949"/>
    <cellStyle name="Output 2 6 2 2 9" xfId="61950"/>
    <cellStyle name="Output 2 6 2 20" xfId="61951"/>
    <cellStyle name="Output 2 6 2 21" xfId="61952"/>
    <cellStyle name="Output 2 6 2 22" xfId="61953"/>
    <cellStyle name="Output 2 6 2 23" xfId="61954"/>
    <cellStyle name="Output 2 6 2 24" xfId="61955"/>
    <cellStyle name="Output 2 6 2 25" xfId="61956"/>
    <cellStyle name="Output 2 6 2 26" xfId="61957"/>
    <cellStyle name="Output 2 6 2 27" xfId="61958"/>
    <cellStyle name="Output 2 6 2 3" xfId="61959"/>
    <cellStyle name="Output 2 6 2 3 10" xfId="61960"/>
    <cellStyle name="Output 2 6 2 3 11" xfId="61961"/>
    <cellStyle name="Output 2 6 2 3 12" xfId="61962"/>
    <cellStyle name="Output 2 6 2 3 13" xfId="61963"/>
    <cellStyle name="Output 2 6 2 3 14" xfId="61964"/>
    <cellStyle name="Output 2 6 2 3 15" xfId="61965"/>
    <cellStyle name="Output 2 6 2 3 2" xfId="61966"/>
    <cellStyle name="Output 2 6 2 3 2 2" xfId="61967"/>
    <cellStyle name="Output 2 6 2 3 2 3" xfId="61968"/>
    <cellStyle name="Output 2 6 2 3 2 4" xfId="61969"/>
    <cellStyle name="Output 2 6 2 3 2 5" xfId="61970"/>
    <cellStyle name="Output 2 6 2 3 2 6" xfId="61971"/>
    <cellStyle name="Output 2 6 2 3 2 7" xfId="61972"/>
    <cellStyle name="Output 2 6 2 3 2 8" xfId="61973"/>
    <cellStyle name="Output 2 6 2 3 3" xfId="61974"/>
    <cellStyle name="Output 2 6 2 3 3 2" xfId="61975"/>
    <cellStyle name="Output 2 6 2 3 3 3" xfId="61976"/>
    <cellStyle name="Output 2 6 2 3 3 4" xfId="61977"/>
    <cellStyle name="Output 2 6 2 3 3 5" xfId="61978"/>
    <cellStyle name="Output 2 6 2 3 3 6" xfId="61979"/>
    <cellStyle name="Output 2 6 2 3 3 7" xfId="61980"/>
    <cellStyle name="Output 2 6 2 3 3 8" xfId="61981"/>
    <cellStyle name="Output 2 6 2 3 4" xfId="61982"/>
    <cellStyle name="Output 2 6 2 3 4 2" xfId="61983"/>
    <cellStyle name="Output 2 6 2 3 4 3" xfId="61984"/>
    <cellStyle name="Output 2 6 2 3 4 4" xfId="61985"/>
    <cellStyle name="Output 2 6 2 3 4 5" xfId="61986"/>
    <cellStyle name="Output 2 6 2 3 4 6" xfId="61987"/>
    <cellStyle name="Output 2 6 2 3 4 7" xfId="61988"/>
    <cellStyle name="Output 2 6 2 3 4 8" xfId="61989"/>
    <cellStyle name="Output 2 6 2 3 5" xfId="61990"/>
    <cellStyle name="Output 2 6 2 3 5 2" xfId="61991"/>
    <cellStyle name="Output 2 6 2 3 5 3" xfId="61992"/>
    <cellStyle name="Output 2 6 2 3 5 4" xfId="61993"/>
    <cellStyle name="Output 2 6 2 3 5 5" xfId="61994"/>
    <cellStyle name="Output 2 6 2 3 5 6" xfId="61995"/>
    <cellStyle name="Output 2 6 2 3 5 7" xfId="61996"/>
    <cellStyle name="Output 2 6 2 3 5 8" xfId="61997"/>
    <cellStyle name="Output 2 6 2 3 6" xfId="61998"/>
    <cellStyle name="Output 2 6 2 3 6 2" xfId="61999"/>
    <cellStyle name="Output 2 6 2 3 6 3" xfId="62000"/>
    <cellStyle name="Output 2 6 2 3 6 4" xfId="62001"/>
    <cellStyle name="Output 2 6 2 3 6 5" xfId="62002"/>
    <cellStyle name="Output 2 6 2 3 6 6" xfId="62003"/>
    <cellStyle name="Output 2 6 2 3 6 7" xfId="62004"/>
    <cellStyle name="Output 2 6 2 3 6 8" xfId="62005"/>
    <cellStyle name="Output 2 6 2 3 7" xfId="62006"/>
    <cellStyle name="Output 2 6 2 3 7 2" xfId="62007"/>
    <cellStyle name="Output 2 6 2 3 7 3" xfId="62008"/>
    <cellStyle name="Output 2 6 2 3 7 4" xfId="62009"/>
    <cellStyle name="Output 2 6 2 3 7 5" xfId="62010"/>
    <cellStyle name="Output 2 6 2 3 7 6" xfId="62011"/>
    <cellStyle name="Output 2 6 2 3 7 7" xfId="62012"/>
    <cellStyle name="Output 2 6 2 3 7 8" xfId="62013"/>
    <cellStyle name="Output 2 6 2 3 8" xfId="62014"/>
    <cellStyle name="Output 2 6 2 3 9" xfId="62015"/>
    <cellStyle name="Output 2 6 2 4" xfId="62016"/>
    <cellStyle name="Output 2 6 2 4 2" xfId="62017"/>
    <cellStyle name="Output 2 6 2 4 3" xfId="62018"/>
    <cellStyle name="Output 2 6 2 4 4" xfId="62019"/>
    <cellStyle name="Output 2 6 2 4 5" xfId="62020"/>
    <cellStyle name="Output 2 6 2 4 6" xfId="62021"/>
    <cellStyle name="Output 2 6 2 4 7" xfId="62022"/>
    <cellStyle name="Output 2 6 2 4 8" xfId="62023"/>
    <cellStyle name="Output 2 6 2 4 9" xfId="62024"/>
    <cellStyle name="Output 2 6 2 5" xfId="62025"/>
    <cellStyle name="Output 2 6 2 5 2" xfId="62026"/>
    <cellStyle name="Output 2 6 2 5 3" xfId="62027"/>
    <cellStyle name="Output 2 6 2 5 4" xfId="62028"/>
    <cellStyle name="Output 2 6 2 5 5" xfId="62029"/>
    <cellStyle name="Output 2 6 2 5 6" xfId="62030"/>
    <cellStyle name="Output 2 6 2 5 7" xfId="62031"/>
    <cellStyle name="Output 2 6 2 5 8" xfId="62032"/>
    <cellStyle name="Output 2 6 2 6" xfId="62033"/>
    <cellStyle name="Output 2 6 2 6 2" xfId="62034"/>
    <cellStyle name="Output 2 6 2 6 3" xfId="62035"/>
    <cellStyle name="Output 2 6 2 6 4" xfId="62036"/>
    <cellStyle name="Output 2 6 2 6 5" xfId="62037"/>
    <cellStyle name="Output 2 6 2 6 6" xfId="62038"/>
    <cellStyle name="Output 2 6 2 6 7" xfId="62039"/>
    <cellStyle name="Output 2 6 2 6 8" xfId="62040"/>
    <cellStyle name="Output 2 6 2 7" xfId="62041"/>
    <cellStyle name="Output 2 6 2 7 2" xfId="62042"/>
    <cellStyle name="Output 2 6 2 7 3" xfId="62043"/>
    <cellStyle name="Output 2 6 2 7 4" xfId="62044"/>
    <cellStyle name="Output 2 6 2 7 5" xfId="62045"/>
    <cellStyle name="Output 2 6 2 7 6" xfId="62046"/>
    <cellStyle name="Output 2 6 2 7 7" xfId="62047"/>
    <cellStyle name="Output 2 6 2 7 8" xfId="62048"/>
    <cellStyle name="Output 2 6 2 8" xfId="62049"/>
    <cellStyle name="Output 2 6 2 8 2" xfId="62050"/>
    <cellStyle name="Output 2 6 2 8 3" xfId="62051"/>
    <cellStyle name="Output 2 6 2 8 4" xfId="62052"/>
    <cellStyle name="Output 2 6 2 8 5" xfId="62053"/>
    <cellStyle name="Output 2 6 2 8 6" xfId="62054"/>
    <cellStyle name="Output 2 6 2 8 7" xfId="62055"/>
    <cellStyle name="Output 2 6 2 8 8" xfId="62056"/>
    <cellStyle name="Output 2 6 2 9" xfId="62057"/>
    <cellStyle name="Output 2 6 2 9 2" xfId="62058"/>
    <cellStyle name="Output 2 6 2 9 3" xfId="62059"/>
    <cellStyle name="Output 2 6 2 9 4" xfId="62060"/>
    <cellStyle name="Output 2 6 2 9 5" xfId="62061"/>
    <cellStyle name="Output 2 6 2 9 6" xfId="62062"/>
    <cellStyle name="Output 2 6 2 9 7" xfId="62063"/>
    <cellStyle name="Output 2 6 2 9 8" xfId="62064"/>
    <cellStyle name="Output 2 6 20" xfId="62065"/>
    <cellStyle name="Output 2 6 21" xfId="62066"/>
    <cellStyle name="Output 2 6 22" xfId="62067"/>
    <cellStyle name="Output 2 6 23" xfId="62068"/>
    <cellStyle name="Output 2 6 3" xfId="62069"/>
    <cellStyle name="Output 2 6 3 10" xfId="62070"/>
    <cellStyle name="Output 2 6 3 11" xfId="62071"/>
    <cellStyle name="Output 2 6 3 12" xfId="62072"/>
    <cellStyle name="Output 2 6 3 13" xfId="62073"/>
    <cellStyle name="Output 2 6 3 14" xfId="62074"/>
    <cellStyle name="Output 2 6 3 15" xfId="62075"/>
    <cellStyle name="Output 2 6 3 16" xfId="62076"/>
    <cellStyle name="Output 2 6 3 17" xfId="62077"/>
    <cellStyle name="Output 2 6 3 18" xfId="62078"/>
    <cellStyle name="Output 2 6 3 19" xfId="62079"/>
    <cellStyle name="Output 2 6 3 2" xfId="62080"/>
    <cellStyle name="Output 2 6 3 2 2" xfId="62081"/>
    <cellStyle name="Output 2 6 3 2 3" xfId="62082"/>
    <cellStyle name="Output 2 6 3 2 4" xfId="62083"/>
    <cellStyle name="Output 2 6 3 2 5" xfId="62084"/>
    <cellStyle name="Output 2 6 3 2 6" xfId="62085"/>
    <cellStyle name="Output 2 6 3 2 7" xfId="62086"/>
    <cellStyle name="Output 2 6 3 2 8" xfId="62087"/>
    <cellStyle name="Output 2 6 3 20" xfId="62088"/>
    <cellStyle name="Output 2 6 3 21" xfId="62089"/>
    <cellStyle name="Output 2 6 3 22" xfId="62090"/>
    <cellStyle name="Output 2 6 3 23" xfId="62091"/>
    <cellStyle name="Output 2 6 3 24" xfId="62092"/>
    <cellStyle name="Output 2 6 3 3" xfId="62093"/>
    <cellStyle name="Output 2 6 3 3 2" xfId="62094"/>
    <cellStyle name="Output 2 6 3 3 3" xfId="62095"/>
    <cellStyle name="Output 2 6 3 3 4" xfId="62096"/>
    <cellStyle name="Output 2 6 3 3 5" xfId="62097"/>
    <cellStyle name="Output 2 6 3 3 6" xfId="62098"/>
    <cellStyle name="Output 2 6 3 3 7" xfId="62099"/>
    <cellStyle name="Output 2 6 3 3 8" xfId="62100"/>
    <cellStyle name="Output 2 6 3 4" xfId="62101"/>
    <cellStyle name="Output 2 6 3 4 2" xfId="62102"/>
    <cellStyle name="Output 2 6 3 4 3" xfId="62103"/>
    <cellStyle name="Output 2 6 3 4 4" xfId="62104"/>
    <cellStyle name="Output 2 6 3 4 5" xfId="62105"/>
    <cellStyle name="Output 2 6 3 4 6" xfId="62106"/>
    <cellStyle name="Output 2 6 3 4 7" xfId="62107"/>
    <cellStyle name="Output 2 6 3 4 8" xfId="62108"/>
    <cellStyle name="Output 2 6 3 5" xfId="62109"/>
    <cellStyle name="Output 2 6 3 5 2" xfId="62110"/>
    <cellStyle name="Output 2 6 3 5 3" xfId="62111"/>
    <cellStyle name="Output 2 6 3 5 4" xfId="62112"/>
    <cellStyle name="Output 2 6 3 5 5" xfId="62113"/>
    <cellStyle name="Output 2 6 3 5 6" xfId="62114"/>
    <cellStyle name="Output 2 6 3 5 7" xfId="62115"/>
    <cellStyle name="Output 2 6 3 5 8" xfId="62116"/>
    <cellStyle name="Output 2 6 3 6" xfId="62117"/>
    <cellStyle name="Output 2 6 3 6 2" xfId="62118"/>
    <cellStyle name="Output 2 6 3 6 3" xfId="62119"/>
    <cellStyle name="Output 2 6 3 6 4" xfId="62120"/>
    <cellStyle name="Output 2 6 3 6 5" xfId="62121"/>
    <cellStyle name="Output 2 6 3 6 6" xfId="62122"/>
    <cellStyle name="Output 2 6 3 6 7" xfId="62123"/>
    <cellStyle name="Output 2 6 3 6 8" xfId="62124"/>
    <cellStyle name="Output 2 6 3 7" xfId="62125"/>
    <cellStyle name="Output 2 6 3 7 2" xfId="62126"/>
    <cellStyle name="Output 2 6 3 7 3" xfId="62127"/>
    <cellStyle name="Output 2 6 3 7 4" xfId="62128"/>
    <cellStyle name="Output 2 6 3 7 5" xfId="62129"/>
    <cellStyle name="Output 2 6 3 7 6" xfId="62130"/>
    <cellStyle name="Output 2 6 3 7 7" xfId="62131"/>
    <cellStyle name="Output 2 6 3 7 8" xfId="62132"/>
    <cellStyle name="Output 2 6 3 8" xfId="62133"/>
    <cellStyle name="Output 2 6 3 9" xfId="62134"/>
    <cellStyle name="Output 2 6 4" xfId="62135"/>
    <cellStyle name="Output 2 6 4 2" xfId="62136"/>
    <cellStyle name="Output 2 6 4 3" xfId="62137"/>
    <cellStyle name="Output 2 6 4 4" xfId="62138"/>
    <cellStyle name="Output 2 6 4 5" xfId="62139"/>
    <cellStyle name="Output 2 6 4 6" xfId="62140"/>
    <cellStyle name="Output 2 6 4 7" xfId="62141"/>
    <cellStyle name="Output 2 6 4 8" xfId="62142"/>
    <cellStyle name="Output 2 6 4 9" xfId="62143"/>
    <cellStyle name="Output 2 6 5" xfId="62144"/>
    <cellStyle name="Output 2 6 5 2" xfId="62145"/>
    <cellStyle name="Output 2 6 5 3" xfId="62146"/>
    <cellStyle name="Output 2 6 5 4" xfId="62147"/>
    <cellStyle name="Output 2 6 5 5" xfId="62148"/>
    <cellStyle name="Output 2 6 5 6" xfId="62149"/>
    <cellStyle name="Output 2 6 5 7" xfId="62150"/>
    <cellStyle name="Output 2 6 5 8" xfId="62151"/>
    <cellStyle name="Output 2 6 5 9" xfId="62152"/>
    <cellStyle name="Output 2 6 6" xfId="62153"/>
    <cellStyle name="Output 2 6 6 2" xfId="62154"/>
    <cellStyle name="Output 2 6 6 3" xfId="62155"/>
    <cellStyle name="Output 2 6 6 4" xfId="62156"/>
    <cellStyle name="Output 2 6 6 5" xfId="62157"/>
    <cellStyle name="Output 2 6 6 6" xfId="62158"/>
    <cellStyle name="Output 2 6 6 7" xfId="62159"/>
    <cellStyle name="Output 2 6 6 8" xfId="62160"/>
    <cellStyle name="Output 2 6 6 9" xfId="62161"/>
    <cellStyle name="Output 2 6 7" xfId="62162"/>
    <cellStyle name="Output 2 6 7 2" xfId="62163"/>
    <cellStyle name="Output 2 6 7 3" xfId="62164"/>
    <cellStyle name="Output 2 6 7 4" xfId="62165"/>
    <cellStyle name="Output 2 6 7 5" xfId="62166"/>
    <cellStyle name="Output 2 6 7 6" xfId="62167"/>
    <cellStyle name="Output 2 6 7 7" xfId="62168"/>
    <cellStyle name="Output 2 6 7 8" xfId="62169"/>
    <cellStyle name="Output 2 6 7 9" xfId="62170"/>
    <cellStyle name="Output 2 6 8" xfId="62171"/>
    <cellStyle name="Output 2 6 8 2" xfId="62172"/>
    <cellStyle name="Output 2 6 8 3" xfId="62173"/>
    <cellStyle name="Output 2 6 8 4" xfId="62174"/>
    <cellStyle name="Output 2 6 8 5" xfId="62175"/>
    <cellStyle name="Output 2 6 8 6" xfId="62176"/>
    <cellStyle name="Output 2 6 8 7" xfId="62177"/>
    <cellStyle name="Output 2 6 8 8" xfId="62178"/>
    <cellStyle name="Output 2 6 9" xfId="62179"/>
    <cellStyle name="Output 2 7" xfId="4612"/>
    <cellStyle name="Output 2 7 10" xfId="62180"/>
    <cellStyle name="Output 2 7 11" xfId="62181"/>
    <cellStyle name="Output 2 7 12" xfId="62182"/>
    <cellStyle name="Output 2 7 13" xfId="62183"/>
    <cellStyle name="Output 2 7 14" xfId="62184"/>
    <cellStyle name="Output 2 7 15" xfId="62185"/>
    <cellStyle name="Output 2 7 16" xfId="62186"/>
    <cellStyle name="Output 2 7 17" xfId="62187"/>
    <cellStyle name="Output 2 7 18" xfId="62188"/>
    <cellStyle name="Output 2 7 19" xfId="62189"/>
    <cellStyle name="Output 2 7 2" xfId="62190"/>
    <cellStyle name="Output 2 7 3" xfId="62191"/>
    <cellStyle name="Output 2 7 4" xfId="62192"/>
    <cellStyle name="Output 2 7 5" xfId="62193"/>
    <cellStyle name="Output 2 7 6" xfId="62194"/>
    <cellStyle name="Output 2 7 7" xfId="62195"/>
    <cellStyle name="Output 2 7 8" xfId="62196"/>
    <cellStyle name="Output 2 7 9" xfId="62197"/>
    <cellStyle name="Output 2 8" xfId="4613"/>
    <cellStyle name="Output 2 8 10" xfId="62198"/>
    <cellStyle name="Output 2 8 11" xfId="62199"/>
    <cellStyle name="Output 2 8 12" xfId="62200"/>
    <cellStyle name="Output 2 8 13" xfId="62201"/>
    <cellStyle name="Output 2 8 14" xfId="62202"/>
    <cellStyle name="Output 2 8 15" xfId="62203"/>
    <cellStyle name="Output 2 8 16" xfId="62204"/>
    <cellStyle name="Output 2 8 17" xfId="62205"/>
    <cellStyle name="Output 2 8 18" xfId="62206"/>
    <cellStyle name="Output 2 8 2" xfId="62207"/>
    <cellStyle name="Output 2 8 3" xfId="62208"/>
    <cellStyle name="Output 2 8 4" xfId="62209"/>
    <cellStyle name="Output 2 8 5" xfId="62210"/>
    <cellStyle name="Output 2 8 6" xfId="62211"/>
    <cellStyle name="Output 2 8 7" xfId="62212"/>
    <cellStyle name="Output 2 8 8" xfId="62213"/>
    <cellStyle name="Output 2 8 9" xfId="62214"/>
    <cellStyle name="Output 2 9" xfId="4614"/>
    <cellStyle name="Output 2 9 2" xfId="62215"/>
    <cellStyle name="Output 2 9 3" xfId="62216"/>
    <cellStyle name="Output 2 9 4" xfId="62217"/>
    <cellStyle name="Output 2 9 5" xfId="62218"/>
    <cellStyle name="Output 2 9 6" xfId="62219"/>
    <cellStyle name="Output 2 9 7" xfId="62220"/>
    <cellStyle name="Output 2 9 8" xfId="62221"/>
    <cellStyle name="Output 2 9 9" xfId="62222"/>
    <cellStyle name="Output 3" xfId="4615"/>
    <cellStyle name="Page Heading" xfId="4616"/>
    <cellStyle name="Page Heading Large" xfId="4617"/>
    <cellStyle name="Page Heading Small" xfId="4618"/>
    <cellStyle name="Page Number" xfId="4619"/>
    <cellStyle name="pb_page_heading_LS" xfId="4620"/>
    <cellStyle name="Per aandeel" xfId="4621"/>
    <cellStyle name="Percent" xfId="72" builtinId="5"/>
    <cellStyle name="Percent (1)" xfId="4622"/>
    <cellStyle name="Percent [0]" xfId="4623"/>
    <cellStyle name="Percent [00]" xfId="4624"/>
    <cellStyle name="Percent [1]" xfId="4625"/>
    <cellStyle name="Percent [1] 2" xfId="9897"/>
    <cellStyle name="Percent [1] 3" xfId="9819"/>
    <cellStyle name="Percent [1] 4" xfId="62223"/>
    <cellStyle name="Percent [2]" xfId="4626"/>
    <cellStyle name="Percent [2] 2" xfId="4627"/>
    <cellStyle name="Percent [2] 3" xfId="4628"/>
    <cellStyle name="Percent 1 dec" xfId="4629"/>
    <cellStyle name="Percent 1 dec - Input" xfId="4630"/>
    <cellStyle name="Percent 1 dec_Data" xfId="4631"/>
    <cellStyle name="Percent 10" xfId="4632"/>
    <cellStyle name="Percent 11" xfId="62224"/>
    <cellStyle name="Percent 12" xfId="62225"/>
    <cellStyle name="Percent 12 2" xfId="62226"/>
    <cellStyle name="Percent 12 2 2" xfId="62227"/>
    <cellStyle name="Percent 12 2 2 2" xfId="62228"/>
    <cellStyle name="Percent 12 2 3" xfId="62229"/>
    <cellStyle name="Percent 12 2 4" xfId="62230"/>
    <cellStyle name="Percent 12 3" xfId="62231"/>
    <cellStyle name="Percent 12 3 2" xfId="62232"/>
    <cellStyle name="Percent 12 4" xfId="62233"/>
    <cellStyle name="Percent 12 5" xfId="62234"/>
    <cellStyle name="Percent 12 6" xfId="62235"/>
    <cellStyle name="Percent 13" xfId="62236"/>
    <cellStyle name="Percent 13 2" xfId="62237"/>
    <cellStyle name="Percent 13 2 2" xfId="62238"/>
    <cellStyle name="Percent 13 2 2 2" xfId="62239"/>
    <cellStyle name="Percent 13 2 3" xfId="62240"/>
    <cellStyle name="Percent 13 2 4" xfId="62241"/>
    <cellStyle name="Percent 13 3" xfId="62242"/>
    <cellStyle name="Percent 13 3 2" xfId="62243"/>
    <cellStyle name="Percent 13 4" xfId="62244"/>
    <cellStyle name="Percent 13 5" xfId="62245"/>
    <cellStyle name="Percent 13 6" xfId="62246"/>
    <cellStyle name="Percent 14" xfId="62247"/>
    <cellStyle name="Percent 15" xfId="62248"/>
    <cellStyle name="Percent 2" xfId="8"/>
    <cellStyle name="Percent 2 10" xfId="4633"/>
    <cellStyle name="Percent 2 10 2" xfId="4634"/>
    <cellStyle name="Percent 2 10 2 2" xfId="4635"/>
    <cellStyle name="Percent 2 10 3" xfId="4636"/>
    <cellStyle name="Percent 2 11" xfId="4637"/>
    <cellStyle name="Percent 2 12" xfId="4638"/>
    <cellStyle name="Percent 2 12 2" xfId="4639"/>
    <cellStyle name="Percent 2 12 2 2" xfId="4640"/>
    <cellStyle name="Percent 2 12 3" xfId="4641"/>
    <cellStyle name="Percent 2 13" xfId="4642"/>
    <cellStyle name="Percent 2 13 2" xfId="4643"/>
    <cellStyle name="Percent 2 14" xfId="4644"/>
    <cellStyle name="Percent 2 15" xfId="4645"/>
    <cellStyle name="Percent 2 16" xfId="4646"/>
    <cellStyle name="Percent 2 17" xfId="4647"/>
    <cellStyle name="Percent 2 18" xfId="4648"/>
    <cellStyle name="Percent 2 19" xfId="4649"/>
    <cellStyle name="Percent 2 2" xfId="9"/>
    <cellStyle name="Percent 2 2 2" xfId="4650"/>
    <cellStyle name="Percent 2 2 3" xfId="4651"/>
    <cellStyle name="Percent 2 2 4" xfId="4652"/>
    <cellStyle name="Percent 2 2 4 2" xfId="4653"/>
    <cellStyle name="Percent 2 2 4 2 2" xfId="4654"/>
    <cellStyle name="Percent 2 2 4 2 2 2" xfId="4655"/>
    <cellStyle name="Percent 2 2 4 2 3" xfId="4656"/>
    <cellStyle name="Percent 2 2 4 3" xfId="4657"/>
    <cellStyle name="Percent 2 2 4 3 2" xfId="4658"/>
    <cellStyle name="Percent 2 2 4 4" xfId="4659"/>
    <cellStyle name="Percent 2 2 5" xfId="4660"/>
    <cellStyle name="Percent 2 2 6" xfId="4661"/>
    <cellStyle name="Percent 2 2 7" xfId="62249"/>
    <cellStyle name="Percent 2 20" xfId="62250"/>
    <cellStyle name="Percent 2 3" xfId="10"/>
    <cellStyle name="Percent 2 3 2" xfId="9898"/>
    <cellStyle name="Percent 2 3 2 2" xfId="62251"/>
    <cellStyle name="Percent 2 3 2 2 2" xfId="62252"/>
    <cellStyle name="Percent 2 3 2 2 2 2" xfId="62253"/>
    <cellStyle name="Percent 2 3 2 2 3" xfId="62254"/>
    <cellStyle name="Percent 2 3 2 2 4" xfId="62255"/>
    <cellStyle name="Percent 2 3 2 3" xfId="62256"/>
    <cellStyle name="Percent 2 3 2 3 2" xfId="62257"/>
    <cellStyle name="Percent 2 3 2 4" xfId="62258"/>
    <cellStyle name="Percent 2 3 2 5" xfId="62259"/>
    <cellStyle name="Percent 2 3 2 6" xfId="62260"/>
    <cellStyle name="Percent 2 3 2 7" xfId="62261"/>
    <cellStyle name="Percent 2 3 3" xfId="62262"/>
    <cellStyle name="Percent 2 3 3 2" xfId="62263"/>
    <cellStyle name="Percent 2 3 3 2 2" xfId="62264"/>
    <cellStyle name="Percent 2 3 3 3" xfId="62265"/>
    <cellStyle name="Percent 2 3 3 4" xfId="62266"/>
    <cellStyle name="Percent 2 3 3 5" xfId="62267"/>
    <cellStyle name="Percent 2 3 4" xfId="62268"/>
    <cellStyle name="Percent 2 3 4 2" xfId="62269"/>
    <cellStyle name="Percent 2 3 5" xfId="62270"/>
    <cellStyle name="Percent 2 3 6" xfId="62271"/>
    <cellStyle name="Percent 2 3 7" xfId="62272"/>
    <cellStyle name="Percent 2 4" xfId="4662"/>
    <cellStyle name="Percent 2 4 2" xfId="62273"/>
    <cellStyle name="Percent 2 4 2 2" xfId="62274"/>
    <cellStyle name="Percent 2 4 2 2 2" xfId="62275"/>
    <cellStyle name="Percent 2 4 2 3" xfId="62276"/>
    <cellStyle name="Percent 2 4 2 4" xfId="62277"/>
    <cellStyle name="Percent 2 4 2 5" xfId="62278"/>
    <cellStyle name="Percent 2 4 3" xfId="62279"/>
    <cellStyle name="Percent 2 4 3 2" xfId="62280"/>
    <cellStyle name="Percent 2 4 4" xfId="62281"/>
    <cellStyle name="Percent 2 4 5" xfId="62282"/>
    <cellStyle name="Percent 2 4 6" xfId="62283"/>
    <cellStyle name="Percent 2 4 7" xfId="62284"/>
    <cellStyle name="Percent 2 5" xfId="4663"/>
    <cellStyle name="Percent 2 5 2" xfId="4664"/>
    <cellStyle name="Percent 2 5 2 2" xfId="4665"/>
    <cellStyle name="Percent 2 5 2 2 2" xfId="4666"/>
    <cellStyle name="Percent 2 5 2 2 2 2" xfId="4667"/>
    <cellStyle name="Percent 2 5 2 2 3" xfId="4668"/>
    <cellStyle name="Percent 2 5 2 3" xfId="4669"/>
    <cellStyle name="Percent 2 5 2 3 2" xfId="4670"/>
    <cellStyle name="Percent 2 5 2 4" xfId="4671"/>
    <cellStyle name="Percent 2 5 3" xfId="4672"/>
    <cellStyle name="Percent 2 5 3 2" xfId="4673"/>
    <cellStyle name="Percent 2 5 3 2 2" xfId="4674"/>
    <cellStyle name="Percent 2 5 3 2 2 2" xfId="4675"/>
    <cellStyle name="Percent 2 5 3 2 3" xfId="4676"/>
    <cellStyle name="Percent 2 5 3 3" xfId="4677"/>
    <cellStyle name="Percent 2 5 3 3 2" xfId="4678"/>
    <cellStyle name="Percent 2 5 3 4" xfId="4679"/>
    <cellStyle name="Percent 2 5 4" xfId="4680"/>
    <cellStyle name="Percent 2 5 4 2" xfId="4681"/>
    <cellStyle name="Percent 2 5 4 2 2" xfId="4682"/>
    <cellStyle name="Percent 2 5 4 3" xfId="4683"/>
    <cellStyle name="Percent 2 5 5" xfId="4684"/>
    <cellStyle name="Percent 2 5 5 2" xfId="4685"/>
    <cellStyle name="Percent 2 5 6" xfId="4686"/>
    <cellStyle name="Percent 2 5 7" xfId="62285"/>
    <cellStyle name="Percent 2 6" xfId="4687"/>
    <cellStyle name="Percent 2 6 2" xfId="4688"/>
    <cellStyle name="Percent 2 6 2 2" xfId="4689"/>
    <cellStyle name="Percent 2 6 2 2 2" xfId="4690"/>
    <cellStyle name="Percent 2 6 2 2 2 2" xfId="4691"/>
    <cellStyle name="Percent 2 6 2 2 3" xfId="4692"/>
    <cellStyle name="Percent 2 6 2 3" xfId="4693"/>
    <cellStyle name="Percent 2 6 2 3 2" xfId="4694"/>
    <cellStyle name="Percent 2 6 2 4" xfId="4695"/>
    <cellStyle name="Percent 2 6 3" xfId="4696"/>
    <cellStyle name="Percent 2 6 3 2" xfId="4697"/>
    <cellStyle name="Percent 2 6 3 2 2" xfId="4698"/>
    <cellStyle name="Percent 2 6 3 2 2 2" xfId="4699"/>
    <cellStyle name="Percent 2 6 3 2 3" xfId="4700"/>
    <cellStyle name="Percent 2 6 3 3" xfId="4701"/>
    <cellStyle name="Percent 2 6 3 3 2" xfId="4702"/>
    <cellStyle name="Percent 2 6 3 4" xfId="4703"/>
    <cellStyle name="Percent 2 6 4" xfId="4704"/>
    <cellStyle name="Percent 2 6 4 2" xfId="4705"/>
    <cellStyle name="Percent 2 6 4 2 2" xfId="4706"/>
    <cellStyle name="Percent 2 6 4 3" xfId="4707"/>
    <cellStyle name="Percent 2 6 5" xfId="4708"/>
    <cellStyle name="Percent 2 6 5 2" xfId="4709"/>
    <cellStyle name="Percent 2 6 6" xfId="4710"/>
    <cellStyle name="Percent 2 6 7" xfId="62286"/>
    <cellStyle name="Percent 2 7" xfId="4711"/>
    <cellStyle name="Percent 2 7 2" xfId="4712"/>
    <cellStyle name="Percent 2 7 3" xfId="4713"/>
    <cellStyle name="Percent 2 7 4" xfId="4714"/>
    <cellStyle name="Percent 2 7 4 2" xfId="4715"/>
    <cellStyle name="Percent 2 7 4 2 2" xfId="4716"/>
    <cellStyle name="Percent 2 7 4 3" xfId="4717"/>
    <cellStyle name="Percent 2 7 5" xfId="4718"/>
    <cellStyle name="Percent 2 7 5 2" xfId="4719"/>
    <cellStyle name="Percent 2 7 6" xfId="4720"/>
    <cellStyle name="Percent 2 8" xfId="4721"/>
    <cellStyle name="Percent 2 8 2" xfId="4722"/>
    <cellStyle name="Percent 2 8 2 2" xfId="4723"/>
    <cellStyle name="Percent 2 8 2 2 2" xfId="4724"/>
    <cellStyle name="Percent 2 8 2 3" xfId="4725"/>
    <cellStyle name="Percent 2 8 3" xfId="4726"/>
    <cellStyle name="Percent 2 8 3 2" xfId="4727"/>
    <cellStyle name="Percent 2 8 4" xfId="4728"/>
    <cellStyle name="Percent 2 9" xfId="4729"/>
    <cellStyle name="Percent 3" xfId="58"/>
    <cellStyle name="Percent 3 2" xfId="75"/>
    <cellStyle name="Percent 3 2 10" xfId="62287"/>
    <cellStyle name="Percent 3 2 2" xfId="4730"/>
    <cellStyle name="Percent 3 2 2 2" xfId="4731"/>
    <cellStyle name="Percent 3 2 2 2 2" xfId="62288"/>
    <cellStyle name="Percent 3 2 2 2 2 2" xfId="62289"/>
    <cellStyle name="Percent 3 2 2 2 2 2 2" xfId="62290"/>
    <cellStyle name="Percent 3 2 2 2 2 3" xfId="62291"/>
    <cellStyle name="Percent 3 2 2 2 2 4" xfId="62292"/>
    <cellStyle name="Percent 3 2 2 2 3" xfId="62293"/>
    <cellStyle name="Percent 3 2 2 2 3 2" xfId="62294"/>
    <cellStyle name="Percent 3 2 2 2 4" xfId="62295"/>
    <cellStyle name="Percent 3 2 2 2 5" xfId="62296"/>
    <cellStyle name="Percent 3 2 2 2 6" xfId="62297"/>
    <cellStyle name="Percent 3 2 2 3" xfId="62298"/>
    <cellStyle name="Percent 3 2 2 3 2" xfId="62299"/>
    <cellStyle name="Percent 3 2 2 3 2 2" xfId="62300"/>
    <cellStyle name="Percent 3 2 2 3 3" xfId="62301"/>
    <cellStyle name="Percent 3 2 2 3 4" xfId="62302"/>
    <cellStyle name="Percent 3 2 2 4" xfId="62303"/>
    <cellStyle name="Percent 3 2 2 4 2" xfId="62304"/>
    <cellStyle name="Percent 3 2 2 5" xfId="62305"/>
    <cellStyle name="Percent 3 2 2 6" xfId="62306"/>
    <cellStyle name="Percent 3 2 2 7" xfId="62307"/>
    <cellStyle name="Percent 3 2 3" xfId="4732"/>
    <cellStyle name="Percent 3 2 3 2" xfId="62308"/>
    <cellStyle name="Percent 3 2 3 2 2" xfId="62309"/>
    <cellStyle name="Percent 3 2 3 2 2 2" xfId="62310"/>
    <cellStyle name="Percent 3 2 3 2 3" xfId="62311"/>
    <cellStyle name="Percent 3 2 3 2 4" xfId="62312"/>
    <cellStyle name="Percent 3 2 3 3" xfId="62313"/>
    <cellStyle name="Percent 3 2 3 3 2" xfId="62314"/>
    <cellStyle name="Percent 3 2 3 4" xfId="62315"/>
    <cellStyle name="Percent 3 2 3 5" xfId="62316"/>
    <cellStyle name="Percent 3 2 3 6" xfId="62317"/>
    <cellStyle name="Percent 3 2 4" xfId="4733"/>
    <cellStyle name="Percent 3 2 4 2" xfId="62318"/>
    <cellStyle name="Percent 3 2 4 2 2" xfId="62319"/>
    <cellStyle name="Percent 3 2 4 2 2 2" xfId="62320"/>
    <cellStyle name="Percent 3 2 4 2 3" xfId="62321"/>
    <cellStyle name="Percent 3 2 4 2 4" xfId="62322"/>
    <cellStyle name="Percent 3 2 4 3" xfId="62323"/>
    <cellStyle name="Percent 3 2 4 3 2" xfId="62324"/>
    <cellStyle name="Percent 3 2 4 4" xfId="62325"/>
    <cellStyle name="Percent 3 2 4 5" xfId="62326"/>
    <cellStyle name="Percent 3 2 4 6" xfId="62327"/>
    <cellStyle name="Percent 3 2 5" xfId="62328"/>
    <cellStyle name="Percent 3 2 5 2" xfId="62329"/>
    <cellStyle name="Percent 3 2 5 2 2" xfId="62330"/>
    <cellStyle name="Percent 3 2 5 3" xfId="62331"/>
    <cellStyle name="Percent 3 2 5 4" xfId="62332"/>
    <cellStyle name="Percent 3 2 6" xfId="62333"/>
    <cellStyle name="Percent 3 2 6 2" xfId="62334"/>
    <cellStyle name="Percent 3 2 7" xfId="62335"/>
    <cellStyle name="Percent 3 2 8" xfId="62336"/>
    <cellStyle name="Percent 3 2 9" xfId="62337"/>
    <cellStyle name="Percent 3 3" xfId="4734"/>
    <cellStyle name="Percent 3 4" xfId="4735"/>
    <cellStyle name="Percent 3 5" xfId="62338"/>
    <cellStyle name="Percent 4" xfId="4736"/>
    <cellStyle name="Percent 4 2" xfId="4737"/>
    <cellStyle name="Percent 4 2 2" xfId="4738"/>
    <cellStyle name="Percent 4 2 2 2" xfId="62339"/>
    <cellStyle name="Percent 4 2 2 2 2" xfId="62340"/>
    <cellStyle name="Percent 4 2 2 2 2 2" xfId="62341"/>
    <cellStyle name="Percent 4 2 2 2 2 2 2" xfId="62342"/>
    <cellStyle name="Percent 4 2 2 2 2 2 2 2" xfId="62343"/>
    <cellStyle name="Percent 4 2 2 2 2 2 3" xfId="62344"/>
    <cellStyle name="Percent 4 2 2 2 2 2 4" xfId="62345"/>
    <cellStyle name="Percent 4 2 2 2 2 3" xfId="62346"/>
    <cellStyle name="Percent 4 2 2 2 2 3 2" xfId="62347"/>
    <cellStyle name="Percent 4 2 2 2 2 4" xfId="62348"/>
    <cellStyle name="Percent 4 2 2 2 2 5" xfId="62349"/>
    <cellStyle name="Percent 4 2 2 2 2 6" xfId="62350"/>
    <cellStyle name="Percent 4 2 2 2 3" xfId="62351"/>
    <cellStyle name="Percent 4 2 2 2 3 2" xfId="62352"/>
    <cellStyle name="Percent 4 2 2 2 3 2 2" xfId="62353"/>
    <cellStyle name="Percent 4 2 2 2 3 3" xfId="62354"/>
    <cellStyle name="Percent 4 2 2 2 3 4" xfId="62355"/>
    <cellStyle name="Percent 4 2 2 2 4" xfId="62356"/>
    <cellStyle name="Percent 4 2 2 2 4 2" xfId="62357"/>
    <cellStyle name="Percent 4 2 2 2 5" xfId="62358"/>
    <cellStyle name="Percent 4 2 2 2 6" xfId="62359"/>
    <cellStyle name="Percent 4 2 2 2 7" xfId="62360"/>
    <cellStyle name="Percent 4 2 2 3" xfId="62361"/>
    <cellStyle name="Percent 4 2 2 3 2" xfId="62362"/>
    <cellStyle name="Percent 4 2 2 3 2 2" xfId="62363"/>
    <cellStyle name="Percent 4 2 2 3 2 2 2" xfId="62364"/>
    <cellStyle name="Percent 4 2 2 3 2 3" xfId="62365"/>
    <cellStyle name="Percent 4 2 2 3 2 4" xfId="62366"/>
    <cellStyle name="Percent 4 2 2 3 3" xfId="62367"/>
    <cellStyle name="Percent 4 2 2 3 3 2" xfId="62368"/>
    <cellStyle name="Percent 4 2 2 3 4" xfId="62369"/>
    <cellStyle name="Percent 4 2 2 3 5" xfId="62370"/>
    <cellStyle name="Percent 4 2 2 3 6" xfId="62371"/>
    <cellStyle name="Percent 4 2 2 4" xfId="62372"/>
    <cellStyle name="Percent 4 2 2 4 2" xfId="62373"/>
    <cellStyle name="Percent 4 2 2 4 2 2" xfId="62374"/>
    <cellStyle name="Percent 4 2 2 4 2 2 2" xfId="62375"/>
    <cellStyle name="Percent 4 2 2 4 2 3" xfId="62376"/>
    <cellStyle name="Percent 4 2 2 4 2 4" xfId="62377"/>
    <cellStyle name="Percent 4 2 2 4 3" xfId="62378"/>
    <cellStyle name="Percent 4 2 2 4 3 2" xfId="62379"/>
    <cellStyle name="Percent 4 2 2 4 4" xfId="62380"/>
    <cellStyle name="Percent 4 2 2 4 5" xfId="62381"/>
    <cellStyle name="Percent 4 2 2 4 6" xfId="62382"/>
    <cellStyle name="Percent 4 2 2 5" xfId="62383"/>
    <cellStyle name="Percent 4 2 2 5 2" xfId="62384"/>
    <cellStyle name="Percent 4 2 2 5 2 2" xfId="62385"/>
    <cellStyle name="Percent 4 2 2 5 3" xfId="62386"/>
    <cellStyle name="Percent 4 2 2 5 4" xfId="62387"/>
    <cellStyle name="Percent 4 2 2 6" xfId="62388"/>
    <cellStyle name="Percent 4 2 2 6 2" xfId="62389"/>
    <cellStyle name="Percent 4 2 2 7" xfId="62390"/>
    <cellStyle name="Percent 4 2 2 8" xfId="62391"/>
    <cellStyle name="Percent 4 2 2 9" xfId="62392"/>
    <cellStyle name="Percent 4 2 3" xfId="4739"/>
    <cellStyle name="Percent 4 3" xfId="4740"/>
    <cellStyle name="Percent 4 3 2" xfId="4741"/>
    <cellStyle name="Percent 4 3 2 2" xfId="4742"/>
    <cellStyle name="Percent 4 3 3" xfId="4743"/>
    <cellStyle name="Percent 4 3 4" xfId="62393"/>
    <cellStyle name="Percent 4 4" xfId="4744"/>
    <cellStyle name="Percent 4 4 2" xfId="62394"/>
    <cellStyle name="Percent 4 5" xfId="62395"/>
    <cellStyle name="Percent 5" xfId="4745"/>
    <cellStyle name="Percent 5 2" xfId="4746"/>
    <cellStyle name="Percent 5 2 2" xfId="4747"/>
    <cellStyle name="Percent 5 2 2 2" xfId="4748"/>
    <cellStyle name="Percent 5 2 2 2 2" xfId="62396"/>
    <cellStyle name="Percent 5 2 2 2 2 2" xfId="62397"/>
    <cellStyle name="Percent 5 2 2 2 2 2 2" xfId="62398"/>
    <cellStyle name="Percent 5 2 2 2 2 2 2 2" xfId="62399"/>
    <cellStyle name="Percent 5 2 2 2 2 2 3" xfId="62400"/>
    <cellStyle name="Percent 5 2 2 2 2 2 4" xfId="62401"/>
    <cellStyle name="Percent 5 2 2 2 2 3" xfId="62402"/>
    <cellStyle name="Percent 5 2 2 2 2 3 2" xfId="62403"/>
    <cellStyle name="Percent 5 2 2 2 2 4" xfId="62404"/>
    <cellStyle name="Percent 5 2 2 2 2 5" xfId="62405"/>
    <cellStyle name="Percent 5 2 2 2 2 6" xfId="62406"/>
    <cellStyle name="Percent 5 2 2 2 3" xfId="62407"/>
    <cellStyle name="Percent 5 2 2 2 3 2" xfId="62408"/>
    <cellStyle name="Percent 5 2 2 2 3 2 2" xfId="62409"/>
    <cellStyle name="Percent 5 2 2 2 3 3" xfId="62410"/>
    <cellStyle name="Percent 5 2 2 2 3 4" xfId="62411"/>
    <cellStyle name="Percent 5 2 2 2 4" xfId="62412"/>
    <cellStyle name="Percent 5 2 2 2 4 2" xfId="62413"/>
    <cellStyle name="Percent 5 2 2 2 5" xfId="62414"/>
    <cellStyle name="Percent 5 2 2 2 6" xfId="62415"/>
    <cellStyle name="Percent 5 2 2 2 7" xfId="62416"/>
    <cellStyle name="Percent 5 2 2 3" xfId="62417"/>
    <cellStyle name="Percent 5 2 2 3 2" xfId="62418"/>
    <cellStyle name="Percent 5 2 2 3 2 2" xfId="62419"/>
    <cellStyle name="Percent 5 2 2 3 2 2 2" xfId="62420"/>
    <cellStyle name="Percent 5 2 2 3 2 3" xfId="62421"/>
    <cellStyle name="Percent 5 2 2 3 2 4" xfId="62422"/>
    <cellStyle name="Percent 5 2 2 3 3" xfId="62423"/>
    <cellStyle name="Percent 5 2 2 3 3 2" xfId="62424"/>
    <cellStyle name="Percent 5 2 2 3 4" xfId="62425"/>
    <cellStyle name="Percent 5 2 2 3 5" xfId="62426"/>
    <cellStyle name="Percent 5 2 2 3 6" xfId="62427"/>
    <cellStyle name="Percent 5 2 2 4" xfId="62428"/>
    <cellStyle name="Percent 5 2 2 4 2" xfId="62429"/>
    <cellStyle name="Percent 5 2 2 4 2 2" xfId="62430"/>
    <cellStyle name="Percent 5 2 2 4 2 2 2" xfId="62431"/>
    <cellStyle name="Percent 5 2 2 4 2 3" xfId="62432"/>
    <cellStyle name="Percent 5 2 2 4 2 4" xfId="62433"/>
    <cellStyle name="Percent 5 2 2 4 3" xfId="62434"/>
    <cellStyle name="Percent 5 2 2 4 3 2" xfId="62435"/>
    <cellStyle name="Percent 5 2 2 4 4" xfId="62436"/>
    <cellStyle name="Percent 5 2 2 4 5" xfId="62437"/>
    <cellStyle name="Percent 5 2 2 4 6" xfId="62438"/>
    <cellStyle name="Percent 5 2 2 5" xfId="62439"/>
    <cellStyle name="Percent 5 2 2 5 2" xfId="62440"/>
    <cellStyle name="Percent 5 2 2 5 2 2" xfId="62441"/>
    <cellStyle name="Percent 5 2 2 5 3" xfId="62442"/>
    <cellStyle name="Percent 5 2 2 5 4" xfId="62443"/>
    <cellStyle name="Percent 5 2 2 6" xfId="62444"/>
    <cellStyle name="Percent 5 2 2 6 2" xfId="62445"/>
    <cellStyle name="Percent 5 2 2 7" xfId="62446"/>
    <cellStyle name="Percent 5 2 2 8" xfId="62447"/>
    <cellStyle name="Percent 5 2 2 9" xfId="62448"/>
    <cellStyle name="Percent 5 2 3" xfId="4749"/>
    <cellStyle name="Percent 5 2 3 2" xfId="62449"/>
    <cellStyle name="Percent 5 2 4" xfId="62450"/>
    <cellStyle name="Percent 6" xfId="4750"/>
    <cellStyle name="Percent 6 2" xfId="4751"/>
    <cellStyle name="Percent 6 2 2" xfId="4752"/>
    <cellStyle name="Percent 6 2 2 2" xfId="4753"/>
    <cellStyle name="Percent 6 2 2 2 2" xfId="62451"/>
    <cellStyle name="Percent 6 2 2 2 2 2" xfId="62452"/>
    <cellStyle name="Percent 6 2 2 2 2 2 2" xfId="62453"/>
    <cellStyle name="Percent 6 2 2 2 2 3" xfId="62454"/>
    <cellStyle name="Percent 6 2 2 2 2 4" xfId="62455"/>
    <cellStyle name="Percent 6 2 2 2 3" xfId="62456"/>
    <cellStyle name="Percent 6 2 2 2 3 2" xfId="62457"/>
    <cellStyle name="Percent 6 2 2 2 4" xfId="62458"/>
    <cellStyle name="Percent 6 2 2 2 5" xfId="62459"/>
    <cellStyle name="Percent 6 2 2 2 6" xfId="62460"/>
    <cellStyle name="Percent 6 2 2 3" xfId="62461"/>
    <cellStyle name="Percent 6 2 2 3 2" xfId="62462"/>
    <cellStyle name="Percent 6 2 2 3 2 2" xfId="62463"/>
    <cellStyle name="Percent 6 2 2 3 3" xfId="62464"/>
    <cellStyle name="Percent 6 2 2 3 4" xfId="62465"/>
    <cellStyle name="Percent 6 2 2 4" xfId="62466"/>
    <cellStyle name="Percent 6 2 2 4 2" xfId="62467"/>
    <cellStyle name="Percent 6 2 2 5" xfId="62468"/>
    <cellStyle name="Percent 6 2 2 6" xfId="62469"/>
    <cellStyle name="Percent 6 2 2 7" xfId="62470"/>
    <cellStyle name="Percent 6 2 3" xfId="4754"/>
    <cellStyle name="Percent 6 2 3 2" xfId="62471"/>
    <cellStyle name="Percent 6 2 3 2 2" xfId="62472"/>
    <cellStyle name="Percent 6 2 3 2 2 2" xfId="62473"/>
    <cellStyle name="Percent 6 2 3 2 3" xfId="62474"/>
    <cellStyle name="Percent 6 2 3 2 4" xfId="62475"/>
    <cellStyle name="Percent 6 2 3 3" xfId="62476"/>
    <cellStyle name="Percent 6 2 3 3 2" xfId="62477"/>
    <cellStyle name="Percent 6 2 3 4" xfId="62478"/>
    <cellStyle name="Percent 6 2 3 5" xfId="62479"/>
    <cellStyle name="Percent 6 2 3 6" xfId="62480"/>
    <cellStyle name="Percent 6 2 4" xfId="62481"/>
    <cellStyle name="Percent 6 2 4 2" xfId="62482"/>
    <cellStyle name="Percent 6 2 4 2 2" xfId="62483"/>
    <cellStyle name="Percent 6 2 4 2 2 2" xfId="62484"/>
    <cellStyle name="Percent 6 2 4 2 3" xfId="62485"/>
    <cellStyle name="Percent 6 2 4 2 4" xfId="62486"/>
    <cellStyle name="Percent 6 2 4 3" xfId="62487"/>
    <cellStyle name="Percent 6 2 4 3 2" xfId="62488"/>
    <cellStyle name="Percent 6 2 4 4" xfId="62489"/>
    <cellStyle name="Percent 6 2 4 5" xfId="62490"/>
    <cellStyle name="Percent 6 2 4 6" xfId="62491"/>
    <cellStyle name="Percent 6 2 5" xfId="62492"/>
    <cellStyle name="Percent 6 2 5 2" xfId="62493"/>
    <cellStyle name="Percent 6 2 5 2 2" xfId="62494"/>
    <cellStyle name="Percent 6 2 5 3" xfId="62495"/>
    <cellStyle name="Percent 6 2 5 4" xfId="62496"/>
    <cellStyle name="Percent 6 2 6" xfId="62497"/>
    <cellStyle name="Percent 6 2 6 2" xfId="62498"/>
    <cellStyle name="Percent 6 2 7" xfId="62499"/>
    <cellStyle name="Percent 6 2 8" xfId="62500"/>
    <cellStyle name="Percent 6 2 9" xfId="62501"/>
    <cellStyle name="Percent 6 3" xfId="4755"/>
    <cellStyle name="Percent 6 3 2" xfId="4756"/>
    <cellStyle name="Percent 6 3 2 2" xfId="4757"/>
    <cellStyle name="Percent 6 3 3" xfId="4758"/>
    <cellStyle name="Percent 6 3 4" xfId="62502"/>
    <cellStyle name="Percent 6 4" xfId="62503"/>
    <cellStyle name="Percent 7" xfId="4759"/>
    <cellStyle name="Percent 7 2" xfId="4760"/>
    <cellStyle name="Percent 7 2 2" xfId="4761"/>
    <cellStyle name="Percent 7 2 2 2" xfId="4762"/>
    <cellStyle name="Percent 7 2 2 2 2" xfId="62504"/>
    <cellStyle name="Percent 7 2 2 2 2 2" xfId="62505"/>
    <cellStyle name="Percent 7 2 2 2 3" xfId="62506"/>
    <cellStyle name="Percent 7 2 2 2 4" xfId="62507"/>
    <cellStyle name="Percent 7 2 2 3" xfId="62508"/>
    <cellStyle name="Percent 7 2 2 3 2" xfId="62509"/>
    <cellStyle name="Percent 7 2 2 4" xfId="62510"/>
    <cellStyle name="Percent 7 2 2 5" xfId="62511"/>
    <cellStyle name="Percent 7 2 2 6" xfId="62512"/>
    <cellStyle name="Percent 7 2 3" xfId="4763"/>
    <cellStyle name="Percent 7 2 3 2" xfId="62513"/>
    <cellStyle name="Percent 7 2 3 2 2" xfId="62514"/>
    <cellStyle name="Percent 7 2 3 3" xfId="62515"/>
    <cellStyle name="Percent 7 2 3 4" xfId="62516"/>
    <cellStyle name="Percent 7 2 4" xfId="62517"/>
    <cellStyle name="Percent 7 2 4 2" xfId="62518"/>
    <cellStyle name="Percent 7 2 5" xfId="62519"/>
    <cellStyle name="Percent 7 2 6" xfId="62520"/>
    <cellStyle name="Percent 7 2 7" xfId="62521"/>
    <cellStyle name="Percent 7 3" xfId="4764"/>
    <cellStyle name="Percent 7 3 2" xfId="4765"/>
    <cellStyle name="Percent 7 3 2 2" xfId="62522"/>
    <cellStyle name="Percent 7 3 2 2 2" xfId="62523"/>
    <cellStyle name="Percent 7 3 2 3" xfId="62524"/>
    <cellStyle name="Percent 7 3 2 4" xfId="62525"/>
    <cellStyle name="Percent 7 3 3" xfId="62526"/>
    <cellStyle name="Percent 7 3 3 2" xfId="62527"/>
    <cellStyle name="Percent 7 3 4" xfId="62528"/>
    <cellStyle name="Percent 7 3 5" xfId="62529"/>
    <cellStyle name="Percent 7 3 6" xfId="62530"/>
    <cellStyle name="Percent 7 4" xfId="4766"/>
    <cellStyle name="Percent 7 4 2" xfId="62531"/>
    <cellStyle name="Percent 7 4 2 2" xfId="62532"/>
    <cellStyle name="Percent 7 4 2 2 2" xfId="62533"/>
    <cellStyle name="Percent 7 4 2 3" xfId="62534"/>
    <cellStyle name="Percent 7 4 2 4" xfId="62535"/>
    <cellStyle name="Percent 7 4 3" xfId="62536"/>
    <cellStyle name="Percent 7 4 3 2" xfId="62537"/>
    <cellStyle name="Percent 7 4 4" xfId="62538"/>
    <cellStyle name="Percent 7 4 5" xfId="62539"/>
    <cellStyle name="Percent 7 4 6" xfId="62540"/>
    <cellStyle name="Percent 7 5" xfId="62541"/>
    <cellStyle name="Percent 7 5 2" xfId="62542"/>
    <cellStyle name="Percent 7 5 2 2" xfId="62543"/>
    <cellStyle name="Percent 7 5 3" xfId="62544"/>
    <cellStyle name="Percent 7 5 4" xfId="62545"/>
    <cellStyle name="Percent 7 6" xfId="62546"/>
    <cellStyle name="Percent 7 6 2" xfId="62547"/>
    <cellStyle name="Percent 7 7" xfId="62548"/>
    <cellStyle name="Percent 7 8" xfId="62549"/>
    <cellStyle name="Percent 7 9" xfId="62550"/>
    <cellStyle name="Percent 8" xfId="4767"/>
    <cellStyle name="Percent 8 2" xfId="62551"/>
    <cellStyle name="Percent 8 2 2" xfId="62552"/>
    <cellStyle name="Percent 8 2 2 2" xfId="62553"/>
    <cellStyle name="Percent 8 2 2 2 2" xfId="62554"/>
    <cellStyle name="Percent 8 2 2 2 2 2" xfId="62555"/>
    <cellStyle name="Percent 8 2 2 2 3" xfId="62556"/>
    <cellStyle name="Percent 8 2 2 2 4" xfId="62557"/>
    <cellStyle name="Percent 8 2 2 3" xfId="62558"/>
    <cellStyle name="Percent 8 2 2 3 2" xfId="62559"/>
    <cellStyle name="Percent 8 2 2 4" xfId="62560"/>
    <cellStyle name="Percent 8 2 2 5" xfId="62561"/>
    <cellStyle name="Percent 8 2 2 6" xfId="62562"/>
    <cellStyle name="Percent 8 2 3" xfId="62563"/>
    <cellStyle name="Percent 8 2 3 2" xfId="62564"/>
    <cellStyle name="Percent 8 2 3 2 2" xfId="62565"/>
    <cellStyle name="Percent 8 2 3 3" xfId="62566"/>
    <cellStyle name="Percent 8 2 3 4" xfId="62567"/>
    <cellStyle name="Percent 8 2 4" xfId="62568"/>
    <cellStyle name="Percent 8 2 4 2" xfId="62569"/>
    <cellStyle name="Percent 8 2 5" xfId="62570"/>
    <cellStyle name="Percent 8 2 6" xfId="62571"/>
    <cellStyle name="Percent 8 2 7" xfId="62572"/>
    <cellStyle name="Percent 8 3" xfId="62573"/>
    <cellStyle name="Percent 8 3 2" xfId="62574"/>
    <cellStyle name="Percent 8 3 2 2" xfId="62575"/>
    <cellStyle name="Percent 8 3 2 2 2" xfId="62576"/>
    <cellStyle name="Percent 8 3 2 3" xfId="62577"/>
    <cellStyle name="Percent 8 3 2 4" xfId="62578"/>
    <cellStyle name="Percent 8 3 3" xfId="62579"/>
    <cellStyle name="Percent 8 3 3 2" xfId="62580"/>
    <cellStyle name="Percent 8 3 4" xfId="62581"/>
    <cellStyle name="Percent 8 3 5" xfId="62582"/>
    <cellStyle name="Percent 8 3 6" xfId="62583"/>
    <cellStyle name="Percent 8 4" xfId="62584"/>
    <cellStyle name="Percent 8 4 2" xfId="62585"/>
    <cellStyle name="Percent 8 4 2 2" xfId="62586"/>
    <cellStyle name="Percent 8 4 2 2 2" xfId="62587"/>
    <cellStyle name="Percent 8 4 2 3" xfId="62588"/>
    <cellStyle name="Percent 8 4 2 4" xfId="62589"/>
    <cellStyle name="Percent 8 4 3" xfId="62590"/>
    <cellStyle name="Percent 8 4 3 2" xfId="62591"/>
    <cellStyle name="Percent 8 4 4" xfId="62592"/>
    <cellStyle name="Percent 8 4 5" xfId="62593"/>
    <cellStyle name="Percent 8 4 6" xfId="62594"/>
    <cellStyle name="Percent 8 5" xfId="62595"/>
    <cellStyle name="Percent 8 5 2" xfId="62596"/>
    <cellStyle name="Percent 8 5 2 2" xfId="62597"/>
    <cellStyle name="Percent 8 5 3" xfId="62598"/>
    <cellStyle name="Percent 8 5 4" xfId="62599"/>
    <cellStyle name="Percent 8 6" xfId="62600"/>
    <cellStyle name="Percent 8 6 2" xfId="62601"/>
    <cellStyle name="Percent 8 7" xfId="62602"/>
    <cellStyle name="Percent 8 8" xfId="62603"/>
    <cellStyle name="Percent 8 9" xfId="62604"/>
    <cellStyle name="Percent 9" xfId="4768"/>
    <cellStyle name="Percent 9 2" xfId="62605"/>
    <cellStyle name="Percent 9 2 2" xfId="62606"/>
    <cellStyle name="Percent 9 2 2 2" xfId="62607"/>
    <cellStyle name="Percent 9 2 2 2 2" xfId="62608"/>
    <cellStyle name="Percent 9 2 2 2 2 2" xfId="62609"/>
    <cellStyle name="Percent 9 2 2 2 3" xfId="62610"/>
    <cellStyle name="Percent 9 2 2 2 4" xfId="62611"/>
    <cellStyle name="Percent 9 2 2 3" xfId="62612"/>
    <cellStyle name="Percent 9 2 2 3 2" xfId="62613"/>
    <cellStyle name="Percent 9 2 2 4" xfId="62614"/>
    <cellStyle name="Percent 9 2 2 5" xfId="62615"/>
    <cellStyle name="Percent 9 2 2 6" xfId="62616"/>
    <cellStyle name="Percent 9 2 3" xfId="62617"/>
    <cellStyle name="Percent 9 2 3 2" xfId="62618"/>
    <cellStyle name="Percent 9 2 3 2 2" xfId="62619"/>
    <cellStyle name="Percent 9 2 3 3" xfId="62620"/>
    <cellStyle name="Percent 9 2 3 4" xfId="62621"/>
    <cellStyle name="Percent 9 2 4" xfId="62622"/>
    <cellStyle name="Percent 9 2 4 2" xfId="62623"/>
    <cellStyle name="Percent 9 2 5" xfId="62624"/>
    <cellStyle name="Percent 9 2 6" xfId="62625"/>
    <cellStyle name="Percent 9 2 7" xfId="62626"/>
    <cellStyle name="Percent 9 3" xfId="62627"/>
    <cellStyle name="Percent 9 3 2" xfId="62628"/>
    <cellStyle name="Percent 9 3 2 2" xfId="62629"/>
    <cellStyle name="Percent 9 3 2 2 2" xfId="62630"/>
    <cellStyle name="Percent 9 3 2 3" xfId="62631"/>
    <cellStyle name="Percent 9 3 2 4" xfId="62632"/>
    <cellStyle name="Percent 9 3 3" xfId="62633"/>
    <cellStyle name="Percent 9 3 3 2" xfId="62634"/>
    <cellStyle name="Percent 9 3 4" xfId="62635"/>
    <cellStyle name="Percent 9 3 5" xfId="62636"/>
    <cellStyle name="Percent 9 3 6" xfId="62637"/>
    <cellStyle name="Percent 9 4" xfId="62638"/>
    <cellStyle name="Percent 9 4 2" xfId="62639"/>
    <cellStyle name="Percent 9 4 2 2" xfId="62640"/>
    <cellStyle name="Percent 9 4 2 2 2" xfId="62641"/>
    <cellStyle name="Percent 9 4 2 3" xfId="62642"/>
    <cellStyle name="Percent 9 4 2 4" xfId="62643"/>
    <cellStyle name="Percent 9 4 3" xfId="62644"/>
    <cellStyle name="Percent 9 4 3 2" xfId="62645"/>
    <cellStyle name="Percent 9 4 4" xfId="62646"/>
    <cellStyle name="Percent 9 4 5" xfId="62647"/>
    <cellStyle name="Percent 9 4 6" xfId="62648"/>
    <cellStyle name="Percent 9 5" xfId="62649"/>
    <cellStyle name="Percent 9 5 2" xfId="62650"/>
    <cellStyle name="Percent 9 5 2 2" xfId="62651"/>
    <cellStyle name="Percent 9 5 3" xfId="62652"/>
    <cellStyle name="Percent 9 5 4" xfId="62653"/>
    <cellStyle name="Percent 9 6" xfId="62654"/>
    <cellStyle name="Percent 9 6 2" xfId="62655"/>
    <cellStyle name="Percent 9 7" xfId="62656"/>
    <cellStyle name="Percent 9 8" xfId="62657"/>
    <cellStyle name="Percent 9 9" xfId="62658"/>
    <cellStyle name="Percent Hard" xfId="4769"/>
    <cellStyle name="percentage" xfId="4770"/>
    <cellStyle name="PercentChange" xfId="4771"/>
    <cellStyle name="PLAN1" xfId="4772"/>
    <cellStyle name="Porcentaje" xfId="4773"/>
    <cellStyle name="Pourcentage_Profit &amp; Loss" xfId="4774"/>
    <cellStyle name="PrePop Currency (0)" xfId="4775"/>
    <cellStyle name="PrePop Currency (2)" xfId="4776"/>
    <cellStyle name="PrePop Units (0)" xfId="4777"/>
    <cellStyle name="PrePop Units (1)" xfId="4778"/>
    <cellStyle name="PrePop Units (2)" xfId="4779"/>
    <cellStyle name="Procenten" xfId="4780"/>
    <cellStyle name="Procenten estimate" xfId="4781"/>
    <cellStyle name="Procenten_EMI" xfId="4782"/>
    <cellStyle name="Profit figure" xfId="4783"/>
    <cellStyle name="Protected" xfId="4784"/>
    <cellStyle name="ProtectedDates" xfId="4785"/>
    <cellStyle name="PSChar" xfId="4786"/>
    <cellStyle name="PSDate" xfId="4787"/>
    <cellStyle name="PSDec" xfId="4788"/>
    <cellStyle name="PSHeading" xfId="4789"/>
    <cellStyle name="PSHeading 2" xfId="9818"/>
    <cellStyle name="PSInt" xfId="4790"/>
    <cellStyle name="PSSpacer" xfId="4791"/>
    <cellStyle name="RatioX" xfId="4792"/>
    <cellStyle name="Red font" xfId="4793"/>
    <cellStyle name="ref" xfId="4794"/>
    <cellStyle name="Right" xfId="4795"/>
    <cellStyle name="Salomon Logo" xfId="4796"/>
    <cellStyle name="ScripFactor" xfId="4797"/>
    <cellStyle name="SectionHeading" xfId="4798"/>
    <cellStyle name="SectionHeading 2" xfId="9899"/>
    <cellStyle name="SectionHeading 3" xfId="9817"/>
    <cellStyle name="SectionHeading 4" xfId="62659"/>
    <cellStyle name="Shade" xfId="4799"/>
    <cellStyle name="Shaded" xfId="4800"/>
    <cellStyle name="Single Accounting" xfId="4801"/>
    <cellStyle name="Single Accounting 2" xfId="62660"/>
    <cellStyle name="SingleLineAcctgn" xfId="4802"/>
    <cellStyle name="SingleLineAcctgn 2" xfId="62661"/>
    <cellStyle name="SingleLinePercent" xfId="4803"/>
    <cellStyle name="Source Superscript" xfId="4804"/>
    <cellStyle name="Source Text" xfId="4805"/>
    <cellStyle name="ssp " xfId="4806"/>
    <cellStyle name="ssp  10" xfId="62662"/>
    <cellStyle name="ssp  11" xfId="62663"/>
    <cellStyle name="ssp  12" xfId="62664"/>
    <cellStyle name="ssp  13" xfId="62665"/>
    <cellStyle name="ssp  2" xfId="62666"/>
    <cellStyle name="ssp  2 10" xfId="62667"/>
    <cellStyle name="ssp  2 11" xfId="62668"/>
    <cellStyle name="ssp  2 2" xfId="62669"/>
    <cellStyle name="ssp  2 3" xfId="62670"/>
    <cellStyle name="ssp  2 4" xfId="62671"/>
    <cellStyle name="ssp  2 5" xfId="62672"/>
    <cellStyle name="ssp  2 6" xfId="62673"/>
    <cellStyle name="ssp  2 7" xfId="62674"/>
    <cellStyle name="ssp  2 8" xfId="62675"/>
    <cellStyle name="ssp  2 9" xfId="62676"/>
    <cellStyle name="ssp  3" xfId="62677"/>
    <cellStyle name="ssp  4" xfId="62678"/>
    <cellStyle name="ssp  5" xfId="62679"/>
    <cellStyle name="ssp  6" xfId="62680"/>
    <cellStyle name="ssp  7" xfId="62681"/>
    <cellStyle name="ssp  8" xfId="62682"/>
    <cellStyle name="ssp  9" xfId="62683"/>
    <cellStyle name="Standard" xfId="4807"/>
    <cellStyle name="Style 1" xfId="4808"/>
    <cellStyle name="Style 1 2" xfId="62684"/>
    <cellStyle name="Style 1 3" xfId="62685"/>
    <cellStyle name="Style 1 4" xfId="62686"/>
    <cellStyle name="Style 1 5" xfId="62687"/>
    <cellStyle name="Style 10" xfId="4809"/>
    <cellStyle name="Style 100" xfId="4810"/>
    <cellStyle name="Style 101" xfId="4811"/>
    <cellStyle name="Style 102" xfId="4812"/>
    <cellStyle name="Style 103" xfId="4813"/>
    <cellStyle name="Style 104" xfId="4814"/>
    <cellStyle name="Style 105" xfId="4815"/>
    <cellStyle name="Style 106" xfId="4816"/>
    <cellStyle name="Style 107" xfId="4817"/>
    <cellStyle name="Style 108" xfId="4818"/>
    <cellStyle name="Style 109" xfId="4819"/>
    <cellStyle name="Style 11" xfId="4820"/>
    <cellStyle name="Style 110" xfId="4821"/>
    <cellStyle name="Style 111" xfId="4822"/>
    <cellStyle name="Style 112" xfId="4823"/>
    <cellStyle name="Style 113" xfId="4824"/>
    <cellStyle name="Style 114" xfId="4825"/>
    <cellStyle name="Style 115" xfId="4826"/>
    <cellStyle name="Style 116" xfId="4827"/>
    <cellStyle name="Style 117" xfId="4828"/>
    <cellStyle name="Style 118" xfId="4829"/>
    <cellStyle name="Style 119" xfId="4830"/>
    <cellStyle name="Style 12" xfId="4831"/>
    <cellStyle name="Style 120" xfId="4832"/>
    <cellStyle name="Style 121" xfId="4833"/>
    <cellStyle name="Style 122" xfId="4834"/>
    <cellStyle name="Style 123" xfId="4835"/>
    <cellStyle name="Style 124" xfId="4836"/>
    <cellStyle name="Style 125" xfId="4837"/>
    <cellStyle name="Style 126" xfId="4838"/>
    <cellStyle name="Style 127" xfId="4839"/>
    <cellStyle name="Style 128" xfId="4840"/>
    <cellStyle name="Style 129" xfId="4841"/>
    <cellStyle name="Style 13" xfId="4842"/>
    <cellStyle name="Style 130" xfId="4843"/>
    <cellStyle name="Style 131" xfId="4844"/>
    <cellStyle name="Style 132" xfId="4845"/>
    <cellStyle name="Style 133" xfId="4846"/>
    <cellStyle name="Style 134" xfId="4847"/>
    <cellStyle name="Style 135" xfId="4848"/>
    <cellStyle name="Style 136" xfId="4849"/>
    <cellStyle name="Style 137" xfId="4850"/>
    <cellStyle name="Style 138" xfId="4851"/>
    <cellStyle name="Style 139" xfId="4852"/>
    <cellStyle name="Style 14" xfId="4853"/>
    <cellStyle name="Style 140" xfId="4854"/>
    <cellStyle name="Style 141" xfId="4855"/>
    <cellStyle name="Style 142" xfId="4856"/>
    <cellStyle name="Style 143" xfId="4857"/>
    <cellStyle name="Style 144" xfId="4858"/>
    <cellStyle name="Style 145" xfId="4859"/>
    <cellStyle name="Style 146" xfId="4860"/>
    <cellStyle name="Style 147" xfId="4861"/>
    <cellStyle name="Style 148" xfId="4862"/>
    <cellStyle name="Style 149" xfId="4863"/>
    <cellStyle name="Style 15" xfId="4864"/>
    <cellStyle name="Style 150" xfId="4865"/>
    <cellStyle name="Style 151" xfId="4866"/>
    <cellStyle name="Style 152" xfId="4867"/>
    <cellStyle name="Style 153" xfId="4868"/>
    <cellStyle name="Style 154" xfId="4869"/>
    <cellStyle name="Style 155" xfId="4870"/>
    <cellStyle name="Style 156" xfId="4871"/>
    <cellStyle name="Style 157" xfId="4872"/>
    <cellStyle name="Style 158" xfId="4873"/>
    <cellStyle name="Style 159" xfId="4874"/>
    <cellStyle name="Style 16" xfId="4875"/>
    <cellStyle name="Style 160" xfId="4876"/>
    <cellStyle name="Style 161" xfId="4877"/>
    <cellStyle name="Style 162" xfId="4878"/>
    <cellStyle name="Style 163" xfId="4879"/>
    <cellStyle name="Style 164" xfId="4880"/>
    <cellStyle name="Style 165" xfId="4881"/>
    <cellStyle name="Style 166" xfId="4882"/>
    <cellStyle name="Style 167" xfId="4883"/>
    <cellStyle name="Style 168" xfId="4884"/>
    <cellStyle name="Style 168 2" xfId="62688"/>
    <cellStyle name="Style 169" xfId="4885"/>
    <cellStyle name="Style 17" xfId="4886"/>
    <cellStyle name="Style 170" xfId="4887"/>
    <cellStyle name="Style 171" xfId="4888"/>
    <cellStyle name="Style 172" xfId="4889"/>
    <cellStyle name="Style 173" xfId="4890"/>
    <cellStyle name="Style 174" xfId="4891"/>
    <cellStyle name="Style 175" xfId="4892"/>
    <cellStyle name="Style 176" xfId="4893"/>
    <cellStyle name="Style 177" xfId="4894"/>
    <cellStyle name="Style 178" xfId="4895"/>
    <cellStyle name="Style 179" xfId="4896"/>
    <cellStyle name="Style 18" xfId="4897"/>
    <cellStyle name="Style 180" xfId="4898"/>
    <cellStyle name="Style 181" xfId="4899"/>
    <cellStyle name="Style 182" xfId="4900"/>
    <cellStyle name="Style 183" xfId="4901"/>
    <cellStyle name="Style 184" xfId="4902"/>
    <cellStyle name="Style 185" xfId="4903"/>
    <cellStyle name="Style 186" xfId="4904"/>
    <cellStyle name="Style 187" xfId="4905"/>
    <cellStyle name="Style 188" xfId="4906"/>
    <cellStyle name="Style 189" xfId="4907"/>
    <cellStyle name="Style 19" xfId="4908"/>
    <cellStyle name="Style 190" xfId="4909"/>
    <cellStyle name="Style 191" xfId="4910"/>
    <cellStyle name="Style 192" xfId="4911"/>
    <cellStyle name="Style 193" xfId="4912"/>
    <cellStyle name="Style 194" xfId="4913"/>
    <cellStyle name="Style 195" xfId="4914"/>
    <cellStyle name="Style 196" xfId="4915"/>
    <cellStyle name="Style 197" xfId="4916"/>
    <cellStyle name="Style 198" xfId="4917"/>
    <cellStyle name="Style 199" xfId="4918"/>
    <cellStyle name="Style 2" xfId="4919"/>
    <cellStyle name="Style 2 2" xfId="62689"/>
    <cellStyle name="Style 20" xfId="4920"/>
    <cellStyle name="Style 200" xfId="4921"/>
    <cellStyle name="Style 201" xfId="4922"/>
    <cellStyle name="Style 202" xfId="4923"/>
    <cellStyle name="Style 203" xfId="4924"/>
    <cellStyle name="Style 204" xfId="4925"/>
    <cellStyle name="Style 205" xfId="4926"/>
    <cellStyle name="Style 206" xfId="4927"/>
    <cellStyle name="Style 207" xfId="4928"/>
    <cellStyle name="Style 208" xfId="4929"/>
    <cellStyle name="Style 209" xfId="4930"/>
    <cellStyle name="Style 21" xfId="4931"/>
    <cellStyle name="Style 21 10" xfId="62690"/>
    <cellStyle name="Style 21 11" xfId="62691"/>
    <cellStyle name="Style 21 2" xfId="4932"/>
    <cellStyle name="Style 21 2 10" xfId="62692"/>
    <cellStyle name="Style 21 2 11" xfId="62693"/>
    <cellStyle name="Style 21 2 12" xfId="62694"/>
    <cellStyle name="Style 21 2 13" xfId="62695"/>
    <cellStyle name="Style 21 2 14" xfId="62696"/>
    <cellStyle name="Style 21 2 15" xfId="62697"/>
    <cellStyle name="Style 21 2 16" xfId="62698"/>
    <cellStyle name="Style 21 2 17" xfId="62699"/>
    <cellStyle name="Style 21 2 18" xfId="62700"/>
    <cellStyle name="Style 21 2 19" xfId="62701"/>
    <cellStyle name="Style 21 2 2" xfId="62702"/>
    <cellStyle name="Style 21 2 2 10" xfId="62703"/>
    <cellStyle name="Style 21 2 2 11" xfId="62704"/>
    <cellStyle name="Style 21 2 2 2" xfId="62705"/>
    <cellStyle name="Style 21 2 2 2 10" xfId="62706"/>
    <cellStyle name="Style 21 2 2 2 11" xfId="62707"/>
    <cellStyle name="Style 21 2 2 2 12" xfId="62708"/>
    <cellStyle name="Style 21 2 2 2 13" xfId="62709"/>
    <cellStyle name="Style 21 2 2 2 2" xfId="62710"/>
    <cellStyle name="Style 21 2 2 2 2 2" xfId="62711"/>
    <cellStyle name="Style 21 2 2 2 2 2 2" xfId="62712"/>
    <cellStyle name="Style 21 2 2 2 2 3" xfId="62713"/>
    <cellStyle name="Style 21 2 2 2 2 4" xfId="62714"/>
    <cellStyle name="Style 21 2 2 2 3" xfId="62715"/>
    <cellStyle name="Style 21 2 2 2 3 2" xfId="62716"/>
    <cellStyle name="Style 21 2 2 2 3 3" xfId="62717"/>
    <cellStyle name="Style 21 2 2 2 4" xfId="62718"/>
    <cellStyle name="Style 21 2 2 2 4 2" xfId="62719"/>
    <cellStyle name="Style 21 2 2 2 5" xfId="62720"/>
    <cellStyle name="Style 21 2 2 2 5 2" xfId="62721"/>
    <cellStyle name="Style 21 2 2 2 6" xfId="62722"/>
    <cellStyle name="Style 21 2 2 2 7" xfId="62723"/>
    <cellStyle name="Style 21 2 2 2 8" xfId="62724"/>
    <cellStyle name="Style 21 2 2 2 9" xfId="62725"/>
    <cellStyle name="Style 21 2 2 3" xfId="62726"/>
    <cellStyle name="Style 21 2 2 3 10" xfId="62727"/>
    <cellStyle name="Style 21 2 2 3 11" xfId="62728"/>
    <cellStyle name="Style 21 2 2 3 2" xfId="62729"/>
    <cellStyle name="Style 21 2 2 3 2 2" xfId="62730"/>
    <cellStyle name="Style 21 2 2 3 3" xfId="62731"/>
    <cellStyle name="Style 21 2 2 3 3 2" xfId="62732"/>
    <cellStyle name="Style 21 2 2 3 4" xfId="62733"/>
    <cellStyle name="Style 21 2 2 3 5" xfId="62734"/>
    <cellStyle name="Style 21 2 2 3 6" xfId="62735"/>
    <cellStyle name="Style 21 2 2 3 7" xfId="62736"/>
    <cellStyle name="Style 21 2 2 3 8" xfId="62737"/>
    <cellStyle name="Style 21 2 2 3 9" xfId="62738"/>
    <cellStyle name="Style 21 2 2 4" xfId="62739"/>
    <cellStyle name="Style 21 2 2 4 10" xfId="62740"/>
    <cellStyle name="Style 21 2 2 4 11" xfId="62741"/>
    <cellStyle name="Style 21 2 2 4 2" xfId="62742"/>
    <cellStyle name="Style 21 2 2 4 2 2" xfId="62743"/>
    <cellStyle name="Style 21 2 2 4 3" xfId="62744"/>
    <cellStyle name="Style 21 2 2 4 4" xfId="62745"/>
    <cellStyle name="Style 21 2 2 4 5" xfId="62746"/>
    <cellStyle name="Style 21 2 2 4 6" xfId="62747"/>
    <cellStyle name="Style 21 2 2 4 7" xfId="62748"/>
    <cellStyle name="Style 21 2 2 4 8" xfId="62749"/>
    <cellStyle name="Style 21 2 2 4 9" xfId="62750"/>
    <cellStyle name="Style 21 2 2 5" xfId="62751"/>
    <cellStyle name="Style 21 2 2 5 2" xfId="62752"/>
    <cellStyle name="Style 21 2 2 5 3" xfId="62753"/>
    <cellStyle name="Style 21 2 2 6" xfId="62754"/>
    <cellStyle name="Style 21 2 2 6 2" xfId="62755"/>
    <cellStyle name="Style 21 2 2 7" xfId="62756"/>
    <cellStyle name="Style 21 2 2 8" xfId="62757"/>
    <cellStyle name="Style 21 2 2 9" xfId="62758"/>
    <cellStyle name="Style 21 2 20" xfId="62759"/>
    <cellStyle name="Style 21 2 21" xfId="62760"/>
    <cellStyle name="Style 21 2 22" xfId="62761"/>
    <cellStyle name="Style 21 2 23" xfId="62762"/>
    <cellStyle name="Style 21 2 24" xfId="62763"/>
    <cellStyle name="Style 21 2 25" xfId="62764"/>
    <cellStyle name="Style 21 2 3" xfId="62765"/>
    <cellStyle name="Style 21 2 3 10" xfId="62766"/>
    <cellStyle name="Style 21 2 3 11" xfId="62767"/>
    <cellStyle name="Style 21 2 3 2" xfId="62768"/>
    <cellStyle name="Style 21 2 3 2 10" xfId="62769"/>
    <cellStyle name="Style 21 2 3 2 11" xfId="62770"/>
    <cellStyle name="Style 21 2 3 2 12" xfId="62771"/>
    <cellStyle name="Style 21 2 3 2 13" xfId="62772"/>
    <cellStyle name="Style 21 2 3 2 2" xfId="62773"/>
    <cellStyle name="Style 21 2 3 2 2 2" xfId="62774"/>
    <cellStyle name="Style 21 2 3 2 2 2 2" xfId="62775"/>
    <cellStyle name="Style 21 2 3 2 2 3" xfId="62776"/>
    <cellStyle name="Style 21 2 3 2 2 4" xfId="62777"/>
    <cellStyle name="Style 21 2 3 2 3" xfId="62778"/>
    <cellStyle name="Style 21 2 3 2 3 2" xfId="62779"/>
    <cellStyle name="Style 21 2 3 2 3 3" xfId="62780"/>
    <cellStyle name="Style 21 2 3 2 4" xfId="62781"/>
    <cellStyle name="Style 21 2 3 2 4 2" xfId="62782"/>
    <cellStyle name="Style 21 2 3 2 5" xfId="62783"/>
    <cellStyle name="Style 21 2 3 2 5 2" xfId="62784"/>
    <cellStyle name="Style 21 2 3 2 6" xfId="62785"/>
    <cellStyle name="Style 21 2 3 2 7" xfId="62786"/>
    <cellStyle name="Style 21 2 3 2 8" xfId="62787"/>
    <cellStyle name="Style 21 2 3 2 9" xfId="62788"/>
    <cellStyle name="Style 21 2 3 3" xfId="62789"/>
    <cellStyle name="Style 21 2 3 3 10" xfId="62790"/>
    <cellStyle name="Style 21 2 3 3 11" xfId="62791"/>
    <cellStyle name="Style 21 2 3 3 2" xfId="62792"/>
    <cellStyle name="Style 21 2 3 3 2 2" xfId="62793"/>
    <cellStyle name="Style 21 2 3 3 3" xfId="62794"/>
    <cellStyle name="Style 21 2 3 3 3 2" xfId="62795"/>
    <cellStyle name="Style 21 2 3 3 4" xfId="62796"/>
    <cellStyle name="Style 21 2 3 3 5" xfId="62797"/>
    <cellStyle name="Style 21 2 3 3 6" xfId="62798"/>
    <cellStyle name="Style 21 2 3 3 7" xfId="62799"/>
    <cellStyle name="Style 21 2 3 3 8" xfId="62800"/>
    <cellStyle name="Style 21 2 3 3 9" xfId="62801"/>
    <cellStyle name="Style 21 2 3 4" xfId="62802"/>
    <cellStyle name="Style 21 2 3 4 10" xfId="62803"/>
    <cellStyle name="Style 21 2 3 4 11" xfId="62804"/>
    <cellStyle name="Style 21 2 3 4 2" xfId="62805"/>
    <cellStyle name="Style 21 2 3 4 2 2" xfId="62806"/>
    <cellStyle name="Style 21 2 3 4 3" xfId="62807"/>
    <cellStyle name="Style 21 2 3 4 4" xfId="62808"/>
    <cellStyle name="Style 21 2 3 4 5" xfId="62809"/>
    <cellStyle name="Style 21 2 3 4 6" xfId="62810"/>
    <cellStyle name="Style 21 2 3 4 7" xfId="62811"/>
    <cellStyle name="Style 21 2 3 4 8" xfId="62812"/>
    <cellStyle name="Style 21 2 3 4 9" xfId="62813"/>
    <cellStyle name="Style 21 2 3 5" xfId="62814"/>
    <cellStyle name="Style 21 2 3 5 2" xfId="62815"/>
    <cellStyle name="Style 21 2 3 5 3" xfId="62816"/>
    <cellStyle name="Style 21 2 3 6" xfId="62817"/>
    <cellStyle name="Style 21 2 3 6 2" xfId="62818"/>
    <cellStyle name="Style 21 2 3 7" xfId="62819"/>
    <cellStyle name="Style 21 2 3 8" xfId="62820"/>
    <cellStyle name="Style 21 2 3 9" xfId="62821"/>
    <cellStyle name="Style 21 2 4" xfId="62822"/>
    <cellStyle name="Style 21 2 4 10" xfId="62823"/>
    <cellStyle name="Style 21 2 4 11" xfId="62824"/>
    <cellStyle name="Style 21 2 4 12" xfId="62825"/>
    <cellStyle name="Style 21 2 4 13" xfId="62826"/>
    <cellStyle name="Style 21 2 4 14" xfId="62827"/>
    <cellStyle name="Style 21 2 4 2" xfId="62828"/>
    <cellStyle name="Style 21 2 4 2 2" xfId="62829"/>
    <cellStyle name="Style 21 2 4 2 2 2" xfId="62830"/>
    <cellStyle name="Style 21 2 4 2 3" xfId="62831"/>
    <cellStyle name="Style 21 2 4 2 4" xfId="62832"/>
    <cellStyle name="Style 21 2 4 3" xfId="62833"/>
    <cellStyle name="Style 21 2 4 3 2" xfId="62834"/>
    <cellStyle name="Style 21 2 4 3 3" xfId="62835"/>
    <cellStyle name="Style 21 2 4 4" xfId="62836"/>
    <cellStyle name="Style 21 2 4 4 2" xfId="62837"/>
    <cellStyle name="Style 21 2 4 5" xfId="62838"/>
    <cellStyle name="Style 21 2 4 5 2" xfId="62839"/>
    <cellStyle name="Style 21 2 4 6" xfId="62840"/>
    <cellStyle name="Style 21 2 4 7" xfId="62841"/>
    <cellStyle name="Style 21 2 4 8" xfId="62842"/>
    <cellStyle name="Style 21 2 4 9" xfId="62843"/>
    <cellStyle name="Style 21 2 5" xfId="62844"/>
    <cellStyle name="Style 21 2 5 10" xfId="62845"/>
    <cellStyle name="Style 21 2 5 11" xfId="62846"/>
    <cellStyle name="Style 21 2 5 12" xfId="62847"/>
    <cellStyle name="Style 21 2 5 2" xfId="62848"/>
    <cellStyle name="Style 21 2 5 2 2" xfId="62849"/>
    <cellStyle name="Style 21 2 5 3" xfId="62850"/>
    <cellStyle name="Style 21 2 5 4" xfId="62851"/>
    <cellStyle name="Style 21 2 5 5" xfId="62852"/>
    <cellStyle name="Style 21 2 5 6" xfId="62853"/>
    <cellStyle name="Style 21 2 5 7" xfId="62854"/>
    <cellStyle name="Style 21 2 5 8" xfId="62855"/>
    <cellStyle name="Style 21 2 5 9" xfId="62856"/>
    <cellStyle name="Style 21 2 6" xfId="62857"/>
    <cellStyle name="Style 21 2 6 10" xfId="62858"/>
    <cellStyle name="Style 21 2 6 11" xfId="62859"/>
    <cellStyle name="Style 21 2 6 12" xfId="62860"/>
    <cellStyle name="Style 21 2 6 13" xfId="62861"/>
    <cellStyle name="Style 21 2 6 14" xfId="62862"/>
    <cellStyle name="Style 21 2 6 15" xfId="62863"/>
    <cellStyle name="Style 21 2 6 16" xfId="62864"/>
    <cellStyle name="Style 21 2 6 17" xfId="62865"/>
    <cellStyle name="Style 21 2 6 18" xfId="62866"/>
    <cellStyle name="Style 21 2 6 2" xfId="62867"/>
    <cellStyle name="Style 21 2 6 3" xfId="62868"/>
    <cellStyle name="Style 21 2 6 4" xfId="62869"/>
    <cellStyle name="Style 21 2 6 5" xfId="62870"/>
    <cellStyle name="Style 21 2 6 6" xfId="62871"/>
    <cellStyle name="Style 21 2 6 7" xfId="62872"/>
    <cellStyle name="Style 21 2 6 8" xfId="62873"/>
    <cellStyle name="Style 21 2 6 9" xfId="62874"/>
    <cellStyle name="Style 21 2 7" xfId="62875"/>
    <cellStyle name="Style 21 2 7 10" xfId="62876"/>
    <cellStyle name="Style 21 2 7 11" xfId="62877"/>
    <cellStyle name="Style 21 2 7 2" xfId="62878"/>
    <cellStyle name="Style 21 2 7 3" xfId="62879"/>
    <cellStyle name="Style 21 2 7 4" xfId="62880"/>
    <cellStyle name="Style 21 2 7 5" xfId="62881"/>
    <cellStyle name="Style 21 2 7 6" xfId="62882"/>
    <cellStyle name="Style 21 2 7 7" xfId="62883"/>
    <cellStyle name="Style 21 2 7 8" xfId="62884"/>
    <cellStyle name="Style 21 2 7 9" xfId="62885"/>
    <cellStyle name="Style 21 2 8" xfId="62886"/>
    <cellStyle name="Style 21 2 8 10" xfId="62887"/>
    <cellStyle name="Style 21 2 8 11" xfId="62888"/>
    <cellStyle name="Style 21 2 8 2" xfId="62889"/>
    <cellStyle name="Style 21 2 8 3" xfId="62890"/>
    <cellStyle name="Style 21 2 8 4" xfId="62891"/>
    <cellStyle name="Style 21 2 8 5" xfId="62892"/>
    <cellStyle name="Style 21 2 8 6" xfId="62893"/>
    <cellStyle name="Style 21 2 8 7" xfId="62894"/>
    <cellStyle name="Style 21 2 8 8" xfId="62895"/>
    <cellStyle name="Style 21 2 8 9" xfId="62896"/>
    <cellStyle name="Style 21 2 9" xfId="62897"/>
    <cellStyle name="Style 21 3" xfId="9900"/>
    <cellStyle name="Style 21 3 10" xfId="62898"/>
    <cellStyle name="Style 21 3 11" xfId="62899"/>
    <cellStyle name="Style 21 3 12" xfId="62900"/>
    <cellStyle name="Style 21 3 2" xfId="62901"/>
    <cellStyle name="Style 21 3 2 10" xfId="62902"/>
    <cellStyle name="Style 21 3 2 11" xfId="62903"/>
    <cellStyle name="Style 21 3 2 12" xfId="62904"/>
    <cellStyle name="Style 21 3 2 13" xfId="62905"/>
    <cellStyle name="Style 21 3 2 2" xfId="62906"/>
    <cellStyle name="Style 21 3 2 2 2" xfId="62907"/>
    <cellStyle name="Style 21 3 2 2 2 2" xfId="62908"/>
    <cellStyle name="Style 21 3 2 2 3" xfId="62909"/>
    <cellStyle name="Style 21 3 2 2 4" xfId="62910"/>
    <cellStyle name="Style 21 3 2 3" xfId="62911"/>
    <cellStyle name="Style 21 3 2 3 2" xfId="62912"/>
    <cellStyle name="Style 21 3 2 3 3" xfId="62913"/>
    <cellStyle name="Style 21 3 2 4" xfId="62914"/>
    <cellStyle name="Style 21 3 2 4 2" xfId="62915"/>
    <cellStyle name="Style 21 3 2 5" xfId="62916"/>
    <cellStyle name="Style 21 3 2 5 2" xfId="62917"/>
    <cellStyle name="Style 21 3 2 6" xfId="62918"/>
    <cellStyle name="Style 21 3 2 7" xfId="62919"/>
    <cellStyle name="Style 21 3 2 8" xfId="62920"/>
    <cellStyle name="Style 21 3 2 9" xfId="62921"/>
    <cellStyle name="Style 21 3 3" xfId="62922"/>
    <cellStyle name="Style 21 3 3 10" xfId="62923"/>
    <cellStyle name="Style 21 3 3 11" xfId="62924"/>
    <cellStyle name="Style 21 3 3 2" xfId="62925"/>
    <cellStyle name="Style 21 3 3 2 2" xfId="62926"/>
    <cellStyle name="Style 21 3 3 3" xfId="62927"/>
    <cellStyle name="Style 21 3 3 3 2" xfId="62928"/>
    <cellStyle name="Style 21 3 3 4" xfId="62929"/>
    <cellStyle name="Style 21 3 3 5" xfId="62930"/>
    <cellStyle name="Style 21 3 3 6" xfId="62931"/>
    <cellStyle name="Style 21 3 3 7" xfId="62932"/>
    <cellStyle name="Style 21 3 3 8" xfId="62933"/>
    <cellStyle name="Style 21 3 3 9" xfId="62934"/>
    <cellStyle name="Style 21 3 4" xfId="62935"/>
    <cellStyle name="Style 21 3 4 10" xfId="62936"/>
    <cellStyle name="Style 21 3 4 11" xfId="62937"/>
    <cellStyle name="Style 21 3 4 2" xfId="62938"/>
    <cellStyle name="Style 21 3 4 2 2" xfId="62939"/>
    <cellStyle name="Style 21 3 4 3" xfId="62940"/>
    <cellStyle name="Style 21 3 4 4" xfId="62941"/>
    <cellStyle name="Style 21 3 4 5" xfId="62942"/>
    <cellStyle name="Style 21 3 4 6" xfId="62943"/>
    <cellStyle name="Style 21 3 4 7" xfId="62944"/>
    <cellStyle name="Style 21 3 4 8" xfId="62945"/>
    <cellStyle name="Style 21 3 4 9" xfId="62946"/>
    <cellStyle name="Style 21 3 5" xfId="62947"/>
    <cellStyle name="Style 21 3 5 2" xfId="62948"/>
    <cellStyle name="Style 21 3 5 3" xfId="62949"/>
    <cellStyle name="Style 21 3 6" xfId="62950"/>
    <cellStyle name="Style 21 3 6 2" xfId="62951"/>
    <cellStyle name="Style 21 3 7" xfId="62952"/>
    <cellStyle name="Style 21 3 8" xfId="62953"/>
    <cellStyle name="Style 21 3 9" xfId="62954"/>
    <cellStyle name="Style 21 4" xfId="9816"/>
    <cellStyle name="Style 21 4 10" xfId="62955"/>
    <cellStyle name="Style 21 4 11" xfId="62956"/>
    <cellStyle name="Style 21 4 2" xfId="62957"/>
    <cellStyle name="Style 21 4 2 10" xfId="62958"/>
    <cellStyle name="Style 21 4 2 11" xfId="62959"/>
    <cellStyle name="Style 21 4 2 12" xfId="62960"/>
    <cellStyle name="Style 21 4 2 13" xfId="62961"/>
    <cellStyle name="Style 21 4 2 2" xfId="62962"/>
    <cellStyle name="Style 21 4 2 2 2" xfId="62963"/>
    <cellStyle name="Style 21 4 2 2 2 2" xfId="62964"/>
    <cellStyle name="Style 21 4 2 2 3" xfId="62965"/>
    <cellStyle name="Style 21 4 2 2 4" xfId="62966"/>
    <cellStyle name="Style 21 4 2 3" xfId="62967"/>
    <cellStyle name="Style 21 4 2 3 2" xfId="62968"/>
    <cellStyle name="Style 21 4 2 3 3" xfId="62969"/>
    <cellStyle name="Style 21 4 2 4" xfId="62970"/>
    <cellStyle name="Style 21 4 2 4 2" xfId="62971"/>
    <cellStyle name="Style 21 4 2 5" xfId="62972"/>
    <cellStyle name="Style 21 4 2 5 2" xfId="62973"/>
    <cellStyle name="Style 21 4 2 6" xfId="62974"/>
    <cellStyle name="Style 21 4 2 7" xfId="62975"/>
    <cellStyle name="Style 21 4 2 8" xfId="62976"/>
    <cellStyle name="Style 21 4 2 9" xfId="62977"/>
    <cellStyle name="Style 21 4 3" xfId="62978"/>
    <cellStyle name="Style 21 4 3 10" xfId="62979"/>
    <cellStyle name="Style 21 4 3 11" xfId="62980"/>
    <cellStyle name="Style 21 4 3 12" xfId="62981"/>
    <cellStyle name="Style 21 4 3 2" xfId="62982"/>
    <cellStyle name="Style 21 4 3 2 2" xfId="62983"/>
    <cellStyle name="Style 21 4 3 3" xfId="62984"/>
    <cellStyle name="Style 21 4 3 3 2" xfId="62985"/>
    <cellStyle name="Style 21 4 3 4" xfId="62986"/>
    <cellStyle name="Style 21 4 3 5" xfId="62987"/>
    <cellStyle name="Style 21 4 3 6" xfId="62988"/>
    <cellStyle name="Style 21 4 3 7" xfId="62989"/>
    <cellStyle name="Style 21 4 3 8" xfId="62990"/>
    <cellStyle name="Style 21 4 3 9" xfId="62991"/>
    <cellStyle name="Style 21 4 4" xfId="62992"/>
    <cellStyle name="Style 21 4 4 10" xfId="62993"/>
    <cellStyle name="Style 21 4 4 11" xfId="62994"/>
    <cellStyle name="Style 21 4 4 2" xfId="62995"/>
    <cellStyle name="Style 21 4 4 2 2" xfId="62996"/>
    <cellStyle name="Style 21 4 4 3" xfId="62997"/>
    <cellStyle name="Style 21 4 4 4" xfId="62998"/>
    <cellStyle name="Style 21 4 4 5" xfId="62999"/>
    <cellStyle name="Style 21 4 4 6" xfId="63000"/>
    <cellStyle name="Style 21 4 4 7" xfId="63001"/>
    <cellStyle name="Style 21 4 4 8" xfId="63002"/>
    <cellStyle name="Style 21 4 4 9" xfId="63003"/>
    <cellStyle name="Style 21 4 5" xfId="63004"/>
    <cellStyle name="Style 21 4 5 2" xfId="63005"/>
    <cellStyle name="Style 21 4 5 3" xfId="63006"/>
    <cellStyle name="Style 21 4 6" xfId="63007"/>
    <cellStyle name="Style 21 4 6 2" xfId="63008"/>
    <cellStyle name="Style 21 4 7" xfId="63009"/>
    <cellStyle name="Style 21 4 8" xfId="63010"/>
    <cellStyle name="Style 21 4 9" xfId="63011"/>
    <cellStyle name="Style 21 5" xfId="63012"/>
    <cellStyle name="Style 21 5 2" xfId="63013"/>
    <cellStyle name="Style 21 5 2 2" xfId="63014"/>
    <cellStyle name="Style 21 5 2 2 2" xfId="63015"/>
    <cellStyle name="Style 21 5 2 3" xfId="63016"/>
    <cellStyle name="Style 21 5 2 4" xfId="63017"/>
    <cellStyle name="Style 21 5 3" xfId="63018"/>
    <cellStyle name="Style 21 5 3 2" xfId="63019"/>
    <cellStyle name="Style 21 5 3 3" xfId="63020"/>
    <cellStyle name="Style 21 5 4" xfId="63021"/>
    <cellStyle name="Style 21 5 5" xfId="63022"/>
    <cellStyle name="Style 21 5 6" xfId="63023"/>
    <cellStyle name="Style 21 5 7" xfId="63024"/>
    <cellStyle name="Style 21 6" xfId="63025"/>
    <cellStyle name="Style 21 6 2" xfId="63026"/>
    <cellStyle name="Style 21 7" xfId="63027"/>
    <cellStyle name="Style 21 7 2" xfId="63028"/>
    <cellStyle name="Style 21 7 3" xfId="63029"/>
    <cellStyle name="Style 21 7 4" xfId="63030"/>
    <cellStyle name="Style 21 7 5" xfId="63031"/>
    <cellStyle name="Style 21 7 6" xfId="63032"/>
    <cellStyle name="Style 21 7 7" xfId="63033"/>
    <cellStyle name="Style 21 7 8" xfId="63034"/>
    <cellStyle name="Style 21 8" xfId="63035"/>
    <cellStyle name="Style 21 8 2" xfId="63036"/>
    <cellStyle name="Style 21 9" xfId="63037"/>
    <cellStyle name="Style 22" xfId="4933"/>
    <cellStyle name="Style 22 10" xfId="63038"/>
    <cellStyle name="Style 22 10 2" xfId="63039"/>
    <cellStyle name="Style 22 11" xfId="63040"/>
    <cellStyle name="Style 22 12" xfId="63041"/>
    <cellStyle name="Style 22 13" xfId="63042"/>
    <cellStyle name="Style 22 2" xfId="4934"/>
    <cellStyle name="Style 22 2 10" xfId="63043"/>
    <cellStyle name="Style 22 2 2" xfId="9902"/>
    <cellStyle name="Style 22 2 2 10" xfId="63044"/>
    <cellStyle name="Style 22 2 2 11" xfId="63045"/>
    <cellStyle name="Style 22 2 2 12" xfId="63046"/>
    <cellStyle name="Style 22 2 2 13" xfId="63047"/>
    <cellStyle name="Style 22 2 2 14" xfId="63048"/>
    <cellStyle name="Style 22 2 2 15" xfId="63049"/>
    <cellStyle name="Style 22 2 2 16" xfId="63050"/>
    <cellStyle name="Style 22 2 2 17" xfId="63051"/>
    <cellStyle name="Style 22 2 2 18" xfId="63052"/>
    <cellStyle name="Style 22 2 2 19" xfId="63053"/>
    <cellStyle name="Style 22 2 2 2" xfId="63054"/>
    <cellStyle name="Style 22 2 2 2 10" xfId="63055"/>
    <cellStyle name="Style 22 2 2 2 11" xfId="63056"/>
    <cellStyle name="Style 22 2 2 2 2" xfId="63057"/>
    <cellStyle name="Style 22 2 2 2 2 10" xfId="63058"/>
    <cellStyle name="Style 22 2 2 2 2 11" xfId="63059"/>
    <cellStyle name="Style 22 2 2 2 2 12" xfId="63060"/>
    <cellStyle name="Style 22 2 2 2 2 13" xfId="63061"/>
    <cellStyle name="Style 22 2 2 2 2 2" xfId="63062"/>
    <cellStyle name="Style 22 2 2 2 2 2 2" xfId="63063"/>
    <cellStyle name="Style 22 2 2 2 2 2 2 2" xfId="63064"/>
    <cellStyle name="Style 22 2 2 2 2 2 3" xfId="63065"/>
    <cellStyle name="Style 22 2 2 2 2 2 4" xfId="63066"/>
    <cellStyle name="Style 22 2 2 2 2 3" xfId="63067"/>
    <cellStyle name="Style 22 2 2 2 2 3 2" xfId="63068"/>
    <cellStyle name="Style 22 2 2 2 2 3 3" xfId="63069"/>
    <cellStyle name="Style 22 2 2 2 2 4" xfId="63070"/>
    <cellStyle name="Style 22 2 2 2 2 4 2" xfId="63071"/>
    <cellStyle name="Style 22 2 2 2 2 5" xfId="63072"/>
    <cellStyle name="Style 22 2 2 2 2 5 2" xfId="63073"/>
    <cellStyle name="Style 22 2 2 2 2 6" xfId="63074"/>
    <cellStyle name="Style 22 2 2 2 2 7" xfId="63075"/>
    <cellStyle name="Style 22 2 2 2 2 8" xfId="63076"/>
    <cellStyle name="Style 22 2 2 2 2 9" xfId="63077"/>
    <cellStyle name="Style 22 2 2 2 3" xfId="63078"/>
    <cellStyle name="Style 22 2 2 2 3 10" xfId="63079"/>
    <cellStyle name="Style 22 2 2 2 3 11" xfId="63080"/>
    <cellStyle name="Style 22 2 2 2 3 2" xfId="63081"/>
    <cellStyle name="Style 22 2 2 2 3 2 2" xfId="63082"/>
    <cellStyle name="Style 22 2 2 2 3 3" xfId="63083"/>
    <cellStyle name="Style 22 2 2 2 3 3 2" xfId="63084"/>
    <cellStyle name="Style 22 2 2 2 3 4" xfId="63085"/>
    <cellStyle name="Style 22 2 2 2 3 5" xfId="63086"/>
    <cellStyle name="Style 22 2 2 2 3 6" xfId="63087"/>
    <cellStyle name="Style 22 2 2 2 3 7" xfId="63088"/>
    <cellStyle name="Style 22 2 2 2 3 8" xfId="63089"/>
    <cellStyle name="Style 22 2 2 2 3 9" xfId="63090"/>
    <cellStyle name="Style 22 2 2 2 4" xfId="63091"/>
    <cellStyle name="Style 22 2 2 2 4 10" xfId="63092"/>
    <cellStyle name="Style 22 2 2 2 4 11" xfId="63093"/>
    <cellStyle name="Style 22 2 2 2 4 2" xfId="63094"/>
    <cellStyle name="Style 22 2 2 2 4 2 2" xfId="63095"/>
    <cellStyle name="Style 22 2 2 2 4 3" xfId="63096"/>
    <cellStyle name="Style 22 2 2 2 4 4" xfId="63097"/>
    <cellStyle name="Style 22 2 2 2 4 5" xfId="63098"/>
    <cellStyle name="Style 22 2 2 2 4 6" xfId="63099"/>
    <cellStyle name="Style 22 2 2 2 4 7" xfId="63100"/>
    <cellStyle name="Style 22 2 2 2 4 8" xfId="63101"/>
    <cellStyle name="Style 22 2 2 2 4 9" xfId="63102"/>
    <cellStyle name="Style 22 2 2 2 5" xfId="63103"/>
    <cellStyle name="Style 22 2 2 2 5 2" xfId="63104"/>
    <cellStyle name="Style 22 2 2 2 5 3" xfId="63105"/>
    <cellStyle name="Style 22 2 2 2 6" xfId="63106"/>
    <cellStyle name="Style 22 2 2 2 6 2" xfId="63107"/>
    <cellStyle name="Style 22 2 2 2 7" xfId="63108"/>
    <cellStyle name="Style 22 2 2 2 8" xfId="63109"/>
    <cellStyle name="Style 22 2 2 2 9" xfId="63110"/>
    <cellStyle name="Style 22 2 2 20" xfId="63111"/>
    <cellStyle name="Style 22 2 2 21" xfId="63112"/>
    <cellStyle name="Style 22 2 2 22" xfId="63113"/>
    <cellStyle name="Style 22 2 2 23" xfId="63114"/>
    <cellStyle name="Style 22 2 2 24" xfId="63115"/>
    <cellStyle name="Style 22 2 2 25" xfId="63116"/>
    <cellStyle name="Style 22 2 2 3" xfId="63117"/>
    <cellStyle name="Style 22 2 2 3 10" xfId="63118"/>
    <cellStyle name="Style 22 2 2 3 11" xfId="63119"/>
    <cellStyle name="Style 22 2 2 3 2" xfId="63120"/>
    <cellStyle name="Style 22 2 2 3 2 10" xfId="63121"/>
    <cellStyle name="Style 22 2 2 3 2 11" xfId="63122"/>
    <cellStyle name="Style 22 2 2 3 2 12" xfId="63123"/>
    <cellStyle name="Style 22 2 2 3 2 13" xfId="63124"/>
    <cellStyle name="Style 22 2 2 3 2 2" xfId="63125"/>
    <cellStyle name="Style 22 2 2 3 2 2 2" xfId="63126"/>
    <cellStyle name="Style 22 2 2 3 2 2 2 2" xfId="63127"/>
    <cellStyle name="Style 22 2 2 3 2 2 3" xfId="63128"/>
    <cellStyle name="Style 22 2 2 3 2 2 4" xfId="63129"/>
    <cellStyle name="Style 22 2 2 3 2 3" xfId="63130"/>
    <cellStyle name="Style 22 2 2 3 2 3 2" xfId="63131"/>
    <cellStyle name="Style 22 2 2 3 2 3 3" xfId="63132"/>
    <cellStyle name="Style 22 2 2 3 2 4" xfId="63133"/>
    <cellStyle name="Style 22 2 2 3 2 4 2" xfId="63134"/>
    <cellStyle name="Style 22 2 2 3 2 5" xfId="63135"/>
    <cellStyle name="Style 22 2 2 3 2 5 2" xfId="63136"/>
    <cellStyle name="Style 22 2 2 3 2 6" xfId="63137"/>
    <cellStyle name="Style 22 2 2 3 2 7" xfId="63138"/>
    <cellStyle name="Style 22 2 2 3 2 8" xfId="63139"/>
    <cellStyle name="Style 22 2 2 3 2 9" xfId="63140"/>
    <cellStyle name="Style 22 2 2 3 3" xfId="63141"/>
    <cellStyle name="Style 22 2 2 3 3 10" xfId="63142"/>
    <cellStyle name="Style 22 2 2 3 3 11" xfId="63143"/>
    <cellStyle name="Style 22 2 2 3 3 2" xfId="63144"/>
    <cellStyle name="Style 22 2 2 3 3 2 2" xfId="63145"/>
    <cellStyle name="Style 22 2 2 3 3 3" xfId="63146"/>
    <cellStyle name="Style 22 2 2 3 3 3 2" xfId="63147"/>
    <cellStyle name="Style 22 2 2 3 3 4" xfId="63148"/>
    <cellStyle name="Style 22 2 2 3 3 5" xfId="63149"/>
    <cellStyle name="Style 22 2 2 3 3 6" xfId="63150"/>
    <cellStyle name="Style 22 2 2 3 3 7" xfId="63151"/>
    <cellStyle name="Style 22 2 2 3 3 8" xfId="63152"/>
    <cellStyle name="Style 22 2 2 3 3 9" xfId="63153"/>
    <cellStyle name="Style 22 2 2 3 4" xfId="63154"/>
    <cellStyle name="Style 22 2 2 3 4 10" xfId="63155"/>
    <cellStyle name="Style 22 2 2 3 4 11" xfId="63156"/>
    <cellStyle name="Style 22 2 2 3 4 2" xfId="63157"/>
    <cellStyle name="Style 22 2 2 3 4 2 2" xfId="63158"/>
    <cellStyle name="Style 22 2 2 3 4 3" xfId="63159"/>
    <cellStyle name="Style 22 2 2 3 4 4" xfId="63160"/>
    <cellStyle name="Style 22 2 2 3 4 5" xfId="63161"/>
    <cellStyle name="Style 22 2 2 3 4 6" xfId="63162"/>
    <cellStyle name="Style 22 2 2 3 4 7" xfId="63163"/>
    <cellStyle name="Style 22 2 2 3 4 8" xfId="63164"/>
    <cellStyle name="Style 22 2 2 3 4 9" xfId="63165"/>
    <cellStyle name="Style 22 2 2 3 5" xfId="63166"/>
    <cellStyle name="Style 22 2 2 3 5 2" xfId="63167"/>
    <cellStyle name="Style 22 2 2 3 5 3" xfId="63168"/>
    <cellStyle name="Style 22 2 2 3 6" xfId="63169"/>
    <cellStyle name="Style 22 2 2 3 6 2" xfId="63170"/>
    <cellStyle name="Style 22 2 2 3 7" xfId="63171"/>
    <cellStyle name="Style 22 2 2 3 8" xfId="63172"/>
    <cellStyle name="Style 22 2 2 3 9" xfId="63173"/>
    <cellStyle name="Style 22 2 2 4" xfId="63174"/>
    <cellStyle name="Style 22 2 2 4 10" xfId="63175"/>
    <cellStyle name="Style 22 2 2 4 11" xfId="63176"/>
    <cellStyle name="Style 22 2 2 4 12" xfId="63177"/>
    <cellStyle name="Style 22 2 2 4 13" xfId="63178"/>
    <cellStyle name="Style 22 2 2 4 14" xfId="63179"/>
    <cellStyle name="Style 22 2 2 4 2" xfId="63180"/>
    <cellStyle name="Style 22 2 2 4 2 2" xfId="63181"/>
    <cellStyle name="Style 22 2 2 4 2 2 2" xfId="63182"/>
    <cellStyle name="Style 22 2 2 4 2 3" xfId="63183"/>
    <cellStyle name="Style 22 2 2 4 2 4" xfId="63184"/>
    <cellStyle name="Style 22 2 2 4 3" xfId="63185"/>
    <cellStyle name="Style 22 2 2 4 3 2" xfId="63186"/>
    <cellStyle name="Style 22 2 2 4 3 3" xfId="63187"/>
    <cellStyle name="Style 22 2 2 4 4" xfId="63188"/>
    <cellStyle name="Style 22 2 2 4 4 2" xfId="63189"/>
    <cellStyle name="Style 22 2 2 4 5" xfId="63190"/>
    <cellStyle name="Style 22 2 2 4 5 2" xfId="63191"/>
    <cellStyle name="Style 22 2 2 4 6" xfId="63192"/>
    <cellStyle name="Style 22 2 2 4 7" xfId="63193"/>
    <cellStyle name="Style 22 2 2 4 8" xfId="63194"/>
    <cellStyle name="Style 22 2 2 4 9" xfId="63195"/>
    <cellStyle name="Style 22 2 2 5" xfId="63196"/>
    <cellStyle name="Style 22 2 2 5 10" xfId="63197"/>
    <cellStyle name="Style 22 2 2 5 11" xfId="63198"/>
    <cellStyle name="Style 22 2 2 5 12" xfId="63199"/>
    <cellStyle name="Style 22 2 2 5 2" xfId="63200"/>
    <cellStyle name="Style 22 2 2 5 2 2" xfId="63201"/>
    <cellStyle name="Style 22 2 2 5 3" xfId="63202"/>
    <cellStyle name="Style 22 2 2 5 4" xfId="63203"/>
    <cellStyle name="Style 22 2 2 5 5" xfId="63204"/>
    <cellStyle name="Style 22 2 2 5 6" xfId="63205"/>
    <cellStyle name="Style 22 2 2 5 7" xfId="63206"/>
    <cellStyle name="Style 22 2 2 5 8" xfId="63207"/>
    <cellStyle name="Style 22 2 2 5 9" xfId="63208"/>
    <cellStyle name="Style 22 2 2 6" xfId="63209"/>
    <cellStyle name="Style 22 2 2 6 10" xfId="63210"/>
    <cellStyle name="Style 22 2 2 6 11" xfId="63211"/>
    <cellStyle name="Style 22 2 2 6 12" xfId="63212"/>
    <cellStyle name="Style 22 2 2 6 13" xfId="63213"/>
    <cellStyle name="Style 22 2 2 6 14" xfId="63214"/>
    <cellStyle name="Style 22 2 2 6 15" xfId="63215"/>
    <cellStyle name="Style 22 2 2 6 16" xfId="63216"/>
    <cellStyle name="Style 22 2 2 6 17" xfId="63217"/>
    <cellStyle name="Style 22 2 2 6 18" xfId="63218"/>
    <cellStyle name="Style 22 2 2 6 2" xfId="63219"/>
    <cellStyle name="Style 22 2 2 6 3" xfId="63220"/>
    <cellStyle name="Style 22 2 2 6 4" xfId="63221"/>
    <cellStyle name="Style 22 2 2 6 5" xfId="63222"/>
    <cellStyle name="Style 22 2 2 6 6" xfId="63223"/>
    <cellStyle name="Style 22 2 2 6 7" xfId="63224"/>
    <cellStyle name="Style 22 2 2 6 8" xfId="63225"/>
    <cellStyle name="Style 22 2 2 6 9" xfId="63226"/>
    <cellStyle name="Style 22 2 2 7" xfId="63227"/>
    <cellStyle name="Style 22 2 2 7 10" xfId="63228"/>
    <cellStyle name="Style 22 2 2 7 11" xfId="63229"/>
    <cellStyle name="Style 22 2 2 7 2" xfId="63230"/>
    <cellStyle name="Style 22 2 2 7 3" xfId="63231"/>
    <cellStyle name="Style 22 2 2 7 4" xfId="63232"/>
    <cellStyle name="Style 22 2 2 7 5" xfId="63233"/>
    <cellStyle name="Style 22 2 2 7 6" xfId="63234"/>
    <cellStyle name="Style 22 2 2 7 7" xfId="63235"/>
    <cellStyle name="Style 22 2 2 7 8" xfId="63236"/>
    <cellStyle name="Style 22 2 2 7 9" xfId="63237"/>
    <cellStyle name="Style 22 2 2 8" xfId="63238"/>
    <cellStyle name="Style 22 2 2 8 10" xfId="63239"/>
    <cellStyle name="Style 22 2 2 8 11" xfId="63240"/>
    <cellStyle name="Style 22 2 2 8 2" xfId="63241"/>
    <cellStyle name="Style 22 2 2 8 3" xfId="63242"/>
    <cellStyle name="Style 22 2 2 8 4" xfId="63243"/>
    <cellStyle name="Style 22 2 2 8 5" xfId="63244"/>
    <cellStyle name="Style 22 2 2 8 6" xfId="63245"/>
    <cellStyle name="Style 22 2 2 8 7" xfId="63246"/>
    <cellStyle name="Style 22 2 2 8 8" xfId="63247"/>
    <cellStyle name="Style 22 2 2 8 9" xfId="63248"/>
    <cellStyle name="Style 22 2 2 9" xfId="63249"/>
    <cellStyle name="Style 22 2 3" xfId="9814"/>
    <cellStyle name="Style 22 2 3 10" xfId="63250"/>
    <cellStyle name="Style 22 2 3 11" xfId="63251"/>
    <cellStyle name="Style 22 2 3 2" xfId="63252"/>
    <cellStyle name="Style 22 2 3 2 10" xfId="63253"/>
    <cellStyle name="Style 22 2 3 2 11" xfId="63254"/>
    <cellStyle name="Style 22 2 3 2 12" xfId="63255"/>
    <cellStyle name="Style 22 2 3 2 13" xfId="63256"/>
    <cellStyle name="Style 22 2 3 2 2" xfId="63257"/>
    <cellStyle name="Style 22 2 3 2 2 2" xfId="63258"/>
    <cellStyle name="Style 22 2 3 2 2 2 2" xfId="63259"/>
    <cellStyle name="Style 22 2 3 2 2 3" xfId="63260"/>
    <cellStyle name="Style 22 2 3 2 2 4" xfId="63261"/>
    <cellStyle name="Style 22 2 3 2 3" xfId="63262"/>
    <cellStyle name="Style 22 2 3 2 3 2" xfId="63263"/>
    <cellStyle name="Style 22 2 3 2 3 3" xfId="63264"/>
    <cellStyle name="Style 22 2 3 2 4" xfId="63265"/>
    <cellStyle name="Style 22 2 3 2 4 2" xfId="63266"/>
    <cellStyle name="Style 22 2 3 2 5" xfId="63267"/>
    <cellStyle name="Style 22 2 3 2 5 2" xfId="63268"/>
    <cellStyle name="Style 22 2 3 2 6" xfId="63269"/>
    <cellStyle name="Style 22 2 3 2 7" xfId="63270"/>
    <cellStyle name="Style 22 2 3 2 8" xfId="63271"/>
    <cellStyle name="Style 22 2 3 2 9" xfId="63272"/>
    <cellStyle name="Style 22 2 3 3" xfId="63273"/>
    <cellStyle name="Style 22 2 3 3 10" xfId="63274"/>
    <cellStyle name="Style 22 2 3 3 11" xfId="63275"/>
    <cellStyle name="Style 22 2 3 3 2" xfId="63276"/>
    <cellStyle name="Style 22 2 3 3 2 2" xfId="63277"/>
    <cellStyle name="Style 22 2 3 3 3" xfId="63278"/>
    <cellStyle name="Style 22 2 3 3 3 2" xfId="63279"/>
    <cellStyle name="Style 22 2 3 3 4" xfId="63280"/>
    <cellStyle name="Style 22 2 3 3 5" xfId="63281"/>
    <cellStyle name="Style 22 2 3 3 6" xfId="63282"/>
    <cellStyle name="Style 22 2 3 3 7" xfId="63283"/>
    <cellStyle name="Style 22 2 3 3 8" xfId="63284"/>
    <cellStyle name="Style 22 2 3 3 9" xfId="63285"/>
    <cellStyle name="Style 22 2 3 4" xfId="63286"/>
    <cellStyle name="Style 22 2 3 4 10" xfId="63287"/>
    <cellStyle name="Style 22 2 3 4 11" xfId="63288"/>
    <cellStyle name="Style 22 2 3 4 2" xfId="63289"/>
    <cellStyle name="Style 22 2 3 4 2 2" xfId="63290"/>
    <cellStyle name="Style 22 2 3 4 3" xfId="63291"/>
    <cellStyle name="Style 22 2 3 4 4" xfId="63292"/>
    <cellStyle name="Style 22 2 3 4 5" xfId="63293"/>
    <cellStyle name="Style 22 2 3 4 6" xfId="63294"/>
    <cellStyle name="Style 22 2 3 4 7" xfId="63295"/>
    <cellStyle name="Style 22 2 3 4 8" xfId="63296"/>
    <cellStyle name="Style 22 2 3 4 9" xfId="63297"/>
    <cellStyle name="Style 22 2 3 5" xfId="63298"/>
    <cellStyle name="Style 22 2 3 5 2" xfId="63299"/>
    <cellStyle name="Style 22 2 3 5 3" xfId="63300"/>
    <cellStyle name="Style 22 2 3 6" xfId="63301"/>
    <cellStyle name="Style 22 2 3 6 2" xfId="63302"/>
    <cellStyle name="Style 22 2 3 7" xfId="63303"/>
    <cellStyle name="Style 22 2 3 8" xfId="63304"/>
    <cellStyle name="Style 22 2 3 9" xfId="63305"/>
    <cellStyle name="Style 22 2 4" xfId="63306"/>
    <cellStyle name="Style 22 2 4 10" xfId="63307"/>
    <cellStyle name="Style 22 2 4 2" xfId="63308"/>
    <cellStyle name="Style 22 2 4 2 10" xfId="63309"/>
    <cellStyle name="Style 22 2 4 2 11" xfId="63310"/>
    <cellStyle name="Style 22 2 4 2 12" xfId="63311"/>
    <cellStyle name="Style 22 2 4 2 13" xfId="63312"/>
    <cellStyle name="Style 22 2 4 2 2" xfId="63313"/>
    <cellStyle name="Style 22 2 4 2 2 2" xfId="63314"/>
    <cellStyle name="Style 22 2 4 2 2 2 2" xfId="63315"/>
    <cellStyle name="Style 22 2 4 2 2 3" xfId="63316"/>
    <cellStyle name="Style 22 2 4 2 2 4" xfId="63317"/>
    <cellStyle name="Style 22 2 4 2 3" xfId="63318"/>
    <cellStyle name="Style 22 2 4 2 3 2" xfId="63319"/>
    <cellStyle name="Style 22 2 4 2 3 3" xfId="63320"/>
    <cellStyle name="Style 22 2 4 2 4" xfId="63321"/>
    <cellStyle name="Style 22 2 4 2 4 2" xfId="63322"/>
    <cellStyle name="Style 22 2 4 2 5" xfId="63323"/>
    <cellStyle name="Style 22 2 4 2 5 2" xfId="63324"/>
    <cellStyle name="Style 22 2 4 2 6" xfId="63325"/>
    <cellStyle name="Style 22 2 4 2 7" xfId="63326"/>
    <cellStyle name="Style 22 2 4 2 8" xfId="63327"/>
    <cellStyle name="Style 22 2 4 2 9" xfId="63328"/>
    <cellStyle name="Style 22 2 4 3" xfId="63329"/>
    <cellStyle name="Style 22 2 4 3 10" xfId="63330"/>
    <cellStyle name="Style 22 2 4 3 11" xfId="63331"/>
    <cellStyle name="Style 22 2 4 3 12" xfId="63332"/>
    <cellStyle name="Style 22 2 4 3 2" xfId="63333"/>
    <cellStyle name="Style 22 2 4 3 2 2" xfId="63334"/>
    <cellStyle name="Style 22 2 4 3 3" xfId="63335"/>
    <cellStyle name="Style 22 2 4 3 3 2" xfId="63336"/>
    <cellStyle name="Style 22 2 4 3 4" xfId="63337"/>
    <cellStyle name="Style 22 2 4 3 5" xfId="63338"/>
    <cellStyle name="Style 22 2 4 3 6" xfId="63339"/>
    <cellStyle name="Style 22 2 4 3 7" xfId="63340"/>
    <cellStyle name="Style 22 2 4 3 8" xfId="63341"/>
    <cellStyle name="Style 22 2 4 3 9" xfId="63342"/>
    <cellStyle name="Style 22 2 4 4" xfId="63343"/>
    <cellStyle name="Style 22 2 4 4 10" xfId="63344"/>
    <cellStyle name="Style 22 2 4 4 11" xfId="63345"/>
    <cellStyle name="Style 22 2 4 4 2" xfId="63346"/>
    <cellStyle name="Style 22 2 4 4 2 2" xfId="63347"/>
    <cellStyle name="Style 22 2 4 4 3" xfId="63348"/>
    <cellStyle name="Style 22 2 4 4 4" xfId="63349"/>
    <cellStyle name="Style 22 2 4 4 5" xfId="63350"/>
    <cellStyle name="Style 22 2 4 4 6" xfId="63351"/>
    <cellStyle name="Style 22 2 4 4 7" xfId="63352"/>
    <cellStyle name="Style 22 2 4 4 8" xfId="63353"/>
    <cellStyle name="Style 22 2 4 4 9" xfId="63354"/>
    <cellStyle name="Style 22 2 4 5" xfId="63355"/>
    <cellStyle name="Style 22 2 4 5 2" xfId="63356"/>
    <cellStyle name="Style 22 2 4 5 3" xfId="63357"/>
    <cellStyle name="Style 22 2 4 6" xfId="63358"/>
    <cellStyle name="Style 22 2 4 6 2" xfId="63359"/>
    <cellStyle name="Style 22 2 4 7" xfId="63360"/>
    <cellStyle name="Style 22 2 4 8" xfId="63361"/>
    <cellStyle name="Style 22 2 4 9" xfId="63362"/>
    <cellStyle name="Style 22 2 5" xfId="63363"/>
    <cellStyle name="Style 22 2 5 2" xfId="63364"/>
    <cellStyle name="Style 22 2 5 2 2" xfId="63365"/>
    <cellStyle name="Style 22 2 5 2 2 2" xfId="63366"/>
    <cellStyle name="Style 22 2 5 2 3" xfId="63367"/>
    <cellStyle name="Style 22 2 5 2 4" xfId="63368"/>
    <cellStyle name="Style 22 2 5 3" xfId="63369"/>
    <cellStyle name="Style 22 2 5 3 2" xfId="63370"/>
    <cellStyle name="Style 22 2 5 3 3" xfId="63371"/>
    <cellStyle name="Style 22 2 5 4" xfId="63372"/>
    <cellStyle name="Style 22 2 5 5" xfId="63373"/>
    <cellStyle name="Style 22 2 5 6" xfId="63374"/>
    <cellStyle name="Style 22 2 6" xfId="63375"/>
    <cellStyle name="Style 22 2 6 2" xfId="63376"/>
    <cellStyle name="Style 22 2 7" xfId="63377"/>
    <cellStyle name="Style 22 2 7 2" xfId="63378"/>
    <cellStyle name="Style 22 2 7 3" xfId="63379"/>
    <cellStyle name="Style 22 2 7 4" xfId="63380"/>
    <cellStyle name="Style 22 2 7 5" xfId="63381"/>
    <cellStyle name="Style 22 2 7 6" xfId="63382"/>
    <cellStyle name="Style 22 2 7 7" xfId="63383"/>
    <cellStyle name="Style 22 2 7 8" xfId="63384"/>
    <cellStyle name="Style 22 2 8" xfId="63385"/>
    <cellStyle name="Style 22 2 8 2" xfId="63386"/>
    <cellStyle name="Style 22 2 9" xfId="63387"/>
    <cellStyle name="Style 22 3" xfId="4935"/>
    <cellStyle name="Style 22 3 10" xfId="63388"/>
    <cellStyle name="Style 22 3 2" xfId="9903"/>
    <cellStyle name="Style 22 3 2 10" xfId="63389"/>
    <cellStyle name="Style 22 3 2 11" xfId="63390"/>
    <cellStyle name="Style 22 3 2 12" xfId="63391"/>
    <cellStyle name="Style 22 3 2 13" xfId="63392"/>
    <cellStyle name="Style 22 3 2 14" xfId="63393"/>
    <cellStyle name="Style 22 3 2 15" xfId="63394"/>
    <cellStyle name="Style 22 3 2 16" xfId="63395"/>
    <cellStyle name="Style 22 3 2 17" xfId="63396"/>
    <cellStyle name="Style 22 3 2 18" xfId="63397"/>
    <cellStyle name="Style 22 3 2 19" xfId="63398"/>
    <cellStyle name="Style 22 3 2 2" xfId="63399"/>
    <cellStyle name="Style 22 3 2 2 10" xfId="63400"/>
    <cellStyle name="Style 22 3 2 2 11" xfId="63401"/>
    <cellStyle name="Style 22 3 2 2 2" xfId="63402"/>
    <cellStyle name="Style 22 3 2 2 2 10" xfId="63403"/>
    <cellStyle name="Style 22 3 2 2 2 11" xfId="63404"/>
    <cellStyle name="Style 22 3 2 2 2 12" xfId="63405"/>
    <cellStyle name="Style 22 3 2 2 2 13" xfId="63406"/>
    <cellStyle name="Style 22 3 2 2 2 2" xfId="63407"/>
    <cellStyle name="Style 22 3 2 2 2 2 2" xfId="63408"/>
    <cellStyle name="Style 22 3 2 2 2 2 2 2" xfId="63409"/>
    <cellStyle name="Style 22 3 2 2 2 2 3" xfId="63410"/>
    <cellStyle name="Style 22 3 2 2 2 2 4" xfId="63411"/>
    <cellStyle name="Style 22 3 2 2 2 3" xfId="63412"/>
    <cellStyle name="Style 22 3 2 2 2 3 2" xfId="63413"/>
    <cellStyle name="Style 22 3 2 2 2 3 3" xfId="63414"/>
    <cellStyle name="Style 22 3 2 2 2 4" xfId="63415"/>
    <cellStyle name="Style 22 3 2 2 2 4 2" xfId="63416"/>
    <cellStyle name="Style 22 3 2 2 2 5" xfId="63417"/>
    <cellStyle name="Style 22 3 2 2 2 5 2" xfId="63418"/>
    <cellStyle name="Style 22 3 2 2 2 6" xfId="63419"/>
    <cellStyle name="Style 22 3 2 2 2 7" xfId="63420"/>
    <cellStyle name="Style 22 3 2 2 2 8" xfId="63421"/>
    <cellStyle name="Style 22 3 2 2 2 9" xfId="63422"/>
    <cellStyle name="Style 22 3 2 2 3" xfId="63423"/>
    <cellStyle name="Style 22 3 2 2 3 10" xfId="63424"/>
    <cellStyle name="Style 22 3 2 2 3 11" xfId="63425"/>
    <cellStyle name="Style 22 3 2 2 3 2" xfId="63426"/>
    <cellStyle name="Style 22 3 2 2 3 2 2" xfId="63427"/>
    <cellStyle name="Style 22 3 2 2 3 3" xfId="63428"/>
    <cellStyle name="Style 22 3 2 2 3 3 2" xfId="63429"/>
    <cellStyle name="Style 22 3 2 2 3 4" xfId="63430"/>
    <cellStyle name="Style 22 3 2 2 3 5" xfId="63431"/>
    <cellStyle name="Style 22 3 2 2 3 6" xfId="63432"/>
    <cellStyle name="Style 22 3 2 2 3 7" xfId="63433"/>
    <cellStyle name="Style 22 3 2 2 3 8" xfId="63434"/>
    <cellStyle name="Style 22 3 2 2 3 9" xfId="63435"/>
    <cellStyle name="Style 22 3 2 2 4" xfId="63436"/>
    <cellStyle name="Style 22 3 2 2 4 10" xfId="63437"/>
    <cellStyle name="Style 22 3 2 2 4 11" xfId="63438"/>
    <cellStyle name="Style 22 3 2 2 4 2" xfId="63439"/>
    <cellStyle name="Style 22 3 2 2 4 2 2" xfId="63440"/>
    <cellStyle name="Style 22 3 2 2 4 3" xfId="63441"/>
    <cellStyle name="Style 22 3 2 2 4 4" xfId="63442"/>
    <cellStyle name="Style 22 3 2 2 4 5" xfId="63443"/>
    <cellStyle name="Style 22 3 2 2 4 6" xfId="63444"/>
    <cellStyle name="Style 22 3 2 2 4 7" xfId="63445"/>
    <cellStyle name="Style 22 3 2 2 4 8" xfId="63446"/>
    <cellStyle name="Style 22 3 2 2 4 9" xfId="63447"/>
    <cellStyle name="Style 22 3 2 2 5" xfId="63448"/>
    <cellStyle name="Style 22 3 2 2 5 2" xfId="63449"/>
    <cellStyle name="Style 22 3 2 2 5 3" xfId="63450"/>
    <cellStyle name="Style 22 3 2 2 6" xfId="63451"/>
    <cellStyle name="Style 22 3 2 2 6 2" xfId="63452"/>
    <cellStyle name="Style 22 3 2 2 7" xfId="63453"/>
    <cellStyle name="Style 22 3 2 2 8" xfId="63454"/>
    <cellStyle name="Style 22 3 2 2 9" xfId="63455"/>
    <cellStyle name="Style 22 3 2 20" xfId="63456"/>
    <cellStyle name="Style 22 3 2 21" xfId="63457"/>
    <cellStyle name="Style 22 3 2 22" xfId="63458"/>
    <cellStyle name="Style 22 3 2 23" xfId="63459"/>
    <cellStyle name="Style 22 3 2 24" xfId="63460"/>
    <cellStyle name="Style 22 3 2 25" xfId="63461"/>
    <cellStyle name="Style 22 3 2 3" xfId="63462"/>
    <cellStyle name="Style 22 3 2 3 10" xfId="63463"/>
    <cellStyle name="Style 22 3 2 3 11" xfId="63464"/>
    <cellStyle name="Style 22 3 2 3 2" xfId="63465"/>
    <cellStyle name="Style 22 3 2 3 2 10" xfId="63466"/>
    <cellStyle name="Style 22 3 2 3 2 11" xfId="63467"/>
    <cellStyle name="Style 22 3 2 3 2 12" xfId="63468"/>
    <cellStyle name="Style 22 3 2 3 2 13" xfId="63469"/>
    <cellStyle name="Style 22 3 2 3 2 2" xfId="63470"/>
    <cellStyle name="Style 22 3 2 3 2 2 2" xfId="63471"/>
    <cellStyle name="Style 22 3 2 3 2 2 2 2" xfId="63472"/>
    <cellStyle name="Style 22 3 2 3 2 2 3" xfId="63473"/>
    <cellStyle name="Style 22 3 2 3 2 2 4" xfId="63474"/>
    <cellStyle name="Style 22 3 2 3 2 3" xfId="63475"/>
    <cellStyle name="Style 22 3 2 3 2 3 2" xfId="63476"/>
    <cellStyle name="Style 22 3 2 3 2 3 3" xfId="63477"/>
    <cellStyle name="Style 22 3 2 3 2 4" xfId="63478"/>
    <cellStyle name="Style 22 3 2 3 2 4 2" xfId="63479"/>
    <cellStyle name="Style 22 3 2 3 2 5" xfId="63480"/>
    <cellStyle name="Style 22 3 2 3 2 5 2" xfId="63481"/>
    <cellStyle name="Style 22 3 2 3 2 6" xfId="63482"/>
    <cellStyle name="Style 22 3 2 3 2 7" xfId="63483"/>
    <cellStyle name="Style 22 3 2 3 2 8" xfId="63484"/>
    <cellStyle name="Style 22 3 2 3 2 9" xfId="63485"/>
    <cellStyle name="Style 22 3 2 3 3" xfId="63486"/>
    <cellStyle name="Style 22 3 2 3 3 10" xfId="63487"/>
    <cellStyle name="Style 22 3 2 3 3 11" xfId="63488"/>
    <cellStyle name="Style 22 3 2 3 3 2" xfId="63489"/>
    <cellStyle name="Style 22 3 2 3 3 2 2" xfId="63490"/>
    <cellStyle name="Style 22 3 2 3 3 3" xfId="63491"/>
    <cellStyle name="Style 22 3 2 3 3 3 2" xfId="63492"/>
    <cellStyle name="Style 22 3 2 3 3 4" xfId="63493"/>
    <cellStyle name="Style 22 3 2 3 3 5" xfId="63494"/>
    <cellStyle name="Style 22 3 2 3 3 6" xfId="63495"/>
    <cellStyle name="Style 22 3 2 3 3 7" xfId="63496"/>
    <cellStyle name="Style 22 3 2 3 3 8" xfId="63497"/>
    <cellStyle name="Style 22 3 2 3 3 9" xfId="63498"/>
    <cellStyle name="Style 22 3 2 3 4" xfId="63499"/>
    <cellStyle name="Style 22 3 2 3 4 10" xfId="63500"/>
    <cellStyle name="Style 22 3 2 3 4 11" xfId="63501"/>
    <cellStyle name="Style 22 3 2 3 4 2" xfId="63502"/>
    <cellStyle name="Style 22 3 2 3 4 2 2" xfId="63503"/>
    <cellStyle name="Style 22 3 2 3 4 3" xfId="63504"/>
    <cellStyle name="Style 22 3 2 3 4 4" xfId="63505"/>
    <cellStyle name="Style 22 3 2 3 4 5" xfId="63506"/>
    <cellStyle name="Style 22 3 2 3 4 6" xfId="63507"/>
    <cellStyle name="Style 22 3 2 3 4 7" xfId="63508"/>
    <cellStyle name="Style 22 3 2 3 4 8" xfId="63509"/>
    <cellStyle name="Style 22 3 2 3 4 9" xfId="63510"/>
    <cellStyle name="Style 22 3 2 3 5" xfId="63511"/>
    <cellStyle name="Style 22 3 2 3 5 2" xfId="63512"/>
    <cellStyle name="Style 22 3 2 3 5 3" xfId="63513"/>
    <cellStyle name="Style 22 3 2 3 6" xfId="63514"/>
    <cellStyle name="Style 22 3 2 3 6 2" xfId="63515"/>
    <cellStyle name="Style 22 3 2 3 7" xfId="63516"/>
    <cellStyle name="Style 22 3 2 3 8" xfId="63517"/>
    <cellStyle name="Style 22 3 2 3 9" xfId="63518"/>
    <cellStyle name="Style 22 3 2 4" xfId="63519"/>
    <cellStyle name="Style 22 3 2 4 10" xfId="63520"/>
    <cellStyle name="Style 22 3 2 4 11" xfId="63521"/>
    <cellStyle name="Style 22 3 2 4 12" xfId="63522"/>
    <cellStyle name="Style 22 3 2 4 13" xfId="63523"/>
    <cellStyle name="Style 22 3 2 4 14" xfId="63524"/>
    <cellStyle name="Style 22 3 2 4 2" xfId="63525"/>
    <cellStyle name="Style 22 3 2 4 2 2" xfId="63526"/>
    <cellStyle name="Style 22 3 2 4 2 2 2" xfId="63527"/>
    <cellStyle name="Style 22 3 2 4 2 3" xfId="63528"/>
    <cellStyle name="Style 22 3 2 4 2 4" xfId="63529"/>
    <cellStyle name="Style 22 3 2 4 3" xfId="63530"/>
    <cellStyle name="Style 22 3 2 4 3 2" xfId="63531"/>
    <cellStyle name="Style 22 3 2 4 3 3" xfId="63532"/>
    <cellStyle name="Style 22 3 2 4 4" xfId="63533"/>
    <cellStyle name="Style 22 3 2 4 4 2" xfId="63534"/>
    <cellStyle name="Style 22 3 2 4 5" xfId="63535"/>
    <cellStyle name="Style 22 3 2 4 5 2" xfId="63536"/>
    <cellStyle name="Style 22 3 2 4 6" xfId="63537"/>
    <cellStyle name="Style 22 3 2 4 7" xfId="63538"/>
    <cellStyle name="Style 22 3 2 4 8" xfId="63539"/>
    <cellStyle name="Style 22 3 2 4 9" xfId="63540"/>
    <cellStyle name="Style 22 3 2 5" xfId="63541"/>
    <cellStyle name="Style 22 3 2 5 10" xfId="63542"/>
    <cellStyle name="Style 22 3 2 5 11" xfId="63543"/>
    <cellStyle name="Style 22 3 2 5 12" xfId="63544"/>
    <cellStyle name="Style 22 3 2 5 2" xfId="63545"/>
    <cellStyle name="Style 22 3 2 5 2 2" xfId="63546"/>
    <cellStyle name="Style 22 3 2 5 3" xfId="63547"/>
    <cellStyle name="Style 22 3 2 5 4" xfId="63548"/>
    <cellStyle name="Style 22 3 2 5 5" xfId="63549"/>
    <cellStyle name="Style 22 3 2 5 6" xfId="63550"/>
    <cellStyle name="Style 22 3 2 5 7" xfId="63551"/>
    <cellStyle name="Style 22 3 2 5 8" xfId="63552"/>
    <cellStyle name="Style 22 3 2 5 9" xfId="63553"/>
    <cellStyle name="Style 22 3 2 6" xfId="63554"/>
    <cellStyle name="Style 22 3 2 6 10" xfId="63555"/>
    <cellStyle name="Style 22 3 2 6 11" xfId="63556"/>
    <cellStyle name="Style 22 3 2 6 12" xfId="63557"/>
    <cellStyle name="Style 22 3 2 6 13" xfId="63558"/>
    <cellStyle name="Style 22 3 2 6 14" xfId="63559"/>
    <cellStyle name="Style 22 3 2 6 15" xfId="63560"/>
    <cellStyle name="Style 22 3 2 6 16" xfId="63561"/>
    <cellStyle name="Style 22 3 2 6 17" xfId="63562"/>
    <cellStyle name="Style 22 3 2 6 18" xfId="63563"/>
    <cellStyle name="Style 22 3 2 6 2" xfId="63564"/>
    <cellStyle name="Style 22 3 2 6 3" xfId="63565"/>
    <cellStyle name="Style 22 3 2 6 4" xfId="63566"/>
    <cellStyle name="Style 22 3 2 6 5" xfId="63567"/>
    <cellStyle name="Style 22 3 2 6 6" xfId="63568"/>
    <cellStyle name="Style 22 3 2 6 7" xfId="63569"/>
    <cellStyle name="Style 22 3 2 6 8" xfId="63570"/>
    <cellStyle name="Style 22 3 2 6 9" xfId="63571"/>
    <cellStyle name="Style 22 3 2 7" xfId="63572"/>
    <cellStyle name="Style 22 3 2 7 10" xfId="63573"/>
    <cellStyle name="Style 22 3 2 7 11" xfId="63574"/>
    <cellStyle name="Style 22 3 2 7 2" xfId="63575"/>
    <cellStyle name="Style 22 3 2 7 3" xfId="63576"/>
    <cellStyle name="Style 22 3 2 7 4" xfId="63577"/>
    <cellStyle name="Style 22 3 2 7 5" xfId="63578"/>
    <cellStyle name="Style 22 3 2 7 6" xfId="63579"/>
    <cellStyle name="Style 22 3 2 7 7" xfId="63580"/>
    <cellStyle name="Style 22 3 2 7 8" xfId="63581"/>
    <cellStyle name="Style 22 3 2 7 9" xfId="63582"/>
    <cellStyle name="Style 22 3 2 8" xfId="63583"/>
    <cellStyle name="Style 22 3 2 8 10" xfId="63584"/>
    <cellStyle name="Style 22 3 2 8 11" xfId="63585"/>
    <cellStyle name="Style 22 3 2 8 2" xfId="63586"/>
    <cellStyle name="Style 22 3 2 8 3" xfId="63587"/>
    <cellStyle name="Style 22 3 2 8 4" xfId="63588"/>
    <cellStyle name="Style 22 3 2 8 5" xfId="63589"/>
    <cellStyle name="Style 22 3 2 8 6" xfId="63590"/>
    <cellStyle name="Style 22 3 2 8 7" xfId="63591"/>
    <cellStyle name="Style 22 3 2 8 8" xfId="63592"/>
    <cellStyle name="Style 22 3 2 8 9" xfId="63593"/>
    <cellStyle name="Style 22 3 2 9" xfId="63594"/>
    <cellStyle name="Style 22 3 3" xfId="9813"/>
    <cellStyle name="Style 22 3 3 10" xfId="63595"/>
    <cellStyle name="Style 22 3 3 11" xfId="63596"/>
    <cellStyle name="Style 22 3 3 2" xfId="63597"/>
    <cellStyle name="Style 22 3 3 2 10" xfId="63598"/>
    <cellStyle name="Style 22 3 3 2 11" xfId="63599"/>
    <cellStyle name="Style 22 3 3 2 12" xfId="63600"/>
    <cellStyle name="Style 22 3 3 2 13" xfId="63601"/>
    <cellStyle name="Style 22 3 3 2 2" xfId="63602"/>
    <cellStyle name="Style 22 3 3 2 2 2" xfId="63603"/>
    <cellStyle name="Style 22 3 3 2 2 2 2" xfId="63604"/>
    <cellStyle name="Style 22 3 3 2 2 3" xfId="63605"/>
    <cellStyle name="Style 22 3 3 2 2 4" xfId="63606"/>
    <cellStyle name="Style 22 3 3 2 3" xfId="63607"/>
    <cellStyle name="Style 22 3 3 2 3 2" xfId="63608"/>
    <cellStyle name="Style 22 3 3 2 3 3" xfId="63609"/>
    <cellStyle name="Style 22 3 3 2 4" xfId="63610"/>
    <cellStyle name="Style 22 3 3 2 4 2" xfId="63611"/>
    <cellStyle name="Style 22 3 3 2 5" xfId="63612"/>
    <cellStyle name="Style 22 3 3 2 5 2" xfId="63613"/>
    <cellStyle name="Style 22 3 3 2 6" xfId="63614"/>
    <cellStyle name="Style 22 3 3 2 7" xfId="63615"/>
    <cellStyle name="Style 22 3 3 2 8" xfId="63616"/>
    <cellStyle name="Style 22 3 3 2 9" xfId="63617"/>
    <cellStyle name="Style 22 3 3 3" xfId="63618"/>
    <cellStyle name="Style 22 3 3 3 10" xfId="63619"/>
    <cellStyle name="Style 22 3 3 3 11" xfId="63620"/>
    <cellStyle name="Style 22 3 3 3 2" xfId="63621"/>
    <cellStyle name="Style 22 3 3 3 2 2" xfId="63622"/>
    <cellStyle name="Style 22 3 3 3 3" xfId="63623"/>
    <cellStyle name="Style 22 3 3 3 3 2" xfId="63624"/>
    <cellStyle name="Style 22 3 3 3 4" xfId="63625"/>
    <cellStyle name="Style 22 3 3 3 5" xfId="63626"/>
    <cellStyle name="Style 22 3 3 3 6" xfId="63627"/>
    <cellStyle name="Style 22 3 3 3 7" xfId="63628"/>
    <cellStyle name="Style 22 3 3 3 8" xfId="63629"/>
    <cellStyle name="Style 22 3 3 3 9" xfId="63630"/>
    <cellStyle name="Style 22 3 3 4" xfId="63631"/>
    <cellStyle name="Style 22 3 3 4 10" xfId="63632"/>
    <cellStyle name="Style 22 3 3 4 11" xfId="63633"/>
    <cellStyle name="Style 22 3 3 4 2" xfId="63634"/>
    <cellStyle name="Style 22 3 3 4 2 2" xfId="63635"/>
    <cellStyle name="Style 22 3 3 4 3" xfId="63636"/>
    <cellStyle name="Style 22 3 3 4 4" xfId="63637"/>
    <cellStyle name="Style 22 3 3 4 5" xfId="63638"/>
    <cellStyle name="Style 22 3 3 4 6" xfId="63639"/>
    <cellStyle name="Style 22 3 3 4 7" xfId="63640"/>
    <cellStyle name="Style 22 3 3 4 8" xfId="63641"/>
    <cellStyle name="Style 22 3 3 4 9" xfId="63642"/>
    <cellStyle name="Style 22 3 3 5" xfId="63643"/>
    <cellStyle name="Style 22 3 3 5 2" xfId="63644"/>
    <cellStyle name="Style 22 3 3 5 3" xfId="63645"/>
    <cellStyle name="Style 22 3 3 6" xfId="63646"/>
    <cellStyle name="Style 22 3 3 6 2" xfId="63647"/>
    <cellStyle name="Style 22 3 3 7" xfId="63648"/>
    <cellStyle name="Style 22 3 3 8" xfId="63649"/>
    <cellStyle name="Style 22 3 3 9" xfId="63650"/>
    <cellStyle name="Style 22 3 4" xfId="63651"/>
    <cellStyle name="Style 22 3 4 10" xfId="63652"/>
    <cellStyle name="Style 22 3 4 2" xfId="63653"/>
    <cellStyle name="Style 22 3 4 2 10" xfId="63654"/>
    <cellStyle name="Style 22 3 4 2 11" xfId="63655"/>
    <cellStyle name="Style 22 3 4 2 12" xfId="63656"/>
    <cellStyle name="Style 22 3 4 2 13" xfId="63657"/>
    <cellStyle name="Style 22 3 4 2 2" xfId="63658"/>
    <cellStyle name="Style 22 3 4 2 2 2" xfId="63659"/>
    <cellStyle name="Style 22 3 4 2 2 2 2" xfId="63660"/>
    <cellStyle name="Style 22 3 4 2 2 3" xfId="63661"/>
    <cellStyle name="Style 22 3 4 2 2 4" xfId="63662"/>
    <cellStyle name="Style 22 3 4 2 3" xfId="63663"/>
    <cellStyle name="Style 22 3 4 2 3 2" xfId="63664"/>
    <cellStyle name="Style 22 3 4 2 3 3" xfId="63665"/>
    <cellStyle name="Style 22 3 4 2 4" xfId="63666"/>
    <cellStyle name="Style 22 3 4 2 4 2" xfId="63667"/>
    <cellStyle name="Style 22 3 4 2 5" xfId="63668"/>
    <cellStyle name="Style 22 3 4 2 5 2" xfId="63669"/>
    <cellStyle name="Style 22 3 4 2 6" xfId="63670"/>
    <cellStyle name="Style 22 3 4 2 7" xfId="63671"/>
    <cellStyle name="Style 22 3 4 2 8" xfId="63672"/>
    <cellStyle name="Style 22 3 4 2 9" xfId="63673"/>
    <cellStyle name="Style 22 3 4 3" xfId="63674"/>
    <cellStyle name="Style 22 3 4 3 10" xfId="63675"/>
    <cellStyle name="Style 22 3 4 3 11" xfId="63676"/>
    <cellStyle name="Style 22 3 4 3 12" xfId="63677"/>
    <cellStyle name="Style 22 3 4 3 2" xfId="63678"/>
    <cellStyle name="Style 22 3 4 3 2 2" xfId="63679"/>
    <cellStyle name="Style 22 3 4 3 3" xfId="63680"/>
    <cellStyle name="Style 22 3 4 3 3 2" xfId="63681"/>
    <cellStyle name="Style 22 3 4 3 4" xfId="63682"/>
    <cellStyle name="Style 22 3 4 3 5" xfId="63683"/>
    <cellStyle name="Style 22 3 4 3 6" xfId="63684"/>
    <cellStyle name="Style 22 3 4 3 7" xfId="63685"/>
    <cellStyle name="Style 22 3 4 3 8" xfId="63686"/>
    <cellStyle name="Style 22 3 4 3 9" xfId="63687"/>
    <cellStyle name="Style 22 3 4 4" xfId="63688"/>
    <cellStyle name="Style 22 3 4 4 10" xfId="63689"/>
    <cellStyle name="Style 22 3 4 4 11" xfId="63690"/>
    <cellStyle name="Style 22 3 4 4 2" xfId="63691"/>
    <cellStyle name="Style 22 3 4 4 2 2" xfId="63692"/>
    <cellStyle name="Style 22 3 4 4 3" xfId="63693"/>
    <cellStyle name="Style 22 3 4 4 4" xfId="63694"/>
    <cellStyle name="Style 22 3 4 4 5" xfId="63695"/>
    <cellStyle name="Style 22 3 4 4 6" xfId="63696"/>
    <cellStyle name="Style 22 3 4 4 7" xfId="63697"/>
    <cellStyle name="Style 22 3 4 4 8" xfId="63698"/>
    <cellStyle name="Style 22 3 4 4 9" xfId="63699"/>
    <cellStyle name="Style 22 3 4 5" xfId="63700"/>
    <cellStyle name="Style 22 3 4 5 2" xfId="63701"/>
    <cellStyle name="Style 22 3 4 5 3" xfId="63702"/>
    <cellStyle name="Style 22 3 4 6" xfId="63703"/>
    <cellStyle name="Style 22 3 4 6 2" xfId="63704"/>
    <cellStyle name="Style 22 3 4 7" xfId="63705"/>
    <cellStyle name="Style 22 3 4 8" xfId="63706"/>
    <cellStyle name="Style 22 3 4 9" xfId="63707"/>
    <cellStyle name="Style 22 3 5" xfId="63708"/>
    <cellStyle name="Style 22 3 5 2" xfId="63709"/>
    <cellStyle name="Style 22 3 5 2 2" xfId="63710"/>
    <cellStyle name="Style 22 3 5 2 2 2" xfId="63711"/>
    <cellStyle name="Style 22 3 5 2 3" xfId="63712"/>
    <cellStyle name="Style 22 3 5 2 4" xfId="63713"/>
    <cellStyle name="Style 22 3 5 3" xfId="63714"/>
    <cellStyle name="Style 22 3 5 3 2" xfId="63715"/>
    <cellStyle name="Style 22 3 5 3 3" xfId="63716"/>
    <cellStyle name="Style 22 3 5 4" xfId="63717"/>
    <cellStyle name="Style 22 3 5 5" xfId="63718"/>
    <cellStyle name="Style 22 3 5 6" xfId="63719"/>
    <cellStyle name="Style 22 3 6" xfId="63720"/>
    <cellStyle name="Style 22 3 6 2" xfId="63721"/>
    <cellStyle name="Style 22 3 7" xfId="63722"/>
    <cellStyle name="Style 22 3 7 2" xfId="63723"/>
    <cellStyle name="Style 22 3 7 3" xfId="63724"/>
    <cellStyle name="Style 22 3 7 4" xfId="63725"/>
    <cellStyle name="Style 22 3 7 5" xfId="63726"/>
    <cellStyle name="Style 22 3 7 6" xfId="63727"/>
    <cellStyle name="Style 22 3 7 7" xfId="63728"/>
    <cellStyle name="Style 22 3 7 8" xfId="63729"/>
    <cellStyle name="Style 22 3 8" xfId="63730"/>
    <cellStyle name="Style 22 3 8 2" xfId="63731"/>
    <cellStyle name="Style 22 3 9" xfId="63732"/>
    <cellStyle name="Style 22 4" xfId="4936"/>
    <cellStyle name="Style 22 4 10" xfId="63733"/>
    <cellStyle name="Style 22 4 11" xfId="63734"/>
    <cellStyle name="Style 22 4 12" xfId="63735"/>
    <cellStyle name="Style 22 4 13" xfId="63736"/>
    <cellStyle name="Style 22 4 14" xfId="63737"/>
    <cellStyle name="Style 22 4 15" xfId="63738"/>
    <cellStyle name="Style 22 4 16" xfId="63739"/>
    <cellStyle name="Style 22 4 17" xfId="63740"/>
    <cellStyle name="Style 22 4 18" xfId="63741"/>
    <cellStyle name="Style 22 4 19" xfId="63742"/>
    <cellStyle name="Style 22 4 2" xfId="63743"/>
    <cellStyle name="Style 22 4 2 10" xfId="63744"/>
    <cellStyle name="Style 22 4 2 11" xfId="63745"/>
    <cellStyle name="Style 22 4 2 2" xfId="63746"/>
    <cellStyle name="Style 22 4 2 2 10" xfId="63747"/>
    <cellStyle name="Style 22 4 2 2 11" xfId="63748"/>
    <cellStyle name="Style 22 4 2 2 12" xfId="63749"/>
    <cellStyle name="Style 22 4 2 2 13" xfId="63750"/>
    <cellStyle name="Style 22 4 2 2 2" xfId="63751"/>
    <cellStyle name="Style 22 4 2 2 2 2" xfId="63752"/>
    <cellStyle name="Style 22 4 2 2 2 2 2" xfId="63753"/>
    <cellStyle name="Style 22 4 2 2 2 3" xfId="63754"/>
    <cellStyle name="Style 22 4 2 2 2 4" xfId="63755"/>
    <cellStyle name="Style 22 4 2 2 3" xfId="63756"/>
    <cellStyle name="Style 22 4 2 2 3 2" xfId="63757"/>
    <cellStyle name="Style 22 4 2 2 3 3" xfId="63758"/>
    <cellStyle name="Style 22 4 2 2 4" xfId="63759"/>
    <cellStyle name="Style 22 4 2 2 4 2" xfId="63760"/>
    <cellStyle name="Style 22 4 2 2 5" xfId="63761"/>
    <cellStyle name="Style 22 4 2 2 5 2" xfId="63762"/>
    <cellStyle name="Style 22 4 2 2 6" xfId="63763"/>
    <cellStyle name="Style 22 4 2 2 7" xfId="63764"/>
    <cellStyle name="Style 22 4 2 2 8" xfId="63765"/>
    <cellStyle name="Style 22 4 2 2 9" xfId="63766"/>
    <cellStyle name="Style 22 4 2 3" xfId="63767"/>
    <cellStyle name="Style 22 4 2 3 10" xfId="63768"/>
    <cellStyle name="Style 22 4 2 3 11" xfId="63769"/>
    <cellStyle name="Style 22 4 2 3 2" xfId="63770"/>
    <cellStyle name="Style 22 4 2 3 2 2" xfId="63771"/>
    <cellStyle name="Style 22 4 2 3 3" xfId="63772"/>
    <cellStyle name="Style 22 4 2 3 3 2" xfId="63773"/>
    <cellStyle name="Style 22 4 2 3 4" xfId="63774"/>
    <cellStyle name="Style 22 4 2 3 5" xfId="63775"/>
    <cellStyle name="Style 22 4 2 3 6" xfId="63776"/>
    <cellStyle name="Style 22 4 2 3 7" xfId="63777"/>
    <cellStyle name="Style 22 4 2 3 8" xfId="63778"/>
    <cellStyle name="Style 22 4 2 3 9" xfId="63779"/>
    <cellStyle name="Style 22 4 2 4" xfId="63780"/>
    <cellStyle name="Style 22 4 2 4 10" xfId="63781"/>
    <cellStyle name="Style 22 4 2 4 11" xfId="63782"/>
    <cellStyle name="Style 22 4 2 4 2" xfId="63783"/>
    <cellStyle name="Style 22 4 2 4 2 2" xfId="63784"/>
    <cellStyle name="Style 22 4 2 4 3" xfId="63785"/>
    <cellStyle name="Style 22 4 2 4 4" xfId="63786"/>
    <cellStyle name="Style 22 4 2 4 5" xfId="63787"/>
    <cellStyle name="Style 22 4 2 4 6" xfId="63788"/>
    <cellStyle name="Style 22 4 2 4 7" xfId="63789"/>
    <cellStyle name="Style 22 4 2 4 8" xfId="63790"/>
    <cellStyle name="Style 22 4 2 4 9" xfId="63791"/>
    <cellStyle name="Style 22 4 2 5" xfId="63792"/>
    <cellStyle name="Style 22 4 2 5 2" xfId="63793"/>
    <cellStyle name="Style 22 4 2 5 3" xfId="63794"/>
    <cellStyle name="Style 22 4 2 6" xfId="63795"/>
    <cellStyle name="Style 22 4 2 6 2" xfId="63796"/>
    <cellStyle name="Style 22 4 2 7" xfId="63797"/>
    <cellStyle name="Style 22 4 2 8" xfId="63798"/>
    <cellStyle name="Style 22 4 2 9" xfId="63799"/>
    <cellStyle name="Style 22 4 20" xfId="63800"/>
    <cellStyle name="Style 22 4 21" xfId="63801"/>
    <cellStyle name="Style 22 4 22" xfId="63802"/>
    <cellStyle name="Style 22 4 23" xfId="63803"/>
    <cellStyle name="Style 22 4 24" xfId="63804"/>
    <cellStyle name="Style 22 4 25" xfId="63805"/>
    <cellStyle name="Style 22 4 3" xfId="63806"/>
    <cellStyle name="Style 22 4 3 10" xfId="63807"/>
    <cellStyle name="Style 22 4 3 11" xfId="63808"/>
    <cellStyle name="Style 22 4 3 2" xfId="63809"/>
    <cellStyle name="Style 22 4 3 2 10" xfId="63810"/>
    <cellStyle name="Style 22 4 3 2 11" xfId="63811"/>
    <cellStyle name="Style 22 4 3 2 12" xfId="63812"/>
    <cellStyle name="Style 22 4 3 2 13" xfId="63813"/>
    <cellStyle name="Style 22 4 3 2 2" xfId="63814"/>
    <cellStyle name="Style 22 4 3 2 2 2" xfId="63815"/>
    <cellStyle name="Style 22 4 3 2 2 2 2" xfId="63816"/>
    <cellStyle name="Style 22 4 3 2 2 3" xfId="63817"/>
    <cellStyle name="Style 22 4 3 2 2 4" xfId="63818"/>
    <cellStyle name="Style 22 4 3 2 3" xfId="63819"/>
    <cellStyle name="Style 22 4 3 2 3 2" xfId="63820"/>
    <cellStyle name="Style 22 4 3 2 3 3" xfId="63821"/>
    <cellStyle name="Style 22 4 3 2 4" xfId="63822"/>
    <cellStyle name="Style 22 4 3 2 4 2" xfId="63823"/>
    <cellStyle name="Style 22 4 3 2 5" xfId="63824"/>
    <cellStyle name="Style 22 4 3 2 5 2" xfId="63825"/>
    <cellStyle name="Style 22 4 3 2 6" xfId="63826"/>
    <cellStyle name="Style 22 4 3 2 7" xfId="63827"/>
    <cellStyle name="Style 22 4 3 2 8" xfId="63828"/>
    <cellStyle name="Style 22 4 3 2 9" xfId="63829"/>
    <cellStyle name="Style 22 4 3 3" xfId="63830"/>
    <cellStyle name="Style 22 4 3 3 10" xfId="63831"/>
    <cellStyle name="Style 22 4 3 3 11" xfId="63832"/>
    <cellStyle name="Style 22 4 3 3 2" xfId="63833"/>
    <cellStyle name="Style 22 4 3 3 2 2" xfId="63834"/>
    <cellStyle name="Style 22 4 3 3 3" xfId="63835"/>
    <cellStyle name="Style 22 4 3 3 3 2" xfId="63836"/>
    <cellStyle name="Style 22 4 3 3 4" xfId="63837"/>
    <cellStyle name="Style 22 4 3 3 5" xfId="63838"/>
    <cellStyle name="Style 22 4 3 3 6" xfId="63839"/>
    <cellStyle name="Style 22 4 3 3 7" xfId="63840"/>
    <cellStyle name="Style 22 4 3 3 8" xfId="63841"/>
    <cellStyle name="Style 22 4 3 3 9" xfId="63842"/>
    <cellStyle name="Style 22 4 3 4" xfId="63843"/>
    <cellStyle name="Style 22 4 3 4 10" xfId="63844"/>
    <cellStyle name="Style 22 4 3 4 11" xfId="63845"/>
    <cellStyle name="Style 22 4 3 4 2" xfId="63846"/>
    <cellStyle name="Style 22 4 3 4 2 2" xfId="63847"/>
    <cellStyle name="Style 22 4 3 4 3" xfId="63848"/>
    <cellStyle name="Style 22 4 3 4 4" xfId="63849"/>
    <cellStyle name="Style 22 4 3 4 5" xfId="63850"/>
    <cellStyle name="Style 22 4 3 4 6" xfId="63851"/>
    <cellStyle name="Style 22 4 3 4 7" xfId="63852"/>
    <cellStyle name="Style 22 4 3 4 8" xfId="63853"/>
    <cellStyle name="Style 22 4 3 4 9" xfId="63854"/>
    <cellStyle name="Style 22 4 3 5" xfId="63855"/>
    <cellStyle name="Style 22 4 3 5 2" xfId="63856"/>
    <cellStyle name="Style 22 4 3 5 3" xfId="63857"/>
    <cellStyle name="Style 22 4 3 6" xfId="63858"/>
    <cellStyle name="Style 22 4 3 6 2" xfId="63859"/>
    <cellStyle name="Style 22 4 3 7" xfId="63860"/>
    <cellStyle name="Style 22 4 3 8" xfId="63861"/>
    <cellStyle name="Style 22 4 3 9" xfId="63862"/>
    <cellStyle name="Style 22 4 4" xfId="63863"/>
    <cellStyle name="Style 22 4 4 10" xfId="63864"/>
    <cellStyle name="Style 22 4 4 11" xfId="63865"/>
    <cellStyle name="Style 22 4 4 12" xfId="63866"/>
    <cellStyle name="Style 22 4 4 13" xfId="63867"/>
    <cellStyle name="Style 22 4 4 14" xfId="63868"/>
    <cellStyle name="Style 22 4 4 2" xfId="63869"/>
    <cellStyle name="Style 22 4 4 2 2" xfId="63870"/>
    <cellStyle name="Style 22 4 4 2 2 2" xfId="63871"/>
    <cellStyle name="Style 22 4 4 2 3" xfId="63872"/>
    <cellStyle name="Style 22 4 4 2 4" xfId="63873"/>
    <cellStyle name="Style 22 4 4 3" xfId="63874"/>
    <cellStyle name="Style 22 4 4 3 2" xfId="63875"/>
    <cellStyle name="Style 22 4 4 3 3" xfId="63876"/>
    <cellStyle name="Style 22 4 4 4" xfId="63877"/>
    <cellStyle name="Style 22 4 4 4 2" xfId="63878"/>
    <cellStyle name="Style 22 4 4 5" xfId="63879"/>
    <cellStyle name="Style 22 4 4 5 2" xfId="63880"/>
    <cellStyle name="Style 22 4 4 6" xfId="63881"/>
    <cellStyle name="Style 22 4 4 7" xfId="63882"/>
    <cellStyle name="Style 22 4 4 8" xfId="63883"/>
    <cellStyle name="Style 22 4 4 9" xfId="63884"/>
    <cellStyle name="Style 22 4 5" xfId="63885"/>
    <cellStyle name="Style 22 4 5 10" xfId="63886"/>
    <cellStyle name="Style 22 4 5 11" xfId="63887"/>
    <cellStyle name="Style 22 4 5 12" xfId="63888"/>
    <cellStyle name="Style 22 4 5 2" xfId="63889"/>
    <cellStyle name="Style 22 4 5 2 2" xfId="63890"/>
    <cellStyle name="Style 22 4 5 3" xfId="63891"/>
    <cellStyle name="Style 22 4 5 4" xfId="63892"/>
    <cellStyle name="Style 22 4 5 5" xfId="63893"/>
    <cellStyle name="Style 22 4 5 6" xfId="63894"/>
    <cellStyle name="Style 22 4 5 7" xfId="63895"/>
    <cellStyle name="Style 22 4 5 8" xfId="63896"/>
    <cellStyle name="Style 22 4 5 9" xfId="63897"/>
    <cellStyle name="Style 22 4 6" xfId="63898"/>
    <cellStyle name="Style 22 4 6 10" xfId="63899"/>
    <cellStyle name="Style 22 4 6 11" xfId="63900"/>
    <cellStyle name="Style 22 4 6 12" xfId="63901"/>
    <cellStyle name="Style 22 4 6 13" xfId="63902"/>
    <cellStyle name="Style 22 4 6 14" xfId="63903"/>
    <cellStyle name="Style 22 4 6 15" xfId="63904"/>
    <cellStyle name="Style 22 4 6 16" xfId="63905"/>
    <cellStyle name="Style 22 4 6 17" xfId="63906"/>
    <cellStyle name="Style 22 4 6 18" xfId="63907"/>
    <cellStyle name="Style 22 4 6 2" xfId="63908"/>
    <cellStyle name="Style 22 4 6 3" xfId="63909"/>
    <cellStyle name="Style 22 4 6 4" xfId="63910"/>
    <cellStyle name="Style 22 4 6 5" xfId="63911"/>
    <cellStyle name="Style 22 4 6 6" xfId="63912"/>
    <cellStyle name="Style 22 4 6 7" xfId="63913"/>
    <cellStyle name="Style 22 4 6 8" xfId="63914"/>
    <cellStyle name="Style 22 4 6 9" xfId="63915"/>
    <cellStyle name="Style 22 4 7" xfId="63916"/>
    <cellStyle name="Style 22 4 7 10" xfId="63917"/>
    <cellStyle name="Style 22 4 7 11" xfId="63918"/>
    <cellStyle name="Style 22 4 7 2" xfId="63919"/>
    <cellStyle name="Style 22 4 7 3" xfId="63920"/>
    <cellStyle name="Style 22 4 7 4" xfId="63921"/>
    <cellStyle name="Style 22 4 7 5" xfId="63922"/>
    <cellStyle name="Style 22 4 7 6" xfId="63923"/>
    <cellStyle name="Style 22 4 7 7" xfId="63924"/>
    <cellStyle name="Style 22 4 7 8" xfId="63925"/>
    <cellStyle name="Style 22 4 7 9" xfId="63926"/>
    <cellStyle name="Style 22 4 8" xfId="63927"/>
    <cellStyle name="Style 22 4 8 10" xfId="63928"/>
    <cellStyle name="Style 22 4 8 11" xfId="63929"/>
    <cellStyle name="Style 22 4 8 2" xfId="63930"/>
    <cellStyle name="Style 22 4 8 3" xfId="63931"/>
    <cellStyle name="Style 22 4 8 4" xfId="63932"/>
    <cellStyle name="Style 22 4 8 5" xfId="63933"/>
    <cellStyle name="Style 22 4 8 6" xfId="63934"/>
    <cellStyle name="Style 22 4 8 7" xfId="63935"/>
    <cellStyle name="Style 22 4 8 8" xfId="63936"/>
    <cellStyle name="Style 22 4 8 9" xfId="63937"/>
    <cellStyle name="Style 22 4 9" xfId="63938"/>
    <cellStyle name="Style 22 5" xfId="9901"/>
    <cellStyle name="Style 22 5 10" xfId="63939"/>
    <cellStyle name="Style 22 5 11" xfId="63940"/>
    <cellStyle name="Style 22 5 12" xfId="63941"/>
    <cellStyle name="Style 22 5 2" xfId="63942"/>
    <cellStyle name="Style 22 5 2 10" xfId="63943"/>
    <cellStyle name="Style 22 5 2 11" xfId="63944"/>
    <cellStyle name="Style 22 5 2 12" xfId="63945"/>
    <cellStyle name="Style 22 5 2 13" xfId="63946"/>
    <cellStyle name="Style 22 5 2 2" xfId="63947"/>
    <cellStyle name="Style 22 5 2 2 2" xfId="63948"/>
    <cellStyle name="Style 22 5 2 2 2 2" xfId="63949"/>
    <cellStyle name="Style 22 5 2 2 3" xfId="63950"/>
    <cellStyle name="Style 22 5 2 2 4" xfId="63951"/>
    <cellStyle name="Style 22 5 2 3" xfId="63952"/>
    <cellStyle name="Style 22 5 2 3 2" xfId="63953"/>
    <cellStyle name="Style 22 5 2 3 3" xfId="63954"/>
    <cellStyle name="Style 22 5 2 4" xfId="63955"/>
    <cellStyle name="Style 22 5 2 4 2" xfId="63956"/>
    <cellStyle name="Style 22 5 2 5" xfId="63957"/>
    <cellStyle name="Style 22 5 2 5 2" xfId="63958"/>
    <cellStyle name="Style 22 5 2 6" xfId="63959"/>
    <cellStyle name="Style 22 5 2 7" xfId="63960"/>
    <cellStyle name="Style 22 5 2 8" xfId="63961"/>
    <cellStyle name="Style 22 5 2 9" xfId="63962"/>
    <cellStyle name="Style 22 5 3" xfId="63963"/>
    <cellStyle name="Style 22 5 3 10" xfId="63964"/>
    <cellStyle name="Style 22 5 3 11" xfId="63965"/>
    <cellStyle name="Style 22 5 3 2" xfId="63966"/>
    <cellStyle name="Style 22 5 3 2 2" xfId="63967"/>
    <cellStyle name="Style 22 5 3 3" xfId="63968"/>
    <cellStyle name="Style 22 5 3 3 2" xfId="63969"/>
    <cellStyle name="Style 22 5 3 4" xfId="63970"/>
    <cellStyle name="Style 22 5 3 5" xfId="63971"/>
    <cellStyle name="Style 22 5 3 6" xfId="63972"/>
    <cellStyle name="Style 22 5 3 7" xfId="63973"/>
    <cellStyle name="Style 22 5 3 8" xfId="63974"/>
    <cellStyle name="Style 22 5 3 9" xfId="63975"/>
    <cellStyle name="Style 22 5 4" xfId="63976"/>
    <cellStyle name="Style 22 5 4 10" xfId="63977"/>
    <cellStyle name="Style 22 5 4 11" xfId="63978"/>
    <cellStyle name="Style 22 5 4 2" xfId="63979"/>
    <cellStyle name="Style 22 5 4 2 2" xfId="63980"/>
    <cellStyle name="Style 22 5 4 3" xfId="63981"/>
    <cellStyle name="Style 22 5 4 4" xfId="63982"/>
    <cellStyle name="Style 22 5 4 5" xfId="63983"/>
    <cellStyle name="Style 22 5 4 6" xfId="63984"/>
    <cellStyle name="Style 22 5 4 7" xfId="63985"/>
    <cellStyle name="Style 22 5 4 8" xfId="63986"/>
    <cellStyle name="Style 22 5 4 9" xfId="63987"/>
    <cellStyle name="Style 22 5 5" xfId="63988"/>
    <cellStyle name="Style 22 5 5 2" xfId="63989"/>
    <cellStyle name="Style 22 5 5 3" xfId="63990"/>
    <cellStyle name="Style 22 5 6" xfId="63991"/>
    <cellStyle name="Style 22 5 6 2" xfId="63992"/>
    <cellStyle name="Style 22 5 7" xfId="63993"/>
    <cellStyle name="Style 22 5 8" xfId="63994"/>
    <cellStyle name="Style 22 5 9" xfId="63995"/>
    <cellStyle name="Style 22 6" xfId="9815"/>
    <cellStyle name="Style 22 6 10" xfId="63996"/>
    <cellStyle name="Style 22 6 11" xfId="63997"/>
    <cellStyle name="Style 22 6 2" xfId="63998"/>
    <cellStyle name="Style 22 6 2 10" xfId="63999"/>
    <cellStyle name="Style 22 6 2 11" xfId="64000"/>
    <cellStyle name="Style 22 6 2 12" xfId="64001"/>
    <cellStyle name="Style 22 6 2 13" xfId="64002"/>
    <cellStyle name="Style 22 6 2 2" xfId="64003"/>
    <cellStyle name="Style 22 6 2 2 2" xfId="64004"/>
    <cellStyle name="Style 22 6 2 2 2 2" xfId="64005"/>
    <cellStyle name="Style 22 6 2 2 3" xfId="64006"/>
    <cellStyle name="Style 22 6 2 2 4" xfId="64007"/>
    <cellStyle name="Style 22 6 2 3" xfId="64008"/>
    <cellStyle name="Style 22 6 2 3 2" xfId="64009"/>
    <cellStyle name="Style 22 6 2 3 3" xfId="64010"/>
    <cellStyle name="Style 22 6 2 4" xfId="64011"/>
    <cellStyle name="Style 22 6 2 4 2" xfId="64012"/>
    <cellStyle name="Style 22 6 2 5" xfId="64013"/>
    <cellStyle name="Style 22 6 2 5 2" xfId="64014"/>
    <cellStyle name="Style 22 6 2 6" xfId="64015"/>
    <cellStyle name="Style 22 6 2 7" xfId="64016"/>
    <cellStyle name="Style 22 6 2 8" xfId="64017"/>
    <cellStyle name="Style 22 6 2 9" xfId="64018"/>
    <cellStyle name="Style 22 6 3" xfId="64019"/>
    <cellStyle name="Style 22 6 3 10" xfId="64020"/>
    <cellStyle name="Style 22 6 3 11" xfId="64021"/>
    <cellStyle name="Style 22 6 3 12" xfId="64022"/>
    <cellStyle name="Style 22 6 3 2" xfId="64023"/>
    <cellStyle name="Style 22 6 3 2 2" xfId="64024"/>
    <cellStyle name="Style 22 6 3 3" xfId="64025"/>
    <cellStyle name="Style 22 6 3 3 2" xfId="64026"/>
    <cellStyle name="Style 22 6 3 4" xfId="64027"/>
    <cellStyle name="Style 22 6 3 5" xfId="64028"/>
    <cellStyle name="Style 22 6 3 6" xfId="64029"/>
    <cellStyle name="Style 22 6 3 7" xfId="64030"/>
    <cellStyle name="Style 22 6 3 8" xfId="64031"/>
    <cellStyle name="Style 22 6 3 9" xfId="64032"/>
    <cellStyle name="Style 22 6 4" xfId="64033"/>
    <cellStyle name="Style 22 6 4 10" xfId="64034"/>
    <cellStyle name="Style 22 6 4 11" xfId="64035"/>
    <cellStyle name="Style 22 6 4 2" xfId="64036"/>
    <cellStyle name="Style 22 6 4 2 2" xfId="64037"/>
    <cellStyle name="Style 22 6 4 3" xfId="64038"/>
    <cellStyle name="Style 22 6 4 4" xfId="64039"/>
    <cellStyle name="Style 22 6 4 5" xfId="64040"/>
    <cellStyle name="Style 22 6 4 6" xfId="64041"/>
    <cellStyle name="Style 22 6 4 7" xfId="64042"/>
    <cellStyle name="Style 22 6 4 8" xfId="64043"/>
    <cellStyle name="Style 22 6 4 9" xfId="64044"/>
    <cellStyle name="Style 22 6 5" xfId="64045"/>
    <cellStyle name="Style 22 6 5 2" xfId="64046"/>
    <cellStyle name="Style 22 6 5 3" xfId="64047"/>
    <cellStyle name="Style 22 6 6" xfId="64048"/>
    <cellStyle name="Style 22 6 6 2" xfId="64049"/>
    <cellStyle name="Style 22 6 7" xfId="64050"/>
    <cellStyle name="Style 22 6 8" xfId="64051"/>
    <cellStyle name="Style 22 6 9" xfId="64052"/>
    <cellStyle name="Style 22 7" xfId="64053"/>
    <cellStyle name="Style 22 7 2" xfId="64054"/>
    <cellStyle name="Style 22 7 2 2" xfId="64055"/>
    <cellStyle name="Style 22 7 2 2 2" xfId="64056"/>
    <cellStyle name="Style 22 7 2 3" xfId="64057"/>
    <cellStyle name="Style 22 7 2 4" xfId="64058"/>
    <cellStyle name="Style 22 7 3" xfId="64059"/>
    <cellStyle name="Style 22 7 3 2" xfId="64060"/>
    <cellStyle name="Style 22 7 3 3" xfId="64061"/>
    <cellStyle name="Style 22 7 4" xfId="64062"/>
    <cellStyle name="Style 22 7 5" xfId="64063"/>
    <cellStyle name="Style 22 7 6" xfId="64064"/>
    <cellStyle name="Style 22 7 7" xfId="64065"/>
    <cellStyle name="Style 22 8" xfId="64066"/>
    <cellStyle name="Style 22 8 2" xfId="64067"/>
    <cellStyle name="Style 22 9" xfId="64068"/>
    <cellStyle name="Style 22 9 2" xfId="64069"/>
    <cellStyle name="Style 22 9 3" xfId="64070"/>
    <cellStyle name="Style 22 9 4" xfId="64071"/>
    <cellStyle name="Style 22 9 5" xfId="64072"/>
    <cellStyle name="Style 22 9 6" xfId="64073"/>
    <cellStyle name="Style 22 9 7" xfId="64074"/>
    <cellStyle name="Style 22 9 8" xfId="64075"/>
    <cellStyle name="Style 23" xfId="59"/>
    <cellStyle name="Style 23 10" xfId="64076"/>
    <cellStyle name="Style 23 11" xfId="64077"/>
    <cellStyle name="Style 23 12" xfId="64078"/>
    <cellStyle name="Style 23 2" xfId="60"/>
    <cellStyle name="Style 23 2 10" xfId="64079"/>
    <cellStyle name="Style 23 2 11" xfId="64080"/>
    <cellStyle name="Style 23 2 2" xfId="76"/>
    <cellStyle name="Style 23 2 2 10" xfId="64081"/>
    <cellStyle name="Style 23 2 2 11" xfId="64082"/>
    <cellStyle name="Style 23 2 2 12" xfId="64083"/>
    <cellStyle name="Style 23 2 2 13" xfId="64084"/>
    <cellStyle name="Style 23 2 2 14" xfId="64085"/>
    <cellStyle name="Style 23 2 2 15" xfId="64086"/>
    <cellStyle name="Style 23 2 2 16" xfId="64087"/>
    <cellStyle name="Style 23 2 2 17" xfId="64088"/>
    <cellStyle name="Style 23 2 2 18" xfId="64089"/>
    <cellStyle name="Style 23 2 2 19" xfId="64090"/>
    <cellStyle name="Style 23 2 2 2" xfId="121"/>
    <cellStyle name="Style 23 2 2 2 10" xfId="64091"/>
    <cellStyle name="Style 23 2 2 2 11" xfId="64092"/>
    <cellStyle name="Style 23 2 2 2 2" xfId="64093"/>
    <cellStyle name="Style 23 2 2 2 2 10" xfId="64094"/>
    <cellStyle name="Style 23 2 2 2 2 11" xfId="64095"/>
    <cellStyle name="Style 23 2 2 2 2 12" xfId="64096"/>
    <cellStyle name="Style 23 2 2 2 2 13" xfId="64097"/>
    <cellStyle name="Style 23 2 2 2 2 2" xfId="64098"/>
    <cellStyle name="Style 23 2 2 2 2 2 2" xfId="64099"/>
    <cellStyle name="Style 23 2 2 2 2 2 2 2" xfId="64100"/>
    <cellStyle name="Style 23 2 2 2 2 2 3" xfId="64101"/>
    <cellStyle name="Style 23 2 2 2 2 2 4" xfId="64102"/>
    <cellStyle name="Style 23 2 2 2 2 3" xfId="64103"/>
    <cellStyle name="Style 23 2 2 2 2 3 2" xfId="64104"/>
    <cellStyle name="Style 23 2 2 2 2 3 3" xfId="64105"/>
    <cellStyle name="Style 23 2 2 2 2 4" xfId="64106"/>
    <cellStyle name="Style 23 2 2 2 2 4 2" xfId="64107"/>
    <cellStyle name="Style 23 2 2 2 2 5" xfId="64108"/>
    <cellStyle name="Style 23 2 2 2 2 5 2" xfId="64109"/>
    <cellStyle name="Style 23 2 2 2 2 6" xfId="64110"/>
    <cellStyle name="Style 23 2 2 2 2 7" xfId="64111"/>
    <cellStyle name="Style 23 2 2 2 2 8" xfId="64112"/>
    <cellStyle name="Style 23 2 2 2 2 9" xfId="64113"/>
    <cellStyle name="Style 23 2 2 2 3" xfId="64114"/>
    <cellStyle name="Style 23 2 2 2 3 10" xfId="64115"/>
    <cellStyle name="Style 23 2 2 2 3 11" xfId="64116"/>
    <cellStyle name="Style 23 2 2 2 3 2" xfId="64117"/>
    <cellStyle name="Style 23 2 2 2 3 2 2" xfId="64118"/>
    <cellStyle name="Style 23 2 2 2 3 3" xfId="64119"/>
    <cellStyle name="Style 23 2 2 2 3 3 2" xfId="64120"/>
    <cellStyle name="Style 23 2 2 2 3 4" xfId="64121"/>
    <cellStyle name="Style 23 2 2 2 3 5" xfId="64122"/>
    <cellStyle name="Style 23 2 2 2 3 6" xfId="64123"/>
    <cellStyle name="Style 23 2 2 2 3 7" xfId="64124"/>
    <cellStyle name="Style 23 2 2 2 3 8" xfId="64125"/>
    <cellStyle name="Style 23 2 2 2 3 9" xfId="64126"/>
    <cellStyle name="Style 23 2 2 2 4" xfId="64127"/>
    <cellStyle name="Style 23 2 2 2 4 10" xfId="64128"/>
    <cellStyle name="Style 23 2 2 2 4 11" xfId="64129"/>
    <cellStyle name="Style 23 2 2 2 4 2" xfId="64130"/>
    <cellStyle name="Style 23 2 2 2 4 2 2" xfId="64131"/>
    <cellStyle name="Style 23 2 2 2 4 3" xfId="64132"/>
    <cellStyle name="Style 23 2 2 2 4 4" xfId="64133"/>
    <cellStyle name="Style 23 2 2 2 4 5" xfId="64134"/>
    <cellStyle name="Style 23 2 2 2 4 6" xfId="64135"/>
    <cellStyle name="Style 23 2 2 2 4 7" xfId="64136"/>
    <cellStyle name="Style 23 2 2 2 4 8" xfId="64137"/>
    <cellStyle name="Style 23 2 2 2 4 9" xfId="64138"/>
    <cellStyle name="Style 23 2 2 2 5" xfId="64139"/>
    <cellStyle name="Style 23 2 2 2 5 2" xfId="64140"/>
    <cellStyle name="Style 23 2 2 2 5 3" xfId="64141"/>
    <cellStyle name="Style 23 2 2 2 6" xfId="64142"/>
    <cellStyle name="Style 23 2 2 2 6 2" xfId="64143"/>
    <cellStyle name="Style 23 2 2 2 7" xfId="64144"/>
    <cellStyle name="Style 23 2 2 2 8" xfId="64145"/>
    <cellStyle name="Style 23 2 2 2 9" xfId="64146"/>
    <cellStyle name="Style 23 2 2 20" xfId="64147"/>
    <cellStyle name="Style 23 2 2 21" xfId="64148"/>
    <cellStyle name="Style 23 2 2 22" xfId="64149"/>
    <cellStyle name="Style 23 2 2 23" xfId="64150"/>
    <cellStyle name="Style 23 2 2 24" xfId="64151"/>
    <cellStyle name="Style 23 2 2 25" xfId="64152"/>
    <cellStyle name="Style 23 2 2 26" xfId="64153"/>
    <cellStyle name="Style 23 2 2 3" xfId="9758"/>
    <cellStyle name="Style 23 2 2 3 10" xfId="64154"/>
    <cellStyle name="Style 23 2 2 3 11" xfId="64155"/>
    <cellStyle name="Style 23 2 2 3 2" xfId="64156"/>
    <cellStyle name="Style 23 2 2 3 2 10" xfId="64157"/>
    <cellStyle name="Style 23 2 2 3 2 11" xfId="64158"/>
    <cellStyle name="Style 23 2 2 3 2 12" xfId="64159"/>
    <cellStyle name="Style 23 2 2 3 2 13" xfId="64160"/>
    <cellStyle name="Style 23 2 2 3 2 2" xfId="64161"/>
    <cellStyle name="Style 23 2 2 3 2 2 2" xfId="64162"/>
    <cellStyle name="Style 23 2 2 3 2 2 2 2" xfId="64163"/>
    <cellStyle name="Style 23 2 2 3 2 2 3" xfId="64164"/>
    <cellStyle name="Style 23 2 2 3 2 2 4" xfId="64165"/>
    <cellStyle name="Style 23 2 2 3 2 3" xfId="64166"/>
    <cellStyle name="Style 23 2 2 3 2 3 2" xfId="64167"/>
    <cellStyle name="Style 23 2 2 3 2 3 3" xfId="64168"/>
    <cellStyle name="Style 23 2 2 3 2 4" xfId="64169"/>
    <cellStyle name="Style 23 2 2 3 2 4 2" xfId="64170"/>
    <cellStyle name="Style 23 2 2 3 2 5" xfId="64171"/>
    <cellStyle name="Style 23 2 2 3 2 5 2" xfId="64172"/>
    <cellStyle name="Style 23 2 2 3 2 6" xfId="64173"/>
    <cellStyle name="Style 23 2 2 3 2 7" xfId="64174"/>
    <cellStyle name="Style 23 2 2 3 2 8" xfId="64175"/>
    <cellStyle name="Style 23 2 2 3 2 9" xfId="64176"/>
    <cellStyle name="Style 23 2 2 3 3" xfId="64177"/>
    <cellStyle name="Style 23 2 2 3 3 10" xfId="64178"/>
    <cellStyle name="Style 23 2 2 3 3 11" xfId="64179"/>
    <cellStyle name="Style 23 2 2 3 3 2" xfId="64180"/>
    <cellStyle name="Style 23 2 2 3 3 2 2" xfId="64181"/>
    <cellStyle name="Style 23 2 2 3 3 3" xfId="64182"/>
    <cellStyle name="Style 23 2 2 3 3 3 2" xfId="64183"/>
    <cellStyle name="Style 23 2 2 3 3 4" xfId="64184"/>
    <cellStyle name="Style 23 2 2 3 3 5" xfId="64185"/>
    <cellStyle name="Style 23 2 2 3 3 6" xfId="64186"/>
    <cellStyle name="Style 23 2 2 3 3 7" xfId="64187"/>
    <cellStyle name="Style 23 2 2 3 3 8" xfId="64188"/>
    <cellStyle name="Style 23 2 2 3 3 9" xfId="64189"/>
    <cellStyle name="Style 23 2 2 3 4" xfId="64190"/>
    <cellStyle name="Style 23 2 2 3 4 10" xfId="64191"/>
    <cellStyle name="Style 23 2 2 3 4 11" xfId="64192"/>
    <cellStyle name="Style 23 2 2 3 4 2" xfId="64193"/>
    <cellStyle name="Style 23 2 2 3 4 2 2" xfId="64194"/>
    <cellStyle name="Style 23 2 2 3 4 3" xfId="64195"/>
    <cellStyle name="Style 23 2 2 3 4 4" xfId="64196"/>
    <cellStyle name="Style 23 2 2 3 4 5" xfId="64197"/>
    <cellStyle name="Style 23 2 2 3 4 6" xfId="64198"/>
    <cellStyle name="Style 23 2 2 3 4 7" xfId="64199"/>
    <cellStyle name="Style 23 2 2 3 4 8" xfId="64200"/>
    <cellStyle name="Style 23 2 2 3 4 9" xfId="64201"/>
    <cellStyle name="Style 23 2 2 3 5" xfId="64202"/>
    <cellStyle name="Style 23 2 2 3 5 2" xfId="64203"/>
    <cellStyle name="Style 23 2 2 3 5 3" xfId="64204"/>
    <cellStyle name="Style 23 2 2 3 6" xfId="64205"/>
    <cellStyle name="Style 23 2 2 3 6 2" xfId="64206"/>
    <cellStyle name="Style 23 2 2 3 7" xfId="64207"/>
    <cellStyle name="Style 23 2 2 3 8" xfId="64208"/>
    <cellStyle name="Style 23 2 2 3 9" xfId="64209"/>
    <cellStyle name="Style 23 2 2 4" xfId="9787"/>
    <cellStyle name="Style 23 2 2 4 10" xfId="64210"/>
    <cellStyle name="Style 23 2 2 4 11" xfId="64211"/>
    <cellStyle name="Style 23 2 2 4 12" xfId="64212"/>
    <cellStyle name="Style 23 2 2 4 13" xfId="64213"/>
    <cellStyle name="Style 23 2 2 4 14" xfId="64214"/>
    <cellStyle name="Style 23 2 2 4 2" xfId="64215"/>
    <cellStyle name="Style 23 2 2 4 2 2" xfId="64216"/>
    <cellStyle name="Style 23 2 2 4 2 2 2" xfId="64217"/>
    <cellStyle name="Style 23 2 2 4 2 3" xfId="64218"/>
    <cellStyle name="Style 23 2 2 4 2 4" xfId="64219"/>
    <cellStyle name="Style 23 2 2 4 3" xfId="64220"/>
    <cellStyle name="Style 23 2 2 4 3 2" xfId="64221"/>
    <cellStyle name="Style 23 2 2 4 3 3" xfId="64222"/>
    <cellStyle name="Style 23 2 2 4 4" xfId="64223"/>
    <cellStyle name="Style 23 2 2 4 4 2" xfId="64224"/>
    <cellStyle name="Style 23 2 2 4 5" xfId="64225"/>
    <cellStyle name="Style 23 2 2 4 5 2" xfId="64226"/>
    <cellStyle name="Style 23 2 2 4 6" xfId="64227"/>
    <cellStyle name="Style 23 2 2 4 7" xfId="64228"/>
    <cellStyle name="Style 23 2 2 4 8" xfId="64229"/>
    <cellStyle name="Style 23 2 2 4 9" xfId="64230"/>
    <cellStyle name="Style 23 2 2 5" xfId="64231"/>
    <cellStyle name="Style 23 2 2 5 10" xfId="64232"/>
    <cellStyle name="Style 23 2 2 5 11" xfId="64233"/>
    <cellStyle name="Style 23 2 2 5 12" xfId="64234"/>
    <cellStyle name="Style 23 2 2 5 2" xfId="64235"/>
    <cellStyle name="Style 23 2 2 5 2 2" xfId="64236"/>
    <cellStyle name="Style 23 2 2 5 3" xfId="64237"/>
    <cellStyle name="Style 23 2 2 5 4" xfId="64238"/>
    <cellStyle name="Style 23 2 2 5 5" xfId="64239"/>
    <cellStyle name="Style 23 2 2 5 6" xfId="64240"/>
    <cellStyle name="Style 23 2 2 5 7" xfId="64241"/>
    <cellStyle name="Style 23 2 2 5 8" xfId="64242"/>
    <cellStyle name="Style 23 2 2 5 9" xfId="64243"/>
    <cellStyle name="Style 23 2 2 6" xfId="64244"/>
    <cellStyle name="Style 23 2 2 6 10" xfId="64245"/>
    <cellStyle name="Style 23 2 2 6 11" xfId="64246"/>
    <cellStyle name="Style 23 2 2 6 12" xfId="64247"/>
    <cellStyle name="Style 23 2 2 6 13" xfId="64248"/>
    <cellStyle name="Style 23 2 2 6 14" xfId="64249"/>
    <cellStyle name="Style 23 2 2 6 15" xfId="64250"/>
    <cellStyle name="Style 23 2 2 6 16" xfId="64251"/>
    <cellStyle name="Style 23 2 2 6 17" xfId="64252"/>
    <cellStyle name="Style 23 2 2 6 18" xfId="64253"/>
    <cellStyle name="Style 23 2 2 6 2" xfId="64254"/>
    <cellStyle name="Style 23 2 2 6 3" xfId="64255"/>
    <cellStyle name="Style 23 2 2 6 4" xfId="64256"/>
    <cellStyle name="Style 23 2 2 6 5" xfId="64257"/>
    <cellStyle name="Style 23 2 2 6 6" xfId="64258"/>
    <cellStyle name="Style 23 2 2 6 7" xfId="64259"/>
    <cellStyle name="Style 23 2 2 6 8" xfId="64260"/>
    <cellStyle name="Style 23 2 2 6 9" xfId="64261"/>
    <cellStyle name="Style 23 2 2 7" xfId="64262"/>
    <cellStyle name="Style 23 2 2 7 10" xfId="64263"/>
    <cellStyle name="Style 23 2 2 7 11" xfId="64264"/>
    <cellStyle name="Style 23 2 2 7 2" xfId="64265"/>
    <cellStyle name="Style 23 2 2 7 3" xfId="64266"/>
    <cellStyle name="Style 23 2 2 7 4" xfId="64267"/>
    <cellStyle name="Style 23 2 2 7 5" xfId="64268"/>
    <cellStyle name="Style 23 2 2 7 6" xfId="64269"/>
    <cellStyle name="Style 23 2 2 7 7" xfId="64270"/>
    <cellStyle name="Style 23 2 2 7 8" xfId="64271"/>
    <cellStyle name="Style 23 2 2 7 9" xfId="64272"/>
    <cellStyle name="Style 23 2 2 8" xfId="64273"/>
    <cellStyle name="Style 23 2 2 8 10" xfId="64274"/>
    <cellStyle name="Style 23 2 2 8 11" xfId="64275"/>
    <cellStyle name="Style 23 2 2 8 2" xfId="64276"/>
    <cellStyle name="Style 23 2 2 8 3" xfId="64277"/>
    <cellStyle name="Style 23 2 2 8 4" xfId="64278"/>
    <cellStyle name="Style 23 2 2 8 5" xfId="64279"/>
    <cellStyle name="Style 23 2 2 8 6" xfId="64280"/>
    <cellStyle name="Style 23 2 2 8 7" xfId="64281"/>
    <cellStyle name="Style 23 2 2 8 8" xfId="64282"/>
    <cellStyle name="Style 23 2 2 8 9" xfId="64283"/>
    <cellStyle name="Style 23 2 2 9" xfId="64284"/>
    <cellStyle name="Style 23 2 3" xfId="9811"/>
    <cellStyle name="Style 23 2 3 10" xfId="64285"/>
    <cellStyle name="Style 23 2 3 11" xfId="64286"/>
    <cellStyle name="Style 23 2 3 12" xfId="64287"/>
    <cellStyle name="Style 23 2 3 2" xfId="64288"/>
    <cellStyle name="Style 23 2 3 2 10" xfId="64289"/>
    <cellStyle name="Style 23 2 3 2 11" xfId="64290"/>
    <cellStyle name="Style 23 2 3 2 12" xfId="64291"/>
    <cellStyle name="Style 23 2 3 2 13" xfId="64292"/>
    <cellStyle name="Style 23 2 3 2 2" xfId="64293"/>
    <cellStyle name="Style 23 2 3 2 2 2" xfId="64294"/>
    <cellStyle name="Style 23 2 3 2 2 2 2" xfId="64295"/>
    <cellStyle name="Style 23 2 3 2 2 3" xfId="64296"/>
    <cellStyle name="Style 23 2 3 2 2 4" xfId="64297"/>
    <cellStyle name="Style 23 2 3 2 3" xfId="64298"/>
    <cellStyle name="Style 23 2 3 2 3 2" xfId="64299"/>
    <cellStyle name="Style 23 2 3 2 3 3" xfId="64300"/>
    <cellStyle name="Style 23 2 3 2 4" xfId="64301"/>
    <cellStyle name="Style 23 2 3 2 4 2" xfId="64302"/>
    <cellStyle name="Style 23 2 3 2 5" xfId="64303"/>
    <cellStyle name="Style 23 2 3 2 5 2" xfId="64304"/>
    <cellStyle name="Style 23 2 3 2 6" xfId="64305"/>
    <cellStyle name="Style 23 2 3 2 7" xfId="64306"/>
    <cellStyle name="Style 23 2 3 2 8" xfId="64307"/>
    <cellStyle name="Style 23 2 3 2 9" xfId="64308"/>
    <cellStyle name="Style 23 2 3 3" xfId="64309"/>
    <cellStyle name="Style 23 2 3 3 10" xfId="64310"/>
    <cellStyle name="Style 23 2 3 3 11" xfId="64311"/>
    <cellStyle name="Style 23 2 3 3 2" xfId="64312"/>
    <cellStyle name="Style 23 2 3 3 2 2" xfId="64313"/>
    <cellStyle name="Style 23 2 3 3 3" xfId="64314"/>
    <cellStyle name="Style 23 2 3 3 3 2" xfId="64315"/>
    <cellStyle name="Style 23 2 3 3 4" xfId="64316"/>
    <cellStyle name="Style 23 2 3 3 5" xfId="64317"/>
    <cellStyle name="Style 23 2 3 3 6" xfId="64318"/>
    <cellStyle name="Style 23 2 3 3 7" xfId="64319"/>
    <cellStyle name="Style 23 2 3 3 8" xfId="64320"/>
    <cellStyle name="Style 23 2 3 3 9" xfId="64321"/>
    <cellStyle name="Style 23 2 3 4" xfId="64322"/>
    <cellStyle name="Style 23 2 3 4 10" xfId="64323"/>
    <cellStyle name="Style 23 2 3 4 11" xfId="64324"/>
    <cellStyle name="Style 23 2 3 4 2" xfId="64325"/>
    <cellStyle name="Style 23 2 3 4 2 2" xfId="64326"/>
    <cellStyle name="Style 23 2 3 4 3" xfId="64327"/>
    <cellStyle name="Style 23 2 3 4 4" xfId="64328"/>
    <cellStyle name="Style 23 2 3 4 5" xfId="64329"/>
    <cellStyle name="Style 23 2 3 4 6" xfId="64330"/>
    <cellStyle name="Style 23 2 3 4 7" xfId="64331"/>
    <cellStyle name="Style 23 2 3 4 8" xfId="64332"/>
    <cellStyle name="Style 23 2 3 4 9" xfId="64333"/>
    <cellStyle name="Style 23 2 3 5" xfId="64334"/>
    <cellStyle name="Style 23 2 3 5 2" xfId="64335"/>
    <cellStyle name="Style 23 2 3 5 3" xfId="64336"/>
    <cellStyle name="Style 23 2 3 6" xfId="64337"/>
    <cellStyle name="Style 23 2 3 6 2" xfId="64338"/>
    <cellStyle name="Style 23 2 3 7" xfId="64339"/>
    <cellStyle name="Style 23 2 3 8" xfId="64340"/>
    <cellStyle name="Style 23 2 3 9" xfId="64341"/>
    <cellStyle name="Style 23 2 4" xfId="64342"/>
    <cellStyle name="Style 23 2 4 10" xfId="64343"/>
    <cellStyle name="Style 23 2 4 2" xfId="64344"/>
    <cellStyle name="Style 23 2 4 2 10" xfId="64345"/>
    <cellStyle name="Style 23 2 4 2 11" xfId="64346"/>
    <cellStyle name="Style 23 2 4 2 12" xfId="64347"/>
    <cellStyle name="Style 23 2 4 2 13" xfId="64348"/>
    <cellStyle name="Style 23 2 4 2 2" xfId="64349"/>
    <cellStyle name="Style 23 2 4 2 2 2" xfId="64350"/>
    <cellStyle name="Style 23 2 4 2 2 2 2" xfId="64351"/>
    <cellStyle name="Style 23 2 4 2 2 3" xfId="64352"/>
    <cellStyle name="Style 23 2 4 2 2 4" xfId="64353"/>
    <cellStyle name="Style 23 2 4 2 3" xfId="64354"/>
    <cellStyle name="Style 23 2 4 2 3 2" xfId="64355"/>
    <cellStyle name="Style 23 2 4 2 3 3" xfId="64356"/>
    <cellStyle name="Style 23 2 4 2 4" xfId="64357"/>
    <cellStyle name="Style 23 2 4 2 4 2" xfId="64358"/>
    <cellStyle name="Style 23 2 4 2 5" xfId="64359"/>
    <cellStyle name="Style 23 2 4 2 5 2" xfId="64360"/>
    <cellStyle name="Style 23 2 4 2 6" xfId="64361"/>
    <cellStyle name="Style 23 2 4 2 7" xfId="64362"/>
    <cellStyle name="Style 23 2 4 2 8" xfId="64363"/>
    <cellStyle name="Style 23 2 4 2 9" xfId="64364"/>
    <cellStyle name="Style 23 2 4 3" xfId="64365"/>
    <cellStyle name="Style 23 2 4 3 10" xfId="64366"/>
    <cellStyle name="Style 23 2 4 3 11" xfId="64367"/>
    <cellStyle name="Style 23 2 4 3 12" xfId="64368"/>
    <cellStyle name="Style 23 2 4 3 2" xfId="64369"/>
    <cellStyle name="Style 23 2 4 3 2 2" xfId="64370"/>
    <cellStyle name="Style 23 2 4 3 3" xfId="64371"/>
    <cellStyle name="Style 23 2 4 3 3 2" xfId="64372"/>
    <cellStyle name="Style 23 2 4 3 4" xfId="64373"/>
    <cellStyle name="Style 23 2 4 3 5" xfId="64374"/>
    <cellStyle name="Style 23 2 4 3 6" xfId="64375"/>
    <cellStyle name="Style 23 2 4 3 7" xfId="64376"/>
    <cellStyle name="Style 23 2 4 3 8" xfId="64377"/>
    <cellStyle name="Style 23 2 4 3 9" xfId="64378"/>
    <cellStyle name="Style 23 2 4 4" xfId="64379"/>
    <cellStyle name="Style 23 2 4 4 10" xfId="64380"/>
    <cellStyle name="Style 23 2 4 4 11" xfId="64381"/>
    <cellStyle name="Style 23 2 4 4 2" xfId="64382"/>
    <cellStyle name="Style 23 2 4 4 2 2" xfId="64383"/>
    <cellStyle name="Style 23 2 4 4 3" xfId="64384"/>
    <cellStyle name="Style 23 2 4 4 4" xfId="64385"/>
    <cellStyle name="Style 23 2 4 4 5" xfId="64386"/>
    <cellStyle name="Style 23 2 4 4 6" xfId="64387"/>
    <cellStyle name="Style 23 2 4 4 7" xfId="64388"/>
    <cellStyle name="Style 23 2 4 4 8" xfId="64389"/>
    <cellStyle name="Style 23 2 4 4 9" xfId="64390"/>
    <cellStyle name="Style 23 2 4 5" xfId="64391"/>
    <cellStyle name="Style 23 2 4 5 2" xfId="64392"/>
    <cellStyle name="Style 23 2 4 5 3" xfId="64393"/>
    <cellStyle name="Style 23 2 4 6" xfId="64394"/>
    <cellStyle name="Style 23 2 4 6 2" xfId="64395"/>
    <cellStyle name="Style 23 2 4 7" xfId="64396"/>
    <cellStyle name="Style 23 2 4 8" xfId="64397"/>
    <cellStyle name="Style 23 2 4 9" xfId="64398"/>
    <cellStyle name="Style 23 2 5" xfId="64399"/>
    <cellStyle name="Style 23 2 5 2" xfId="64400"/>
    <cellStyle name="Style 23 2 5 2 2" xfId="64401"/>
    <cellStyle name="Style 23 2 5 2 2 2" xfId="64402"/>
    <cellStyle name="Style 23 2 5 2 3" xfId="64403"/>
    <cellStyle name="Style 23 2 5 2 4" xfId="64404"/>
    <cellStyle name="Style 23 2 5 3" xfId="64405"/>
    <cellStyle name="Style 23 2 5 3 2" xfId="64406"/>
    <cellStyle name="Style 23 2 5 3 3" xfId="64407"/>
    <cellStyle name="Style 23 2 5 4" xfId="64408"/>
    <cellStyle name="Style 23 2 5 5" xfId="64409"/>
    <cellStyle name="Style 23 2 5 6" xfId="64410"/>
    <cellStyle name="Style 23 2 6" xfId="64411"/>
    <cellStyle name="Style 23 2 6 2" xfId="64412"/>
    <cellStyle name="Style 23 2 7" xfId="64413"/>
    <cellStyle name="Style 23 2 7 2" xfId="64414"/>
    <cellStyle name="Style 23 2 7 3" xfId="64415"/>
    <cellStyle name="Style 23 2 7 4" xfId="64416"/>
    <cellStyle name="Style 23 2 7 5" xfId="64417"/>
    <cellStyle name="Style 23 2 7 6" xfId="64418"/>
    <cellStyle name="Style 23 2 7 7" xfId="64419"/>
    <cellStyle name="Style 23 2 7 8" xfId="64420"/>
    <cellStyle name="Style 23 2 8" xfId="64421"/>
    <cellStyle name="Style 23 2 8 2" xfId="64422"/>
    <cellStyle name="Style 23 2 9" xfId="64423"/>
    <cellStyle name="Style 23 3" xfId="77"/>
    <cellStyle name="Style 23 3 10" xfId="64424"/>
    <cellStyle name="Style 23 3 11" xfId="64425"/>
    <cellStyle name="Style 23 3 12" xfId="64426"/>
    <cellStyle name="Style 23 3 13" xfId="64427"/>
    <cellStyle name="Style 23 3 14" xfId="64428"/>
    <cellStyle name="Style 23 3 15" xfId="64429"/>
    <cellStyle name="Style 23 3 16" xfId="64430"/>
    <cellStyle name="Style 23 3 17" xfId="64431"/>
    <cellStyle name="Style 23 3 18" xfId="64432"/>
    <cellStyle name="Style 23 3 19" xfId="64433"/>
    <cellStyle name="Style 23 3 2" xfId="120"/>
    <cellStyle name="Style 23 3 2 10" xfId="64434"/>
    <cellStyle name="Style 23 3 2 11" xfId="64435"/>
    <cellStyle name="Style 23 3 2 2" xfId="64436"/>
    <cellStyle name="Style 23 3 2 2 10" xfId="64437"/>
    <cellStyle name="Style 23 3 2 2 11" xfId="64438"/>
    <cellStyle name="Style 23 3 2 2 12" xfId="64439"/>
    <cellStyle name="Style 23 3 2 2 13" xfId="64440"/>
    <cellStyle name="Style 23 3 2 2 2" xfId="64441"/>
    <cellStyle name="Style 23 3 2 2 2 2" xfId="64442"/>
    <cellStyle name="Style 23 3 2 2 2 2 2" xfId="64443"/>
    <cellStyle name="Style 23 3 2 2 2 3" xfId="64444"/>
    <cellStyle name="Style 23 3 2 2 2 4" xfId="64445"/>
    <cellStyle name="Style 23 3 2 2 3" xfId="64446"/>
    <cellStyle name="Style 23 3 2 2 3 2" xfId="64447"/>
    <cellStyle name="Style 23 3 2 2 3 3" xfId="64448"/>
    <cellStyle name="Style 23 3 2 2 4" xfId="64449"/>
    <cellStyle name="Style 23 3 2 2 4 2" xfId="64450"/>
    <cellStyle name="Style 23 3 2 2 5" xfId="64451"/>
    <cellStyle name="Style 23 3 2 2 5 2" xfId="64452"/>
    <cellStyle name="Style 23 3 2 2 6" xfId="64453"/>
    <cellStyle name="Style 23 3 2 2 7" xfId="64454"/>
    <cellStyle name="Style 23 3 2 2 8" xfId="64455"/>
    <cellStyle name="Style 23 3 2 2 9" xfId="64456"/>
    <cellStyle name="Style 23 3 2 3" xfId="64457"/>
    <cellStyle name="Style 23 3 2 3 10" xfId="64458"/>
    <cellStyle name="Style 23 3 2 3 11" xfId="64459"/>
    <cellStyle name="Style 23 3 2 3 2" xfId="64460"/>
    <cellStyle name="Style 23 3 2 3 2 2" xfId="64461"/>
    <cellStyle name="Style 23 3 2 3 3" xfId="64462"/>
    <cellStyle name="Style 23 3 2 3 3 2" xfId="64463"/>
    <cellStyle name="Style 23 3 2 3 4" xfId="64464"/>
    <cellStyle name="Style 23 3 2 3 5" xfId="64465"/>
    <cellStyle name="Style 23 3 2 3 6" xfId="64466"/>
    <cellStyle name="Style 23 3 2 3 7" xfId="64467"/>
    <cellStyle name="Style 23 3 2 3 8" xfId="64468"/>
    <cellStyle name="Style 23 3 2 3 9" xfId="64469"/>
    <cellStyle name="Style 23 3 2 4" xfId="64470"/>
    <cellStyle name="Style 23 3 2 4 10" xfId="64471"/>
    <cellStyle name="Style 23 3 2 4 11" xfId="64472"/>
    <cellStyle name="Style 23 3 2 4 2" xfId="64473"/>
    <cellStyle name="Style 23 3 2 4 2 2" xfId="64474"/>
    <cellStyle name="Style 23 3 2 4 3" xfId="64475"/>
    <cellStyle name="Style 23 3 2 4 4" xfId="64476"/>
    <cellStyle name="Style 23 3 2 4 5" xfId="64477"/>
    <cellStyle name="Style 23 3 2 4 6" xfId="64478"/>
    <cellStyle name="Style 23 3 2 4 7" xfId="64479"/>
    <cellStyle name="Style 23 3 2 4 8" xfId="64480"/>
    <cellStyle name="Style 23 3 2 4 9" xfId="64481"/>
    <cellStyle name="Style 23 3 2 5" xfId="64482"/>
    <cellStyle name="Style 23 3 2 5 2" xfId="64483"/>
    <cellStyle name="Style 23 3 2 5 3" xfId="64484"/>
    <cellStyle name="Style 23 3 2 6" xfId="64485"/>
    <cellStyle name="Style 23 3 2 6 2" xfId="64486"/>
    <cellStyle name="Style 23 3 2 7" xfId="64487"/>
    <cellStyle name="Style 23 3 2 8" xfId="64488"/>
    <cellStyle name="Style 23 3 2 9" xfId="64489"/>
    <cellStyle name="Style 23 3 20" xfId="64490"/>
    <cellStyle name="Style 23 3 21" xfId="64491"/>
    <cellStyle name="Style 23 3 22" xfId="64492"/>
    <cellStyle name="Style 23 3 23" xfId="64493"/>
    <cellStyle name="Style 23 3 24" xfId="64494"/>
    <cellStyle name="Style 23 3 25" xfId="64495"/>
    <cellStyle name="Style 23 3 3" xfId="9759"/>
    <cellStyle name="Style 23 3 3 10" xfId="64496"/>
    <cellStyle name="Style 23 3 3 11" xfId="64497"/>
    <cellStyle name="Style 23 3 3 2" xfId="64498"/>
    <cellStyle name="Style 23 3 3 2 10" xfId="64499"/>
    <cellStyle name="Style 23 3 3 2 11" xfId="64500"/>
    <cellStyle name="Style 23 3 3 2 12" xfId="64501"/>
    <cellStyle name="Style 23 3 3 2 13" xfId="64502"/>
    <cellStyle name="Style 23 3 3 2 2" xfId="64503"/>
    <cellStyle name="Style 23 3 3 2 2 2" xfId="64504"/>
    <cellStyle name="Style 23 3 3 2 2 2 2" xfId="64505"/>
    <cellStyle name="Style 23 3 3 2 2 3" xfId="64506"/>
    <cellStyle name="Style 23 3 3 2 2 4" xfId="64507"/>
    <cellStyle name="Style 23 3 3 2 3" xfId="64508"/>
    <cellStyle name="Style 23 3 3 2 3 2" xfId="64509"/>
    <cellStyle name="Style 23 3 3 2 3 3" xfId="64510"/>
    <cellStyle name="Style 23 3 3 2 4" xfId="64511"/>
    <cellStyle name="Style 23 3 3 2 4 2" xfId="64512"/>
    <cellStyle name="Style 23 3 3 2 5" xfId="64513"/>
    <cellStyle name="Style 23 3 3 2 5 2" xfId="64514"/>
    <cellStyle name="Style 23 3 3 2 6" xfId="64515"/>
    <cellStyle name="Style 23 3 3 2 7" xfId="64516"/>
    <cellStyle name="Style 23 3 3 2 8" xfId="64517"/>
    <cellStyle name="Style 23 3 3 2 9" xfId="64518"/>
    <cellStyle name="Style 23 3 3 3" xfId="64519"/>
    <cellStyle name="Style 23 3 3 3 10" xfId="64520"/>
    <cellStyle name="Style 23 3 3 3 11" xfId="64521"/>
    <cellStyle name="Style 23 3 3 3 2" xfId="64522"/>
    <cellStyle name="Style 23 3 3 3 2 2" xfId="64523"/>
    <cellStyle name="Style 23 3 3 3 3" xfId="64524"/>
    <cellStyle name="Style 23 3 3 3 3 2" xfId="64525"/>
    <cellStyle name="Style 23 3 3 3 4" xfId="64526"/>
    <cellStyle name="Style 23 3 3 3 5" xfId="64527"/>
    <cellStyle name="Style 23 3 3 3 6" xfId="64528"/>
    <cellStyle name="Style 23 3 3 3 7" xfId="64529"/>
    <cellStyle name="Style 23 3 3 3 8" xfId="64530"/>
    <cellStyle name="Style 23 3 3 3 9" xfId="64531"/>
    <cellStyle name="Style 23 3 3 4" xfId="64532"/>
    <cellStyle name="Style 23 3 3 4 10" xfId="64533"/>
    <cellStyle name="Style 23 3 3 4 11" xfId="64534"/>
    <cellStyle name="Style 23 3 3 4 2" xfId="64535"/>
    <cellStyle name="Style 23 3 3 4 2 2" xfId="64536"/>
    <cellStyle name="Style 23 3 3 4 3" xfId="64537"/>
    <cellStyle name="Style 23 3 3 4 4" xfId="64538"/>
    <cellStyle name="Style 23 3 3 4 5" xfId="64539"/>
    <cellStyle name="Style 23 3 3 4 6" xfId="64540"/>
    <cellStyle name="Style 23 3 3 4 7" xfId="64541"/>
    <cellStyle name="Style 23 3 3 4 8" xfId="64542"/>
    <cellStyle name="Style 23 3 3 4 9" xfId="64543"/>
    <cellStyle name="Style 23 3 3 5" xfId="64544"/>
    <cellStyle name="Style 23 3 3 5 2" xfId="64545"/>
    <cellStyle name="Style 23 3 3 5 3" xfId="64546"/>
    <cellStyle name="Style 23 3 3 6" xfId="64547"/>
    <cellStyle name="Style 23 3 3 6 2" xfId="64548"/>
    <cellStyle name="Style 23 3 3 7" xfId="64549"/>
    <cellStyle name="Style 23 3 3 8" xfId="64550"/>
    <cellStyle name="Style 23 3 3 9" xfId="64551"/>
    <cellStyle name="Style 23 3 4" xfId="9786"/>
    <cellStyle name="Style 23 3 4 10" xfId="64552"/>
    <cellStyle name="Style 23 3 4 11" xfId="64553"/>
    <cellStyle name="Style 23 3 4 12" xfId="64554"/>
    <cellStyle name="Style 23 3 4 13" xfId="64555"/>
    <cellStyle name="Style 23 3 4 14" xfId="64556"/>
    <cellStyle name="Style 23 3 4 2" xfId="64557"/>
    <cellStyle name="Style 23 3 4 2 2" xfId="64558"/>
    <cellStyle name="Style 23 3 5" xfId="9904"/>
    <cellStyle name="Style 23 4" xfId="9812"/>
    <cellStyle name="Style 24" xfId="4937"/>
    <cellStyle name="Style 24 2" xfId="4938"/>
    <cellStyle name="Style 24 3" xfId="4939"/>
    <cellStyle name="Style 24 4" xfId="4940"/>
    <cellStyle name="Style 24 5" xfId="9905"/>
    <cellStyle name="Style 24 6" xfId="9810"/>
    <cellStyle name="Style 25" xfId="4941"/>
    <cellStyle name="Style 25 2" xfId="4942"/>
    <cellStyle name="Style 25 2 2" xfId="9907"/>
    <cellStyle name="Style 25 2 3" xfId="9808"/>
    <cellStyle name="Style 25 3" xfId="4943"/>
    <cellStyle name="Style 25 4" xfId="9906"/>
    <cellStyle name="Style 25 5" xfId="9809"/>
    <cellStyle name="Style 26" xfId="4944"/>
    <cellStyle name="Style 26 2" xfId="4945"/>
    <cellStyle name="Style 26 3" xfId="4946"/>
    <cellStyle name="Style 26 4" xfId="4947"/>
    <cellStyle name="Style 26 5" xfId="9908"/>
    <cellStyle name="Style 26 6" xfId="9807"/>
    <cellStyle name="Style 27" xfId="4948"/>
    <cellStyle name="Style 28" xfId="4949"/>
    <cellStyle name="Style 29" xfId="4950"/>
    <cellStyle name="Style 3" xfId="4951"/>
    <cellStyle name="Style 30" xfId="4952"/>
    <cellStyle name="Style 31" xfId="4953"/>
    <cellStyle name="Style 32" xfId="4954"/>
    <cellStyle name="Style 33" xfId="4955"/>
    <cellStyle name="Style 34" xfId="4956"/>
    <cellStyle name="Style 35" xfId="4957"/>
    <cellStyle name="Style 36" xfId="4958"/>
    <cellStyle name="Style 37" xfId="4959"/>
    <cellStyle name="Style 38" xfId="4960"/>
    <cellStyle name="Style 39" xfId="4961"/>
    <cellStyle name="Style 4" xfId="4962"/>
    <cellStyle name="Style 40" xfId="4963"/>
    <cellStyle name="Style 41" xfId="4964"/>
    <cellStyle name="Style 42" xfId="4965"/>
    <cellStyle name="Style 43" xfId="4966"/>
    <cellStyle name="Style 44" xfId="4967"/>
    <cellStyle name="Style 45" xfId="4968"/>
    <cellStyle name="Style 46" xfId="4969"/>
    <cellStyle name="Style 47" xfId="4970"/>
    <cellStyle name="Style 48" xfId="4971"/>
    <cellStyle name="Style 49" xfId="4972"/>
    <cellStyle name="Style 5" xfId="4973"/>
    <cellStyle name="Style 50" xfId="4974"/>
    <cellStyle name="Style 51" xfId="4975"/>
    <cellStyle name="Style 52" xfId="4976"/>
    <cellStyle name="Style 53" xfId="4977"/>
    <cellStyle name="Style 54" xfId="4978"/>
    <cellStyle name="Style 55" xfId="4979"/>
    <cellStyle name="Style 56" xfId="4980"/>
    <cellStyle name="Style 57" xfId="4981"/>
    <cellStyle name="Style 58" xfId="4982"/>
    <cellStyle name="Style 59" xfId="4983"/>
    <cellStyle name="Style 6" xfId="4984"/>
    <cellStyle name="Style 60" xfId="4985"/>
    <cellStyle name="Style 61" xfId="4986"/>
    <cellStyle name="Style 62" xfId="4987"/>
    <cellStyle name="Style 63" xfId="4988"/>
    <cellStyle name="Style 64" xfId="4989"/>
    <cellStyle name="Style 65" xfId="4990"/>
    <cellStyle name="Style 66" xfId="4991"/>
    <cellStyle name="Style 67" xfId="4992"/>
    <cellStyle name="Style 68" xfId="4993"/>
    <cellStyle name="Style 69" xfId="4994"/>
    <cellStyle name="Style 7" xfId="4995"/>
    <cellStyle name="Style 70" xfId="4996"/>
    <cellStyle name="Style 71" xfId="4997"/>
    <cellStyle name="Style 72" xfId="4998"/>
    <cellStyle name="Style 73" xfId="4999"/>
    <cellStyle name="Style 74" xfId="5000"/>
    <cellStyle name="Style 75" xfId="5001"/>
    <cellStyle name="Style 76" xfId="5002"/>
    <cellStyle name="Style 77" xfId="5003"/>
    <cellStyle name="Style 78" xfId="5004"/>
    <cellStyle name="Style 79" xfId="5005"/>
    <cellStyle name="Style 8" xfId="5006"/>
    <cellStyle name="Style 80" xfId="5007"/>
    <cellStyle name="Style 81" xfId="5008"/>
    <cellStyle name="Style 82" xfId="5009"/>
    <cellStyle name="Style 83" xfId="5010"/>
    <cellStyle name="Style 84" xfId="5011"/>
    <cellStyle name="Style 85" xfId="5012"/>
    <cellStyle name="Style 86" xfId="5013"/>
    <cellStyle name="Style 87" xfId="5014"/>
    <cellStyle name="Style 88" xfId="5015"/>
    <cellStyle name="Style 89" xfId="5016"/>
    <cellStyle name="Style 9" xfId="5017"/>
    <cellStyle name="Style 90" xfId="5018"/>
    <cellStyle name="Style 91" xfId="5019"/>
    <cellStyle name="Style 92" xfId="5020"/>
    <cellStyle name="Style 93" xfId="5021"/>
    <cellStyle name="Style 94" xfId="5022"/>
    <cellStyle name="Style 95" xfId="5023"/>
    <cellStyle name="Style 96" xfId="5024"/>
    <cellStyle name="Style 97" xfId="5025"/>
    <cellStyle name="Style 98" xfId="5026"/>
    <cellStyle name="Style 99" xfId="5027"/>
    <cellStyle name="STYLE1" xfId="5028"/>
    <cellStyle name="STYLE2" xfId="5029"/>
    <cellStyle name="STYLE3" xfId="5030"/>
    <cellStyle name="Subhead" xfId="5031"/>
    <cellStyle name="Subtotal_left" xfId="5032"/>
    <cellStyle name="SwitchCell" xfId="5033"/>
    <cellStyle name="t" xfId="5034"/>
    <cellStyle name="Table Col Head" xfId="5035"/>
    <cellStyle name="Table Head" xfId="5036"/>
    <cellStyle name="Table Head Aligned" xfId="5037"/>
    <cellStyle name="Table Head Aligned 2" xfId="6209"/>
    <cellStyle name="Table Head Blue" xfId="5038"/>
    <cellStyle name="Table Head Green" xfId="5039"/>
    <cellStyle name="Table Head Green 2" xfId="6211"/>
    <cellStyle name="Table Head_Val_Sum_Graph" xfId="5040"/>
    <cellStyle name="Table Sub Head" xfId="5041"/>
    <cellStyle name="Table Text" xfId="5042"/>
    <cellStyle name="Table Title" xfId="5043"/>
    <cellStyle name="Table Units" xfId="5044"/>
    <cellStyle name="Table_Header" xfId="5045"/>
    <cellStyle name="TableBorder" xfId="5046"/>
    <cellStyle name="TableColumnHeader" xfId="5047"/>
    <cellStyle name="TableColumnHeader 2" xfId="8566"/>
    <cellStyle name="TableColumnHeader 3" xfId="9909"/>
    <cellStyle name="TableColumnHeader 4" xfId="9921"/>
    <cellStyle name="TableHeading" xfId="5048"/>
    <cellStyle name="TableHighlight" xfId="5049"/>
    <cellStyle name="TableNote" xfId="5050"/>
    <cellStyle name="test a style" xfId="5051"/>
    <cellStyle name="test a style 2" xfId="6212"/>
    <cellStyle name="test a style 3" xfId="9910"/>
    <cellStyle name="Text 1" xfId="5052"/>
    <cellStyle name="Text Head 1" xfId="5053"/>
    <cellStyle name="Text Indent A" xfId="5054"/>
    <cellStyle name="Text Indent B" xfId="5055"/>
    <cellStyle name="Text Indent C" xfId="5056"/>
    <cellStyle name="Text Wrap" xfId="5057"/>
    <cellStyle name="Time" xfId="5058"/>
    <cellStyle name="Times 10" xfId="5059"/>
    <cellStyle name="Times 12" xfId="5060"/>
    <cellStyle name="Times New Roman" xfId="5061"/>
    <cellStyle name="Title 2" xfId="61"/>
    <cellStyle name="Title 2 2" xfId="5062"/>
    <cellStyle name="Title 3" xfId="5063"/>
    <cellStyle name="title1" xfId="5065"/>
    <cellStyle name="title2" xfId="5066"/>
    <cellStyle name="Title-2" xfId="5064"/>
    <cellStyle name="Titles" xfId="5067"/>
    <cellStyle name="titre_col" xfId="5068"/>
    <cellStyle name="TOC" xfId="5069"/>
    <cellStyle name="Total 2" xfId="62"/>
    <cellStyle name="Total 2 10" xfId="5070"/>
    <cellStyle name="Total 2 11" xfId="9751"/>
    <cellStyle name="Total 2 12" xfId="9797"/>
    <cellStyle name="Total 2 13" xfId="9911"/>
    <cellStyle name="Total 2 14" xfId="9922"/>
    <cellStyle name="Total 2 2" xfId="69"/>
    <cellStyle name="Total 2 2 2" xfId="89"/>
    <cellStyle name="Total 2 2 2 2" xfId="9771"/>
    <cellStyle name="Total 2 2 2 3" xfId="9774"/>
    <cellStyle name="Total 2 2 2 4" xfId="9913"/>
    <cellStyle name="Total 2 2 3" xfId="9757"/>
    <cellStyle name="Total 2 2 4" xfId="9788"/>
    <cellStyle name="Total 2 2 5" xfId="9912"/>
    <cellStyle name="Total 2 2 6" xfId="9923"/>
    <cellStyle name="Total 2 3" xfId="83"/>
    <cellStyle name="Total 2 3 2" xfId="9765"/>
    <cellStyle name="Total 2 3 3" xfId="9780"/>
    <cellStyle name="Total 2 3 4" xfId="9914"/>
    <cellStyle name="Total 2 3 5" xfId="9924"/>
    <cellStyle name="Total 2 4" xfId="5071"/>
    <cellStyle name="Total 2 5" xfId="5072"/>
    <cellStyle name="Total 2 6" xfId="5073"/>
    <cellStyle name="Total 2 7" xfId="5074"/>
    <cellStyle name="Total 2 8" xfId="5075"/>
    <cellStyle name="Total 2 9" xfId="5076"/>
    <cellStyle name="Total 3" xfId="5077"/>
    <cellStyle name="Total 3 2" xfId="9915"/>
    <cellStyle name="Total Bold" xfId="5078"/>
    <cellStyle name="Total Bold 2" xfId="9916"/>
    <cellStyle name="Totals" xfId="5079"/>
    <cellStyle name="Totals 2" xfId="8567"/>
    <cellStyle name="Totals 3" xfId="9917"/>
    <cellStyle name="Underline_Single" xfId="5080"/>
    <cellStyle name="UnProtectedCalc" xfId="5081"/>
    <cellStyle name="UnProtectedCalc 2" xfId="6213"/>
    <cellStyle name="Valuta (0)_Sheet1" xfId="5082"/>
    <cellStyle name="Valuta_piv_polio" xfId="5083"/>
    <cellStyle name="Währung [0]_A17 - 31.03.1998" xfId="5084"/>
    <cellStyle name="Währung_A17 - 31.03.1998" xfId="5085"/>
    <cellStyle name="Warburg" xfId="5086"/>
    <cellStyle name="Warning Text 2" xfId="63"/>
    <cellStyle name="Warning Text 2 2" xfId="5087"/>
    <cellStyle name="Warning Text 2 3" xfId="5088"/>
    <cellStyle name="Warning Text 2 4" xfId="5089"/>
    <cellStyle name="Warning Text 2 5" xfId="5090"/>
    <cellStyle name="Warning Text 2 6" xfId="5091"/>
    <cellStyle name="Warning Text 2 7" xfId="5092"/>
    <cellStyle name="Warning Text 2 8" xfId="5093"/>
    <cellStyle name="Warning Text 2 9" xfId="5094"/>
    <cellStyle name="Warning Text 3" xfId="5095"/>
    <cellStyle name="wild guess" xfId="5096"/>
    <cellStyle name="Wildguess" xfId="5097"/>
    <cellStyle name="Year" xfId="5098"/>
    <cellStyle name="Year Estimate" xfId="5099"/>
    <cellStyle name="Year, Actual" xfId="5100"/>
    <cellStyle name="YearE_ Pies " xfId="5101"/>
    <cellStyle name="YearFormat" xfId="5102"/>
    <cellStyle name="YearFormat 2" xfId="6214"/>
    <cellStyle name="YearFormat 3" xfId="9920"/>
    <cellStyle name="Yen" xfId="5103"/>
    <cellStyle name="YesNo" xfId="5104"/>
    <cellStyle name="쬞\?1@" xfId="5105"/>
    <cellStyle name="千位分隔 2" xfId="5106"/>
    <cellStyle name="常规 2" xfId="5107"/>
    <cellStyle name="標準_car_JP" xfId="5108"/>
  </cellStyles>
  <dxfs count="0"/>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18</xdr:row>
      <xdr:rowOff>11206</xdr:rowOff>
    </xdr:from>
    <xdr:to>
      <xdr:col>2</xdr:col>
      <xdr:colOff>7655859</xdr:colOff>
      <xdr:row>25</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122426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193302</xdr:colOff>
      <xdr:row>0</xdr:row>
      <xdr:rowOff>25774</xdr:rowOff>
    </xdr:from>
    <xdr:to>
      <xdr:col>22</xdr:col>
      <xdr:colOff>133350</xdr:colOff>
      <xdr:row>11</xdr:row>
      <xdr:rowOff>142876</xdr:rowOff>
    </xdr:to>
    <xdr:grpSp>
      <xdr:nvGrpSpPr>
        <xdr:cNvPr id="2" name="Group 1"/>
        <xdr:cNvGrpSpPr/>
      </xdr:nvGrpSpPr>
      <xdr:grpSpPr>
        <a:xfrm>
          <a:off x="193302" y="25774"/>
          <a:ext cx="13723781" cy="216603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347998" cy="3783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19050</xdr:colOff>
      <xdr:row>9</xdr:row>
      <xdr:rowOff>0</xdr:rowOff>
    </xdr:from>
    <xdr:to>
      <xdr:col>21</xdr:col>
      <xdr:colOff>382933</xdr:colOff>
      <xdr:row>10</xdr:row>
      <xdr:rowOff>99280</xdr:rowOff>
    </xdr:to>
    <xdr:sp macro="" textlink="">
      <xdr:nvSpPr>
        <xdr:cNvPr id="7" name="TextBox 6"/>
        <xdr:cNvSpPr txBox="1"/>
      </xdr:nvSpPr>
      <xdr:spPr>
        <a:xfrm>
          <a:off x="11601450" y="1714500"/>
          <a:ext cx="1583083"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1156275"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50710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2012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1670625"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2013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4413825"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2014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3469005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0025"/>
          <a:ext cx="22250400" cy="22574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2016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2017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2018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2019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xdr:cNvGrpSpPr/>
      </xdr:nvGrpSpPr>
      <xdr:grpSpPr>
        <a:xfrm>
          <a:off x="123825" y="76200"/>
          <a:ext cx="19501909" cy="1968500"/>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Inputs-Outputs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01704"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5</xdr:col>
      <xdr:colOff>1058333</xdr:colOff>
      <xdr:row>0</xdr:row>
      <xdr:rowOff>1291166</xdr:rowOff>
    </xdr:from>
    <xdr:to>
      <xdr:col>5</xdr:col>
      <xdr:colOff>2751667</xdr:colOff>
      <xdr:row>0</xdr:row>
      <xdr:rowOff>1725083</xdr:rowOff>
    </xdr:to>
    <xdr:sp macro="" textlink="">
      <xdr:nvSpPr>
        <xdr:cNvPr id="9" name="TextBox 8"/>
        <xdr:cNvSpPr txBox="1"/>
      </xdr:nvSpPr>
      <xdr:spPr>
        <a:xfrm>
          <a:off x="15472833" y="1291166"/>
          <a:ext cx="1693334" cy="433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95250</xdr:colOff>
      <xdr:row>1</xdr:row>
      <xdr:rowOff>19050</xdr:rowOff>
    </xdr:from>
    <xdr:to>
      <xdr:col>38</xdr:col>
      <xdr:colOff>381000</xdr:colOff>
      <xdr:row>13</xdr:row>
      <xdr:rowOff>104775</xdr:rowOff>
    </xdr:to>
    <xdr:grpSp>
      <xdr:nvGrpSpPr>
        <xdr:cNvPr id="2" name="Group 1"/>
        <xdr:cNvGrpSpPr/>
      </xdr:nvGrpSpPr>
      <xdr:grpSpPr>
        <a:xfrm>
          <a:off x="95250" y="209550"/>
          <a:ext cx="26479500" cy="23717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2020 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7856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45508</xdr:colOff>
      <xdr:row>0</xdr:row>
      <xdr:rowOff>58212</xdr:rowOff>
    </xdr:from>
    <xdr:to>
      <xdr:col>12</xdr:col>
      <xdr:colOff>21166</xdr:colOff>
      <xdr:row>1</xdr:row>
      <xdr:rowOff>583406</xdr:rowOff>
    </xdr:to>
    <xdr:grpSp>
      <xdr:nvGrpSpPr>
        <xdr:cNvPr id="2" name="Group 1"/>
        <xdr:cNvGrpSpPr/>
      </xdr:nvGrpSpPr>
      <xdr:grpSpPr>
        <a:xfrm>
          <a:off x="45508" y="58212"/>
          <a:ext cx="19512491" cy="2356111"/>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246193"/>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2290" y="5723550"/>
            <a:ext cx="246534"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23441" y="574435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10</xdr:col>
      <xdr:colOff>715855</xdr:colOff>
      <xdr:row>0</xdr:row>
      <xdr:rowOff>1747574</xdr:rowOff>
    </xdr:from>
    <xdr:to>
      <xdr:col>11</xdr:col>
      <xdr:colOff>1103578</xdr:colOff>
      <xdr:row>1</xdr:row>
      <xdr:rowOff>351896</xdr:rowOff>
    </xdr:to>
    <xdr:sp macro="" textlink="">
      <xdr:nvSpPr>
        <xdr:cNvPr id="7" name="TextBox 6"/>
        <xdr:cNvSpPr txBox="1"/>
      </xdr:nvSpPr>
      <xdr:spPr>
        <a:xfrm>
          <a:off x="17490438" y="1747574"/>
          <a:ext cx="1837640" cy="4352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52</xdr:row>
          <xdr:rowOff>19050</xdr:rowOff>
        </xdr:from>
        <xdr:to>
          <xdr:col>2</xdr:col>
          <xdr:colOff>1381125</xdr:colOff>
          <xdr:row>53</xdr:row>
          <xdr:rowOff>161925</xdr:rowOff>
        </xdr:to>
        <xdr:sp macro="" textlink="">
          <xdr:nvSpPr>
            <xdr:cNvPr id="3074" name="Check Box 2" hidden="1">
              <a:extLst>
                <a:ext uri="{63B3BB69-23CF-44E3-9099-C40C66FF867C}">
                  <a14:compatExt spid="_x0000_s30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55</xdr:row>
          <xdr:rowOff>19050</xdr:rowOff>
        </xdr:from>
        <xdr:to>
          <xdr:col>2</xdr:col>
          <xdr:colOff>1381125</xdr:colOff>
          <xdr:row>56</xdr:row>
          <xdr:rowOff>161925</xdr:rowOff>
        </xdr:to>
        <xdr:sp macro="" textlink="">
          <xdr:nvSpPr>
            <xdr:cNvPr id="3100" name="Check Box 28" hidden="1">
              <a:extLst>
                <a:ext uri="{63B3BB69-23CF-44E3-9099-C40C66FF867C}">
                  <a14:compatExt spid="_x0000_s31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58</xdr:row>
          <xdr:rowOff>19050</xdr:rowOff>
        </xdr:from>
        <xdr:to>
          <xdr:col>2</xdr:col>
          <xdr:colOff>1381125</xdr:colOff>
          <xdr:row>59</xdr:row>
          <xdr:rowOff>161925</xdr:rowOff>
        </xdr:to>
        <xdr:sp macro="" textlink="">
          <xdr:nvSpPr>
            <xdr:cNvPr id="3101" name="Check Box 29" hidden="1">
              <a:extLst>
                <a:ext uri="{63B3BB69-23CF-44E3-9099-C40C66FF867C}">
                  <a14:compatExt spid="_x0000_s31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61</xdr:row>
          <xdr:rowOff>19050</xdr:rowOff>
        </xdr:from>
        <xdr:to>
          <xdr:col>2</xdr:col>
          <xdr:colOff>1381125</xdr:colOff>
          <xdr:row>62</xdr:row>
          <xdr:rowOff>161925</xdr:rowOff>
        </xdr:to>
        <xdr:sp macro="" textlink="">
          <xdr:nvSpPr>
            <xdr:cNvPr id="3102" name="Check Box 30" hidden="1">
              <a:extLst>
                <a:ext uri="{63B3BB69-23CF-44E3-9099-C40C66FF867C}">
                  <a14:compatExt spid="_x0000_s31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64</xdr:row>
          <xdr:rowOff>19050</xdr:rowOff>
        </xdr:from>
        <xdr:to>
          <xdr:col>2</xdr:col>
          <xdr:colOff>1381125</xdr:colOff>
          <xdr:row>65</xdr:row>
          <xdr:rowOff>161925</xdr:rowOff>
        </xdr:to>
        <xdr:sp macro="" textlink="">
          <xdr:nvSpPr>
            <xdr:cNvPr id="3103" name="Check Box 31" hidden="1">
              <a:extLst>
                <a:ext uri="{63B3BB69-23CF-44E3-9099-C40C66FF867C}">
                  <a14:compatExt spid="_x0000_s3103"/>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xdr:cNvGrpSpPr/>
      </xdr:nvGrpSpPr>
      <xdr:grpSpPr>
        <a:xfrm>
          <a:off x="238125" y="38100"/>
          <a:ext cx="15906750" cy="2190750"/>
          <a:chOff x="10964411" y="5491703"/>
          <a:chExt cx="8857420" cy="191359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4114800</xdr:colOff>
      <xdr:row>8</xdr:row>
      <xdr:rowOff>133350</xdr:rowOff>
    </xdr:from>
    <xdr:to>
      <xdr:col>8</xdr:col>
      <xdr:colOff>371475</xdr:colOff>
      <xdr:row>10</xdr:row>
      <xdr:rowOff>185472</xdr:rowOff>
    </xdr:to>
    <xdr:sp macro="" textlink="">
      <xdr:nvSpPr>
        <xdr:cNvPr id="7" name="TextBox 6"/>
        <xdr:cNvSpPr txBox="1"/>
      </xdr:nvSpPr>
      <xdr:spPr>
        <a:xfrm>
          <a:off x="14201775" y="1657350"/>
          <a:ext cx="1714500" cy="4331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xdr:cNvGrpSpPr/>
      </xdr:nvGrpSpPr>
      <xdr:grpSpPr>
        <a:xfrm>
          <a:off x="102950" y="0"/>
          <a:ext cx="19423300" cy="2184702"/>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0</xdr:col>
      <xdr:colOff>430863</xdr:colOff>
      <xdr:row>0</xdr:row>
      <xdr:rowOff>323775</xdr:rowOff>
    </xdr:from>
    <xdr:to>
      <xdr:col>13</xdr:col>
      <xdr:colOff>793752</xdr:colOff>
      <xdr:row>1</xdr:row>
      <xdr:rowOff>31748</xdr:rowOff>
    </xdr:to>
    <xdr:grpSp>
      <xdr:nvGrpSpPr>
        <xdr:cNvPr id="3" name="Group 2"/>
        <xdr:cNvGrpSpPr/>
      </xdr:nvGrpSpPr>
      <xdr:grpSpPr>
        <a:xfrm>
          <a:off x="430863" y="323775"/>
          <a:ext cx="15782806" cy="1528306"/>
          <a:chOff x="11176383" y="5668151"/>
          <a:chExt cx="9030930" cy="1347806"/>
        </a:xfrm>
      </xdr:grpSpPr>
      <xdr:sp macro="" textlink="">
        <xdr:nvSpPr>
          <xdr:cNvPr id="5" name="Rectangle 4"/>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xdr:cNvGrpSpPr/>
      </xdr:nvGrpSpPr>
      <xdr:grpSpPr>
        <a:xfrm>
          <a:off x="417711" y="216648"/>
          <a:ext cx="20218999" cy="2248020"/>
          <a:chOff x="11176383" y="5659979"/>
          <a:chExt cx="6311801" cy="1821373"/>
        </a:xfrm>
      </xdr:grpSpPr>
      <xdr:sp macro="" textlink="">
        <xdr:nvSpPr>
          <xdr:cNvPr id="4" name="Rectangle 3"/>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614269</xdr:colOff>
      <xdr:row>0</xdr:row>
      <xdr:rowOff>1475797</xdr:rowOff>
    </xdr:from>
    <xdr:to>
      <xdr:col>23</xdr:col>
      <xdr:colOff>380377</xdr:colOff>
      <xdr:row>0</xdr:row>
      <xdr:rowOff>1875243</xdr:rowOff>
    </xdr:to>
    <xdr:sp macro="" textlink="">
      <xdr:nvSpPr>
        <xdr:cNvPr id="7" name="TextBox 6"/>
        <xdr:cNvSpPr txBox="1"/>
      </xdr:nvSpPr>
      <xdr:spPr>
        <a:xfrm>
          <a:off x="16341102" y="1475797"/>
          <a:ext cx="2263775"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xdr:cNvGrpSpPr/>
      </xdr:nvGrpSpPr>
      <xdr:grpSpPr>
        <a:xfrm>
          <a:off x="306918" y="134471"/>
          <a:ext cx="19780249" cy="2098123"/>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xdr:cNvGrpSpPr/>
      </xdr:nvGrpSpPr>
      <xdr:grpSpPr>
        <a:xfrm>
          <a:off x="0" y="0"/>
          <a:ext cx="19462750" cy="1989667"/>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2.0 (2017)</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avid%201/Library/Application%20Support/Lotus%20Notes%20Data/NBH%20LRAMVA%20calculator%20for%202013a%20and%202014-v5-04.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Notes"/>
      <sheetName val="LRAMVA Register"/>
      <sheetName val="CarryingCharges"/>
      <sheetName val="Rates"/>
      <sheetName val="Forecast"/>
      <sheetName val="ForecastVariance"/>
      <sheetName val="2011 OPA final results"/>
      <sheetName val="2011LostRev"/>
      <sheetName val="2012 OPA final results"/>
      <sheetName val="Adjustments"/>
      <sheetName val="2012LostRev"/>
      <sheetName val="2013 OPA final results"/>
      <sheetName val="2013LostRev"/>
      <sheetName val="2014 OPA final results"/>
      <sheetName val="2014LostRev"/>
      <sheetName val="2015 IESO final results"/>
      <sheetName val="2015LostRev"/>
      <sheetName val="ERII_Queue"/>
      <sheetName val="2016 monthly reports"/>
      <sheetName val="2016 estimate"/>
      <sheetName val="2016 IESO final results"/>
      <sheetName val="EstCurrentYear"/>
      <sheetName val="2016LostRev"/>
      <sheetName val="OEB_export"/>
      <sheetName val="Street lighting"/>
      <sheetName val="References"/>
    </sheetNames>
    <sheetDataSet>
      <sheetData sheetId="0"/>
      <sheetData sheetId="1"/>
      <sheetData sheetId="2">
        <row r="118">
          <cell r="O118">
            <v>2011</v>
          </cell>
        </row>
        <row r="119">
          <cell r="O119">
            <v>2013</v>
          </cell>
        </row>
        <row r="120">
          <cell r="O120">
            <v>2014</v>
          </cell>
        </row>
        <row r="121">
          <cell r="O121">
            <v>2015</v>
          </cell>
        </row>
        <row r="122">
          <cell r="O122">
            <v>2016</v>
          </cell>
        </row>
      </sheetData>
      <sheetData sheetId="3">
        <row r="153">
          <cell r="Q153" t="str">
            <v>All</v>
          </cell>
        </row>
        <row r="154">
          <cell r="Q154">
            <v>2011</v>
          </cell>
        </row>
        <row r="155">
          <cell r="Q155">
            <v>2012</v>
          </cell>
        </row>
        <row r="156">
          <cell r="Q156">
            <v>2013</v>
          </cell>
        </row>
        <row r="157">
          <cell r="Q157">
            <v>2014</v>
          </cell>
        </row>
        <row r="158">
          <cell r="Q158">
            <v>2015</v>
          </cell>
        </row>
        <row r="159">
          <cell r="Q159">
            <v>2016</v>
          </cell>
        </row>
        <row r="160">
          <cell r="Q160">
            <v>2017</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7"/>
  <sheetViews>
    <sheetView zoomScaleNormal="100" workbookViewId="0">
      <selection activeCell="I3" sqref="I3"/>
    </sheetView>
  </sheetViews>
  <sheetFormatPr defaultColWidth="9.140625" defaultRowHeight="15"/>
  <cols>
    <col min="1" max="1" width="9.140625" style="9"/>
    <col min="2" max="2" width="32.140625" style="27" customWidth="1"/>
    <col min="3" max="3" width="114.28515625" style="9" customWidth="1"/>
    <col min="4" max="4" width="8.140625" style="9" customWidth="1"/>
    <col min="5" max="16384" width="9.140625" style="9"/>
  </cols>
  <sheetData>
    <row r="1" spans="1:3" ht="174" customHeight="1"/>
    <row r="3" spans="1:3" ht="20.25">
      <c r="B3" s="757" t="s">
        <v>175</v>
      </c>
      <c r="C3" s="757"/>
    </row>
    <row r="4" spans="1:3" ht="21" customHeight="1"/>
    <row r="5" spans="1:3" s="30" customFormat="1" ht="25.5" customHeight="1">
      <c r="B5" s="62" t="s">
        <v>424</v>
      </c>
      <c r="C5" s="62" t="s">
        <v>174</v>
      </c>
    </row>
    <row r="6" spans="1:3" s="190" customFormat="1" ht="48" customHeight="1">
      <c r="A6" s="258"/>
      <c r="B6" s="665" t="s">
        <v>171</v>
      </c>
      <c r="C6" s="674" t="s">
        <v>561</v>
      </c>
    </row>
    <row r="7" spans="1:3" s="190" customFormat="1" ht="27.75" customHeight="1">
      <c r="A7" s="258"/>
      <c r="B7" s="657" t="s">
        <v>625</v>
      </c>
      <c r="C7" s="675" t="s">
        <v>656</v>
      </c>
    </row>
    <row r="8" spans="1:3" s="190" customFormat="1" ht="32.25" customHeight="1">
      <c r="B8" s="657" t="s">
        <v>371</v>
      </c>
      <c r="C8" s="259" t="s">
        <v>562</v>
      </c>
    </row>
    <row r="9" spans="1:3" s="190" customFormat="1" ht="27.75" customHeight="1">
      <c r="B9" s="657" t="s">
        <v>170</v>
      </c>
      <c r="C9" s="259" t="s">
        <v>563</v>
      </c>
    </row>
    <row r="10" spans="1:3" s="190" customFormat="1" ht="26.25" customHeight="1">
      <c r="B10" s="676" t="s">
        <v>372</v>
      </c>
      <c r="C10" s="260" t="s">
        <v>564</v>
      </c>
    </row>
    <row r="11" spans="1:3" s="190" customFormat="1" ht="39.75" customHeight="1">
      <c r="B11" s="657" t="s">
        <v>373</v>
      </c>
      <c r="C11" s="259" t="s">
        <v>565</v>
      </c>
    </row>
    <row r="12" spans="1:3" s="190" customFormat="1" ht="18" customHeight="1">
      <c r="B12" s="657" t="s">
        <v>374</v>
      </c>
      <c r="C12" s="259" t="s">
        <v>541</v>
      </c>
    </row>
    <row r="13" spans="1:3" s="190" customFormat="1" ht="13.5" customHeight="1">
      <c r="B13" s="657"/>
      <c r="C13" s="577"/>
    </row>
    <row r="14" spans="1:3" s="190" customFormat="1" ht="18" customHeight="1">
      <c r="B14" s="657" t="s">
        <v>553</v>
      </c>
      <c r="C14" s="577" t="s">
        <v>609</v>
      </c>
    </row>
    <row r="15" spans="1:3" s="190" customFormat="1">
      <c r="B15" s="257"/>
      <c r="C15" s="257"/>
    </row>
    <row r="16" spans="1:3" s="105" customFormat="1" ht="15.75">
      <c r="B16" s="190"/>
    </row>
    <row r="17" spans="2:2" s="32" customFormat="1">
      <c r="B17" s="42"/>
    </row>
  </sheetData>
  <mergeCells count="1">
    <mergeCell ref="B3:C3"/>
  </mergeCells>
  <hyperlinks>
    <hyperlink ref="B6" location="'1.  LRAMVA Summary'!A1" display="1.  LRAMVA Summary"/>
    <hyperlink ref="B8" location="'2. LRAMVA Threshold'!Print_Area" display="2.  LRAMVA Threshold"/>
    <hyperlink ref="B9" location="'3.  Distribution Rates'!A1" display="3.  Distribution Rates"/>
    <hyperlink ref="B12" location="'6.  Carrying Charges'!Print_Area" display="6.  Carrying Charges"/>
    <hyperlink ref="B11" location="'5.  2015-2020 LRAM'!Print_Area" display="5.  2015-2020 LRAM"/>
    <hyperlink ref="B10" location="'4.  2011-2014 LRAM'!Print_Area" display="4.  2011-2014 LRAM"/>
    <hyperlink ref="B14" location="'7. Persistence Data'!A1" display="7.  Persistence Data"/>
    <hyperlink ref="B7" location="'1-a.  Summary of Changes'!A1" display="1-a.  Summary of Changes"/>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165"/>
  <sheetViews>
    <sheetView topLeftCell="A106" zoomScale="90" zoomScaleNormal="90" workbookViewId="0">
      <selection activeCell="I132" sqref="I132"/>
    </sheetView>
  </sheetViews>
  <sheetFormatPr defaultColWidth="9.140625" defaultRowHeight="15"/>
  <cols>
    <col min="1" max="1" width="4.5703125" style="12" customWidth="1"/>
    <col min="2" max="2" width="19.5703125" style="11" customWidth="1"/>
    <col min="3" max="3" width="30.85546875" style="12" customWidth="1"/>
    <col min="4" max="4" width="5" style="12" customWidth="1"/>
    <col min="5" max="5" width="14.28515625" style="12" customWidth="1"/>
    <col min="6" max="6" width="15.140625" style="12" customWidth="1"/>
    <col min="7" max="7" width="11.42578125" style="12" customWidth="1"/>
    <col min="8" max="8" width="13" style="18" customWidth="1"/>
    <col min="9" max="10" width="14" style="12" customWidth="1"/>
    <col min="11" max="11" width="18" style="12" customWidth="1"/>
    <col min="12" max="12" width="19.140625" style="12" customWidth="1"/>
    <col min="13" max="13" width="16.85546875" style="12" customWidth="1"/>
    <col min="14" max="14" width="16" style="12" customWidth="1"/>
    <col min="15" max="15" width="14.5703125" style="12" customWidth="1"/>
    <col min="16" max="16" width="14.7109375" style="12" customWidth="1"/>
    <col min="17" max="17" width="14" style="12" customWidth="1"/>
    <col min="18" max="18" width="15.7109375" style="12" customWidth="1"/>
    <col min="19" max="19" width="14.140625" style="12" customWidth="1"/>
    <col min="20" max="22" width="15" style="12" customWidth="1"/>
    <col min="23" max="23" width="13.42578125" style="12" customWidth="1"/>
    <col min="24" max="24" width="4.140625" style="12" customWidth="1"/>
    <col min="25" max="16384" width="9.140625" style="12"/>
  </cols>
  <sheetData>
    <row r="1" spans="1:28" ht="153" customHeight="1">
      <c r="E1" s="1"/>
      <c r="G1" s="1"/>
      <c r="I1" s="1"/>
      <c r="J1" s="1"/>
      <c r="K1" s="1"/>
      <c r="L1" s="1"/>
      <c r="M1" s="1"/>
      <c r="N1" s="1"/>
      <c r="O1" s="1"/>
      <c r="W1" s="1"/>
      <c r="X1" s="1"/>
      <c r="Y1" s="1"/>
      <c r="Z1" s="1"/>
      <c r="AA1" s="1"/>
    </row>
    <row r="3" spans="1:28" ht="14.25" customHeight="1" thickBot="1">
      <c r="B3" s="23"/>
      <c r="C3" s="58"/>
      <c r="D3" s="58"/>
      <c r="E3" s="59"/>
      <c r="F3" s="59"/>
      <c r="G3" s="59"/>
      <c r="H3" s="59"/>
      <c r="I3" s="59"/>
      <c r="J3" s="59"/>
      <c r="K3" s="59"/>
      <c r="L3" s="59"/>
      <c r="M3" s="59"/>
      <c r="N3" s="59"/>
      <c r="O3" s="59"/>
      <c r="P3" s="59"/>
      <c r="Q3" s="59"/>
      <c r="R3" s="59"/>
      <c r="S3" s="59"/>
      <c r="T3" s="59"/>
      <c r="U3" s="59"/>
      <c r="V3" s="59"/>
      <c r="W3" s="59"/>
      <c r="Z3" s="2"/>
    </row>
    <row r="4" spans="1:28" s="9" customFormat="1" ht="30" customHeight="1" thickBot="1">
      <c r="B4" s="121" t="s">
        <v>172</v>
      </c>
      <c r="C4" s="129" t="s">
        <v>176</v>
      </c>
      <c r="D4" s="17"/>
      <c r="E4" s="17"/>
      <c r="F4" s="17"/>
      <c r="G4" s="191"/>
      <c r="H4" s="192"/>
      <c r="I4" s="193"/>
      <c r="J4" s="193"/>
      <c r="K4" s="193"/>
      <c r="L4" s="193"/>
      <c r="M4" s="193"/>
      <c r="N4" s="191"/>
      <c r="O4" s="191"/>
      <c r="P4" s="191"/>
      <c r="Q4" s="191"/>
      <c r="R4" s="191"/>
      <c r="S4" s="191"/>
      <c r="T4" s="191"/>
      <c r="U4" s="191"/>
      <c r="V4" s="191"/>
      <c r="W4" s="194"/>
    </row>
    <row r="5" spans="1:28" s="9" customFormat="1" ht="25.5" customHeight="1" thickBot="1">
      <c r="B5" s="49"/>
      <c r="C5" s="132" t="s">
        <v>173</v>
      </c>
      <c r="D5" s="191"/>
      <c r="E5" s="191"/>
      <c r="F5" s="17"/>
      <c r="G5" s="191"/>
      <c r="H5" s="192"/>
      <c r="I5" s="193"/>
      <c r="J5" s="193"/>
      <c r="K5" s="193"/>
      <c r="L5" s="193"/>
      <c r="M5" s="193"/>
      <c r="N5" s="191"/>
      <c r="O5" s="191"/>
      <c r="P5" s="191"/>
      <c r="Q5" s="191"/>
      <c r="R5" s="191"/>
      <c r="S5" s="191"/>
      <c r="T5" s="191"/>
      <c r="U5" s="191"/>
      <c r="V5" s="191"/>
      <c r="W5" s="17"/>
    </row>
    <row r="6" spans="1:28" s="9" customFormat="1" ht="31.5" customHeight="1" thickBot="1">
      <c r="B6" s="90"/>
      <c r="C6" s="655" t="s">
        <v>624</v>
      </c>
      <c r="D6" s="191"/>
      <c r="E6" s="191"/>
      <c r="F6" s="17"/>
      <c r="G6" s="191"/>
      <c r="H6" s="192"/>
      <c r="I6" s="193"/>
      <c r="J6" s="193"/>
      <c r="K6" s="193"/>
      <c r="L6" s="193"/>
      <c r="M6" s="193"/>
      <c r="N6" s="191"/>
      <c r="O6" s="191"/>
      <c r="P6" s="191"/>
      <c r="Q6" s="191"/>
      <c r="R6" s="191"/>
      <c r="S6" s="191"/>
      <c r="T6" s="191"/>
      <c r="U6" s="191"/>
      <c r="V6" s="191"/>
      <c r="W6" s="17"/>
    </row>
    <row r="7" spans="1:28" s="9" customFormat="1" ht="18.75" customHeight="1">
      <c r="B7" s="90"/>
      <c r="C7" s="191"/>
      <c r="D7" s="191"/>
      <c r="E7" s="191"/>
      <c r="F7" s="17"/>
      <c r="G7" s="191"/>
      <c r="H7" s="192"/>
      <c r="I7" s="193"/>
      <c r="J7" s="193"/>
      <c r="K7" s="193"/>
      <c r="L7" s="193"/>
      <c r="M7" s="193"/>
      <c r="N7" s="191"/>
      <c r="O7" s="191"/>
      <c r="P7" s="191"/>
      <c r="Q7" s="191"/>
      <c r="R7" s="191"/>
      <c r="S7" s="191"/>
      <c r="T7" s="191"/>
      <c r="U7" s="191"/>
      <c r="V7" s="191"/>
      <c r="W7" s="17"/>
    </row>
    <row r="8" spans="1:28" s="9" customFormat="1" ht="36" customHeight="1">
      <c r="A8" s="26"/>
      <c r="B8" s="118" t="s">
        <v>519</v>
      </c>
      <c r="C8" s="807" t="s">
        <v>666</v>
      </c>
      <c r="D8" s="807"/>
      <c r="E8" s="807"/>
      <c r="F8" s="807"/>
      <c r="G8" s="807"/>
      <c r="H8" s="807"/>
      <c r="I8" s="807"/>
      <c r="J8" s="807"/>
      <c r="K8" s="807"/>
      <c r="L8" s="807"/>
      <c r="M8" s="807"/>
      <c r="N8" s="807"/>
      <c r="O8" s="807"/>
      <c r="P8" s="807"/>
      <c r="Q8" s="807"/>
      <c r="R8" s="807"/>
      <c r="S8" s="807"/>
      <c r="T8" s="107"/>
      <c r="U8" s="107"/>
      <c r="V8" s="107"/>
      <c r="W8" s="107"/>
    </row>
    <row r="9" spans="1:28" s="9" customFormat="1" ht="45" customHeight="1">
      <c r="B9" s="57"/>
      <c r="C9" s="807" t="s">
        <v>655</v>
      </c>
      <c r="D9" s="807"/>
      <c r="E9" s="807"/>
      <c r="F9" s="807"/>
      <c r="G9" s="807"/>
      <c r="H9" s="807"/>
      <c r="I9" s="807"/>
      <c r="J9" s="807"/>
      <c r="K9" s="807"/>
      <c r="L9" s="807"/>
      <c r="M9" s="807"/>
      <c r="N9" s="807"/>
      <c r="O9" s="807"/>
      <c r="P9" s="807"/>
      <c r="Q9" s="807"/>
      <c r="R9" s="807"/>
      <c r="S9" s="807"/>
      <c r="T9" s="107"/>
      <c r="U9" s="107"/>
      <c r="V9" s="107"/>
      <c r="W9" s="107"/>
    </row>
    <row r="10" spans="1:28" s="9" customFormat="1" ht="18.75" customHeight="1">
      <c r="B10" s="90"/>
      <c r="C10" s="90"/>
      <c r="D10" s="54"/>
      <c r="E10" s="90"/>
      <c r="F10" s="90"/>
      <c r="G10" s="90"/>
      <c r="H10" s="57"/>
      <c r="I10" s="43"/>
      <c r="J10" s="43"/>
      <c r="K10" s="43"/>
      <c r="L10" s="43"/>
      <c r="M10" s="43"/>
      <c r="N10" s="90"/>
      <c r="O10" s="90"/>
      <c r="P10" s="90"/>
      <c r="Q10" s="90"/>
      <c r="R10" s="90"/>
      <c r="S10" s="90"/>
      <c r="T10" s="90"/>
      <c r="U10" s="90"/>
      <c r="V10" s="90"/>
    </row>
    <row r="11" spans="1:28" ht="15" customHeight="1">
      <c r="B11" s="23"/>
      <c r="C11" s="23"/>
      <c r="D11" s="46"/>
      <c r="E11" s="24"/>
      <c r="F11" s="24"/>
      <c r="G11" s="24"/>
      <c r="H11" s="59"/>
      <c r="I11" s="44"/>
      <c r="J11" s="44"/>
      <c r="K11" s="44"/>
      <c r="L11" s="44"/>
      <c r="M11" s="44"/>
      <c r="N11" s="24"/>
      <c r="O11" s="24"/>
      <c r="P11" s="24"/>
      <c r="Q11" s="24"/>
      <c r="R11" s="24"/>
      <c r="S11" s="24"/>
      <c r="T11" s="24"/>
      <c r="U11" s="24"/>
      <c r="V11" s="24"/>
      <c r="W11" s="24"/>
      <c r="Y11" s="9"/>
      <c r="Z11" s="9"/>
      <c r="AA11" s="9"/>
      <c r="AB11" s="9"/>
    </row>
    <row r="12" spans="1:28" s="51" customFormat="1" ht="17.25" customHeight="1">
      <c r="B12" s="806" t="s">
        <v>238</v>
      </c>
      <c r="C12" s="806"/>
      <c r="D12" s="195"/>
      <c r="E12" s="196" t="s">
        <v>239</v>
      </c>
      <c r="F12" s="52"/>
      <c r="G12" s="52"/>
      <c r="H12" s="45"/>
      <c r="I12" s="52"/>
      <c r="K12" s="628" t="s">
        <v>597</v>
      </c>
      <c r="L12" s="53"/>
      <c r="M12" s="53"/>
      <c r="N12" s="53"/>
      <c r="O12" s="53"/>
      <c r="P12" s="53"/>
      <c r="Q12" s="53"/>
      <c r="R12" s="53"/>
      <c r="S12" s="53"/>
      <c r="T12" s="53"/>
      <c r="U12" s="53"/>
      <c r="V12" s="53"/>
      <c r="W12" s="53"/>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17" t="s">
        <v>63</v>
      </c>
      <c r="C14" s="218" t="s">
        <v>477</v>
      </c>
      <c r="D14" s="219"/>
      <c r="E14" s="220" t="s">
        <v>62</v>
      </c>
      <c r="F14" s="220" t="s">
        <v>507</v>
      </c>
      <c r="G14" s="220" t="s">
        <v>63</v>
      </c>
      <c r="H14" s="220" t="s">
        <v>64</v>
      </c>
      <c r="I14" s="220" t="str">
        <f>'1.  LRAMVA Summary'!D51</f>
        <v>Residential</v>
      </c>
      <c r="J14" s="220" t="str">
        <f>'1.  LRAMVA Summary'!E51</f>
        <v>GS&lt;50 kW</v>
      </c>
      <c r="K14" s="220" t="str">
        <f>'1.  LRAMVA Summary'!F51</f>
        <v>General Service 50 to 499 kW</v>
      </c>
      <c r="L14" s="220" t="str">
        <f>'1.  LRAMVA Summary'!G51</f>
        <v>General Service 500 to 4,999 kW</v>
      </c>
      <c r="M14" s="220" t="str">
        <f>'1.  LRAMVA Summary'!H51</f>
        <v>Large Use</v>
      </c>
      <c r="N14" s="220" t="str">
        <f>'1.  LRAMVA Summary'!I51</f>
        <v>Street Lighting</v>
      </c>
      <c r="O14" s="220" t="str">
        <f>'1.  LRAMVA Summary'!J51</f>
        <v/>
      </c>
      <c r="P14" s="220" t="str">
        <f>'1.  LRAMVA Summary'!K51</f>
        <v/>
      </c>
      <c r="Q14" s="220" t="str">
        <f>'1.  LRAMVA Summary'!L51</f>
        <v/>
      </c>
      <c r="R14" s="220" t="str">
        <f>'1.  LRAMVA Summary'!M51</f>
        <v/>
      </c>
      <c r="S14" s="220" t="str">
        <f>'1.  LRAMVA Summary'!N51</f>
        <v/>
      </c>
      <c r="T14" s="220" t="str">
        <f>'1.  LRAMVA Summary'!O51</f>
        <v/>
      </c>
      <c r="U14" s="220" t="str">
        <f>'1.  LRAMVA Summary'!P51</f>
        <v/>
      </c>
      <c r="V14" s="220" t="str">
        <f>'1.  LRAMVA Summary'!Q51</f>
        <v/>
      </c>
      <c r="W14" s="220" t="str">
        <f>'1.  LRAMVA Summary'!R51</f>
        <v>Total</v>
      </c>
    </row>
    <row r="15" spans="1:28" s="9" customFormat="1">
      <c r="B15" s="221" t="s">
        <v>44</v>
      </c>
      <c r="C15" s="221">
        <v>1.47E-2</v>
      </c>
      <c r="D15" s="222"/>
      <c r="E15" s="223">
        <v>40544</v>
      </c>
      <c r="F15" s="224">
        <v>2011</v>
      </c>
      <c r="G15" s="225" t="s">
        <v>65</v>
      </c>
      <c r="H15" s="226">
        <f>C$15/12</f>
        <v>1.225E-3</v>
      </c>
      <c r="I15" s="227">
        <f>SUM('1.  LRAMVA Summary'!D$53:D$54)*(MONTH($E15)-1)/12*$H15</f>
        <v>0</v>
      </c>
      <c r="J15" s="227">
        <f>SUM('1.  LRAMVA Summary'!E$53:E$54)*(MONTH($E15)-1)/12*$H15</f>
        <v>0</v>
      </c>
      <c r="K15" s="227">
        <f>SUM('1.  LRAMVA Summary'!F$53:F$54)*(MONTH($E15)-1)/12*$H15</f>
        <v>0</v>
      </c>
      <c r="L15" s="227">
        <f>SUM('1.  LRAMVA Summary'!G$53:G$54)*(MONTH($E15)-1)/12*$H15</f>
        <v>0</v>
      </c>
      <c r="M15" s="227">
        <f>SUM('1.  LRAMVA Summary'!H$53:H$54)*(MONTH($E15)-1)/12*$H15</f>
        <v>0</v>
      </c>
      <c r="N15" s="227">
        <f>SUM('1.  LRAMVA Summary'!I$53:I$54)*(MONTH($E15)-1)/12*$H15</f>
        <v>0</v>
      </c>
      <c r="O15" s="227">
        <f>SUM('1.  LRAMVA Summary'!J$53:J$54)*(MONTH($E15)-1)/12*$H15</f>
        <v>0</v>
      </c>
      <c r="P15" s="227">
        <f>SUM('1.  LRAMVA Summary'!K$53:K$54)*(MONTH($E15)-1)/12*$H15</f>
        <v>0</v>
      </c>
      <c r="Q15" s="227">
        <f>SUM('1.  LRAMVA Summary'!L$53:L$54)*(MONTH($E15)-1)/12*$H15</f>
        <v>0</v>
      </c>
      <c r="R15" s="227">
        <f>SUM('1.  LRAMVA Summary'!M$53:M$54)*(MONTH($E15)-1)/12*$H15</f>
        <v>0</v>
      </c>
      <c r="S15" s="227">
        <f>SUM('1.  LRAMVA Summary'!N$53:N$54)*(MONTH($E15)-1)/12*$H15</f>
        <v>0</v>
      </c>
      <c r="T15" s="227">
        <f>SUM('1.  LRAMVA Summary'!O$53:O$54)*(MONTH($E15)-1)/12*$H15</f>
        <v>0</v>
      </c>
      <c r="U15" s="227">
        <f>SUM('1.  LRAMVA Summary'!P$53:P$54)*(MONTH($E15)-1)/12*$H15</f>
        <v>0</v>
      </c>
      <c r="V15" s="227">
        <f>SUM('1.  LRAMVA Summary'!Q$53:Q$54)*(MONTH($E15)-1)/12*$H15</f>
        <v>0</v>
      </c>
      <c r="W15" s="228">
        <f>SUM(I15:V15)</f>
        <v>0</v>
      </c>
    </row>
    <row r="16" spans="1:28" s="9" customFormat="1">
      <c r="B16" s="229" t="s">
        <v>45</v>
      </c>
      <c r="C16" s="229">
        <v>1.47E-2</v>
      </c>
      <c r="D16" s="222"/>
      <c r="E16" s="223">
        <v>40575</v>
      </c>
      <c r="F16" s="224">
        <v>2011</v>
      </c>
      <c r="G16" s="225" t="s">
        <v>65</v>
      </c>
      <c r="H16" s="226">
        <f>C$15/12</f>
        <v>1.225E-3</v>
      </c>
      <c r="I16" s="227">
        <f>SUM('1.  LRAMVA Summary'!D$53:D$54)*(MONTH($E16)-1)/12*$H16</f>
        <v>6.879259654166666</v>
      </c>
      <c r="J16" s="227">
        <f>SUM('1.  LRAMVA Summary'!E$53:E$54)*(MONTH($E16)-1)/12*$H16</f>
        <v>16.018914089981248</v>
      </c>
      <c r="K16" s="227">
        <f>SUM('1.  LRAMVA Summary'!F$53:F$54)*(MONTH($E16)-1)/12*$H16</f>
        <v>16.616031302850001</v>
      </c>
      <c r="L16" s="227">
        <f>SUM('1.  LRAMVA Summary'!G$53:G$54)*(MONTH($E16)-1)/12*$H16</f>
        <v>3.7852810904999994</v>
      </c>
      <c r="M16" s="227">
        <f>SUM('1.  LRAMVA Summary'!H$53:H$54)*(MONTH($E16)-1)/12*$H16</f>
        <v>0.10936779664999999</v>
      </c>
      <c r="N16" s="227">
        <f>SUM('1.  LRAMVA Summary'!I$53:I$54)*(MONTH($E16)-1)/12*$H16</f>
        <v>0</v>
      </c>
      <c r="O16" s="227">
        <f>SUM('1.  LRAMVA Summary'!J$53:J$54)*(MONTH($E16)-1)/12*$H16</f>
        <v>0</v>
      </c>
      <c r="P16" s="227">
        <f>SUM('1.  LRAMVA Summary'!K$53:K$54)*(MONTH($E16)-1)/12*$H16</f>
        <v>0</v>
      </c>
      <c r="Q16" s="227">
        <f>SUM('1.  LRAMVA Summary'!L$53:L$54)*(MONTH($E16)-1)/12*$H16</f>
        <v>0</v>
      </c>
      <c r="R16" s="227">
        <f>SUM('1.  LRAMVA Summary'!M$53:M$54)*(MONTH($E16)-1)/12*$H16</f>
        <v>0</v>
      </c>
      <c r="S16" s="227">
        <f>SUM('1.  LRAMVA Summary'!N$53:N$54)*(MONTH($E16)-1)/12*$H16</f>
        <v>0</v>
      </c>
      <c r="T16" s="227">
        <f>SUM('1.  LRAMVA Summary'!O$53:O$54)*(MONTH($E16)-1)/12*$H16</f>
        <v>0</v>
      </c>
      <c r="U16" s="227">
        <f>SUM('1.  LRAMVA Summary'!P$53:P$54)*(MONTH($E16)-1)/12*$H16</f>
        <v>0</v>
      </c>
      <c r="V16" s="227">
        <f>SUM('1.  LRAMVA Summary'!Q$53:Q$54)*(MONTH($E16)-1)/12*$H16</f>
        <v>0</v>
      </c>
      <c r="W16" s="228">
        <f t="shared" ref="W16:W25" si="0">SUM(I16:V16)</f>
        <v>43.408853934147913</v>
      </c>
    </row>
    <row r="17" spans="2:23" s="9" customFormat="1">
      <c r="B17" s="229" t="s">
        <v>46</v>
      </c>
      <c r="C17" s="229">
        <v>1.47E-2</v>
      </c>
      <c r="D17" s="222"/>
      <c r="E17" s="223">
        <v>40603</v>
      </c>
      <c r="F17" s="224">
        <v>2011</v>
      </c>
      <c r="G17" s="225" t="s">
        <v>65</v>
      </c>
      <c r="H17" s="226">
        <f>C$15/12</f>
        <v>1.225E-3</v>
      </c>
      <c r="I17" s="227">
        <f>SUM('1.  LRAMVA Summary'!D$53:D$54)*(MONTH($E17)-1)/12*$H17</f>
        <v>13.758519308333332</v>
      </c>
      <c r="J17" s="227">
        <f>SUM('1.  LRAMVA Summary'!E$53:E$54)*(MONTH($E17)-1)/12*$H17</f>
        <v>32.037828179962496</v>
      </c>
      <c r="K17" s="227">
        <f>SUM('1.  LRAMVA Summary'!F$53:F$54)*(MONTH($E17)-1)/12*$H17</f>
        <v>33.232062605700001</v>
      </c>
      <c r="L17" s="227">
        <f>SUM('1.  LRAMVA Summary'!G$53:G$54)*(MONTH($E17)-1)/12*$H17</f>
        <v>7.5705621809999988</v>
      </c>
      <c r="M17" s="227">
        <f>SUM('1.  LRAMVA Summary'!H$53:H$54)*(MONTH($E17)-1)/12*$H17</f>
        <v>0.21873559329999998</v>
      </c>
      <c r="N17" s="227">
        <f>SUM('1.  LRAMVA Summary'!I$53:I$54)*(MONTH($E17)-1)/12*$H17</f>
        <v>0</v>
      </c>
      <c r="O17" s="227">
        <f>SUM('1.  LRAMVA Summary'!J$53:J$54)*(MONTH($E17)-1)/12*$H17</f>
        <v>0</v>
      </c>
      <c r="P17" s="227">
        <f>SUM('1.  LRAMVA Summary'!K$53:K$54)*(MONTH($E17)-1)/12*$H17</f>
        <v>0</v>
      </c>
      <c r="Q17" s="227">
        <f>SUM('1.  LRAMVA Summary'!L$53:L$54)*(MONTH($E17)-1)/12*$H17</f>
        <v>0</v>
      </c>
      <c r="R17" s="227">
        <f>SUM('1.  LRAMVA Summary'!M$53:M$54)*(MONTH($E17)-1)/12*$H17</f>
        <v>0</v>
      </c>
      <c r="S17" s="227">
        <f>SUM('1.  LRAMVA Summary'!N$53:N$54)*(MONTH($E17)-1)/12*$H17</f>
        <v>0</v>
      </c>
      <c r="T17" s="227">
        <f>SUM('1.  LRAMVA Summary'!O$53:O$54)*(MONTH($E17)-1)/12*$H17</f>
        <v>0</v>
      </c>
      <c r="U17" s="227">
        <f>SUM('1.  LRAMVA Summary'!P$53:P$54)*(MONTH($E17)-1)/12*$H17</f>
        <v>0</v>
      </c>
      <c r="V17" s="227">
        <f>SUM('1.  LRAMVA Summary'!Q$53:Q$54)*(MONTH($E17)-1)/12*$H17</f>
        <v>0</v>
      </c>
      <c r="W17" s="228">
        <f>SUM(I17:V17)</f>
        <v>86.817707868295827</v>
      </c>
    </row>
    <row r="18" spans="2:23" s="9" customFormat="1">
      <c r="B18" s="229" t="s">
        <v>47</v>
      </c>
      <c r="C18" s="229">
        <v>1.47E-2</v>
      </c>
      <c r="D18" s="222"/>
      <c r="E18" s="230">
        <v>40634</v>
      </c>
      <c r="F18" s="224">
        <v>2011</v>
      </c>
      <c r="G18" s="231" t="s">
        <v>66</v>
      </c>
      <c r="H18" s="226">
        <f>C$16/12</f>
        <v>1.225E-3</v>
      </c>
      <c r="I18" s="227">
        <f>SUM('1.  LRAMVA Summary'!D$53:D$54)*(MONTH($E18)-1)/12*$H18</f>
        <v>20.637778962499997</v>
      </c>
      <c r="J18" s="227">
        <f>SUM('1.  LRAMVA Summary'!E$53:E$54)*(MONTH($E18)-1)/12*$H18</f>
        <v>48.05674226994374</v>
      </c>
      <c r="K18" s="227">
        <f>SUM('1.  LRAMVA Summary'!F$53:F$54)*(MONTH($E18)-1)/12*$H18</f>
        <v>49.848093908550005</v>
      </c>
      <c r="L18" s="227">
        <f>SUM('1.  LRAMVA Summary'!G$53:G$54)*(MONTH($E18)-1)/12*$H18</f>
        <v>11.3558432715</v>
      </c>
      <c r="M18" s="227">
        <f>SUM('1.  LRAMVA Summary'!H$53:H$54)*(MONTH($E18)-1)/12*$H18</f>
        <v>0.32810338994999999</v>
      </c>
      <c r="N18" s="227">
        <f>SUM('1.  LRAMVA Summary'!I$53:I$54)*(MONTH($E18)-1)/12*$H18</f>
        <v>0</v>
      </c>
      <c r="O18" s="227">
        <f>SUM('1.  LRAMVA Summary'!J$53:J$54)*(MONTH($E18)-1)/12*$H18</f>
        <v>0</v>
      </c>
      <c r="P18" s="227">
        <f>SUM('1.  LRAMVA Summary'!K$53:K$54)*(MONTH($E18)-1)/12*$H18</f>
        <v>0</v>
      </c>
      <c r="Q18" s="227">
        <f>SUM('1.  LRAMVA Summary'!L$53:L$54)*(MONTH($E18)-1)/12*$H18</f>
        <v>0</v>
      </c>
      <c r="R18" s="227">
        <f>SUM('1.  LRAMVA Summary'!M$53:M$54)*(MONTH($E18)-1)/12*$H18</f>
        <v>0</v>
      </c>
      <c r="S18" s="227">
        <f>SUM('1.  LRAMVA Summary'!N$53:N$54)*(MONTH($E18)-1)/12*$H18</f>
        <v>0</v>
      </c>
      <c r="T18" s="227">
        <f>SUM('1.  LRAMVA Summary'!O$53:O$54)*(MONTH($E18)-1)/12*$H18</f>
        <v>0</v>
      </c>
      <c r="U18" s="227">
        <f>SUM('1.  LRAMVA Summary'!P$53:P$54)*(MONTH($E18)-1)/12*$H18</f>
        <v>0</v>
      </c>
      <c r="V18" s="227">
        <f>SUM('1.  LRAMVA Summary'!Q$53:Q$54)*(MONTH($E18)-1)/12*$H18</f>
        <v>0</v>
      </c>
      <c r="W18" s="228">
        <f>SUM(I18:V18)</f>
        <v>130.22656180244374</v>
      </c>
    </row>
    <row r="19" spans="2:23" s="9" customFormat="1">
      <c r="B19" s="229" t="s">
        <v>48</v>
      </c>
      <c r="C19" s="229">
        <v>1.47E-2</v>
      </c>
      <c r="D19" s="222"/>
      <c r="E19" s="230">
        <v>40664</v>
      </c>
      <c r="F19" s="224">
        <v>2011</v>
      </c>
      <c r="G19" s="231" t="s">
        <v>66</v>
      </c>
      <c r="H19" s="226">
        <f>C$16/12</f>
        <v>1.225E-3</v>
      </c>
      <c r="I19" s="227">
        <f>SUM('1.  LRAMVA Summary'!D$53:D$54)*(MONTH($E19)-1)/12*$H19</f>
        <v>27.517038616666664</v>
      </c>
      <c r="J19" s="227">
        <f>SUM('1.  LRAMVA Summary'!E$53:E$54)*(MONTH($E19)-1)/12*$H19</f>
        <v>64.075656359924992</v>
      </c>
      <c r="K19" s="227">
        <f>SUM('1.  LRAMVA Summary'!F$53:F$54)*(MONTH($E19)-1)/12*$H19</f>
        <v>66.464125211400003</v>
      </c>
      <c r="L19" s="227">
        <f>SUM('1.  LRAMVA Summary'!G$53:G$54)*(MONTH($E19)-1)/12*$H19</f>
        <v>15.141124361999998</v>
      </c>
      <c r="M19" s="227">
        <f>SUM('1.  LRAMVA Summary'!H$53:H$54)*(MONTH($E19)-1)/12*$H19</f>
        <v>0.43747118659999995</v>
      </c>
      <c r="N19" s="227">
        <f>SUM('1.  LRAMVA Summary'!I$53:I$54)*(MONTH($E19)-1)/12*$H19</f>
        <v>0</v>
      </c>
      <c r="O19" s="227">
        <f>SUM('1.  LRAMVA Summary'!J$53:J$54)*(MONTH($E19)-1)/12*$H19</f>
        <v>0</v>
      </c>
      <c r="P19" s="227">
        <f>SUM('1.  LRAMVA Summary'!K$53:K$54)*(MONTH($E19)-1)/12*$H19</f>
        <v>0</v>
      </c>
      <c r="Q19" s="227">
        <f>SUM('1.  LRAMVA Summary'!L$53:L$54)*(MONTH($E19)-1)/12*$H19</f>
        <v>0</v>
      </c>
      <c r="R19" s="227">
        <f>SUM('1.  LRAMVA Summary'!M$53:M$54)*(MONTH($E19)-1)/12*$H19</f>
        <v>0</v>
      </c>
      <c r="S19" s="227">
        <f>SUM('1.  LRAMVA Summary'!N$53:N$54)*(MONTH($E19)-1)/12*$H19</f>
        <v>0</v>
      </c>
      <c r="T19" s="227">
        <f>SUM('1.  LRAMVA Summary'!O$53:O$54)*(MONTH($E19)-1)/12*$H19</f>
        <v>0</v>
      </c>
      <c r="U19" s="227">
        <f>SUM('1.  LRAMVA Summary'!P$53:P$54)*(MONTH($E19)-1)/12*$H19</f>
        <v>0</v>
      </c>
      <c r="V19" s="227">
        <f>SUM('1.  LRAMVA Summary'!Q$53:Q$54)*(MONTH($E19)-1)/12*$H19</f>
        <v>0</v>
      </c>
      <c r="W19" s="228">
        <f t="shared" si="0"/>
        <v>173.63541573659165</v>
      </c>
    </row>
    <row r="20" spans="2:23" s="9" customFormat="1">
      <c r="B20" s="229" t="s">
        <v>49</v>
      </c>
      <c r="C20" s="229">
        <v>1.47E-2</v>
      </c>
      <c r="D20" s="222"/>
      <c r="E20" s="230">
        <v>40695</v>
      </c>
      <c r="F20" s="224">
        <v>2011</v>
      </c>
      <c r="G20" s="231" t="s">
        <v>66</v>
      </c>
      <c r="H20" s="226">
        <f>C$16/12</f>
        <v>1.225E-3</v>
      </c>
      <c r="I20" s="227">
        <f>SUM('1.  LRAMVA Summary'!D$53:D$54)*(MONTH($E20)-1)/12*$H20</f>
        <v>34.396298270833327</v>
      </c>
      <c r="J20" s="227">
        <f>SUM('1.  LRAMVA Summary'!E$53:E$54)*(MONTH($E20)-1)/12*$H20</f>
        <v>80.094570449906243</v>
      </c>
      <c r="K20" s="227">
        <f>SUM('1.  LRAMVA Summary'!F$53:F$54)*(MONTH($E20)-1)/12*$H20</f>
        <v>83.080156514249992</v>
      </c>
      <c r="L20" s="227">
        <f>SUM('1.  LRAMVA Summary'!G$53:G$54)*(MONTH($E20)-1)/12*$H20</f>
        <v>18.926405452499996</v>
      </c>
      <c r="M20" s="227">
        <f>SUM('1.  LRAMVA Summary'!H$53:H$54)*(MONTH($E20)-1)/12*$H20</f>
        <v>0.54683898324999991</v>
      </c>
      <c r="N20" s="227">
        <f>SUM('1.  LRAMVA Summary'!I$53:I$54)*(MONTH($E20)-1)/12*$H20</f>
        <v>0</v>
      </c>
      <c r="O20" s="227">
        <f>SUM('1.  LRAMVA Summary'!J$53:J$54)*(MONTH($E20)-1)/12*$H20</f>
        <v>0</v>
      </c>
      <c r="P20" s="227">
        <f>SUM('1.  LRAMVA Summary'!K$53:K$54)*(MONTH($E20)-1)/12*$H20</f>
        <v>0</v>
      </c>
      <c r="Q20" s="227">
        <f>SUM('1.  LRAMVA Summary'!L$53:L$54)*(MONTH($E20)-1)/12*$H20</f>
        <v>0</v>
      </c>
      <c r="R20" s="227">
        <f>SUM('1.  LRAMVA Summary'!M$53:M$54)*(MONTH($E20)-1)/12*$H20</f>
        <v>0</v>
      </c>
      <c r="S20" s="227">
        <f>SUM('1.  LRAMVA Summary'!N$53:N$54)*(MONTH($E20)-1)/12*$H20</f>
        <v>0</v>
      </c>
      <c r="T20" s="227">
        <f>SUM('1.  LRAMVA Summary'!O$53:O$54)*(MONTH($E20)-1)/12*$H20</f>
        <v>0</v>
      </c>
      <c r="U20" s="227">
        <f>SUM('1.  LRAMVA Summary'!P$53:P$54)*(MONTH($E20)-1)/12*$H20</f>
        <v>0</v>
      </c>
      <c r="V20" s="227">
        <f>SUM('1.  LRAMVA Summary'!Q$53:Q$54)*(MONTH($E20)-1)/12*$H20</f>
        <v>0</v>
      </c>
      <c r="W20" s="228">
        <f t="shared" si="0"/>
        <v>217.0442696707396</v>
      </c>
    </row>
    <row r="21" spans="2:23" s="9" customFormat="1">
      <c r="B21" s="229" t="s">
        <v>50</v>
      </c>
      <c r="C21" s="229">
        <v>1.47E-2</v>
      </c>
      <c r="D21" s="222"/>
      <c r="E21" s="230">
        <v>40725</v>
      </c>
      <c r="F21" s="224">
        <v>2011</v>
      </c>
      <c r="G21" s="231" t="s">
        <v>68</v>
      </c>
      <c r="H21" s="226">
        <f>C$17/12</f>
        <v>1.225E-3</v>
      </c>
      <c r="I21" s="227">
        <f>SUM('1.  LRAMVA Summary'!D$53:D$54)*(MONTH($E21)-1)/12*$H21</f>
        <v>41.275557924999994</v>
      </c>
      <c r="J21" s="227">
        <f>SUM('1.  LRAMVA Summary'!E$53:E$54)*(MONTH($E21)-1)/12*$H21</f>
        <v>96.11348453988748</v>
      </c>
      <c r="K21" s="227">
        <f>SUM('1.  LRAMVA Summary'!F$53:F$54)*(MONTH($E21)-1)/12*$H21</f>
        <v>99.696187817100011</v>
      </c>
      <c r="L21" s="227">
        <f>SUM('1.  LRAMVA Summary'!G$53:G$54)*(MONTH($E21)-1)/12*$H21</f>
        <v>22.711686542999999</v>
      </c>
      <c r="M21" s="227">
        <f>SUM('1.  LRAMVA Summary'!H$53:H$54)*(MONTH($E21)-1)/12*$H21</f>
        <v>0.65620677989999998</v>
      </c>
      <c r="N21" s="227">
        <f>SUM('1.  LRAMVA Summary'!I$53:I$54)*(MONTH($E21)-1)/12*$H21</f>
        <v>0</v>
      </c>
      <c r="O21" s="227">
        <f>SUM('1.  LRAMVA Summary'!J$53:J$54)*(MONTH($E21)-1)/12*$H21</f>
        <v>0</v>
      </c>
      <c r="P21" s="227">
        <f>SUM('1.  LRAMVA Summary'!K$53:K$54)*(MONTH($E21)-1)/12*$H21</f>
        <v>0</v>
      </c>
      <c r="Q21" s="227">
        <f>SUM('1.  LRAMVA Summary'!L$53:L$54)*(MONTH($E21)-1)/12*$H21</f>
        <v>0</v>
      </c>
      <c r="R21" s="227">
        <f>SUM('1.  LRAMVA Summary'!M$53:M$54)*(MONTH($E21)-1)/12*$H21</f>
        <v>0</v>
      </c>
      <c r="S21" s="227">
        <f>SUM('1.  LRAMVA Summary'!N$53:N$54)*(MONTH($E21)-1)/12*$H21</f>
        <v>0</v>
      </c>
      <c r="T21" s="227">
        <f>SUM('1.  LRAMVA Summary'!O$53:O$54)*(MONTH($E21)-1)/12*$H21</f>
        <v>0</v>
      </c>
      <c r="U21" s="227">
        <f>SUM('1.  LRAMVA Summary'!P$53:P$54)*(MONTH($E21)-1)/12*$H21</f>
        <v>0</v>
      </c>
      <c r="V21" s="227">
        <f>SUM('1.  LRAMVA Summary'!Q$53:Q$54)*(MONTH($E21)-1)/12*$H21</f>
        <v>0</v>
      </c>
      <c r="W21" s="228">
        <f t="shared" si="0"/>
        <v>260.45312360488748</v>
      </c>
    </row>
    <row r="22" spans="2:23" s="9" customFormat="1">
      <c r="B22" s="229" t="s">
        <v>51</v>
      </c>
      <c r="C22" s="229">
        <v>1.47E-2</v>
      </c>
      <c r="D22" s="222"/>
      <c r="E22" s="230">
        <v>40756</v>
      </c>
      <c r="F22" s="224">
        <v>2011</v>
      </c>
      <c r="G22" s="231" t="s">
        <v>68</v>
      </c>
      <c r="H22" s="226">
        <f>C$17/12</f>
        <v>1.225E-3</v>
      </c>
      <c r="I22" s="227">
        <f>SUM('1.  LRAMVA Summary'!D$53:D$54)*(MONTH($E22)-1)/12*$H22</f>
        <v>48.154817579166661</v>
      </c>
      <c r="J22" s="227">
        <f>SUM('1.  LRAMVA Summary'!E$53:E$54)*(MONTH($E22)-1)/12*$H22</f>
        <v>112.13239862986873</v>
      </c>
      <c r="K22" s="227">
        <f>SUM('1.  LRAMVA Summary'!F$53:F$54)*(MONTH($E22)-1)/12*$H22</f>
        <v>116.31221911995002</v>
      </c>
      <c r="L22" s="227">
        <f>SUM('1.  LRAMVA Summary'!G$53:G$54)*(MONTH($E22)-1)/12*$H22</f>
        <v>26.496967633499995</v>
      </c>
      <c r="M22" s="227">
        <f>SUM('1.  LRAMVA Summary'!H$53:H$54)*(MONTH($E22)-1)/12*$H22</f>
        <v>0.76557457654999983</v>
      </c>
      <c r="N22" s="227">
        <f>SUM('1.  LRAMVA Summary'!I$53:I$54)*(MONTH($E22)-1)/12*$H22</f>
        <v>0</v>
      </c>
      <c r="O22" s="227">
        <f>SUM('1.  LRAMVA Summary'!J$53:J$54)*(MONTH($E22)-1)/12*$H22</f>
        <v>0</v>
      </c>
      <c r="P22" s="227">
        <f>SUM('1.  LRAMVA Summary'!K$53:K$54)*(MONTH($E22)-1)/12*$H22</f>
        <v>0</v>
      </c>
      <c r="Q22" s="227">
        <f>SUM('1.  LRAMVA Summary'!L$53:L$54)*(MONTH($E22)-1)/12*$H22</f>
        <v>0</v>
      </c>
      <c r="R22" s="227">
        <f>SUM('1.  LRAMVA Summary'!M$53:M$54)*(MONTH($E22)-1)/12*$H22</f>
        <v>0</v>
      </c>
      <c r="S22" s="227">
        <f>SUM('1.  LRAMVA Summary'!N$53:N$54)*(MONTH($E22)-1)/12*$H22</f>
        <v>0</v>
      </c>
      <c r="T22" s="227">
        <f>SUM('1.  LRAMVA Summary'!O$53:O$54)*(MONTH($E22)-1)/12*$H22</f>
        <v>0</v>
      </c>
      <c r="U22" s="227">
        <f>SUM('1.  LRAMVA Summary'!P$53:P$54)*(MONTH($E22)-1)/12*$H22</f>
        <v>0</v>
      </c>
      <c r="V22" s="227">
        <f>SUM('1.  LRAMVA Summary'!Q$53:Q$54)*(MONTH($E22)-1)/12*$H22</f>
        <v>0</v>
      </c>
      <c r="W22" s="228">
        <f t="shared" si="0"/>
        <v>303.86197753903542</v>
      </c>
    </row>
    <row r="23" spans="2:23" s="9" customFormat="1">
      <c r="B23" s="229" t="s">
        <v>52</v>
      </c>
      <c r="C23" s="229">
        <v>1.47E-2</v>
      </c>
      <c r="D23" s="222"/>
      <c r="E23" s="230">
        <v>40787</v>
      </c>
      <c r="F23" s="224">
        <v>2011</v>
      </c>
      <c r="G23" s="231" t="s">
        <v>68</v>
      </c>
      <c r="H23" s="226">
        <f>C$17/12</f>
        <v>1.225E-3</v>
      </c>
      <c r="I23" s="227">
        <f>SUM('1.  LRAMVA Summary'!D$53:D$54)*(MONTH($E23)-1)/12*$H23</f>
        <v>55.034077233333328</v>
      </c>
      <c r="J23" s="227">
        <f>SUM('1.  LRAMVA Summary'!E$53:E$54)*(MONTH($E23)-1)/12*$H23</f>
        <v>128.15131271984998</v>
      </c>
      <c r="K23" s="227">
        <f>SUM('1.  LRAMVA Summary'!F$53:F$54)*(MONTH($E23)-1)/12*$H23</f>
        <v>132.92825042280001</v>
      </c>
      <c r="L23" s="227">
        <f>SUM('1.  LRAMVA Summary'!G$53:G$54)*(MONTH($E23)-1)/12*$H23</f>
        <v>30.282248723999995</v>
      </c>
      <c r="M23" s="227">
        <f>SUM('1.  LRAMVA Summary'!H$53:H$54)*(MONTH($E23)-1)/12*$H23</f>
        <v>0.8749423731999999</v>
      </c>
      <c r="N23" s="227">
        <f>SUM('1.  LRAMVA Summary'!I$53:I$54)*(MONTH($E23)-1)/12*$H23</f>
        <v>0</v>
      </c>
      <c r="O23" s="227">
        <f>SUM('1.  LRAMVA Summary'!J$53:J$54)*(MONTH($E23)-1)/12*$H23</f>
        <v>0</v>
      </c>
      <c r="P23" s="227">
        <f>SUM('1.  LRAMVA Summary'!K$53:K$54)*(MONTH($E23)-1)/12*$H23</f>
        <v>0</v>
      </c>
      <c r="Q23" s="227">
        <f>SUM('1.  LRAMVA Summary'!L$53:L$54)*(MONTH($E23)-1)/12*$H23</f>
        <v>0</v>
      </c>
      <c r="R23" s="227">
        <f>SUM('1.  LRAMVA Summary'!M$53:M$54)*(MONTH($E23)-1)/12*$H23</f>
        <v>0</v>
      </c>
      <c r="S23" s="227">
        <f>SUM('1.  LRAMVA Summary'!N$53:N$54)*(MONTH($E23)-1)/12*$H23</f>
        <v>0</v>
      </c>
      <c r="T23" s="227">
        <f>SUM('1.  LRAMVA Summary'!O$53:O$54)*(MONTH($E23)-1)/12*$H23</f>
        <v>0</v>
      </c>
      <c r="U23" s="227">
        <f>SUM('1.  LRAMVA Summary'!P$53:P$54)*(MONTH($E23)-1)/12*$H23</f>
        <v>0</v>
      </c>
      <c r="V23" s="227">
        <f>SUM('1.  LRAMVA Summary'!Q$53:Q$54)*(MONTH($E23)-1)/12*$H23</f>
        <v>0</v>
      </c>
      <c r="W23" s="228">
        <f t="shared" si="0"/>
        <v>347.27083147318331</v>
      </c>
    </row>
    <row r="24" spans="2:23" s="9" customFormat="1">
      <c r="B24" s="229" t="s">
        <v>53</v>
      </c>
      <c r="C24" s="229">
        <v>1.47E-2</v>
      </c>
      <c r="D24" s="222"/>
      <c r="E24" s="230">
        <v>40817</v>
      </c>
      <c r="F24" s="224">
        <v>2011</v>
      </c>
      <c r="G24" s="231" t="s">
        <v>69</v>
      </c>
      <c r="H24" s="226">
        <f>C$18/12</f>
        <v>1.225E-3</v>
      </c>
      <c r="I24" s="227">
        <f>SUM('1.  LRAMVA Summary'!D$53:D$54)*(MONTH($E24)-1)/12*$H24</f>
        <v>61.913336887499995</v>
      </c>
      <c r="J24" s="227">
        <f>SUM('1.  LRAMVA Summary'!E$53:E$54)*(MONTH($E24)-1)/12*$H24</f>
        <v>144.17022680983121</v>
      </c>
      <c r="K24" s="227">
        <f>SUM('1.  LRAMVA Summary'!F$53:F$54)*(MONTH($E24)-1)/12*$H24</f>
        <v>149.54428172564999</v>
      </c>
      <c r="L24" s="227">
        <f>SUM('1.  LRAMVA Summary'!G$53:G$54)*(MONTH($E24)-1)/12*$H24</f>
        <v>34.067529814499999</v>
      </c>
      <c r="M24" s="227">
        <f>SUM('1.  LRAMVA Summary'!H$53:H$54)*(MONTH($E24)-1)/12*$H24</f>
        <v>0.98431016984999986</v>
      </c>
      <c r="N24" s="227">
        <f>SUM('1.  LRAMVA Summary'!I$53:I$54)*(MONTH($E24)-1)/12*$H24</f>
        <v>0</v>
      </c>
      <c r="O24" s="227">
        <f>SUM('1.  LRAMVA Summary'!J$53:J$54)*(MONTH($E24)-1)/12*$H24</f>
        <v>0</v>
      </c>
      <c r="P24" s="227">
        <f>SUM('1.  LRAMVA Summary'!K$53:K$54)*(MONTH($E24)-1)/12*$H24</f>
        <v>0</v>
      </c>
      <c r="Q24" s="227">
        <f>SUM('1.  LRAMVA Summary'!L$53:L$54)*(MONTH($E24)-1)/12*$H24</f>
        <v>0</v>
      </c>
      <c r="R24" s="227">
        <f>SUM('1.  LRAMVA Summary'!M$53:M$54)*(MONTH($E24)-1)/12*$H24</f>
        <v>0</v>
      </c>
      <c r="S24" s="227">
        <f>SUM('1.  LRAMVA Summary'!N$53:N$54)*(MONTH($E24)-1)/12*$H24</f>
        <v>0</v>
      </c>
      <c r="T24" s="227">
        <f>SUM('1.  LRAMVA Summary'!O$53:O$54)*(MONTH($E24)-1)/12*$H24</f>
        <v>0</v>
      </c>
      <c r="U24" s="227">
        <f>SUM('1.  LRAMVA Summary'!P$53:P$54)*(MONTH($E24)-1)/12*$H24</f>
        <v>0</v>
      </c>
      <c r="V24" s="227">
        <f>SUM('1.  LRAMVA Summary'!Q$53:Q$54)*(MONTH($E24)-1)/12*$H24</f>
        <v>0</v>
      </c>
      <c r="W24" s="228">
        <f t="shared" si="0"/>
        <v>390.67968540733119</v>
      </c>
    </row>
    <row r="25" spans="2:23" s="9" customFormat="1">
      <c r="B25" s="229" t="s">
        <v>54</v>
      </c>
      <c r="C25" s="229">
        <v>1.47E-2</v>
      </c>
      <c r="D25" s="222"/>
      <c r="E25" s="230">
        <v>40848</v>
      </c>
      <c r="F25" s="224">
        <v>2011</v>
      </c>
      <c r="G25" s="231" t="s">
        <v>69</v>
      </c>
      <c r="H25" s="226">
        <f>C$18/12</f>
        <v>1.225E-3</v>
      </c>
      <c r="I25" s="227">
        <f>SUM('1.  LRAMVA Summary'!D$53:D$54)*(MONTH($E25)-1)/12*$H25</f>
        <v>68.792596541666654</v>
      </c>
      <c r="J25" s="227">
        <f>SUM('1.  LRAMVA Summary'!E$53:E$54)*(MONTH($E25)-1)/12*$H25</f>
        <v>160.18914089981249</v>
      </c>
      <c r="K25" s="227">
        <f>SUM('1.  LRAMVA Summary'!F$53:F$54)*(MONTH($E25)-1)/12*$H25</f>
        <v>166.16031302849998</v>
      </c>
      <c r="L25" s="227">
        <f>SUM('1.  LRAMVA Summary'!G$53:G$54)*(MONTH($E25)-1)/12*$H25</f>
        <v>37.852810904999991</v>
      </c>
      <c r="M25" s="227">
        <f>SUM('1.  LRAMVA Summary'!H$53:H$54)*(MONTH($E25)-1)/12*$H25</f>
        <v>1.0936779664999998</v>
      </c>
      <c r="N25" s="227">
        <f>SUM('1.  LRAMVA Summary'!I$53:I$54)*(MONTH($E25)-1)/12*$H25</f>
        <v>0</v>
      </c>
      <c r="O25" s="227">
        <f>SUM('1.  LRAMVA Summary'!J$53:J$54)*(MONTH($E25)-1)/12*$H25</f>
        <v>0</v>
      </c>
      <c r="P25" s="227">
        <f>SUM('1.  LRAMVA Summary'!K$53:K$54)*(MONTH($E25)-1)/12*$H25</f>
        <v>0</v>
      </c>
      <c r="Q25" s="227">
        <f>SUM('1.  LRAMVA Summary'!L$53:L$54)*(MONTH($E25)-1)/12*$H25</f>
        <v>0</v>
      </c>
      <c r="R25" s="227">
        <f>SUM('1.  LRAMVA Summary'!M$53:M$54)*(MONTH($E25)-1)/12*$H25</f>
        <v>0</v>
      </c>
      <c r="S25" s="227">
        <f>SUM('1.  LRAMVA Summary'!N$53:N$54)*(MONTH($E25)-1)/12*$H25</f>
        <v>0</v>
      </c>
      <c r="T25" s="227">
        <f>SUM('1.  LRAMVA Summary'!O$53:O$54)*(MONTH($E25)-1)/12*$H25</f>
        <v>0</v>
      </c>
      <c r="U25" s="227">
        <f>SUM('1.  LRAMVA Summary'!P$53:P$54)*(MONTH($E25)-1)/12*$H25</f>
        <v>0</v>
      </c>
      <c r="V25" s="227">
        <f>SUM('1.  LRAMVA Summary'!Q$53:Q$54)*(MONTH($E25)-1)/12*$H25</f>
        <v>0</v>
      </c>
      <c r="W25" s="228">
        <f t="shared" si="0"/>
        <v>434.08853934147919</v>
      </c>
    </row>
    <row r="26" spans="2:23" s="9" customFormat="1">
      <c r="B26" s="229" t="s">
        <v>55</v>
      </c>
      <c r="C26" s="229">
        <v>1.47E-2</v>
      </c>
      <c r="D26" s="222"/>
      <c r="E26" s="230">
        <v>40878</v>
      </c>
      <c r="F26" s="224">
        <v>2011</v>
      </c>
      <c r="G26" s="231" t="s">
        <v>69</v>
      </c>
      <c r="H26" s="226">
        <f>C$18/12</f>
        <v>1.225E-3</v>
      </c>
      <c r="I26" s="227">
        <f>SUM('1.  LRAMVA Summary'!D$53:D$54)*(MONTH($E26)-1)/12*$H26</f>
        <v>75.671856195833328</v>
      </c>
      <c r="J26" s="227">
        <f>SUM('1.  LRAMVA Summary'!E$53:E$54)*(MONTH($E26)-1)/12*$H26</f>
        <v>176.20805498979371</v>
      </c>
      <c r="K26" s="227">
        <f>SUM('1.  LRAMVA Summary'!F$53:F$54)*(MONTH($E26)-1)/12*$H26</f>
        <v>182.77634433135</v>
      </c>
      <c r="L26" s="227">
        <f>SUM('1.  LRAMVA Summary'!G$53:G$54)*(MONTH($E26)-1)/12*$H26</f>
        <v>41.638091995499998</v>
      </c>
      <c r="M26" s="227">
        <f>SUM('1.  LRAMVA Summary'!H$53:H$54)*(MONTH($E26)-1)/12*$H26</f>
        <v>1.2030457631499998</v>
      </c>
      <c r="N26" s="227">
        <f>SUM('1.  LRAMVA Summary'!I$53:I$54)*(MONTH($E26)-1)/12*$H26</f>
        <v>0</v>
      </c>
      <c r="O26" s="227">
        <f>SUM('1.  LRAMVA Summary'!J$53:J$54)*(MONTH($E26)-1)/12*$H26</f>
        <v>0</v>
      </c>
      <c r="P26" s="227">
        <f>SUM('1.  LRAMVA Summary'!K$53:K$54)*(MONTH($E26)-1)/12*$H26</f>
        <v>0</v>
      </c>
      <c r="Q26" s="227">
        <f>SUM('1.  LRAMVA Summary'!L$53:L$54)*(MONTH($E26)-1)/12*$H26</f>
        <v>0</v>
      </c>
      <c r="R26" s="227">
        <f>SUM('1.  LRAMVA Summary'!M$53:M$54)*(MONTH($E26)-1)/12*$H26</f>
        <v>0</v>
      </c>
      <c r="S26" s="227">
        <f>SUM('1.  LRAMVA Summary'!N$53:N$54)*(MONTH($E26)-1)/12*$H26</f>
        <v>0</v>
      </c>
      <c r="T26" s="227">
        <f>SUM('1.  LRAMVA Summary'!O$53:O$54)*(MONTH($E26)-1)/12*$H26</f>
        <v>0</v>
      </c>
      <c r="U26" s="227">
        <f>SUM('1.  LRAMVA Summary'!P$53:P$54)*(MONTH($E26)-1)/12*$H26</f>
        <v>0</v>
      </c>
      <c r="V26" s="227">
        <f>SUM('1.  LRAMVA Summary'!Q$53:Q$54)*(MONTH($E26)-1)/12*$H26</f>
        <v>0</v>
      </c>
      <c r="W26" s="228">
        <f>SUM(I26:V26)</f>
        <v>477.49739327562702</v>
      </c>
    </row>
    <row r="27" spans="2:23" s="9" customFormat="1" ht="15.75" thickBot="1">
      <c r="B27" s="229" t="s">
        <v>56</v>
      </c>
      <c r="C27" s="229">
        <v>1.47E-2</v>
      </c>
      <c r="D27" s="222"/>
      <c r="E27" s="232" t="s">
        <v>466</v>
      </c>
      <c r="F27" s="232"/>
      <c r="G27" s="233"/>
      <c r="H27" s="234"/>
      <c r="I27" s="235">
        <f>SUM(I15:I26)</f>
        <v>454.03113717500003</v>
      </c>
      <c r="J27" s="235">
        <f t="shared" ref="J27:O27" si="1">SUM(J15:J26)</f>
        <v>1057.2483299387623</v>
      </c>
      <c r="K27" s="235">
        <f t="shared" si="1"/>
        <v>1096.6580659881001</v>
      </c>
      <c r="L27" s="235">
        <f t="shared" si="1"/>
        <v>249.82855197299995</v>
      </c>
      <c r="M27" s="235">
        <f t="shared" si="1"/>
        <v>7.2182745788999982</v>
      </c>
      <c r="N27" s="235">
        <f t="shared" si="1"/>
        <v>0</v>
      </c>
      <c r="O27" s="235">
        <f t="shared" si="1"/>
        <v>0</v>
      </c>
      <c r="P27" s="235">
        <f t="shared" ref="P27:V27" si="2">SUM(P15:P26)</f>
        <v>0</v>
      </c>
      <c r="Q27" s="235">
        <f t="shared" si="2"/>
        <v>0</v>
      </c>
      <c r="R27" s="235">
        <f t="shared" si="2"/>
        <v>0</v>
      </c>
      <c r="S27" s="235">
        <f t="shared" si="2"/>
        <v>0</v>
      </c>
      <c r="T27" s="235">
        <f t="shared" si="2"/>
        <v>0</v>
      </c>
      <c r="U27" s="235">
        <f t="shared" si="2"/>
        <v>0</v>
      </c>
      <c r="V27" s="235">
        <f t="shared" si="2"/>
        <v>0</v>
      </c>
      <c r="W27" s="235">
        <f>SUM(W15:W26)</f>
        <v>2864.9843596537626</v>
      </c>
    </row>
    <row r="28" spans="2:23" s="9" customFormat="1" ht="15.75" thickTop="1">
      <c r="B28" s="229" t="s">
        <v>57</v>
      </c>
      <c r="C28" s="229">
        <v>1.47E-2</v>
      </c>
      <c r="D28" s="222"/>
      <c r="E28" s="236" t="s">
        <v>67</v>
      </c>
      <c r="F28" s="236"/>
      <c r="G28" s="237"/>
      <c r="H28" s="238"/>
      <c r="I28" s="239"/>
      <c r="J28" s="239"/>
      <c r="K28" s="239"/>
      <c r="L28" s="239"/>
      <c r="M28" s="239"/>
      <c r="N28" s="239"/>
      <c r="O28" s="239"/>
      <c r="P28" s="239"/>
      <c r="Q28" s="239"/>
      <c r="R28" s="239"/>
      <c r="S28" s="239"/>
      <c r="T28" s="239"/>
      <c r="U28" s="239"/>
      <c r="V28" s="239"/>
      <c r="W28" s="240"/>
    </row>
    <row r="29" spans="2:23" s="9" customFormat="1">
      <c r="B29" s="229" t="s">
        <v>58</v>
      </c>
      <c r="C29" s="229">
        <v>1.47E-2</v>
      </c>
      <c r="D29" s="222"/>
      <c r="E29" s="241" t="s">
        <v>429</v>
      </c>
      <c r="F29" s="241"/>
      <c r="G29" s="242"/>
      <c r="H29" s="243"/>
      <c r="I29" s="244">
        <f>I27+I28</f>
        <v>454.03113717500003</v>
      </c>
      <c r="J29" s="244">
        <f t="shared" ref="J29:M29" si="3">J27+J28</f>
        <v>1057.2483299387623</v>
      </c>
      <c r="K29" s="244">
        <f t="shared" si="3"/>
        <v>1096.6580659881001</v>
      </c>
      <c r="L29" s="244">
        <f t="shared" si="3"/>
        <v>249.82855197299995</v>
      </c>
      <c r="M29" s="244">
        <f t="shared" si="3"/>
        <v>7.2182745788999982</v>
      </c>
      <c r="N29" s="244">
        <f>N27+N28</f>
        <v>0</v>
      </c>
      <c r="O29" s="244">
        <f>O27+O28</f>
        <v>0</v>
      </c>
      <c r="P29" s="244">
        <f t="shared" ref="P29:V29" si="4">P27+P28</f>
        <v>0</v>
      </c>
      <c r="Q29" s="244">
        <f t="shared" si="4"/>
        <v>0</v>
      </c>
      <c r="R29" s="244">
        <f t="shared" si="4"/>
        <v>0</v>
      </c>
      <c r="S29" s="244">
        <f t="shared" si="4"/>
        <v>0</v>
      </c>
      <c r="T29" s="244">
        <f t="shared" si="4"/>
        <v>0</v>
      </c>
      <c r="U29" s="244">
        <f t="shared" si="4"/>
        <v>0</v>
      </c>
      <c r="V29" s="244">
        <f t="shared" si="4"/>
        <v>0</v>
      </c>
      <c r="W29" s="244">
        <f>W27+W28</f>
        <v>2864.9843596537626</v>
      </c>
    </row>
    <row r="30" spans="2:23" s="9" customFormat="1">
      <c r="B30" s="229" t="s">
        <v>59</v>
      </c>
      <c r="C30" s="229">
        <v>1.47E-2</v>
      </c>
      <c r="D30" s="222"/>
      <c r="E30" s="230">
        <v>40909</v>
      </c>
      <c r="F30" s="230" t="s">
        <v>179</v>
      </c>
      <c r="G30" s="231" t="s">
        <v>65</v>
      </c>
      <c r="H30" s="245">
        <f>C$19/12</f>
        <v>1.225E-3</v>
      </c>
      <c r="I30" s="246">
        <f>(SUM('1.  LRAMVA Summary'!D$53:D$55)+SUM('1.  LRAMVA Summary'!D$56:D$57)*(MONTH($E30)-1)/12)*$H30</f>
        <v>82.551115849999988</v>
      </c>
      <c r="J30" s="246">
        <f>(SUM('1.  LRAMVA Summary'!E$53:E$55)+SUM('1.  LRAMVA Summary'!E$56:E$57)*(MONTH($E30)-1)/12)*$H30</f>
        <v>192.22696907977496</v>
      </c>
      <c r="K30" s="246">
        <f>(SUM('1.  LRAMVA Summary'!F$53:F$55)+SUM('1.  LRAMVA Summary'!F$56:F$57)*(MONTH($E30)-1)/12)*$H30</f>
        <v>199.39237563420002</v>
      </c>
      <c r="L30" s="246">
        <f>(SUM('1.  LRAMVA Summary'!G$53:G$55)+SUM('1.  LRAMVA Summary'!G$56:G$57)*(MONTH($E30)-1)/12)*$H30</f>
        <v>45.423373085999998</v>
      </c>
      <c r="M30" s="246">
        <f>(SUM('1.  LRAMVA Summary'!H$53:H$55)+SUM('1.  LRAMVA Summary'!H$56:H$57)*(MONTH($E30)-1)/12)*$H30</f>
        <v>1.3124135598</v>
      </c>
      <c r="N30" s="246">
        <f>(SUM('1.  LRAMVA Summary'!I$53:I$55)+SUM('1.  LRAMVA Summary'!I$56:I$57)*(MONTH($E30)-1)/12)*$H30</f>
        <v>0</v>
      </c>
      <c r="O30" s="246">
        <f>(SUM('1.  LRAMVA Summary'!J$53:J$55)+SUM('1.  LRAMVA Summary'!J$56:J$57)*(MONTH($E30)-1)/12)*$H30</f>
        <v>0</v>
      </c>
      <c r="P30" s="246">
        <f>(SUM('1.  LRAMVA Summary'!K$53:K$55)+SUM('1.  LRAMVA Summary'!K$56:K$57)*(MONTH($E30)-1)/12)*$H30</f>
        <v>0</v>
      </c>
      <c r="Q30" s="246">
        <f>(SUM('1.  LRAMVA Summary'!L$53:L$55)+SUM('1.  LRAMVA Summary'!L$56:L$57)*(MONTH($E30)-1)/12)*$H30</f>
        <v>0</v>
      </c>
      <c r="R30" s="246">
        <f>(SUM('1.  LRAMVA Summary'!M$53:M$55)+SUM('1.  LRAMVA Summary'!M$56:M$57)*(MONTH($E30)-1)/12)*$H30</f>
        <v>0</v>
      </c>
      <c r="S30" s="246">
        <f>(SUM('1.  LRAMVA Summary'!N$53:N$55)+SUM('1.  LRAMVA Summary'!N$56:N$57)*(MONTH($E30)-1)/12)*$H30</f>
        <v>0</v>
      </c>
      <c r="T30" s="246">
        <f>(SUM('1.  LRAMVA Summary'!O$53:O$55)+SUM('1.  LRAMVA Summary'!O$56:O$57)*(MONTH($E30)-1)/12)*$H30</f>
        <v>0</v>
      </c>
      <c r="U30" s="246">
        <f>(SUM('1.  LRAMVA Summary'!P$53:P$55)+SUM('1.  LRAMVA Summary'!P$56:P$57)*(MONTH($E30)-1)/12)*$H30</f>
        <v>0</v>
      </c>
      <c r="V30" s="246">
        <f>(SUM('1.  LRAMVA Summary'!Q$53:Q$55)+SUM('1.  LRAMVA Summary'!Q$56:Q$57)*(MONTH($E30)-1)/12)*$H30</f>
        <v>0</v>
      </c>
      <c r="W30" s="247">
        <f>SUM(I30:V30)</f>
        <v>520.90624720977496</v>
      </c>
    </row>
    <row r="31" spans="2:23" s="9" customFormat="1">
      <c r="B31" s="229" t="s">
        <v>60</v>
      </c>
      <c r="C31" s="229">
        <v>1.47E-2</v>
      </c>
      <c r="D31" s="222"/>
      <c r="E31" s="230">
        <v>40940</v>
      </c>
      <c r="F31" s="230" t="s">
        <v>179</v>
      </c>
      <c r="G31" s="231" t="s">
        <v>65</v>
      </c>
      <c r="H31" s="245">
        <f>C$19/12</f>
        <v>1.225E-3</v>
      </c>
      <c r="I31" s="246">
        <f>(SUM('1.  LRAMVA Summary'!D$53:D$55)+SUM('1.  LRAMVA Summary'!D$56:D$57)*(MONTH($E31)-1)/12)*$H31</f>
        <v>94.075384602218477</v>
      </c>
      <c r="J31" s="246">
        <f>(SUM('1.  LRAMVA Summary'!E$53:E$55)+SUM('1.  LRAMVA Summary'!E$56:E$57)*(MONTH($E31)-1)/12)*$H31</f>
        <v>218.37904067597339</v>
      </c>
      <c r="K31" s="246">
        <f>(SUM('1.  LRAMVA Summary'!F$53:F$55)+SUM('1.  LRAMVA Summary'!F$56:F$57)*(MONTH($E31)-1)/12)*$H31</f>
        <v>235.07082700342443</v>
      </c>
      <c r="L31" s="246">
        <f>(SUM('1.  LRAMVA Summary'!G$53:G$55)+SUM('1.  LRAMVA Summary'!G$56:G$57)*(MONTH($E31)-1)/12)*$H31</f>
        <v>53.475414447791188</v>
      </c>
      <c r="M31" s="246">
        <f>(SUM('1.  LRAMVA Summary'!H$53:H$55)+SUM('1.  LRAMVA Summary'!H$56:H$57)*(MONTH($E31)-1)/12)*$H31</f>
        <v>1.9807115327108533</v>
      </c>
      <c r="N31" s="246">
        <f>(SUM('1.  LRAMVA Summary'!I$53:I$55)+SUM('1.  LRAMVA Summary'!I$56:I$57)*(MONTH($E31)-1)/12)*$H31</f>
        <v>0</v>
      </c>
      <c r="O31" s="246">
        <f>(SUM('1.  LRAMVA Summary'!J$53:J$55)+SUM('1.  LRAMVA Summary'!J$56:J$57)*(MONTH($E31)-1)/12)*$H31</f>
        <v>0</v>
      </c>
      <c r="P31" s="246">
        <f>(SUM('1.  LRAMVA Summary'!K$53:K$55)+SUM('1.  LRAMVA Summary'!K$56:K$57)*(MONTH($E31)-1)/12)*$H31</f>
        <v>0</v>
      </c>
      <c r="Q31" s="246">
        <f>(SUM('1.  LRAMVA Summary'!L$53:L$55)+SUM('1.  LRAMVA Summary'!L$56:L$57)*(MONTH($E31)-1)/12)*$H31</f>
        <v>0</v>
      </c>
      <c r="R31" s="246">
        <f>(SUM('1.  LRAMVA Summary'!M$53:M$55)+SUM('1.  LRAMVA Summary'!M$56:M$57)*(MONTH($E31)-1)/12)*$H31</f>
        <v>0</v>
      </c>
      <c r="S31" s="246">
        <f>(SUM('1.  LRAMVA Summary'!N$53:N$55)+SUM('1.  LRAMVA Summary'!N$56:N$57)*(MONTH($E31)-1)/12)*$H31</f>
        <v>0</v>
      </c>
      <c r="T31" s="246">
        <f>(SUM('1.  LRAMVA Summary'!O$53:O$55)+SUM('1.  LRAMVA Summary'!O$56:O$57)*(MONTH($E31)-1)/12)*$H31</f>
        <v>0</v>
      </c>
      <c r="U31" s="246">
        <f>(SUM('1.  LRAMVA Summary'!P$53:P$55)+SUM('1.  LRAMVA Summary'!P$56:P$57)*(MONTH($E31)-1)/12)*$H31</f>
        <v>0</v>
      </c>
      <c r="V31" s="246">
        <f>(SUM('1.  LRAMVA Summary'!Q$53:Q$55)+SUM('1.  LRAMVA Summary'!Q$56:Q$57)*(MONTH($E31)-1)/12)*$H31</f>
        <v>0</v>
      </c>
      <c r="W31" s="247">
        <f t="shared" ref="W31:W40" si="5">SUM(I31:V31)</f>
        <v>602.98137826211837</v>
      </c>
    </row>
    <row r="32" spans="2:23" s="9" customFormat="1">
      <c r="B32" s="229" t="s">
        <v>61</v>
      </c>
      <c r="C32" s="229">
        <v>1.0999999999999999E-2</v>
      </c>
      <c r="D32" s="222"/>
      <c r="E32" s="230">
        <v>40969</v>
      </c>
      <c r="F32" s="230" t="s">
        <v>179</v>
      </c>
      <c r="G32" s="231" t="s">
        <v>65</v>
      </c>
      <c r="H32" s="245">
        <f>C$19/12</f>
        <v>1.225E-3</v>
      </c>
      <c r="I32" s="246">
        <f>(SUM('1.  LRAMVA Summary'!D$53:D$55)+SUM('1.  LRAMVA Summary'!D$56:D$57)*(MONTH($E32)-1)/12)*$H32</f>
        <v>105.59965335443697</v>
      </c>
      <c r="J32" s="246">
        <f>(SUM('1.  LRAMVA Summary'!E$53:E$55)+SUM('1.  LRAMVA Summary'!E$56:E$57)*(MONTH($E32)-1)/12)*$H32</f>
        <v>244.53111227217181</v>
      </c>
      <c r="K32" s="246">
        <f>(SUM('1.  LRAMVA Summary'!F$53:F$55)+SUM('1.  LRAMVA Summary'!F$56:F$57)*(MONTH($E32)-1)/12)*$H32</f>
        <v>270.74927837264886</v>
      </c>
      <c r="L32" s="246">
        <f>(SUM('1.  LRAMVA Summary'!G$53:G$55)+SUM('1.  LRAMVA Summary'!G$56:G$57)*(MONTH($E32)-1)/12)*$H32</f>
        <v>61.527455809582371</v>
      </c>
      <c r="M32" s="246">
        <f>(SUM('1.  LRAMVA Summary'!H$53:H$55)+SUM('1.  LRAMVA Summary'!H$56:H$57)*(MONTH($E32)-1)/12)*$H32</f>
        <v>2.6490095056217067</v>
      </c>
      <c r="N32" s="246">
        <f>(SUM('1.  LRAMVA Summary'!I$53:I$55)+SUM('1.  LRAMVA Summary'!I$56:I$57)*(MONTH($E32)-1)/12)*$H32</f>
        <v>0</v>
      </c>
      <c r="O32" s="246">
        <f>(SUM('1.  LRAMVA Summary'!J$53:J$55)+SUM('1.  LRAMVA Summary'!J$56:J$57)*(MONTH($E32)-1)/12)*$H32</f>
        <v>0</v>
      </c>
      <c r="P32" s="246">
        <f>(SUM('1.  LRAMVA Summary'!K$53:K$55)+SUM('1.  LRAMVA Summary'!K$56:K$57)*(MONTH($E32)-1)/12)*$H32</f>
        <v>0</v>
      </c>
      <c r="Q32" s="246">
        <f>(SUM('1.  LRAMVA Summary'!L$53:L$55)+SUM('1.  LRAMVA Summary'!L$56:L$57)*(MONTH($E32)-1)/12)*$H32</f>
        <v>0</v>
      </c>
      <c r="R32" s="246">
        <f>(SUM('1.  LRAMVA Summary'!M$53:M$55)+SUM('1.  LRAMVA Summary'!M$56:M$57)*(MONTH($E32)-1)/12)*$H32</f>
        <v>0</v>
      </c>
      <c r="S32" s="246">
        <f>(SUM('1.  LRAMVA Summary'!N$53:N$55)+SUM('1.  LRAMVA Summary'!N$56:N$57)*(MONTH($E32)-1)/12)*$H32</f>
        <v>0</v>
      </c>
      <c r="T32" s="246">
        <f>(SUM('1.  LRAMVA Summary'!O$53:O$55)+SUM('1.  LRAMVA Summary'!O$56:O$57)*(MONTH($E32)-1)/12)*$H32</f>
        <v>0</v>
      </c>
      <c r="U32" s="246">
        <f>(SUM('1.  LRAMVA Summary'!P$53:P$55)+SUM('1.  LRAMVA Summary'!P$56:P$57)*(MONTH($E32)-1)/12)*$H32</f>
        <v>0</v>
      </c>
      <c r="V32" s="246">
        <f>(SUM('1.  LRAMVA Summary'!Q$53:Q$55)+SUM('1.  LRAMVA Summary'!Q$56:Q$57)*(MONTH($E32)-1)/12)*$H32</f>
        <v>0</v>
      </c>
      <c r="W32" s="247">
        <f t="shared" si="5"/>
        <v>685.05650931446178</v>
      </c>
    </row>
    <row r="33" spans="2:23" s="9" customFormat="1">
      <c r="B33" s="229" t="s">
        <v>177</v>
      </c>
      <c r="C33" s="229">
        <v>1.0999999999999999E-2</v>
      </c>
      <c r="D33" s="222"/>
      <c r="E33" s="230">
        <v>41000</v>
      </c>
      <c r="F33" s="230" t="s">
        <v>179</v>
      </c>
      <c r="G33" s="231" t="s">
        <v>66</v>
      </c>
      <c r="H33" s="248">
        <f>C$20/12</f>
        <v>1.225E-3</v>
      </c>
      <c r="I33" s="246">
        <f>(SUM('1.  LRAMVA Summary'!D$53:D$55)+SUM('1.  LRAMVA Summary'!D$56:D$57)*(MONTH($E33)-1)/12)*$H33</f>
        <v>117.12392210665547</v>
      </c>
      <c r="J33" s="246">
        <f>(SUM('1.  LRAMVA Summary'!E$53:E$55)+SUM('1.  LRAMVA Summary'!E$56:E$57)*(MONTH($E33)-1)/12)*$H33</f>
        <v>270.68318386837024</v>
      </c>
      <c r="K33" s="246">
        <f>(SUM('1.  LRAMVA Summary'!F$53:F$55)+SUM('1.  LRAMVA Summary'!F$56:F$57)*(MONTH($E33)-1)/12)*$H33</f>
        <v>306.42772974187324</v>
      </c>
      <c r="L33" s="246">
        <f>(SUM('1.  LRAMVA Summary'!G$53:G$55)+SUM('1.  LRAMVA Summary'!G$56:G$57)*(MONTH($E33)-1)/12)*$H33</f>
        <v>69.579497171373561</v>
      </c>
      <c r="M33" s="246">
        <f>(SUM('1.  LRAMVA Summary'!H$53:H$55)+SUM('1.  LRAMVA Summary'!H$56:H$57)*(MONTH($E33)-1)/12)*$H33</f>
        <v>3.3173074785325602</v>
      </c>
      <c r="N33" s="246">
        <f>(SUM('1.  LRAMVA Summary'!I$53:I$55)+SUM('1.  LRAMVA Summary'!I$56:I$57)*(MONTH($E33)-1)/12)*$H33</f>
        <v>0</v>
      </c>
      <c r="O33" s="246">
        <f>(SUM('1.  LRAMVA Summary'!J$53:J$55)+SUM('1.  LRAMVA Summary'!J$56:J$57)*(MONTH($E33)-1)/12)*$H33</f>
        <v>0</v>
      </c>
      <c r="P33" s="246">
        <f>(SUM('1.  LRAMVA Summary'!K$53:K$55)+SUM('1.  LRAMVA Summary'!K$56:K$57)*(MONTH($E33)-1)/12)*$H33</f>
        <v>0</v>
      </c>
      <c r="Q33" s="246">
        <f>(SUM('1.  LRAMVA Summary'!L$53:L$55)+SUM('1.  LRAMVA Summary'!L$56:L$57)*(MONTH($E33)-1)/12)*$H33</f>
        <v>0</v>
      </c>
      <c r="R33" s="246">
        <f>(SUM('1.  LRAMVA Summary'!M$53:M$55)+SUM('1.  LRAMVA Summary'!M$56:M$57)*(MONTH($E33)-1)/12)*$H33</f>
        <v>0</v>
      </c>
      <c r="S33" s="246">
        <f>(SUM('1.  LRAMVA Summary'!N$53:N$55)+SUM('1.  LRAMVA Summary'!N$56:N$57)*(MONTH($E33)-1)/12)*$H33</f>
        <v>0</v>
      </c>
      <c r="T33" s="246">
        <f>(SUM('1.  LRAMVA Summary'!O$53:O$55)+SUM('1.  LRAMVA Summary'!O$56:O$57)*(MONTH($E33)-1)/12)*$H33</f>
        <v>0</v>
      </c>
      <c r="U33" s="246">
        <f>(SUM('1.  LRAMVA Summary'!P$53:P$55)+SUM('1.  LRAMVA Summary'!P$56:P$57)*(MONTH($E33)-1)/12)*$H33</f>
        <v>0</v>
      </c>
      <c r="V33" s="246">
        <f>(SUM('1.  LRAMVA Summary'!Q$53:Q$55)+SUM('1.  LRAMVA Summary'!Q$56:Q$57)*(MONTH($E33)-1)/12)*$H33</f>
        <v>0</v>
      </c>
      <c r="W33" s="247">
        <f t="shared" si="5"/>
        <v>767.13164036680507</v>
      </c>
    </row>
    <row r="34" spans="2:23" s="9" customFormat="1">
      <c r="B34" s="229" t="s">
        <v>178</v>
      </c>
      <c r="C34" s="229">
        <v>1.0999999999999999E-2</v>
      </c>
      <c r="D34" s="222"/>
      <c r="E34" s="230">
        <v>41030</v>
      </c>
      <c r="F34" s="230" t="s">
        <v>179</v>
      </c>
      <c r="G34" s="231" t="s">
        <v>66</v>
      </c>
      <c r="H34" s="245">
        <f>C$20/12</f>
        <v>1.225E-3</v>
      </c>
      <c r="I34" s="246">
        <f>(SUM('1.  LRAMVA Summary'!D$53:D$55)+SUM('1.  LRAMVA Summary'!D$56:D$57)*(MONTH($E34)-1)/12)*$H34</f>
        <v>128.64819085887396</v>
      </c>
      <c r="J34" s="246">
        <f>(SUM('1.  LRAMVA Summary'!E$53:E$55)+SUM('1.  LRAMVA Summary'!E$56:E$57)*(MONTH($E34)-1)/12)*$H34</f>
        <v>296.83525546456866</v>
      </c>
      <c r="K34" s="246">
        <f>(SUM('1.  LRAMVA Summary'!F$53:F$55)+SUM('1.  LRAMVA Summary'!F$56:F$57)*(MONTH($E34)-1)/12)*$H34</f>
        <v>342.10618111109761</v>
      </c>
      <c r="L34" s="246">
        <f>(SUM('1.  LRAMVA Summary'!G$53:G$55)+SUM('1.  LRAMVA Summary'!G$56:G$57)*(MONTH($E34)-1)/12)*$H34</f>
        <v>77.631538533164758</v>
      </c>
      <c r="M34" s="246">
        <f>(SUM('1.  LRAMVA Summary'!H$53:H$55)+SUM('1.  LRAMVA Summary'!H$56:H$57)*(MONTH($E34)-1)/12)*$H34</f>
        <v>3.9856054514434129</v>
      </c>
      <c r="N34" s="246">
        <f>(SUM('1.  LRAMVA Summary'!I$53:I$55)+SUM('1.  LRAMVA Summary'!I$56:I$57)*(MONTH($E34)-1)/12)*$H34</f>
        <v>0</v>
      </c>
      <c r="O34" s="246">
        <f>(SUM('1.  LRAMVA Summary'!J$53:J$55)+SUM('1.  LRAMVA Summary'!J$56:J$57)*(MONTH($E34)-1)/12)*$H34</f>
        <v>0</v>
      </c>
      <c r="P34" s="246">
        <f>(SUM('1.  LRAMVA Summary'!K$53:K$55)+SUM('1.  LRAMVA Summary'!K$56:K$57)*(MONTH($E34)-1)/12)*$H34</f>
        <v>0</v>
      </c>
      <c r="Q34" s="246">
        <f>(SUM('1.  LRAMVA Summary'!L$53:L$55)+SUM('1.  LRAMVA Summary'!L$56:L$57)*(MONTH($E34)-1)/12)*$H34</f>
        <v>0</v>
      </c>
      <c r="R34" s="246">
        <f>(SUM('1.  LRAMVA Summary'!M$53:M$55)+SUM('1.  LRAMVA Summary'!M$56:M$57)*(MONTH($E34)-1)/12)*$H34</f>
        <v>0</v>
      </c>
      <c r="S34" s="246">
        <f>(SUM('1.  LRAMVA Summary'!N$53:N$55)+SUM('1.  LRAMVA Summary'!N$56:N$57)*(MONTH($E34)-1)/12)*$H34</f>
        <v>0</v>
      </c>
      <c r="T34" s="246">
        <f>(SUM('1.  LRAMVA Summary'!O$53:O$55)+SUM('1.  LRAMVA Summary'!O$56:O$57)*(MONTH($E34)-1)/12)*$H34</f>
        <v>0</v>
      </c>
      <c r="U34" s="246">
        <f>(SUM('1.  LRAMVA Summary'!P$53:P$55)+SUM('1.  LRAMVA Summary'!P$56:P$57)*(MONTH($E34)-1)/12)*$H34</f>
        <v>0</v>
      </c>
      <c r="V34" s="246">
        <f>(SUM('1.  LRAMVA Summary'!Q$53:Q$55)+SUM('1.  LRAMVA Summary'!Q$56:Q$57)*(MONTH($E34)-1)/12)*$H34</f>
        <v>0</v>
      </c>
      <c r="W34" s="247">
        <f t="shared" si="5"/>
        <v>849.20677141914848</v>
      </c>
    </row>
    <row r="35" spans="2:23" s="9" customFormat="1">
      <c r="B35" s="229" t="s">
        <v>73</v>
      </c>
      <c r="C35" s="229">
        <v>1.0999999999999999E-2</v>
      </c>
      <c r="D35" s="222"/>
      <c r="E35" s="230">
        <v>41061</v>
      </c>
      <c r="F35" s="230" t="s">
        <v>179</v>
      </c>
      <c r="G35" s="231" t="s">
        <v>66</v>
      </c>
      <c r="H35" s="245">
        <f>C$20/12</f>
        <v>1.225E-3</v>
      </c>
      <c r="I35" s="246">
        <f>(SUM('1.  LRAMVA Summary'!D$53:D$55)+SUM('1.  LRAMVA Summary'!D$56:D$57)*(MONTH($E35)-1)/12)*$H35</f>
        <v>140.17245961109245</v>
      </c>
      <c r="J35" s="246">
        <f>(SUM('1.  LRAMVA Summary'!E$53:E$55)+SUM('1.  LRAMVA Summary'!E$56:E$57)*(MONTH($E35)-1)/12)*$H35</f>
        <v>322.98732706076709</v>
      </c>
      <c r="K35" s="246">
        <f>(SUM('1.  LRAMVA Summary'!F$53:F$55)+SUM('1.  LRAMVA Summary'!F$56:F$57)*(MONTH($E35)-1)/12)*$H35</f>
        <v>377.7846324803221</v>
      </c>
      <c r="L35" s="246">
        <f>(SUM('1.  LRAMVA Summary'!G$53:G$55)+SUM('1.  LRAMVA Summary'!G$56:G$57)*(MONTH($E35)-1)/12)*$H35</f>
        <v>85.68357989495594</v>
      </c>
      <c r="M35" s="246">
        <f>(SUM('1.  LRAMVA Summary'!H$53:H$55)+SUM('1.  LRAMVA Summary'!H$56:H$57)*(MONTH($E35)-1)/12)*$H35</f>
        <v>4.6539034243542661</v>
      </c>
      <c r="N35" s="246">
        <f>(SUM('1.  LRAMVA Summary'!I$53:I$55)+SUM('1.  LRAMVA Summary'!I$56:I$57)*(MONTH($E35)-1)/12)*$H35</f>
        <v>0</v>
      </c>
      <c r="O35" s="246">
        <f>(SUM('1.  LRAMVA Summary'!J$53:J$55)+SUM('1.  LRAMVA Summary'!J$56:J$57)*(MONTH($E35)-1)/12)*$H35</f>
        <v>0</v>
      </c>
      <c r="P35" s="246">
        <f>(SUM('1.  LRAMVA Summary'!K$53:K$55)+SUM('1.  LRAMVA Summary'!K$56:K$57)*(MONTH($E35)-1)/12)*$H35</f>
        <v>0</v>
      </c>
      <c r="Q35" s="246">
        <f>(SUM('1.  LRAMVA Summary'!L$53:L$55)+SUM('1.  LRAMVA Summary'!L$56:L$57)*(MONTH($E35)-1)/12)*$H35</f>
        <v>0</v>
      </c>
      <c r="R35" s="246">
        <f>(SUM('1.  LRAMVA Summary'!M$53:M$55)+SUM('1.  LRAMVA Summary'!M$56:M$57)*(MONTH($E35)-1)/12)*$H35</f>
        <v>0</v>
      </c>
      <c r="S35" s="246">
        <f>(SUM('1.  LRAMVA Summary'!N$53:N$55)+SUM('1.  LRAMVA Summary'!N$56:N$57)*(MONTH($E35)-1)/12)*$H35</f>
        <v>0</v>
      </c>
      <c r="T35" s="246">
        <f>(SUM('1.  LRAMVA Summary'!O$53:O$55)+SUM('1.  LRAMVA Summary'!O$56:O$57)*(MONTH($E35)-1)/12)*$H35</f>
        <v>0</v>
      </c>
      <c r="U35" s="246">
        <f>(SUM('1.  LRAMVA Summary'!P$53:P$55)+SUM('1.  LRAMVA Summary'!P$56:P$57)*(MONTH($E35)-1)/12)*$H35</f>
        <v>0</v>
      </c>
      <c r="V35" s="246">
        <f>(SUM('1.  LRAMVA Summary'!Q$53:Q$55)+SUM('1.  LRAMVA Summary'!Q$56:Q$57)*(MONTH($E35)-1)/12)*$H35</f>
        <v>0</v>
      </c>
      <c r="W35" s="247">
        <f t="shared" si="5"/>
        <v>931.28190247149178</v>
      </c>
    </row>
    <row r="36" spans="2:23" s="9" customFormat="1">
      <c r="B36" s="229" t="s">
        <v>74</v>
      </c>
      <c r="C36" s="229">
        <v>1.0999999999999999E-2</v>
      </c>
      <c r="D36" s="222"/>
      <c r="E36" s="230">
        <v>41091</v>
      </c>
      <c r="F36" s="230" t="s">
        <v>179</v>
      </c>
      <c r="G36" s="231" t="s">
        <v>68</v>
      </c>
      <c r="H36" s="248">
        <f>C$21/12</f>
        <v>1.225E-3</v>
      </c>
      <c r="I36" s="246">
        <f>(SUM('1.  LRAMVA Summary'!D$53:D$55)+SUM('1.  LRAMVA Summary'!D$56:D$57)*(MONTH($E36)-1)/12)*$H36</f>
        <v>151.69672836331094</v>
      </c>
      <c r="J36" s="246">
        <f>(SUM('1.  LRAMVA Summary'!E$53:E$55)+SUM('1.  LRAMVA Summary'!E$56:E$57)*(MONTH($E36)-1)/12)*$H36</f>
        <v>349.13939865696551</v>
      </c>
      <c r="K36" s="246">
        <f>(SUM('1.  LRAMVA Summary'!F$53:F$55)+SUM('1.  LRAMVA Summary'!F$56:F$57)*(MONTH($E36)-1)/12)*$H36</f>
        <v>413.46308384954648</v>
      </c>
      <c r="L36" s="246">
        <f>(SUM('1.  LRAMVA Summary'!G$53:G$55)+SUM('1.  LRAMVA Summary'!G$56:G$57)*(MONTH($E36)-1)/12)*$H36</f>
        <v>93.735621256747123</v>
      </c>
      <c r="M36" s="246">
        <f>(SUM('1.  LRAMVA Summary'!H$53:H$55)+SUM('1.  LRAMVA Summary'!H$56:H$57)*(MONTH($E36)-1)/12)*$H36</f>
        <v>5.322201397265121</v>
      </c>
      <c r="N36" s="246">
        <f>(SUM('1.  LRAMVA Summary'!I$53:I$55)+SUM('1.  LRAMVA Summary'!I$56:I$57)*(MONTH($E36)-1)/12)*$H36</f>
        <v>0</v>
      </c>
      <c r="O36" s="246">
        <f>(SUM('1.  LRAMVA Summary'!J$53:J$55)+SUM('1.  LRAMVA Summary'!J$56:J$57)*(MONTH($E36)-1)/12)*$H36</f>
        <v>0</v>
      </c>
      <c r="P36" s="246">
        <f>(SUM('1.  LRAMVA Summary'!K$53:K$55)+SUM('1.  LRAMVA Summary'!K$56:K$57)*(MONTH($E36)-1)/12)*$H36</f>
        <v>0</v>
      </c>
      <c r="Q36" s="246">
        <f>(SUM('1.  LRAMVA Summary'!L$53:L$55)+SUM('1.  LRAMVA Summary'!L$56:L$57)*(MONTH($E36)-1)/12)*$H36</f>
        <v>0</v>
      </c>
      <c r="R36" s="246">
        <f>(SUM('1.  LRAMVA Summary'!M$53:M$55)+SUM('1.  LRAMVA Summary'!M$56:M$57)*(MONTH($E36)-1)/12)*$H36</f>
        <v>0</v>
      </c>
      <c r="S36" s="246">
        <f>(SUM('1.  LRAMVA Summary'!N$53:N$55)+SUM('1.  LRAMVA Summary'!N$56:N$57)*(MONTH($E36)-1)/12)*$H36</f>
        <v>0</v>
      </c>
      <c r="T36" s="246">
        <f>(SUM('1.  LRAMVA Summary'!O$53:O$55)+SUM('1.  LRAMVA Summary'!O$56:O$57)*(MONTH($E36)-1)/12)*$H36</f>
        <v>0</v>
      </c>
      <c r="U36" s="246">
        <f>(SUM('1.  LRAMVA Summary'!P$53:P$55)+SUM('1.  LRAMVA Summary'!P$56:P$57)*(MONTH($E36)-1)/12)*$H36</f>
        <v>0</v>
      </c>
      <c r="V36" s="246">
        <f>(SUM('1.  LRAMVA Summary'!Q$53:Q$55)+SUM('1.  LRAMVA Summary'!Q$56:Q$57)*(MONTH($E36)-1)/12)*$H36</f>
        <v>0</v>
      </c>
      <c r="W36" s="247">
        <f t="shared" si="5"/>
        <v>1013.3570335238351</v>
      </c>
    </row>
    <row r="37" spans="2:23" s="9" customFormat="1">
      <c r="B37" s="229" t="s">
        <v>75</v>
      </c>
      <c r="C37" s="229">
        <v>1.0999999999999999E-2</v>
      </c>
      <c r="D37" s="222"/>
      <c r="E37" s="230">
        <v>41122</v>
      </c>
      <c r="F37" s="230" t="s">
        <v>179</v>
      </c>
      <c r="G37" s="231" t="s">
        <v>68</v>
      </c>
      <c r="H37" s="245">
        <f>C$21/12</f>
        <v>1.225E-3</v>
      </c>
      <c r="I37" s="246">
        <f>(SUM('1.  LRAMVA Summary'!D$53:D$55)+SUM('1.  LRAMVA Summary'!D$56:D$57)*(MONTH($E37)-1)/12)*$H37</f>
        <v>163.22099711552946</v>
      </c>
      <c r="J37" s="246">
        <f>(SUM('1.  LRAMVA Summary'!E$53:E$55)+SUM('1.  LRAMVA Summary'!E$56:E$57)*(MONTH($E37)-1)/12)*$H37</f>
        <v>375.29147025316394</v>
      </c>
      <c r="K37" s="246">
        <f>(SUM('1.  LRAMVA Summary'!F$53:F$55)+SUM('1.  LRAMVA Summary'!F$56:F$57)*(MONTH($E37)-1)/12)*$H37</f>
        <v>449.14153521877085</v>
      </c>
      <c r="L37" s="246">
        <f>(SUM('1.  LRAMVA Summary'!G$53:G$55)+SUM('1.  LRAMVA Summary'!G$56:G$57)*(MONTH($E37)-1)/12)*$H37</f>
        <v>101.78766261853832</v>
      </c>
      <c r="M37" s="246">
        <f>(SUM('1.  LRAMVA Summary'!H$53:H$55)+SUM('1.  LRAMVA Summary'!H$56:H$57)*(MONTH($E37)-1)/12)*$H37</f>
        <v>5.9904993701759741</v>
      </c>
      <c r="N37" s="246">
        <f>(SUM('1.  LRAMVA Summary'!I$53:I$55)+SUM('1.  LRAMVA Summary'!I$56:I$57)*(MONTH($E37)-1)/12)*$H37</f>
        <v>0</v>
      </c>
      <c r="O37" s="246">
        <f>(SUM('1.  LRAMVA Summary'!J$53:J$55)+SUM('1.  LRAMVA Summary'!J$56:J$57)*(MONTH($E37)-1)/12)*$H37</f>
        <v>0</v>
      </c>
      <c r="P37" s="246">
        <f>(SUM('1.  LRAMVA Summary'!K$53:K$55)+SUM('1.  LRAMVA Summary'!K$56:K$57)*(MONTH($E37)-1)/12)*$H37</f>
        <v>0</v>
      </c>
      <c r="Q37" s="246">
        <f>(SUM('1.  LRAMVA Summary'!L$53:L$55)+SUM('1.  LRAMVA Summary'!L$56:L$57)*(MONTH($E37)-1)/12)*$H37</f>
        <v>0</v>
      </c>
      <c r="R37" s="246">
        <f>(SUM('1.  LRAMVA Summary'!M$53:M$55)+SUM('1.  LRAMVA Summary'!M$56:M$57)*(MONTH($E37)-1)/12)*$H37</f>
        <v>0</v>
      </c>
      <c r="S37" s="246">
        <f>(SUM('1.  LRAMVA Summary'!N$53:N$55)+SUM('1.  LRAMVA Summary'!N$56:N$57)*(MONTH($E37)-1)/12)*$H37</f>
        <v>0</v>
      </c>
      <c r="T37" s="246">
        <f>(SUM('1.  LRAMVA Summary'!O$53:O$55)+SUM('1.  LRAMVA Summary'!O$56:O$57)*(MONTH($E37)-1)/12)*$H37</f>
        <v>0</v>
      </c>
      <c r="U37" s="246">
        <f>(SUM('1.  LRAMVA Summary'!P$53:P$55)+SUM('1.  LRAMVA Summary'!P$56:P$57)*(MONTH($E37)-1)/12)*$H37</f>
        <v>0</v>
      </c>
      <c r="V37" s="246">
        <f>(SUM('1.  LRAMVA Summary'!Q$53:Q$55)+SUM('1.  LRAMVA Summary'!Q$56:Q$57)*(MONTH($E37)-1)/12)*$H37</f>
        <v>0</v>
      </c>
      <c r="W37" s="247">
        <f t="shared" si="5"/>
        <v>1095.4321645761786</v>
      </c>
    </row>
    <row r="38" spans="2:23" s="9" customFormat="1">
      <c r="B38" s="229" t="s">
        <v>76</v>
      </c>
      <c r="C38" s="229">
        <v>1.0999999999999999E-2</v>
      </c>
      <c r="D38" s="222"/>
      <c r="E38" s="230">
        <v>41153</v>
      </c>
      <c r="F38" s="230" t="s">
        <v>179</v>
      </c>
      <c r="G38" s="231" t="s">
        <v>68</v>
      </c>
      <c r="H38" s="245">
        <f>C$21/12</f>
        <v>1.225E-3</v>
      </c>
      <c r="I38" s="246">
        <f>(SUM('1.  LRAMVA Summary'!D$53:D$55)+SUM('1.  LRAMVA Summary'!D$56:D$57)*(MONTH($E38)-1)/12)*$H38</f>
        <v>174.74526586774792</v>
      </c>
      <c r="J38" s="246">
        <f>(SUM('1.  LRAMVA Summary'!E$53:E$55)+SUM('1.  LRAMVA Summary'!E$56:E$57)*(MONTH($E38)-1)/12)*$H38</f>
        <v>401.44354184936242</v>
      </c>
      <c r="K38" s="246">
        <f>(SUM('1.  LRAMVA Summary'!F$53:F$55)+SUM('1.  LRAMVA Summary'!F$56:F$57)*(MONTH($E38)-1)/12)*$H38</f>
        <v>484.81998658799529</v>
      </c>
      <c r="L38" s="246">
        <f>(SUM('1.  LRAMVA Summary'!G$53:G$55)+SUM('1.  LRAMVA Summary'!G$56:G$57)*(MONTH($E38)-1)/12)*$H38</f>
        <v>109.8397039803295</v>
      </c>
      <c r="M38" s="246">
        <f>(SUM('1.  LRAMVA Summary'!H$53:H$55)+SUM('1.  LRAMVA Summary'!H$56:H$57)*(MONTH($E38)-1)/12)*$H38</f>
        <v>6.6587973430868272</v>
      </c>
      <c r="N38" s="246">
        <f>(SUM('1.  LRAMVA Summary'!I$53:I$55)+SUM('1.  LRAMVA Summary'!I$56:I$57)*(MONTH($E38)-1)/12)*$H38</f>
        <v>0</v>
      </c>
      <c r="O38" s="246">
        <f>(SUM('1.  LRAMVA Summary'!J$53:J$55)+SUM('1.  LRAMVA Summary'!J$56:J$57)*(MONTH($E38)-1)/12)*$H38</f>
        <v>0</v>
      </c>
      <c r="P38" s="246">
        <f>(SUM('1.  LRAMVA Summary'!K$53:K$55)+SUM('1.  LRAMVA Summary'!K$56:K$57)*(MONTH($E38)-1)/12)*$H38</f>
        <v>0</v>
      </c>
      <c r="Q38" s="246">
        <f>(SUM('1.  LRAMVA Summary'!L$53:L$55)+SUM('1.  LRAMVA Summary'!L$56:L$57)*(MONTH($E38)-1)/12)*$H38</f>
        <v>0</v>
      </c>
      <c r="R38" s="246">
        <f>(SUM('1.  LRAMVA Summary'!M$53:M$55)+SUM('1.  LRAMVA Summary'!M$56:M$57)*(MONTH($E38)-1)/12)*$H38</f>
        <v>0</v>
      </c>
      <c r="S38" s="246">
        <f>(SUM('1.  LRAMVA Summary'!N$53:N$55)+SUM('1.  LRAMVA Summary'!N$56:N$57)*(MONTH($E38)-1)/12)*$H38</f>
        <v>0</v>
      </c>
      <c r="T38" s="246">
        <f>(SUM('1.  LRAMVA Summary'!O$53:O$55)+SUM('1.  LRAMVA Summary'!O$56:O$57)*(MONTH($E38)-1)/12)*$H38</f>
        <v>0</v>
      </c>
      <c r="U38" s="246">
        <f>(SUM('1.  LRAMVA Summary'!P$53:P$55)+SUM('1.  LRAMVA Summary'!P$56:P$57)*(MONTH($E38)-1)/12)*$H38</f>
        <v>0</v>
      </c>
      <c r="V38" s="246">
        <f>(SUM('1.  LRAMVA Summary'!Q$53:Q$55)+SUM('1.  LRAMVA Summary'!Q$56:Q$57)*(MONTH($E38)-1)/12)*$H38</f>
        <v>0</v>
      </c>
      <c r="W38" s="247">
        <f t="shared" si="5"/>
        <v>1177.5072956285219</v>
      </c>
    </row>
    <row r="39" spans="2:23" s="9" customFormat="1">
      <c r="B39" s="229" t="s">
        <v>77</v>
      </c>
      <c r="C39" s="229">
        <v>1.0999999999999999E-2</v>
      </c>
      <c r="D39" s="222"/>
      <c r="E39" s="230">
        <v>41183</v>
      </c>
      <c r="F39" s="230" t="s">
        <v>179</v>
      </c>
      <c r="G39" s="231" t="s">
        <v>69</v>
      </c>
      <c r="H39" s="248">
        <f>C$22/12</f>
        <v>1.225E-3</v>
      </c>
      <c r="I39" s="246">
        <f>(SUM('1.  LRAMVA Summary'!D$53:D$55)+SUM('1.  LRAMVA Summary'!D$56:D$57)*(MONTH($E39)-1)/12)*$H39</f>
        <v>186.26953461996638</v>
      </c>
      <c r="J39" s="246">
        <f>(SUM('1.  LRAMVA Summary'!E$53:E$55)+SUM('1.  LRAMVA Summary'!E$56:E$57)*(MONTH($E39)-1)/12)*$H39</f>
        <v>427.59561344556084</v>
      </c>
      <c r="K39" s="246">
        <f>(SUM('1.  LRAMVA Summary'!F$53:F$55)+SUM('1.  LRAMVA Summary'!F$56:F$57)*(MONTH($E39)-1)/12)*$H39</f>
        <v>520.49843795721972</v>
      </c>
      <c r="L39" s="246">
        <f>(SUM('1.  LRAMVA Summary'!G$53:G$55)+SUM('1.  LRAMVA Summary'!G$56:G$57)*(MONTH($E39)-1)/12)*$H39</f>
        <v>117.89174534212069</v>
      </c>
      <c r="M39" s="246">
        <f>(SUM('1.  LRAMVA Summary'!H$53:H$55)+SUM('1.  LRAMVA Summary'!H$56:H$57)*(MONTH($E39)-1)/12)*$H39</f>
        <v>7.3270953159976804</v>
      </c>
      <c r="N39" s="246">
        <f>(SUM('1.  LRAMVA Summary'!I$53:I$55)+SUM('1.  LRAMVA Summary'!I$56:I$57)*(MONTH($E39)-1)/12)*$H39</f>
        <v>0</v>
      </c>
      <c r="O39" s="246">
        <f>(SUM('1.  LRAMVA Summary'!J$53:J$55)+SUM('1.  LRAMVA Summary'!J$56:J$57)*(MONTH($E39)-1)/12)*$H39</f>
        <v>0</v>
      </c>
      <c r="P39" s="246">
        <f>(SUM('1.  LRAMVA Summary'!K$53:K$55)+SUM('1.  LRAMVA Summary'!K$56:K$57)*(MONTH($E39)-1)/12)*$H39</f>
        <v>0</v>
      </c>
      <c r="Q39" s="246">
        <f>(SUM('1.  LRAMVA Summary'!L$53:L$55)+SUM('1.  LRAMVA Summary'!L$56:L$57)*(MONTH($E39)-1)/12)*$H39</f>
        <v>0</v>
      </c>
      <c r="R39" s="246">
        <f>(SUM('1.  LRAMVA Summary'!M$53:M$55)+SUM('1.  LRAMVA Summary'!M$56:M$57)*(MONTH($E39)-1)/12)*$H39</f>
        <v>0</v>
      </c>
      <c r="S39" s="246">
        <f>(SUM('1.  LRAMVA Summary'!N$53:N$55)+SUM('1.  LRAMVA Summary'!N$56:N$57)*(MONTH($E39)-1)/12)*$H39</f>
        <v>0</v>
      </c>
      <c r="T39" s="246">
        <f>(SUM('1.  LRAMVA Summary'!O$53:O$55)+SUM('1.  LRAMVA Summary'!O$56:O$57)*(MONTH($E39)-1)/12)*$H39</f>
        <v>0</v>
      </c>
      <c r="U39" s="246">
        <f>(SUM('1.  LRAMVA Summary'!P$53:P$55)+SUM('1.  LRAMVA Summary'!P$56:P$57)*(MONTH($E39)-1)/12)*$H39</f>
        <v>0</v>
      </c>
      <c r="V39" s="246">
        <f>(SUM('1.  LRAMVA Summary'!Q$53:Q$55)+SUM('1.  LRAMVA Summary'!Q$56:Q$57)*(MONTH($E39)-1)/12)*$H39</f>
        <v>0</v>
      </c>
      <c r="W39" s="247">
        <f t="shared" si="5"/>
        <v>1259.5824266808652</v>
      </c>
    </row>
    <row r="40" spans="2:23" s="9" customFormat="1">
      <c r="B40" s="229" t="s">
        <v>78</v>
      </c>
      <c r="C40" s="229">
        <v>1.0999999999999999E-2</v>
      </c>
      <c r="D40" s="222"/>
      <c r="E40" s="230">
        <v>41214</v>
      </c>
      <c r="F40" s="230" t="s">
        <v>179</v>
      </c>
      <c r="G40" s="231" t="s">
        <v>69</v>
      </c>
      <c r="H40" s="245">
        <f>C$22/12</f>
        <v>1.225E-3</v>
      </c>
      <c r="I40" s="246">
        <f>(SUM('1.  LRAMVA Summary'!D$53:D$55)+SUM('1.  LRAMVA Summary'!D$56:D$57)*(MONTH($E40)-1)/12)*$H40</f>
        <v>197.7938033721849</v>
      </c>
      <c r="J40" s="246">
        <f>(SUM('1.  LRAMVA Summary'!E$53:E$55)+SUM('1.  LRAMVA Summary'!E$56:E$57)*(MONTH($E40)-1)/12)*$H40</f>
        <v>453.74768504175921</v>
      </c>
      <c r="K40" s="246">
        <f>(SUM('1.  LRAMVA Summary'!F$53:F$55)+SUM('1.  LRAMVA Summary'!F$56:F$57)*(MONTH($E40)-1)/12)*$H40</f>
        <v>556.1768893264441</v>
      </c>
      <c r="L40" s="246">
        <f>(SUM('1.  LRAMVA Summary'!G$53:G$55)+SUM('1.  LRAMVA Summary'!G$56:G$57)*(MONTH($E40)-1)/12)*$H40</f>
        <v>125.94378670391191</v>
      </c>
      <c r="M40" s="246">
        <f>(SUM('1.  LRAMVA Summary'!H$53:H$55)+SUM('1.  LRAMVA Summary'!H$56:H$57)*(MONTH($E40)-1)/12)*$H40</f>
        <v>7.9953932889085335</v>
      </c>
      <c r="N40" s="246">
        <f>(SUM('1.  LRAMVA Summary'!I$53:I$55)+SUM('1.  LRAMVA Summary'!I$56:I$57)*(MONTH($E40)-1)/12)*$H40</f>
        <v>0</v>
      </c>
      <c r="O40" s="246">
        <f>(SUM('1.  LRAMVA Summary'!J$53:J$55)+SUM('1.  LRAMVA Summary'!J$56:J$57)*(MONTH($E40)-1)/12)*$H40</f>
        <v>0</v>
      </c>
      <c r="P40" s="246">
        <f>(SUM('1.  LRAMVA Summary'!K$53:K$55)+SUM('1.  LRAMVA Summary'!K$56:K$57)*(MONTH($E40)-1)/12)*$H40</f>
        <v>0</v>
      </c>
      <c r="Q40" s="246">
        <f>(SUM('1.  LRAMVA Summary'!L$53:L$55)+SUM('1.  LRAMVA Summary'!L$56:L$57)*(MONTH($E40)-1)/12)*$H40</f>
        <v>0</v>
      </c>
      <c r="R40" s="246">
        <f>(SUM('1.  LRAMVA Summary'!M$53:M$55)+SUM('1.  LRAMVA Summary'!M$56:M$57)*(MONTH($E40)-1)/12)*$H40</f>
        <v>0</v>
      </c>
      <c r="S40" s="246">
        <f>(SUM('1.  LRAMVA Summary'!N$53:N$55)+SUM('1.  LRAMVA Summary'!N$56:N$57)*(MONTH($E40)-1)/12)*$H40</f>
        <v>0</v>
      </c>
      <c r="T40" s="246">
        <f>(SUM('1.  LRAMVA Summary'!O$53:O$55)+SUM('1.  LRAMVA Summary'!O$56:O$57)*(MONTH($E40)-1)/12)*$H40</f>
        <v>0</v>
      </c>
      <c r="U40" s="246">
        <f>(SUM('1.  LRAMVA Summary'!P$53:P$55)+SUM('1.  LRAMVA Summary'!P$56:P$57)*(MONTH($E40)-1)/12)*$H40</f>
        <v>0</v>
      </c>
      <c r="V40" s="246">
        <f>(SUM('1.  LRAMVA Summary'!Q$53:Q$55)+SUM('1.  LRAMVA Summary'!Q$56:Q$57)*(MONTH($E40)-1)/12)*$H40</f>
        <v>0</v>
      </c>
      <c r="W40" s="247">
        <f t="shared" si="5"/>
        <v>1341.6575577332087</v>
      </c>
    </row>
    <row r="41" spans="2:23" s="9" customFormat="1">
      <c r="B41" s="229" t="s">
        <v>79</v>
      </c>
      <c r="C41" s="249">
        <v>1.0999999999999999E-2</v>
      </c>
      <c r="D41" s="222"/>
      <c r="E41" s="230">
        <v>41244</v>
      </c>
      <c r="F41" s="230" t="s">
        <v>179</v>
      </c>
      <c r="G41" s="231" t="s">
        <v>69</v>
      </c>
      <c r="H41" s="245">
        <f>C$22/12</f>
        <v>1.225E-3</v>
      </c>
      <c r="I41" s="246">
        <f>(SUM('1.  LRAMVA Summary'!D$53:D$55)+SUM('1.  LRAMVA Summary'!D$56:D$57)*(MONTH($E41)-1)/12)*$H41</f>
        <v>209.31807212440339</v>
      </c>
      <c r="J41" s="246">
        <f>(SUM('1.  LRAMVA Summary'!E$53:E$55)+SUM('1.  LRAMVA Summary'!E$56:E$57)*(MONTH($E41)-1)/12)*$H41</f>
        <v>479.89975663795769</v>
      </c>
      <c r="K41" s="246">
        <f>(SUM('1.  LRAMVA Summary'!F$53:F$55)+SUM('1.  LRAMVA Summary'!F$56:F$57)*(MONTH($E41)-1)/12)*$H41</f>
        <v>591.85534069566859</v>
      </c>
      <c r="L41" s="246">
        <f>(SUM('1.  LRAMVA Summary'!G$53:G$55)+SUM('1.  LRAMVA Summary'!G$56:G$57)*(MONTH($E41)-1)/12)*$H41</f>
        <v>133.99582806570308</v>
      </c>
      <c r="M41" s="246">
        <f>(SUM('1.  LRAMVA Summary'!H$53:H$55)+SUM('1.  LRAMVA Summary'!H$56:H$57)*(MONTH($E41)-1)/12)*$H41</f>
        <v>8.6636912618193875</v>
      </c>
      <c r="N41" s="246">
        <f>(SUM('1.  LRAMVA Summary'!I$53:I$55)+SUM('1.  LRAMVA Summary'!I$56:I$57)*(MONTH($E41)-1)/12)*$H41</f>
        <v>0</v>
      </c>
      <c r="O41" s="246">
        <f>(SUM('1.  LRAMVA Summary'!J$53:J$55)+SUM('1.  LRAMVA Summary'!J$56:J$57)*(MONTH($E41)-1)/12)*$H41</f>
        <v>0</v>
      </c>
      <c r="P41" s="246">
        <f>(SUM('1.  LRAMVA Summary'!K$53:K$55)+SUM('1.  LRAMVA Summary'!K$56:K$57)*(MONTH($E41)-1)/12)*$H41</f>
        <v>0</v>
      </c>
      <c r="Q41" s="246">
        <f>(SUM('1.  LRAMVA Summary'!L$53:L$55)+SUM('1.  LRAMVA Summary'!L$56:L$57)*(MONTH($E41)-1)/12)*$H41</f>
        <v>0</v>
      </c>
      <c r="R41" s="246">
        <f>(SUM('1.  LRAMVA Summary'!M$53:M$55)+SUM('1.  LRAMVA Summary'!M$56:M$57)*(MONTH($E41)-1)/12)*$H41</f>
        <v>0</v>
      </c>
      <c r="S41" s="246">
        <f>(SUM('1.  LRAMVA Summary'!N$53:N$55)+SUM('1.  LRAMVA Summary'!N$56:N$57)*(MONTH($E41)-1)/12)*$H41</f>
        <v>0</v>
      </c>
      <c r="T41" s="246">
        <f>(SUM('1.  LRAMVA Summary'!O$53:O$55)+SUM('1.  LRAMVA Summary'!O$56:O$57)*(MONTH($E41)-1)/12)*$H41</f>
        <v>0</v>
      </c>
      <c r="U41" s="246">
        <f>(SUM('1.  LRAMVA Summary'!P$53:P$55)+SUM('1.  LRAMVA Summary'!P$56:P$57)*(MONTH($E41)-1)/12)*$H41</f>
        <v>0</v>
      </c>
      <c r="V41" s="246">
        <f>(SUM('1.  LRAMVA Summary'!Q$53:Q$55)+SUM('1.  LRAMVA Summary'!Q$56:Q$57)*(MONTH($E41)-1)/12)*$H41</f>
        <v>0</v>
      </c>
      <c r="W41" s="247">
        <f>SUM(I41:V41)</f>
        <v>1423.732688785552</v>
      </c>
    </row>
    <row r="42" spans="2:23" s="9" customFormat="1" ht="15.75" thickBot="1">
      <c r="B42" s="229" t="s">
        <v>80</v>
      </c>
      <c r="C42" s="756">
        <v>1.4999999999999999E-2</v>
      </c>
      <c r="D42" s="222"/>
      <c r="E42" s="232" t="s">
        <v>467</v>
      </c>
      <c r="F42" s="232"/>
      <c r="G42" s="233"/>
      <c r="H42" s="250"/>
      <c r="I42" s="235">
        <f>SUM(I29:I41)</f>
        <v>2205.2462650214202</v>
      </c>
      <c r="J42" s="235">
        <f t="shared" ref="J42:O42" si="6">SUM(J29:J41)</f>
        <v>5090.0086842451574</v>
      </c>
      <c r="K42" s="235">
        <f t="shared" si="6"/>
        <v>5844.1443639673125</v>
      </c>
      <c r="L42" s="235">
        <f t="shared" si="6"/>
        <v>1326.3437588832185</v>
      </c>
      <c r="M42" s="235">
        <f t="shared" si="6"/>
        <v>67.074903508616316</v>
      </c>
      <c r="N42" s="235">
        <f t="shared" si="6"/>
        <v>0</v>
      </c>
      <c r="O42" s="235">
        <f t="shared" si="6"/>
        <v>0</v>
      </c>
      <c r="P42" s="235">
        <f t="shared" ref="P42:V42" si="7">SUM(P29:P41)</f>
        <v>0</v>
      </c>
      <c r="Q42" s="235">
        <f t="shared" si="7"/>
        <v>0</v>
      </c>
      <c r="R42" s="235">
        <f t="shared" si="7"/>
        <v>0</v>
      </c>
      <c r="S42" s="235">
        <f t="shared" si="7"/>
        <v>0</v>
      </c>
      <c r="T42" s="235">
        <f t="shared" si="7"/>
        <v>0</v>
      </c>
      <c r="U42" s="235">
        <f t="shared" si="7"/>
        <v>0</v>
      </c>
      <c r="V42" s="235">
        <f t="shared" si="7"/>
        <v>0</v>
      </c>
      <c r="W42" s="235">
        <f>SUM(W29:W41)</f>
        <v>14532.817975625723</v>
      </c>
    </row>
    <row r="43" spans="2:23" s="9" customFormat="1" ht="15.75" thickTop="1">
      <c r="B43" s="229" t="s">
        <v>81</v>
      </c>
      <c r="C43" s="756">
        <v>1.4999999999999999E-2</v>
      </c>
      <c r="D43" s="222"/>
      <c r="E43" s="236" t="s">
        <v>67</v>
      </c>
      <c r="F43" s="236"/>
      <c r="G43" s="237"/>
      <c r="H43" s="238"/>
      <c r="I43" s="239"/>
      <c r="J43" s="239"/>
      <c r="K43" s="239"/>
      <c r="L43" s="239"/>
      <c r="M43" s="239"/>
      <c r="N43" s="239"/>
      <c r="O43" s="239"/>
      <c r="P43" s="239"/>
      <c r="Q43" s="239"/>
      <c r="R43" s="239"/>
      <c r="S43" s="239"/>
      <c r="T43" s="239"/>
      <c r="U43" s="239"/>
      <c r="V43" s="239"/>
      <c r="W43" s="240"/>
    </row>
    <row r="44" spans="2:23" s="9" customFormat="1">
      <c r="B44" s="229" t="s">
        <v>82</v>
      </c>
      <c r="C44" s="756">
        <v>1.89E-2</v>
      </c>
      <c r="D44" s="222"/>
      <c r="E44" s="241" t="s">
        <v>430</v>
      </c>
      <c r="F44" s="241"/>
      <c r="G44" s="242"/>
      <c r="H44" s="243"/>
      <c r="I44" s="244">
        <f t="shared" ref="I44:O44" si="8">I42+I43</f>
        <v>2205.2462650214202</v>
      </c>
      <c r="J44" s="244">
        <f t="shared" si="8"/>
        <v>5090.0086842451574</v>
      </c>
      <c r="K44" s="244">
        <f t="shared" si="8"/>
        <v>5844.1443639673125</v>
      </c>
      <c r="L44" s="244">
        <f t="shared" si="8"/>
        <v>1326.3437588832185</v>
      </c>
      <c r="M44" s="244">
        <f t="shared" si="8"/>
        <v>67.074903508616316</v>
      </c>
      <c r="N44" s="244">
        <f t="shared" si="8"/>
        <v>0</v>
      </c>
      <c r="O44" s="244">
        <f t="shared" si="8"/>
        <v>0</v>
      </c>
      <c r="P44" s="244">
        <f t="shared" ref="P44:V44" si="9">P42+P43</f>
        <v>0</v>
      </c>
      <c r="Q44" s="244">
        <f t="shared" si="9"/>
        <v>0</v>
      </c>
      <c r="R44" s="244">
        <f t="shared" si="9"/>
        <v>0</v>
      </c>
      <c r="S44" s="244">
        <f t="shared" si="9"/>
        <v>0</v>
      </c>
      <c r="T44" s="244">
        <f t="shared" si="9"/>
        <v>0</v>
      </c>
      <c r="U44" s="244">
        <f t="shared" si="9"/>
        <v>0</v>
      </c>
      <c r="V44" s="244">
        <f t="shared" si="9"/>
        <v>0</v>
      </c>
      <c r="W44" s="244">
        <f>W42+W43</f>
        <v>14532.817975625723</v>
      </c>
    </row>
    <row r="45" spans="2:23" s="9" customFormat="1">
      <c r="B45" s="229" t="s">
        <v>83</v>
      </c>
      <c r="C45" s="249"/>
      <c r="D45" s="222"/>
      <c r="E45" s="230">
        <v>41275</v>
      </c>
      <c r="F45" s="230" t="s">
        <v>180</v>
      </c>
      <c r="G45" s="231" t="s">
        <v>65</v>
      </c>
      <c r="H45" s="248">
        <f>C$23/12</f>
        <v>1.225E-3</v>
      </c>
      <c r="I45" s="246">
        <f>(SUM('1.  LRAMVA Summary'!D$53:D$58)+SUM('1.  LRAMVA Summary'!D$59:D$60)*(MONTH($E45)-1)/12)*$H45</f>
        <v>220.84234087662188</v>
      </c>
      <c r="J45" s="246">
        <f>(SUM('1.  LRAMVA Summary'!E$53:E$58)+SUM('1.  LRAMVA Summary'!E$59:E$60)*(MONTH($E45)-1)/12)*$H45</f>
        <v>506.05182823415606</v>
      </c>
      <c r="K45" s="246">
        <f>(SUM('1.  LRAMVA Summary'!F$53:F$58)+SUM('1.  LRAMVA Summary'!F$59:F$60)*(MONTH($E45)-1)/12)*$H45</f>
        <v>627.53379206489296</v>
      </c>
      <c r="L45" s="246">
        <f>(SUM('1.  LRAMVA Summary'!G$53:G$58)+SUM('1.  LRAMVA Summary'!G$59:G$60)*(MONTH($E45)-1)/12)*$H45</f>
        <v>142.04786942749428</v>
      </c>
      <c r="M45" s="246">
        <f>(SUM('1.  LRAMVA Summary'!H$53:H$58)+SUM('1.  LRAMVA Summary'!H$59:H$60)*(MONTH($E45)-1)/12)*$H45</f>
        <v>9.3319892347302407</v>
      </c>
      <c r="N45" s="246">
        <f>(SUM('1.  LRAMVA Summary'!I$53:I$58)+SUM('1.  LRAMVA Summary'!I$59:I$60)*(MONTH($E45)-1)/12)*$H45</f>
        <v>0</v>
      </c>
      <c r="O45" s="246">
        <f>(SUM('1.  LRAMVA Summary'!J$53:J$58)+SUM('1.  LRAMVA Summary'!J$59:J$60)*(MONTH($E45)-1)/12)*$H45</f>
        <v>0</v>
      </c>
      <c r="P45" s="246">
        <f>(SUM('1.  LRAMVA Summary'!K$53:K$58)+SUM('1.  LRAMVA Summary'!K$59:K$60)*(MONTH($E45)-1)/12)*$H45</f>
        <v>0</v>
      </c>
      <c r="Q45" s="246">
        <f>(SUM('1.  LRAMVA Summary'!L$53:L$58)+SUM('1.  LRAMVA Summary'!L$59:L$60)*(MONTH($E45)-1)/12)*$H45</f>
        <v>0</v>
      </c>
      <c r="R45" s="246">
        <f>(SUM('1.  LRAMVA Summary'!M$53:M$58)+SUM('1.  LRAMVA Summary'!M$59:M$60)*(MONTH($E45)-1)/12)*$H45</f>
        <v>0</v>
      </c>
      <c r="S45" s="246">
        <f>(SUM('1.  LRAMVA Summary'!N$53:N$58)+SUM('1.  LRAMVA Summary'!N$59:N$60)*(MONTH($E45)-1)/12)*$H45</f>
        <v>0</v>
      </c>
      <c r="T45" s="246">
        <f>(SUM('1.  LRAMVA Summary'!O$53:O$58)+SUM('1.  LRAMVA Summary'!O$59:O$60)*(MONTH($E45)-1)/12)*$H45</f>
        <v>0</v>
      </c>
      <c r="U45" s="246">
        <f>(SUM('1.  LRAMVA Summary'!P$53:P$58)+SUM('1.  LRAMVA Summary'!P$59:P$60)*(MONTH($E45)-1)/12)*$H45</f>
        <v>0</v>
      </c>
      <c r="V45" s="246">
        <f>(SUM('1.  LRAMVA Summary'!Q$53:Q$58)+SUM('1.  LRAMVA Summary'!Q$59:Q$60)*(MONTH($E45)-1)/12)*$H45</f>
        <v>0</v>
      </c>
      <c r="W45" s="247">
        <f>SUM(I45:V45)</f>
        <v>1505.8078198378955</v>
      </c>
    </row>
    <row r="46" spans="2:23" s="9" customFormat="1">
      <c r="B46" s="229" t="s">
        <v>84</v>
      </c>
      <c r="C46" s="249"/>
      <c r="D46" s="222"/>
      <c r="E46" s="230">
        <v>41306</v>
      </c>
      <c r="F46" s="230" t="s">
        <v>180</v>
      </c>
      <c r="G46" s="231" t="s">
        <v>65</v>
      </c>
      <c r="H46" s="245">
        <f>C$23/12</f>
        <v>1.225E-3</v>
      </c>
      <c r="I46" s="246">
        <f>(SUM('1.  LRAMVA Summary'!D$53:D$58)+SUM('1.  LRAMVA Summary'!D$59:D$60)*(MONTH($E46)-1)/12)*$H46</f>
        <v>191.46209144533009</v>
      </c>
      <c r="J46" s="246">
        <f>(SUM('1.  LRAMVA Summary'!E$53:E$58)+SUM('1.  LRAMVA Summary'!E$59:E$60)*(MONTH($E46)-1)/12)*$H46</f>
        <v>493.45508278605951</v>
      </c>
      <c r="K46" s="246">
        <f>(SUM('1.  LRAMVA Summary'!F$53:F$58)+SUM('1.  LRAMVA Summary'!F$59:F$60)*(MONTH($E46)-1)/12)*$H46</f>
        <v>672.61678991101496</v>
      </c>
      <c r="L46" s="246">
        <f>(SUM('1.  LRAMVA Summary'!G$53:G$58)+SUM('1.  LRAMVA Summary'!G$59:G$60)*(MONTH($E46)-1)/12)*$H46</f>
        <v>152.08600072516458</v>
      </c>
      <c r="M46" s="246">
        <f>(SUM('1.  LRAMVA Summary'!H$53:H$58)+SUM('1.  LRAMVA Summary'!H$59:H$60)*(MONTH($E46)-1)/12)*$H46</f>
        <v>11.743755161207353</v>
      </c>
      <c r="N46" s="246">
        <f>(SUM('1.  LRAMVA Summary'!I$53:I$58)+SUM('1.  LRAMVA Summary'!I$59:I$60)*(MONTH($E46)-1)/12)*$H46</f>
        <v>-62.207823952551927</v>
      </c>
      <c r="O46" s="246">
        <f>(SUM('1.  LRAMVA Summary'!J$53:J$58)+SUM('1.  LRAMVA Summary'!J$59:J$60)*(MONTH($E46)-1)/12)*$H46</f>
        <v>0</v>
      </c>
      <c r="P46" s="246">
        <f>(SUM('1.  LRAMVA Summary'!K$53:K$58)+SUM('1.  LRAMVA Summary'!K$59:K$60)*(MONTH($E46)-1)/12)*$H46</f>
        <v>0</v>
      </c>
      <c r="Q46" s="246">
        <f>(SUM('1.  LRAMVA Summary'!L$53:L$58)+SUM('1.  LRAMVA Summary'!L$59:L$60)*(MONTH($E46)-1)/12)*$H46</f>
        <v>0</v>
      </c>
      <c r="R46" s="246">
        <f>(SUM('1.  LRAMVA Summary'!M$53:M$58)+SUM('1.  LRAMVA Summary'!M$59:M$60)*(MONTH($E46)-1)/12)*$H46</f>
        <v>0</v>
      </c>
      <c r="S46" s="246">
        <f>(SUM('1.  LRAMVA Summary'!N$53:N$58)+SUM('1.  LRAMVA Summary'!N$59:N$60)*(MONTH($E46)-1)/12)*$H46</f>
        <v>0</v>
      </c>
      <c r="T46" s="246">
        <f>(SUM('1.  LRAMVA Summary'!O$53:O$58)+SUM('1.  LRAMVA Summary'!O$59:O$60)*(MONTH($E46)-1)/12)*$H46</f>
        <v>0</v>
      </c>
      <c r="U46" s="246">
        <f>(SUM('1.  LRAMVA Summary'!P$53:P$58)+SUM('1.  LRAMVA Summary'!P$59:P$60)*(MONTH($E46)-1)/12)*$H46</f>
        <v>0</v>
      </c>
      <c r="V46" s="246">
        <f>(SUM('1.  LRAMVA Summary'!Q$53:Q$58)+SUM('1.  LRAMVA Summary'!Q$59:Q$60)*(MONTH($E46)-1)/12)*$H46</f>
        <v>0</v>
      </c>
      <c r="W46" s="247">
        <f t="shared" ref="W46:W56" si="10">SUM(I46:V46)</f>
        <v>1459.1558960762247</v>
      </c>
    </row>
    <row r="47" spans="2:23" s="9" customFormat="1">
      <c r="B47" s="229" t="s">
        <v>85</v>
      </c>
      <c r="C47" s="249"/>
      <c r="D47" s="222"/>
      <c r="E47" s="230">
        <v>41334</v>
      </c>
      <c r="F47" s="230" t="s">
        <v>180</v>
      </c>
      <c r="G47" s="231" t="s">
        <v>65</v>
      </c>
      <c r="H47" s="245">
        <f>C$23/12</f>
        <v>1.225E-3</v>
      </c>
      <c r="I47" s="246">
        <f>(SUM('1.  LRAMVA Summary'!D$53:D$58)+SUM('1.  LRAMVA Summary'!D$59:D$60)*(MONTH($E47)-1)/12)*$H47</f>
        <v>162.08184201403833</v>
      </c>
      <c r="J47" s="246">
        <f>(SUM('1.  LRAMVA Summary'!E$53:E$58)+SUM('1.  LRAMVA Summary'!E$59:E$60)*(MONTH($E47)-1)/12)*$H47</f>
        <v>480.85833733796289</v>
      </c>
      <c r="K47" s="246">
        <f>(SUM('1.  LRAMVA Summary'!F$53:F$58)+SUM('1.  LRAMVA Summary'!F$59:F$60)*(MONTH($E47)-1)/12)*$H47</f>
        <v>717.69978775713707</v>
      </c>
      <c r="L47" s="246">
        <f>(SUM('1.  LRAMVA Summary'!G$53:G$58)+SUM('1.  LRAMVA Summary'!G$59:G$60)*(MONTH($E47)-1)/12)*$H47</f>
        <v>162.12413202283489</v>
      </c>
      <c r="M47" s="246">
        <f>(SUM('1.  LRAMVA Summary'!H$53:H$58)+SUM('1.  LRAMVA Summary'!H$59:H$60)*(MONTH($E47)-1)/12)*$H47</f>
        <v>14.155521087684466</v>
      </c>
      <c r="N47" s="246">
        <f>(SUM('1.  LRAMVA Summary'!I$53:I$58)+SUM('1.  LRAMVA Summary'!I$59:I$60)*(MONTH($E47)-1)/12)*$H47</f>
        <v>-124.41564790510385</v>
      </c>
      <c r="O47" s="246">
        <f>(SUM('1.  LRAMVA Summary'!J$53:J$58)+SUM('1.  LRAMVA Summary'!J$59:J$60)*(MONTH($E47)-1)/12)*$H47</f>
        <v>0</v>
      </c>
      <c r="P47" s="246">
        <f>(SUM('1.  LRAMVA Summary'!K$53:K$58)+SUM('1.  LRAMVA Summary'!K$59:K$60)*(MONTH($E47)-1)/12)*$H47</f>
        <v>0</v>
      </c>
      <c r="Q47" s="246">
        <f>(SUM('1.  LRAMVA Summary'!L$53:L$58)+SUM('1.  LRAMVA Summary'!L$59:L$60)*(MONTH($E47)-1)/12)*$H47</f>
        <v>0</v>
      </c>
      <c r="R47" s="246">
        <f>(SUM('1.  LRAMVA Summary'!M$53:M$58)+SUM('1.  LRAMVA Summary'!M$59:M$60)*(MONTH($E47)-1)/12)*$H47</f>
        <v>0</v>
      </c>
      <c r="S47" s="246">
        <f>(SUM('1.  LRAMVA Summary'!N$53:N$58)+SUM('1.  LRAMVA Summary'!N$59:N$60)*(MONTH($E47)-1)/12)*$H47</f>
        <v>0</v>
      </c>
      <c r="T47" s="246">
        <f>(SUM('1.  LRAMVA Summary'!O$53:O$58)+SUM('1.  LRAMVA Summary'!O$59:O$60)*(MONTH($E47)-1)/12)*$H47</f>
        <v>0</v>
      </c>
      <c r="U47" s="246">
        <f>(SUM('1.  LRAMVA Summary'!P$53:P$58)+SUM('1.  LRAMVA Summary'!P$59:P$60)*(MONTH($E47)-1)/12)*$H47</f>
        <v>0</v>
      </c>
      <c r="V47" s="246">
        <f>(SUM('1.  LRAMVA Summary'!Q$53:Q$58)+SUM('1.  LRAMVA Summary'!Q$59:Q$60)*(MONTH($E47)-1)/12)*$H47</f>
        <v>0</v>
      </c>
      <c r="W47" s="247">
        <f t="shared" si="10"/>
        <v>1412.5039723145537</v>
      </c>
    </row>
    <row r="48" spans="2:23" s="9" customFormat="1">
      <c r="B48" s="229" t="s">
        <v>86</v>
      </c>
      <c r="C48" s="249"/>
      <c r="D48" s="222"/>
      <c r="E48" s="230">
        <v>41365</v>
      </c>
      <c r="F48" s="230" t="s">
        <v>180</v>
      </c>
      <c r="G48" s="231" t="s">
        <v>66</v>
      </c>
      <c r="H48" s="248">
        <f>C$24/12</f>
        <v>1.225E-3</v>
      </c>
      <c r="I48" s="246">
        <f>(SUM('1.  LRAMVA Summary'!D$53:D$58)+SUM('1.  LRAMVA Summary'!D$59:D$60)*(MONTH($E48)-1)/12)*$H48</f>
        <v>132.70159258274657</v>
      </c>
      <c r="J48" s="246">
        <f>(SUM('1.  LRAMVA Summary'!E$53:E$58)+SUM('1.  LRAMVA Summary'!E$59:E$60)*(MONTH($E48)-1)/12)*$H48</f>
        <v>468.26159188986634</v>
      </c>
      <c r="K48" s="246">
        <f>(SUM('1.  LRAMVA Summary'!F$53:F$58)+SUM('1.  LRAMVA Summary'!F$59:F$60)*(MONTH($E48)-1)/12)*$H48</f>
        <v>762.78278560325907</v>
      </c>
      <c r="L48" s="246">
        <f>(SUM('1.  LRAMVA Summary'!G$53:G$58)+SUM('1.  LRAMVA Summary'!G$59:G$60)*(MONTH($E48)-1)/12)*$H48</f>
        <v>172.16226332050522</v>
      </c>
      <c r="M48" s="246">
        <f>(SUM('1.  LRAMVA Summary'!H$53:H$58)+SUM('1.  LRAMVA Summary'!H$59:H$60)*(MONTH($E48)-1)/12)*$H48</f>
        <v>16.567287014161579</v>
      </c>
      <c r="N48" s="246">
        <f>(SUM('1.  LRAMVA Summary'!I$53:I$58)+SUM('1.  LRAMVA Summary'!I$59:I$60)*(MONTH($E48)-1)/12)*$H48</f>
        <v>-186.62347185765577</v>
      </c>
      <c r="O48" s="246">
        <f>(SUM('1.  LRAMVA Summary'!J$53:J$58)+SUM('1.  LRAMVA Summary'!J$59:J$60)*(MONTH($E48)-1)/12)*$H48</f>
        <v>0</v>
      </c>
      <c r="P48" s="246">
        <f>(SUM('1.  LRAMVA Summary'!K$53:K$58)+SUM('1.  LRAMVA Summary'!K$59:K$60)*(MONTH($E48)-1)/12)*$H48</f>
        <v>0</v>
      </c>
      <c r="Q48" s="246">
        <f>(SUM('1.  LRAMVA Summary'!L$53:L$58)+SUM('1.  LRAMVA Summary'!L$59:L$60)*(MONTH($E48)-1)/12)*$H48</f>
        <v>0</v>
      </c>
      <c r="R48" s="246">
        <f>(SUM('1.  LRAMVA Summary'!M$53:M$58)+SUM('1.  LRAMVA Summary'!M$59:M$60)*(MONTH($E48)-1)/12)*$H48</f>
        <v>0</v>
      </c>
      <c r="S48" s="246">
        <f>(SUM('1.  LRAMVA Summary'!N$53:N$58)+SUM('1.  LRAMVA Summary'!N$59:N$60)*(MONTH($E48)-1)/12)*$H48</f>
        <v>0</v>
      </c>
      <c r="T48" s="246">
        <f>(SUM('1.  LRAMVA Summary'!O$53:O$58)+SUM('1.  LRAMVA Summary'!O$59:O$60)*(MONTH($E48)-1)/12)*$H48</f>
        <v>0</v>
      </c>
      <c r="U48" s="246">
        <f>(SUM('1.  LRAMVA Summary'!P$53:P$58)+SUM('1.  LRAMVA Summary'!P$59:P$60)*(MONTH($E48)-1)/12)*$H48</f>
        <v>0</v>
      </c>
      <c r="V48" s="246">
        <f>(SUM('1.  LRAMVA Summary'!Q$53:Q$58)+SUM('1.  LRAMVA Summary'!Q$59:Q$60)*(MONTH($E48)-1)/12)*$H48</f>
        <v>0</v>
      </c>
      <c r="W48" s="247">
        <f t="shared" si="10"/>
        <v>1365.8520485528829</v>
      </c>
    </row>
    <row r="49" spans="1:23" s="9" customFormat="1">
      <c r="B49" s="229" t="s">
        <v>87</v>
      </c>
      <c r="C49" s="249"/>
      <c r="D49" s="222"/>
      <c r="E49" s="230">
        <v>41395</v>
      </c>
      <c r="F49" s="230" t="s">
        <v>180</v>
      </c>
      <c r="G49" s="231" t="s">
        <v>66</v>
      </c>
      <c r="H49" s="245">
        <f>C$24/12</f>
        <v>1.225E-3</v>
      </c>
      <c r="I49" s="246">
        <f>(SUM('1.  LRAMVA Summary'!D$53:D$58)+SUM('1.  LRAMVA Summary'!D$59:D$60)*(MONTH($E49)-1)/12)*$H49</f>
        <v>103.3213431514548</v>
      </c>
      <c r="J49" s="246">
        <f>(SUM('1.  LRAMVA Summary'!E$53:E$58)+SUM('1.  LRAMVA Summary'!E$59:E$60)*(MONTH($E49)-1)/12)*$H49</f>
        <v>455.66484644176973</v>
      </c>
      <c r="K49" s="246">
        <f>(SUM('1.  LRAMVA Summary'!F$53:F$58)+SUM('1.  LRAMVA Summary'!F$59:F$60)*(MONTH($E49)-1)/12)*$H49</f>
        <v>807.86578344938107</v>
      </c>
      <c r="L49" s="246">
        <f>(SUM('1.  LRAMVA Summary'!G$53:G$58)+SUM('1.  LRAMVA Summary'!G$59:G$60)*(MONTH($E49)-1)/12)*$H49</f>
        <v>182.20039461817552</v>
      </c>
      <c r="M49" s="246">
        <f>(SUM('1.  LRAMVA Summary'!H$53:H$58)+SUM('1.  LRAMVA Summary'!H$59:H$60)*(MONTH($E49)-1)/12)*$H49</f>
        <v>18.979052940638688</v>
      </c>
      <c r="N49" s="246">
        <f>(SUM('1.  LRAMVA Summary'!I$53:I$58)+SUM('1.  LRAMVA Summary'!I$59:I$60)*(MONTH($E49)-1)/12)*$H49</f>
        <v>-248.83129581020771</v>
      </c>
      <c r="O49" s="246">
        <f>(SUM('1.  LRAMVA Summary'!J$53:J$58)+SUM('1.  LRAMVA Summary'!J$59:J$60)*(MONTH($E49)-1)/12)*$H49</f>
        <v>0</v>
      </c>
      <c r="P49" s="246">
        <f>(SUM('1.  LRAMVA Summary'!K$53:K$58)+SUM('1.  LRAMVA Summary'!K$59:K$60)*(MONTH($E49)-1)/12)*$H49</f>
        <v>0</v>
      </c>
      <c r="Q49" s="246">
        <f>(SUM('1.  LRAMVA Summary'!L$53:L$58)+SUM('1.  LRAMVA Summary'!L$59:L$60)*(MONTH($E49)-1)/12)*$H49</f>
        <v>0</v>
      </c>
      <c r="R49" s="246">
        <f>(SUM('1.  LRAMVA Summary'!M$53:M$58)+SUM('1.  LRAMVA Summary'!M$59:M$60)*(MONTH($E49)-1)/12)*$H49</f>
        <v>0</v>
      </c>
      <c r="S49" s="246">
        <f>(SUM('1.  LRAMVA Summary'!N$53:N$58)+SUM('1.  LRAMVA Summary'!N$59:N$60)*(MONTH($E49)-1)/12)*$H49</f>
        <v>0</v>
      </c>
      <c r="T49" s="246">
        <f>(SUM('1.  LRAMVA Summary'!O$53:O$58)+SUM('1.  LRAMVA Summary'!O$59:O$60)*(MONTH($E49)-1)/12)*$H49</f>
        <v>0</v>
      </c>
      <c r="U49" s="246">
        <f>(SUM('1.  LRAMVA Summary'!P$53:P$58)+SUM('1.  LRAMVA Summary'!P$59:P$60)*(MONTH($E49)-1)/12)*$H49</f>
        <v>0</v>
      </c>
      <c r="V49" s="246">
        <f>(SUM('1.  LRAMVA Summary'!Q$53:Q$58)+SUM('1.  LRAMVA Summary'!Q$59:Q$60)*(MONTH($E49)-1)/12)*$H49</f>
        <v>0</v>
      </c>
      <c r="W49" s="247">
        <f t="shared" si="10"/>
        <v>1319.2001247912121</v>
      </c>
    </row>
    <row r="50" spans="1:23" s="9" customFormat="1">
      <c r="B50" s="229" t="s">
        <v>88</v>
      </c>
      <c r="C50" s="249"/>
      <c r="D50" s="222"/>
      <c r="E50" s="230">
        <v>41426</v>
      </c>
      <c r="F50" s="230" t="s">
        <v>180</v>
      </c>
      <c r="G50" s="231" t="s">
        <v>66</v>
      </c>
      <c r="H50" s="245">
        <f>C$24/12</f>
        <v>1.225E-3</v>
      </c>
      <c r="I50" s="246">
        <f>(SUM('1.  LRAMVA Summary'!D$53:D$58)+SUM('1.  LRAMVA Summary'!D$59:D$60)*(MONTH($E50)-1)/12)*$H50</f>
        <v>73.941093720163039</v>
      </c>
      <c r="J50" s="246">
        <f>(SUM('1.  LRAMVA Summary'!E$53:E$58)+SUM('1.  LRAMVA Summary'!E$59:E$60)*(MONTH($E50)-1)/12)*$H50</f>
        <v>443.06810099367323</v>
      </c>
      <c r="K50" s="246">
        <f>(SUM('1.  LRAMVA Summary'!F$53:F$58)+SUM('1.  LRAMVA Summary'!F$59:F$60)*(MONTH($E50)-1)/12)*$H50</f>
        <v>852.94878129550318</v>
      </c>
      <c r="L50" s="246">
        <f>(SUM('1.  LRAMVA Summary'!G$53:G$58)+SUM('1.  LRAMVA Summary'!G$59:G$60)*(MONTH($E50)-1)/12)*$H50</f>
        <v>192.23852591584583</v>
      </c>
      <c r="M50" s="246">
        <f>(SUM('1.  LRAMVA Summary'!H$53:H$58)+SUM('1.  LRAMVA Summary'!H$59:H$60)*(MONTH($E50)-1)/12)*$H50</f>
        <v>21.390818867115801</v>
      </c>
      <c r="N50" s="246">
        <f>(SUM('1.  LRAMVA Summary'!I$53:I$58)+SUM('1.  LRAMVA Summary'!I$59:I$60)*(MONTH($E50)-1)/12)*$H50</f>
        <v>-311.03911976275964</v>
      </c>
      <c r="O50" s="246">
        <f>(SUM('1.  LRAMVA Summary'!J$53:J$58)+SUM('1.  LRAMVA Summary'!J$59:J$60)*(MONTH($E50)-1)/12)*$H50</f>
        <v>0</v>
      </c>
      <c r="P50" s="246">
        <f>(SUM('1.  LRAMVA Summary'!K$53:K$58)+SUM('1.  LRAMVA Summary'!K$59:K$60)*(MONTH($E50)-1)/12)*$H50</f>
        <v>0</v>
      </c>
      <c r="Q50" s="246">
        <f>(SUM('1.  LRAMVA Summary'!L$53:L$58)+SUM('1.  LRAMVA Summary'!L$59:L$60)*(MONTH($E50)-1)/12)*$H50</f>
        <v>0</v>
      </c>
      <c r="R50" s="246">
        <f>(SUM('1.  LRAMVA Summary'!M$53:M$58)+SUM('1.  LRAMVA Summary'!M$59:M$60)*(MONTH($E50)-1)/12)*$H50</f>
        <v>0</v>
      </c>
      <c r="S50" s="246">
        <f>(SUM('1.  LRAMVA Summary'!N$53:N$58)+SUM('1.  LRAMVA Summary'!N$59:N$60)*(MONTH($E50)-1)/12)*$H50</f>
        <v>0</v>
      </c>
      <c r="T50" s="246">
        <f>(SUM('1.  LRAMVA Summary'!O$53:O$58)+SUM('1.  LRAMVA Summary'!O$59:O$60)*(MONTH($E50)-1)/12)*$H50</f>
        <v>0</v>
      </c>
      <c r="U50" s="246">
        <f>(SUM('1.  LRAMVA Summary'!P$53:P$58)+SUM('1.  LRAMVA Summary'!P$59:P$60)*(MONTH($E50)-1)/12)*$H50</f>
        <v>0</v>
      </c>
      <c r="V50" s="246">
        <f>(SUM('1.  LRAMVA Summary'!Q$53:Q$58)+SUM('1.  LRAMVA Summary'!Q$59:Q$60)*(MONTH($E50)-1)/12)*$H50</f>
        <v>0</v>
      </c>
      <c r="W50" s="247">
        <f t="shared" si="10"/>
        <v>1272.5482010295414</v>
      </c>
    </row>
    <row r="51" spans="1:23" s="9" customFormat="1">
      <c r="B51" s="229" t="s">
        <v>89</v>
      </c>
      <c r="C51" s="249"/>
      <c r="D51" s="222"/>
      <c r="E51" s="230">
        <v>41456</v>
      </c>
      <c r="F51" s="230" t="s">
        <v>180</v>
      </c>
      <c r="G51" s="231" t="s">
        <v>68</v>
      </c>
      <c r="H51" s="248">
        <f>C$25/12</f>
        <v>1.225E-3</v>
      </c>
      <c r="I51" s="246">
        <f>(SUM('1.  LRAMVA Summary'!D$53:D$58)+SUM('1.  LRAMVA Summary'!D$59:D$60)*(MONTH($E51)-1)/12)*$H51</f>
        <v>44.560844288871259</v>
      </c>
      <c r="J51" s="246">
        <f>(SUM('1.  LRAMVA Summary'!E$53:E$58)+SUM('1.  LRAMVA Summary'!E$59:E$60)*(MONTH($E51)-1)/12)*$H51</f>
        <v>430.47135554557667</v>
      </c>
      <c r="K51" s="246">
        <f>(SUM('1.  LRAMVA Summary'!F$53:F$58)+SUM('1.  LRAMVA Summary'!F$59:F$60)*(MONTH($E51)-1)/12)*$H51</f>
        <v>898.03177914162518</v>
      </c>
      <c r="L51" s="246">
        <f>(SUM('1.  LRAMVA Summary'!G$53:G$58)+SUM('1.  LRAMVA Summary'!G$59:G$60)*(MONTH($E51)-1)/12)*$H51</f>
        <v>202.27665721351613</v>
      </c>
      <c r="M51" s="246">
        <f>(SUM('1.  LRAMVA Summary'!H$53:H$58)+SUM('1.  LRAMVA Summary'!H$59:H$60)*(MONTH($E51)-1)/12)*$H51</f>
        <v>23.802584793592914</v>
      </c>
      <c r="N51" s="246">
        <f>(SUM('1.  LRAMVA Summary'!I$53:I$58)+SUM('1.  LRAMVA Summary'!I$59:I$60)*(MONTH($E51)-1)/12)*$H51</f>
        <v>-373.24694371531155</v>
      </c>
      <c r="O51" s="246">
        <f>(SUM('1.  LRAMVA Summary'!J$53:J$58)+SUM('1.  LRAMVA Summary'!J$59:J$60)*(MONTH($E51)-1)/12)*$H51</f>
        <v>0</v>
      </c>
      <c r="P51" s="246">
        <f>(SUM('1.  LRAMVA Summary'!K$53:K$58)+SUM('1.  LRAMVA Summary'!K$59:K$60)*(MONTH($E51)-1)/12)*$H51</f>
        <v>0</v>
      </c>
      <c r="Q51" s="246">
        <f>(SUM('1.  LRAMVA Summary'!L$53:L$58)+SUM('1.  LRAMVA Summary'!L$59:L$60)*(MONTH($E51)-1)/12)*$H51</f>
        <v>0</v>
      </c>
      <c r="R51" s="246">
        <f>(SUM('1.  LRAMVA Summary'!M$53:M$58)+SUM('1.  LRAMVA Summary'!M$59:M$60)*(MONTH($E51)-1)/12)*$H51</f>
        <v>0</v>
      </c>
      <c r="S51" s="246">
        <f>(SUM('1.  LRAMVA Summary'!N$53:N$58)+SUM('1.  LRAMVA Summary'!N$59:N$60)*(MONTH($E51)-1)/12)*$H51</f>
        <v>0</v>
      </c>
      <c r="T51" s="246">
        <f>(SUM('1.  LRAMVA Summary'!O$53:O$58)+SUM('1.  LRAMVA Summary'!O$59:O$60)*(MONTH($E51)-1)/12)*$H51</f>
        <v>0</v>
      </c>
      <c r="U51" s="246">
        <f>(SUM('1.  LRAMVA Summary'!P$53:P$58)+SUM('1.  LRAMVA Summary'!P$59:P$60)*(MONTH($E51)-1)/12)*$H51</f>
        <v>0</v>
      </c>
      <c r="V51" s="246">
        <f>(SUM('1.  LRAMVA Summary'!Q$53:Q$58)+SUM('1.  LRAMVA Summary'!Q$59:Q$60)*(MONTH($E51)-1)/12)*$H51</f>
        <v>0</v>
      </c>
      <c r="W51" s="247">
        <f t="shared" si="10"/>
        <v>1225.8962772678703</v>
      </c>
    </row>
    <row r="52" spans="1:23" s="9" customFormat="1">
      <c r="B52" s="229" t="s">
        <v>91</v>
      </c>
      <c r="C52" s="249"/>
      <c r="D52" s="222"/>
      <c r="E52" s="230">
        <v>41487</v>
      </c>
      <c r="F52" s="230" t="s">
        <v>180</v>
      </c>
      <c r="G52" s="231" t="s">
        <v>68</v>
      </c>
      <c r="H52" s="245">
        <f>C$25/12</f>
        <v>1.225E-3</v>
      </c>
      <c r="I52" s="246">
        <f>(SUM('1.  LRAMVA Summary'!D$53:D$58)+SUM('1.  LRAMVA Summary'!D$59:D$60)*(MONTH($E52)-1)/12)*$H52</f>
        <v>15.18059485757948</v>
      </c>
      <c r="J52" s="246">
        <f>(SUM('1.  LRAMVA Summary'!E$53:E$58)+SUM('1.  LRAMVA Summary'!E$59:E$60)*(MONTH($E52)-1)/12)*$H52</f>
        <v>417.87461009748006</v>
      </c>
      <c r="K52" s="246">
        <f>(SUM('1.  LRAMVA Summary'!F$53:F$58)+SUM('1.  LRAMVA Summary'!F$59:F$60)*(MONTH($E52)-1)/12)*$H52</f>
        <v>943.11477698774718</v>
      </c>
      <c r="L52" s="246">
        <f>(SUM('1.  LRAMVA Summary'!G$53:G$58)+SUM('1.  LRAMVA Summary'!G$59:G$60)*(MONTH($E52)-1)/12)*$H52</f>
        <v>212.31478851118646</v>
      </c>
      <c r="M52" s="246">
        <f>(SUM('1.  LRAMVA Summary'!H$53:H$58)+SUM('1.  LRAMVA Summary'!H$59:H$60)*(MONTH($E52)-1)/12)*$H52</f>
        <v>26.214350720070026</v>
      </c>
      <c r="N52" s="246">
        <f>(SUM('1.  LRAMVA Summary'!I$53:I$58)+SUM('1.  LRAMVA Summary'!I$59:I$60)*(MONTH($E52)-1)/12)*$H52</f>
        <v>-435.45476766786356</v>
      </c>
      <c r="O52" s="246">
        <f>(SUM('1.  LRAMVA Summary'!J$53:J$58)+SUM('1.  LRAMVA Summary'!J$59:J$60)*(MONTH($E52)-1)/12)*$H52</f>
        <v>0</v>
      </c>
      <c r="P52" s="246">
        <f>(SUM('1.  LRAMVA Summary'!K$53:K$58)+SUM('1.  LRAMVA Summary'!K$59:K$60)*(MONTH($E52)-1)/12)*$H52</f>
        <v>0</v>
      </c>
      <c r="Q52" s="246">
        <f>(SUM('1.  LRAMVA Summary'!L$53:L$58)+SUM('1.  LRAMVA Summary'!L$59:L$60)*(MONTH($E52)-1)/12)*$H52</f>
        <v>0</v>
      </c>
      <c r="R52" s="246">
        <f>(SUM('1.  LRAMVA Summary'!M$53:M$58)+SUM('1.  LRAMVA Summary'!M$59:M$60)*(MONTH($E52)-1)/12)*$H52</f>
        <v>0</v>
      </c>
      <c r="S52" s="246">
        <f>(SUM('1.  LRAMVA Summary'!N$53:N$58)+SUM('1.  LRAMVA Summary'!N$59:N$60)*(MONTH($E52)-1)/12)*$H52</f>
        <v>0</v>
      </c>
      <c r="T52" s="246">
        <f>(SUM('1.  LRAMVA Summary'!O$53:O$58)+SUM('1.  LRAMVA Summary'!O$59:O$60)*(MONTH($E52)-1)/12)*$H52</f>
        <v>0</v>
      </c>
      <c r="U52" s="246">
        <f>(SUM('1.  LRAMVA Summary'!P$53:P$58)+SUM('1.  LRAMVA Summary'!P$59:P$60)*(MONTH($E52)-1)/12)*$H52</f>
        <v>0</v>
      </c>
      <c r="V52" s="246">
        <f>(SUM('1.  LRAMVA Summary'!Q$53:Q$58)+SUM('1.  LRAMVA Summary'!Q$59:Q$60)*(MONTH($E52)-1)/12)*$H52</f>
        <v>0</v>
      </c>
      <c r="W52" s="247">
        <f t="shared" si="10"/>
        <v>1179.2443535061998</v>
      </c>
    </row>
    <row r="53" spans="1:23" s="9" customFormat="1">
      <c r="B53" s="229" t="s">
        <v>90</v>
      </c>
      <c r="C53" s="249"/>
      <c r="D53" s="222"/>
      <c r="E53" s="230">
        <v>41518</v>
      </c>
      <c r="F53" s="230" t="s">
        <v>180</v>
      </c>
      <c r="G53" s="231" t="s">
        <v>68</v>
      </c>
      <c r="H53" s="245">
        <f>C$25/12</f>
        <v>1.225E-3</v>
      </c>
      <c r="I53" s="246">
        <f>(SUM('1.  LRAMVA Summary'!D$53:D$58)+SUM('1.  LRAMVA Summary'!D$59:D$60)*(MONTH($E53)-1)/12)*$H53</f>
        <v>-14.199654573712262</v>
      </c>
      <c r="J53" s="246">
        <f>(SUM('1.  LRAMVA Summary'!E$53:E$58)+SUM('1.  LRAMVA Summary'!E$59:E$60)*(MONTH($E53)-1)/12)*$H53</f>
        <v>405.2778646493835</v>
      </c>
      <c r="K53" s="246">
        <f>(SUM('1.  LRAMVA Summary'!F$53:F$58)+SUM('1.  LRAMVA Summary'!F$59:F$60)*(MONTH($E53)-1)/12)*$H53</f>
        <v>988.19777483386918</v>
      </c>
      <c r="L53" s="246">
        <f>(SUM('1.  LRAMVA Summary'!G$53:G$58)+SUM('1.  LRAMVA Summary'!G$59:G$60)*(MONTH($E53)-1)/12)*$H53</f>
        <v>222.35291980885677</v>
      </c>
      <c r="M53" s="246">
        <f>(SUM('1.  LRAMVA Summary'!H$53:H$58)+SUM('1.  LRAMVA Summary'!H$59:H$60)*(MONTH($E53)-1)/12)*$H53</f>
        <v>28.626116646547136</v>
      </c>
      <c r="N53" s="246">
        <f>(SUM('1.  LRAMVA Summary'!I$53:I$58)+SUM('1.  LRAMVA Summary'!I$59:I$60)*(MONTH($E53)-1)/12)*$H53</f>
        <v>-497.66259162041541</v>
      </c>
      <c r="O53" s="246">
        <f>(SUM('1.  LRAMVA Summary'!J$53:J$58)+SUM('1.  LRAMVA Summary'!J$59:J$60)*(MONTH($E53)-1)/12)*$H53</f>
        <v>0</v>
      </c>
      <c r="P53" s="246">
        <f>(SUM('1.  LRAMVA Summary'!K$53:K$58)+SUM('1.  LRAMVA Summary'!K$59:K$60)*(MONTH($E53)-1)/12)*$H53</f>
        <v>0</v>
      </c>
      <c r="Q53" s="246">
        <f>(SUM('1.  LRAMVA Summary'!L$53:L$58)+SUM('1.  LRAMVA Summary'!L$59:L$60)*(MONTH($E53)-1)/12)*$H53</f>
        <v>0</v>
      </c>
      <c r="R53" s="246">
        <f>(SUM('1.  LRAMVA Summary'!M$53:M$58)+SUM('1.  LRAMVA Summary'!M$59:M$60)*(MONTH($E53)-1)/12)*$H53</f>
        <v>0</v>
      </c>
      <c r="S53" s="246">
        <f>(SUM('1.  LRAMVA Summary'!N$53:N$58)+SUM('1.  LRAMVA Summary'!N$59:N$60)*(MONTH($E53)-1)/12)*$H53</f>
        <v>0</v>
      </c>
      <c r="T53" s="246">
        <f>(SUM('1.  LRAMVA Summary'!O$53:O$58)+SUM('1.  LRAMVA Summary'!O$59:O$60)*(MONTH($E53)-1)/12)*$H53</f>
        <v>0</v>
      </c>
      <c r="U53" s="246">
        <f>(SUM('1.  LRAMVA Summary'!P$53:P$58)+SUM('1.  LRAMVA Summary'!P$59:P$60)*(MONTH($E53)-1)/12)*$H53</f>
        <v>0</v>
      </c>
      <c r="V53" s="246">
        <f>(SUM('1.  LRAMVA Summary'!Q$53:Q$58)+SUM('1.  LRAMVA Summary'!Q$59:Q$60)*(MONTH($E53)-1)/12)*$H53</f>
        <v>0</v>
      </c>
      <c r="W53" s="247">
        <f t="shared" si="10"/>
        <v>1132.592429744529</v>
      </c>
    </row>
    <row r="54" spans="1:23" s="9" customFormat="1">
      <c r="B54" s="251" t="s">
        <v>92</v>
      </c>
      <c r="C54" s="252"/>
      <c r="D54" s="222"/>
      <c r="E54" s="230">
        <v>41548</v>
      </c>
      <c r="F54" s="230" t="s">
        <v>180</v>
      </c>
      <c r="G54" s="231" t="s">
        <v>69</v>
      </c>
      <c r="H54" s="248">
        <f>C$26/12</f>
        <v>1.225E-3</v>
      </c>
      <c r="I54" s="246">
        <f>(SUM('1.  LRAMVA Summary'!D$53:D$58)+SUM('1.  LRAMVA Summary'!D$59:D$60)*(MONTH($E54)-1)/12)*$H54</f>
        <v>-43.579904005004039</v>
      </c>
      <c r="J54" s="246">
        <f>(SUM('1.  LRAMVA Summary'!E$53:E$58)+SUM('1.  LRAMVA Summary'!E$59:E$60)*(MONTH($E54)-1)/12)*$H54</f>
        <v>392.68111920128689</v>
      </c>
      <c r="K54" s="246">
        <f>(SUM('1.  LRAMVA Summary'!F$53:F$58)+SUM('1.  LRAMVA Summary'!F$59:F$60)*(MONTH($E54)-1)/12)*$H54</f>
        <v>1033.2807726799913</v>
      </c>
      <c r="L54" s="246">
        <f>(SUM('1.  LRAMVA Summary'!G$53:G$58)+SUM('1.  LRAMVA Summary'!G$59:G$60)*(MONTH($E54)-1)/12)*$H54</f>
        <v>232.39105110652707</v>
      </c>
      <c r="M54" s="246">
        <f>(SUM('1.  LRAMVA Summary'!H$53:H$58)+SUM('1.  LRAMVA Summary'!H$59:H$60)*(MONTH($E54)-1)/12)*$H54</f>
        <v>31.037882573024252</v>
      </c>
      <c r="N54" s="246">
        <f>(SUM('1.  LRAMVA Summary'!I$53:I$58)+SUM('1.  LRAMVA Summary'!I$59:I$60)*(MONTH($E54)-1)/12)*$H54</f>
        <v>-559.87041557296732</v>
      </c>
      <c r="O54" s="246">
        <f>(SUM('1.  LRAMVA Summary'!J$53:J$58)+SUM('1.  LRAMVA Summary'!J$59:J$60)*(MONTH($E54)-1)/12)*$H54</f>
        <v>0</v>
      </c>
      <c r="P54" s="246">
        <f>(SUM('1.  LRAMVA Summary'!K$53:K$58)+SUM('1.  LRAMVA Summary'!K$59:K$60)*(MONTH($E54)-1)/12)*$H54</f>
        <v>0</v>
      </c>
      <c r="Q54" s="246">
        <f>(SUM('1.  LRAMVA Summary'!L$53:L$58)+SUM('1.  LRAMVA Summary'!L$59:L$60)*(MONTH($E54)-1)/12)*$H54</f>
        <v>0</v>
      </c>
      <c r="R54" s="246">
        <f>(SUM('1.  LRAMVA Summary'!M$53:M$58)+SUM('1.  LRAMVA Summary'!M$59:M$60)*(MONTH($E54)-1)/12)*$H54</f>
        <v>0</v>
      </c>
      <c r="S54" s="246">
        <f>(SUM('1.  LRAMVA Summary'!N$53:N$58)+SUM('1.  LRAMVA Summary'!N$59:N$60)*(MONTH($E54)-1)/12)*$H54</f>
        <v>0</v>
      </c>
      <c r="T54" s="246">
        <f>(SUM('1.  LRAMVA Summary'!O$53:O$58)+SUM('1.  LRAMVA Summary'!O$59:O$60)*(MONTH($E54)-1)/12)*$H54</f>
        <v>0</v>
      </c>
      <c r="U54" s="246">
        <f>(SUM('1.  LRAMVA Summary'!P$53:P$58)+SUM('1.  LRAMVA Summary'!P$59:P$60)*(MONTH($E54)-1)/12)*$H54</f>
        <v>0</v>
      </c>
      <c r="V54" s="246">
        <f>(SUM('1.  LRAMVA Summary'!Q$53:Q$58)+SUM('1.  LRAMVA Summary'!Q$59:Q$60)*(MONTH($E54)-1)/12)*$H54</f>
        <v>0</v>
      </c>
      <c r="W54" s="247">
        <f t="shared" si="10"/>
        <v>1085.9405059828582</v>
      </c>
    </row>
    <row r="55" spans="1:23" s="9" customFormat="1">
      <c r="D55" s="222"/>
      <c r="E55" s="230">
        <v>41579</v>
      </c>
      <c r="F55" s="230" t="s">
        <v>180</v>
      </c>
      <c r="G55" s="231" t="s">
        <v>69</v>
      </c>
      <c r="H55" s="245">
        <f>C$26/12</f>
        <v>1.225E-3</v>
      </c>
      <c r="I55" s="246">
        <f>(SUM('1.  LRAMVA Summary'!D$53:D$58)+SUM('1.  LRAMVA Summary'!D$59:D$60)*(MONTH($E55)-1)/12)*$H55</f>
        <v>-72.960153436295784</v>
      </c>
      <c r="J55" s="246">
        <f>(SUM('1.  LRAMVA Summary'!E$53:E$58)+SUM('1.  LRAMVA Summary'!E$59:E$60)*(MONTH($E55)-1)/12)*$H55</f>
        <v>380.08437375319039</v>
      </c>
      <c r="K55" s="246">
        <f>(SUM('1.  LRAMVA Summary'!F$53:F$58)+SUM('1.  LRAMVA Summary'!F$59:F$60)*(MONTH($E55)-1)/12)*$H55</f>
        <v>1078.3637705261135</v>
      </c>
      <c r="L55" s="246">
        <f>(SUM('1.  LRAMVA Summary'!G$53:G$58)+SUM('1.  LRAMVA Summary'!G$59:G$60)*(MONTH($E55)-1)/12)*$H55</f>
        <v>242.42918240419741</v>
      </c>
      <c r="M55" s="246">
        <f>(SUM('1.  LRAMVA Summary'!H$53:H$58)+SUM('1.  LRAMVA Summary'!H$59:H$60)*(MONTH($E55)-1)/12)*$H55</f>
        <v>33.449648499501365</v>
      </c>
      <c r="N55" s="246">
        <f>(SUM('1.  LRAMVA Summary'!I$53:I$58)+SUM('1.  LRAMVA Summary'!I$59:I$60)*(MONTH($E55)-1)/12)*$H55</f>
        <v>-622.07823952551928</v>
      </c>
      <c r="O55" s="246">
        <f>(SUM('1.  LRAMVA Summary'!J$53:J$58)+SUM('1.  LRAMVA Summary'!J$59:J$60)*(MONTH($E55)-1)/12)*$H55</f>
        <v>0</v>
      </c>
      <c r="P55" s="246">
        <f>(SUM('1.  LRAMVA Summary'!K$53:K$58)+SUM('1.  LRAMVA Summary'!K$59:K$60)*(MONTH($E55)-1)/12)*$H55</f>
        <v>0</v>
      </c>
      <c r="Q55" s="246">
        <f>(SUM('1.  LRAMVA Summary'!L$53:L$58)+SUM('1.  LRAMVA Summary'!L$59:L$60)*(MONTH($E55)-1)/12)*$H55</f>
        <v>0</v>
      </c>
      <c r="R55" s="246">
        <f>(SUM('1.  LRAMVA Summary'!M$53:M$58)+SUM('1.  LRAMVA Summary'!M$59:M$60)*(MONTH($E55)-1)/12)*$H55</f>
        <v>0</v>
      </c>
      <c r="S55" s="246">
        <f>(SUM('1.  LRAMVA Summary'!N$53:N$58)+SUM('1.  LRAMVA Summary'!N$59:N$60)*(MONTH($E55)-1)/12)*$H55</f>
        <v>0</v>
      </c>
      <c r="T55" s="246">
        <f>(SUM('1.  LRAMVA Summary'!O$53:O$58)+SUM('1.  LRAMVA Summary'!O$59:O$60)*(MONTH($E55)-1)/12)*$H55</f>
        <v>0</v>
      </c>
      <c r="U55" s="246">
        <f>(SUM('1.  LRAMVA Summary'!P$53:P$58)+SUM('1.  LRAMVA Summary'!P$59:P$60)*(MONTH($E55)-1)/12)*$H55</f>
        <v>0</v>
      </c>
      <c r="V55" s="246">
        <f>(SUM('1.  LRAMVA Summary'!Q$53:Q$58)+SUM('1.  LRAMVA Summary'!Q$59:Q$60)*(MONTH($E55)-1)/12)*$H55</f>
        <v>0</v>
      </c>
      <c r="W55" s="247">
        <f t="shared" si="10"/>
        <v>1039.2885822211874</v>
      </c>
    </row>
    <row r="56" spans="1:23" s="9" customFormat="1" ht="15.75">
      <c r="B56" s="197" t="s">
        <v>183</v>
      </c>
      <c r="C56" s="27"/>
      <c r="D56" s="222"/>
      <c r="E56" s="230">
        <v>41609</v>
      </c>
      <c r="F56" s="230" t="s">
        <v>180</v>
      </c>
      <c r="G56" s="231" t="s">
        <v>69</v>
      </c>
      <c r="H56" s="245">
        <f>C$26/12</f>
        <v>1.225E-3</v>
      </c>
      <c r="I56" s="246">
        <f>(SUM('1.  LRAMVA Summary'!D$53:D$58)+SUM('1.  LRAMVA Summary'!D$59:D$60)*(MONTH($E56)-1)/12)*$H56</f>
        <v>-102.34040286758757</v>
      </c>
      <c r="J56" s="246">
        <f>(SUM('1.  LRAMVA Summary'!E$53:E$58)+SUM('1.  LRAMVA Summary'!E$59:E$60)*(MONTH($E56)-1)/12)*$H56</f>
        <v>367.48762830509378</v>
      </c>
      <c r="K56" s="246">
        <f>(SUM('1.  LRAMVA Summary'!F$53:F$58)+SUM('1.  LRAMVA Summary'!F$59:F$60)*(MONTH($E56)-1)/12)*$H56</f>
        <v>1123.4467683722355</v>
      </c>
      <c r="L56" s="246">
        <f>(SUM('1.  LRAMVA Summary'!G$53:G$58)+SUM('1.  LRAMVA Summary'!G$59:G$60)*(MONTH($E56)-1)/12)*$H56</f>
        <v>252.46731370186771</v>
      </c>
      <c r="M56" s="246">
        <f>(SUM('1.  LRAMVA Summary'!H$53:H$58)+SUM('1.  LRAMVA Summary'!H$59:H$60)*(MONTH($E56)-1)/12)*$H56</f>
        <v>35.861414425978474</v>
      </c>
      <c r="N56" s="246">
        <f>(SUM('1.  LRAMVA Summary'!I$53:I$58)+SUM('1.  LRAMVA Summary'!I$59:I$60)*(MONTH($E56)-1)/12)*$H56</f>
        <v>-684.28606347807113</v>
      </c>
      <c r="O56" s="246">
        <f>(SUM('1.  LRAMVA Summary'!J$53:J$58)+SUM('1.  LRAMVA Summary'!J$59:J$60)*(MONTH($E56)-1)/12)*$H56</f>
        <v>0</v>
      </c>
      <c r="P56" s="246">
        <f>(SUM('1.  LRAMVA Summary'!K$53:K$58)+SUM('1.  LRAMVA Summary'!K$59:K$60)*(MONTH($E56)-1)/12)*$H56</f>
        <v>0</v>
      </c>
      <c r="Q56" s="246">
        <f>(SUM('1.  LRAMVA Summary'!L$53:L$58)+SUM('1.  LRAMVA Summary'!L$59:L$60)*(MONTH($E56)-1)/12)*$H56</f>
        <v>0</v>
      </c>
      <c r="R56" s="246">
        <f>(SUM('1.  LRAMVA Summary'!M$53:M$58)+SUM('1.  LRAMVA Summary'!M$59:M$60)*(MONTH($E56)-1)/12)*$H56</f>
        <v>0</v>
      </c>
      <c r="S56" s="246">
        <f>(SUM('1.  LRAMVA Summary'!N$53:N$58)+SUM('1.  LRAMVA Summary'!N$59:N$60)*(MONTH($E56)-1)/12)*$H56</f>
        <v>0</v>
      </c>
      <c r="T56" s="246">
        <f>(SUM('1.  LRAMVA Summary'!O$53:O$58)+SUM('1.  LRAMVA Summary'!O$59:O$60)*(MONTH($E56)-1)/12)*$H56</f>
        <v>0</v>
      </c>
      <c r="U56" s="246">
        <f>(SUM('1.  LRAMVA Summary'!P$53:P$58)+SUM('1.  LRAMVA Summary'!P$59:P$60)*(MONTH($E56)-1)/12)*$H56</f>
        <v>0</v>
      </c>
      <c r="V56" s="246">
        <f>(SUM('1.  LRAMVA Summary'!Q$53:Q$58)+SUM('1.  LRAMVA Summary'!Q$59:Q$60)*(MONTH($E56)-1)/12)*$H56</f>
        <v>0</v>
      </c>
      <c r="W56" s="247">
        <f t="shared" si="10"/>
        <v>992.63665845951664</v>
      </c>
    </row>
    <row r="57" spans="1:23" s="9" customFormat="1" ht="15.75" thickBot="1">
      <c r="B57" s="27"/>
      <c r="C57" s="27"/>
      <c r="D57" s="222"/>
      <c r="E57" s="232" t="s">
        <v>468</v>
      </c>
      <c r="F57" s="232"/>
      <c r="G57" s="233"/>
      <c r="H57" s="234"/>
      <c r="I57" s="235">
        <f>SUM(I44:I56)</f>
        <v>2916.2578930756245</v>
      </c>
      <c r="J57" s="235">
        <f t="shared" ref="J57:O57" si="11">SUM(J44:J56)</f>
        <v>10331.245423480657</v>
      </c>
      <c r="K57" s="235">
        <f t="shared" si="11"/>
        <v>16350.027726590084</v>
      </c>
      <c r="L57" s="235">
        <f t="shared" si="11"/>
        <v>3693.4348576593902</v>
      </c>
      <c r="M57" s="235">
        <f t="shared" si="11"/>
        <v>338.23532547286862</v>
      </c>
      <c r="N57" s="235">
        <f t="shared" si="11"/>
        <v>-4105.7163808684272</v>
      </c>
      <c r="O57" s="235">
        <f t="shared" si="11"/>
        <v>0</v>
      </c>
      <c r="P57" s="235">
        <f t="shared" ref="P57:V57" si="12">SUM(P44:P56)</f>
        <v>0</v>
      </c>
      <c r="Q57" s="235">
        <f t="shared" si="12"/>
        <v>0</v>
      </c>
      <c r="R57" s="235">
        <f t="shared" si="12"/>
        <v>0</v>
      </c>
      <c r="S57" s="235">
        <f t="shared" si="12"/>
        <v>0</v>
      </c>
      <c r="T57" s="235">
        <f t="shared" si="12"/>
        <v>0</v>
      </c>
      <c r="U57" s="235">
        <f t="shared" si="12"/>
        <v>0</v>
      </c>
      <c r="V57" s="235">
        <f t="shared" si="12"/>
        <v>0</v>
      </c>
      <c r="W57" s="235">
        <f>SUM(W44:W56)</f>
        <v>29523.484845410192</v>
      </c>
    </row>
    <row r="58" spans="1:23" s="9" customFormat="1" ht="15.75" thickTop="1">
      <c r="D58" s="222"/>
      <c r="E58" s="236" t="s">
        <v>67</v>
      </c>
      <c r="F58" s="236"/>
      <c r="G58" s="237"/>
      <c r="H58" s="238"/>
      <c r="I58" s="239"/>
      <c r="J58" s="239"/>
      <c r="K58" s="239"/>
      <c r="L58" s="239"/>
      <c r="M58" s="239"/>
      <c r="N58" s="239"/>
      <c r="O58" s="239"/>
      <c r="P58" s="239"/>
      <c r="Q58" s="239"/>
      <c r="R58" s="239"/>
      <c r="S58" s="239"/>
      <c r="T58" s="239"/>
      <c r="U58" s="239"/>
      <c r="V58" s="239"/>
      <c r="W58" s="240"/>
    </row>
    <row r="59" spans="1:23" s="9" customFormat="1">
      <c r="D59" s="222"/>
      <c r="E59" s="241" t="s">
        <v>431</v>
      </c>
      <c r="F59" s="241"/>
      <c r="G59" s="242"/>
      <c r="H59" s="243"/>
      <c r="I59" s="244">
        <f t="shared" ref="I59:W59" si="13">I57+I58</f>
        <v>2916.2578930756245</v>
      </c>
      <c r="J59" s="244">
        <f t="shared" si="13"/>
        <v>10331.245423480657</v>
      </c>
      <c r="K59" s="244">
        <f t="shared" si="13"/>
        <v>16350.027726590084</v>
      </c>
      <c r="L59" s="244">
        <f t="shared" si="13"/>
        <v>3693.4348576593902</v>
      </c>
      <c r="M59" s="244">
        <f t="shared" si="13"/>
        <v>338.23532547286862</v>
      </c>
      <c r="N59" s="244">
        <f t="shared" si="13"/>
        <v>-4105.7163808684272</v>
      </c>
      <c r="O59" s="244">
        <f t="shared" si="13"/>
        <v>0</v>
      </c>
      <c r="P59" s="244">
        <f t="shared" ref="P59:V59" si="14">P57+P58</f>
        <v>0</v>
      </c>
      <c r="Q59" s="244">
        <f t="shared" si="14"/>
        <v>0</v>
      </c>
      <c r="R59" s="244">
        <f t="shared" si="14"/>
        <v>0</v>
      </c>
      <c r="S59" s="244">
        <f t="shared" si="14"/>
        <v>0</v>
      </c>
      <c r="T59" s="244">
        <f t="shared" si="14"/>
        <v>0</v>
      </c>
      <c r="U59" s="244">
        <f t="shared" si="14"/>
        <v>0</v>
      </c>
      <c r="V59" s="244">
        <f t="shared" si="14"/>
        <v>0</v>
      </c>
      <c r="W59" s="244">
        <f t="shared" si="13"/>
        <v>29523.484845410192</v>
      </c>
    </row>
    <row r="60" spans="1:23" s="9" customFormat="1">
      <c r="D60" s="222"/>
      <c r="E60" s="230">
        <v>41640</v>
      </c>
      <c r="F60" s="230" t="s">
        <v>181</v>
      </c>
      <c r="G60" s="231" t="s">
        <v>65</v>
      </c>
      <c r="H60" s="248">
        <f>C$27/12</f>
        <v>1.225E-3</v>
      </c>
      <c r="I60" s="246">
        <f>(SUM('1.  LRAMVA Summary'!D$53:D$61)+SUM('1.  LRAMVA Summary'!D$62:D$63)*(MONTH($E60)-1)/12)*$H60</f>
        <v>-131.7206522988794</v>
      </c>
      <c r="J60" s="246">
        <f>(SUM('1.  LRAMVA Summary'!E$53:E$61)+SUM('1.  LRAMVA Summary'!E$62:E$63)*(MONTH($E60)-1)/12)*$H60</f>
        <v>354.89088285699722</v>
      </c>
      <c r="K60" s="246">
        <f>(SUM('1.  LRAMVA Summary'!F$53:F$61)+SUM('1.  LRAMVA Summary'!F$62:F$63)*(MONTH($E60)-1)/12)*$H60</f>
        <v>1168.5297662183575</v>
      </c>
      <c r="L60" s="246">
        <f>(SUM('1.  LRAMVA Summary'!G$53:G$61)+SUM('1.  LRAMVA Summary'!G$62:G$63)*(MONTH($E60)-1)/12)*$H60</f>
        <v>262.50544499953804</v>
      </c>
      <c r="M60" s="246">
        <f>(SUM('1.  LRAMVA Summary'!H$53:H$61)+SUM('1.  LRAMVA Summary'!H$62:H$63)*(MONTH($E60)-1)/12)*$H60</f>
        <v>38.273180352455576</v>
      </c>
      <c r="N60" s="246">
        <f>(SUM('1.  LRAMVA Summary'!I$53:I$61)+SUM('1.  LRAMVA Summary'!I$62:I$63)*(MONTH($E60)-1)/12)*$H60</f>
        <v>-746.49388743062309</v>
      </c>
      <c r="O60" s="246">
        <f>(SUM('1.  LRAMVA Summary'!J$53:J$61)+SUM('1.  LRAMVA Summary'!J$62:J$63)*(MONTH($E60)-1)/12)*$H60</f>
        <v>0</v>
      </c>
      <c r="P60" s="246">
        <f>(SUM('1.  LRAMVA Summary'!K$53:K$61)+SUM('1.  LRAMVA Summary'!K$62:K$63)*(MONTH($E60)-1)/12)*$H60</f>
        <v>0</v>
      </c>
      <c r="Q60" s="246">
        <f>(SUM('1.  LRAMVA Summary'!L$53:L$61)+SUM('1.  LRAMVA Summary'!L$62:L$63)*(MONTH($E60)-1)/12)*$H60</f>
        <v>0</v>
      </c>
      <c r="R60" s="246">
        <f>(SUM('1.  LRAMVA Summary'!M$53:M$61)+SUM('1.  LRAMVA Summary'!M$62:M$63)*(MONTH($E60)-1)/12)*$H60</f>
        <v>0</v>
      </c>
      <c r="S60" s="246">
        <f>(SUM('1.  LRAMVA Summary'!N$53:N$61)+SUM('1.  LRAMVA Summary'!N$62:N$63)*(MONTH($E60)-1)/12)*$H60</f>
        <v>0</v>
      </c>
      <c r="T60" s="246">
        <f>(SUM('1.  LRAMVA Summary'!O$53:O$61)+SUM('1.  LRAMVA Summary'!O$62:O$63)*(MONTH($E60)-1)/12)*$H60</f>
        <v>0</v>
      </c>
      <c r="U60" s="246">
        <f>(SUM('1.  LRAMVA Summary'!P$53:P$61)+SUM('1.  LRAMVA Summary'!P$62:P$63)*(MONTH($E60)-1)/12)*$H60</f>
        <v>0</v>
      </c>
      <c r="V60" s="246">
        <f>(SUM('1.  LRAMVA Summary'!Q$53:Q$61)+SUM('1.  LRAMVA Summary'!Q$62:Q$63)*(MONTH($E60)-1)/12)*$H60</f>
        <v>0</v>
      </c>
      <c r="W60" s="247">
        <f>SUM(I60:V60)</f>
        <v>945.98473469784562</v>
      </c>
    </row>
    <row r="61" spans="1:23" s="9" customFormat="1">
      <c r="A61" s="28"/>
      <c r="E61" s="230">
        <v>41671</v>
      </c>
      <c r="F61" s="230" t="s">
        <v>181</v>
      </c>
      <c r="G61" s="231" t="s">
        <v>65</v>
      </c>
      <c r="H61" s="245">
        <f>C$27/12</f>
        <v>1.225E-3</v>
      </c>
      <c r="I61" s="246">
        <f>(SUM('1.  LRAMVA Summary'!D$53:D$61)+SUM('1.  LRAMVA Summary'!D$62:D$63)*(MONTH($E61)-1)/12)*$H61</f>
        <v>-148.36883199831627</v>
      </c>
      <c r="J61" s="246">
        <f>(SUM('1.  LRAMVA Summary'!E$53:E$61)+SUM('1.  LRAMVA Summary'!E$62:E$63)*(MONTH($E61)-1)/12)*$H61</f>
        <v>352.12262710405781</v>
      </c>
      <c r="K61" s="246">
        <f>(SUM('1.  LRAMVA Summary'!F$53:F$61)+SUM('1.  LRAMVA Summary'!F$62:F$63)*(MONTH($E61)-1)/12)*$H61</f>
        <v>1237.4958819741564</v>
      </c>
      <c r="L61" s="246">
        <f>(SUM('1.  LRAMVA Summary'!G$53:G$61)+SUM('1.  LRAMVA Summary'!G$62:G$63)*(MONTH($E61)-1)/12)*$H61</f>
        <v>277.3400450187529</v>
      </c>
      <c r="M61" s="246">
        <f>(SUM('1.  LRAMVA Summary'!H$53:H$61)+SUM('1.  LRAMVA Summary'!H$62:H$63)*(MONTH($E61)-1)/12)*$H61</f>
        <v>42.371089469483472</v>
      </c>
      <c r="N61" s="246">
        <f>(SUM('1.  LRAMVA Summary'!I$53:I$61)+SUM('1.  LRAMVA Summary'!I$62:I$63)*(MONTH($E61)-1)/12)*$H61</f>
        <v>-796.44388283309002</v>
      </c>
      <c r="O61" s="246">
        <f>(SUM('1.  LRAMVA Summary'!J$53:J$61)+SUM('1.  LRAMVA Summary'!J$62:J$63)*(MONTH($E61)-1)/12)*$H61</f>
        <v>0</v>
      </c>
      <c r="P61" s="246">
        <f>(SUM('1.  LRAMVA Summary'!K$53:K$61)+SUM('1.  LRAMVA Summary'!K$62:K$63)*(MONTH($E61)-1)/12)*$H61</f>
        <v>0</v>
      </c>
      <c r="Q61" s="246">
        <f>(SUM('1.  LRAMVA Summary'!L$53:L$61)+SUM('1.  LRAMVA Summary'!L$62:L$63)*(MONTH($E61)-1)/12)*$H61</f>
        <v>0</v>
      </c>
      <c r="R61" s="246">
        <f>(SUM('1.  LRAMVA Summary'!M$53:M$61)+SUM('1.  LRAMVA Summary'!M$62:M$63)*(MONTH($E61)-1)/12)*$H61</f>
        <v>0</v>
      </c>
      <c r="S61" s="246">
        <f>(SUM('1.  LRAMVA Summary'!N$53:N$61)+SUM('1.  LRAMVA Summary'!N$62:N$63)*(MONTH($E61)-1)/12)*$H61</f>
        <v>0</v>
      </c>
      <c r="T61" s="246">
        <f>(SUM('1.  LRAMVA Summary'!O$53:O$61)+SUM('1.  LRAMVA Summary'!O$62:O$63)*(MONTH($E61)-1)/12)*$H61</f>
        <v>0</v>
      </c>
      <c r="U61" s="246">
        <f>(SUM('1.  LRAMVA Summary'!P$53:P$61)+SUM('1.  LRAMVA Summary'!P$62:P$63)*(MONTH($E61)-1)/12)*$H61</f>
        <v>0</v>
      </c>
      <c r="V61" s="246">
        <f>(SUM('1.  LRAMVA Summary'!Q$53:Q$61)+SUM('1.  LRAMVA Summary'!Q$62:Q$63)*(MONTH($E61)-1)/12)*$H61</f>
        <v>0</v>
      </c>
      <c r="W61" s="247">
        <f t="shared" ref="W61:W71" si="15">SUM(I61:V61)</f>
        <v>964.51692873504419</v>
      </c>
    </row>
    <row r="62" spans="1:23" s="9" customFormat="1">
      <c r="B62" s="68"/>
      <c r="E62" s="230">
        <v>41699</v>
      </c>
      <c r="F62" s="230" t="s">
        <v>181</v>
      </c>
      <c r="G62" s="231" t="s">
        <v>65</v>
      </c>
      <c r="H62" s="245">
        <f>C$27/12</f>
        <v>1.225E-3</v>
      </c>
      <c r="I62" s="246">
        <f>(SUM('1.  LRAMVA Summary'!D$53:D$61)+SUM('1.  LRAMVA Summary'!D$62:D$63)*(MONTH($E62)-1)/12)*$H62</f>
        <v>-165.01701169775313</v>
      </c>
      <c r="J62" s="246">
        <f>(SUM('1.  LRAMVA Summary'!E$53:E$61)+SUM('1.  LRAMVA Summary'!E$62:E$63)*(MONTH($E62)-1)/12)*$H62</f>
        <v>349.35437135111846</v>
      </c>
      <c r="K62" s="246">
        <f>(SUM('1.  LRAMVA Summary'!F$53:F$61)+SUM('1.  LRAMVA Summary'!F$62:F$63)*(MONTH($E62)-1)/12)*$H62</f>
        <v>1306.4619977299556</v>
      </c>
      <c r="L62" s="246">
        <f>(SUM('1.  LRAMVA Summary'!G$53:G$61)+SUM('1.  LRAMVA Summary'!G$62:G$63)*(MONTH($E62)-1)/12)*$H62</f>
        <v>292.17464503796771</v>
      </c>
      <c r="M62" s="246">
        <f>(SUM('1.  LRAMVA Summary'!H$53:H$61)+SUM('1.  LRAMVA Summary'!H$62:H$63)*(MONTH($E62)-1)/12)*$H62</f>
        <v>46.468998586511383</v>
      </c>
      <c r="N62" s="246">
        <f>(SUM('1.  LRAMVA Summary'!I$53:I$61)+SUM('1.  LRAMVA Summary'!I$62:I$63)*(MONTH($E62)-1)/12)*$H62</f>
        <v>-846.39387823555683</v>
      </c>
      <c r="O62" s="246">
        <f>(SUM('1.  LRAMVA Summary'!J$53:J$61)+SUM('1.  LRAMVA Summary'!J$62:J$63)*(MONTH($E62)-1)/12)*$H62</f>
        <v>0</v>
      </c>
      <c r="P62" s="246">
        <f>(SUM('1.  LRAMVA Summary'!K$53:K$61)+SUM('1.  LRAMVA Summary'!K$62:K$63)*(MONTH($E62)-1)/12)*$H62</f>
        <v>0</v>
      </c>
      <c r="Q62" s="246">
        <f>(SUM('1.  LRAMVA Summary'!L$53:L$61)+SUM('1.  LRAMVA Summary'!L$62:L$63)*(MONTH($E62)-1)/12)*$H62</f>
        <v>0</v>
      </c>
      <c r="R62" s="246">
        <f>(SUM('1.  LRAMVA Summary'!M$53:M$61)+SUM('1.  LRAMVA Summary'!M$62:M$63)*(MONTH($E62)-1)/12)*$H62</f>
        <v>0</v>
      </c>
      <c r="S62" s="246">
        <f>(SUM('1.  LRAMVA Summary'!N$53:N$61)+SUM('1.  LRAMVA Summary'!N$62:N$63)*(MONTH($E62)-1)/12)*$H62</f>
        <v>0</v>
      </c>
      <c r="T62" s="246">
        <f>(SUM('1.  LRAMVA Summary'!O$53:O$61)+SUM('1.  LRAMVA Summary'!O$62:O$63)*(MONTH($E62)-1)/12)*$H62</f>
        <v>0</v>
      </c>
      <c r="U62" s="246">
        <f>(SUM('1.  LRAMVA Summary'!P$53:P$61)+SUM('1.  LRAMVA Summary'!P$62:P$63)*(MONTH($E62)-1)/12)*$H62</f>
        <v>0</v>
      </c>
      <c r="V62" s="246">
        <f>(SUM('1.  LRAMVA Summary'!Q$53:Q$61)+SUM('1.  LRAMVA Summary'!Q$62:Q$63)*(MONTH($E62)-1)/12)*$H62</f>
        <v>0</v>
      </c>
      <c r="W62" s="247">
        <f t="shared" si="15"/>
        <v>983.04912277224332</v>
      </c>
    </row>
    <row r="63" spans="1:23" s="9" customFormat="1">
      <c r="B63" s="68"/>
      <c r="E63" s="230">
        <v>41730</v>
      </c>
      <c r="F63" s="230" t="s">
        <v>181</v>
      </c>
      <c r="G63" s="231" t="s">
        <v>66</v>
      </c>
      <c r="H63" s="248">
        <f>C$28/12</f>
        <v>1.225E-3</v>
      </c>
      <c r="I63" s="246">
        <f>(SUM('1.  LRAMVA Summary'!D$53:D$61)+SUM('1.  LRAMVA Summary'!D$62:D$63)*(MONTH($E63)-1)/12)*$H63</f>
        <v>-181.66519139718994</v>
      </c>
      <c r="J63" s="246">
        <f>(SUM('1.  LRAMVA Summary'!E$53:E$61)+SUM('1.  LRAMVA Summary'!E$62:E$63)*(MONTH($E63)-1)/12)*$H63</f>
        <v>346.58611559817905</v>
      </c>
      <c r="K63" s="246">
        <f>(SUM('1.  LRAMVA Summary'!F$53:F$61)+SUM('1.  LRAMVA Summary'!F$62:F$63)*(MONTH($E63)-1)/12)*$H63</f>
        <v>1375.4281134857545</v>
      </c>
      <c r="L63" s="246">
        <f>(SUM('1.  LRAMVA Summary'!G$53:G$61)+SUM('1.  LRAMVA Summary'!G$62:G$63)*(MONTH($E63)-1)/12)*$H63</f>
        <v>307.00924505718251</v>
      </c>
      <c r="M63" s="246">
        <f>(SUM('1.  LRAMVA Summary'!H$53:H$61)+SUM('1.  LRAMVA Summary'!H$62:H$63)*(MONTH($E63)-1)/12)*$H63</f>
        <v>50.566907703539272</v>
      </c>
      <c r="N63" s="246">
        <f>(SUM('1.  LRAMVA Summary'!I$53:I$61)+SUM('1.  LRAMVA Summary'!I$62:I$63)*(MONTH($E63)-1)/12)*$H63</f>
        <v>-896.34387363802375</v>
      </c>
      <c r="O63" s="246">
        <f>(SUM('1.  LRAMVA Summary'!J$53:J$61)+SUM('1.  LRAMVA Summary'!J$62:J$63)*(MONTH($E63)-1)/12)*$H63</f>
        <v>0</v>
      </c>
      <c r="P63" s="246">
        <f>(SUM('1.  LRAMVA Summary'!K$53:K$61)+SUM('1.  LRAMVA Summary'!K$62:K$63)*(MONTH($E63)-1)/12)*$H63</f>
        <v>0</v>
      </c>
      <c r="Q63" s="246">
        <f>(SUM('1.  LRAMVA Summary'!L$53:L$61)+SUM('1.  LRAMVA Summary'!L$62:L$63)*(MONTH($E63)-1)/12)*$H63</f>
        <v>0</v>
      </c>
      <c r="R63" s="246">
        <f>(SUM('1.  LRAMVA Summary'!M$53:M$61)+SUM('1.  LRAMVA Summary'!M$62:M$63)*(MONTH($E63)-1)/12)*$H63</f>
        <v>0</v>
      </c>
      <c r="S63" s="246">
        <f>(SUM('1.  LRAMVA Summary'!N$53:N$61)+SUM('1.  LRAMVA Summary'!N$62:N$63)*(MONTH($E63)-1)/12)*$H63</f>
        <v>0</v>
      </c>
      <c r="T63" s="246">
        <f>(SUM('1.  LRAMVA Summary'!O$53:O$61)+SUM('1.  LRAMVA Summary'!O$62:O$63)*(MONTH($E63)-1)/12)*$H63</f>
        <v>0</v>
      </c>
      <c r="U63" s="246">
        <f>(SUM('1.  LRAMVA Summary'!P$53:P$61)+SUM('1.  LRAMVA Summary'!P$62:P$63)*(MONTH($E63)-1)/12)*$H63</f>
        <v>0</v>
      </c>
      <c r="V63" s="246">
        <f>(SUM('1.  LRAMVA Summary'!Q$53:Q$61)+SUM('1.  LRAMVA Summary'!Q$62:Q$63)*(MONTH($E63)-1)/12)*$H63</f>
        <v>0</v>
      </c>
      <c r="W63" s="247">
        <f t="shared" si="15"/>
        <v>1001.5813168094414</v>
      </c>
    </row>
    <row r="64" spans="1:23" s="9" customFormat="1">
      <c r="B64" s="68"/>
      <c r="E64" s="230">
        <v>41760</v>
      </c>
      <c r="F64" s="230" t="s">
        <v>181</v>
      </c>
      <c r="G64" s="231" t="s">
        <v>66</v>
      </c>
      <c r="H64" s="245">
        <f>C$28/12</f>
        <v>1.225E-3</v>
      </c>
      <c r="I64" s="246">
        <f>(SUM('1.  LRAMVA Summary'!D$53:D$61)+SUM('1.  LRAMVA Summary'!D$62:D$63)*(MONTH($E64)-1)/12)*$H64</f>
        <v>-198.31337109662681</v>
      </c>
      <c r="J64" s="246">
        <f>(SUM('1.  LRAMVA Summary'!E$53:E$61)+SUM('1.  LRAMVA Summary'!E$62:E$63)*(MONTH($E64)-1)/12)*$H64</f>
        <v>343.8178598452397</v>
      </c>
      <c r="K64" s="246">
        <f>(SUM('1.  LRAMVA Summary'!F$53:F$61)+SUM('1.  LRAMVA Summary'!F$62:F$63)*(MONTH($E64)-1)/12)*$H64</f>
        <v>1444.3942292415536</v>
      </c>
      <c r="L64" s="246">
        <f>(SUM('1.  LRAMVA Summary'!G$53:G$61)+SUM('1.  LRAMVA Summary'!G$62:G$63)*(MONTH($E64)-1)/12)*$H64</f>
        <v>321.84384507639737</v>
      </c>
      <c r="M64" s="246">
        <f>(SUM('1.  LRAMVA Summary'!H$53:H$61)+SUM('1.  LRAMVA Summary'!H$62:H$63)*(MONTH($E64)-1)/12)*$H64</f>
        <v>54.664816820567168</v>
      </c>
      <c r="N64" s="246">
        <f>(SUM('1.  LRAMVA Summary'!I$53:I$61)+SUM('1.  LRAMVA Summary'!I$62:I$63)*(MONTH($E64)-1)/12)*$H64</f>
        <v>-946.29386904049056</v>
      </c>
      <c r="O64" s="246">
        <f>(SUM('1.  LRAMVA Summary'!J$53:J$61)+SUM('1.  LRAMVA Summary'!J$62:J$63)*(MONTH($E64)-1)/12)*$H64</f>
        <v>0</v>
      </c>
      <c r="P64" s="246">
        <f>(SUM('1.  LRAMVA Summary'!K$53:K$61)+SUM('1.  LRAMVA Summary'!K$62:K$63)*(MONTH($E64)-1)/12)*$H64</f>
        <v>0</v>
      </c>
      <c r="Q64" s="246">
        <f>(SUM('1.  LRAMVA Summary'!L$53:L$61)+SUM('1.  LRAMVA Summary'!L$62:L$63)*(MONTH($E64)-1)/12)*$H64</f>
        <v>0</v>
      </c>
      <c r="R64" s="246">
        <f>(SUM('1.  LRAMVA Summary'!M$53:M$61)+SUM('1.  LRAMVA Summary'!M$62:M$63)*(MONTH($E64)-1)/12)*$H64</f>
        <v>0</v>
      </c>
      <c r="S64" s="246">
        <f>(SUM('1.  LRAMVA Summary'!N$53:N$61)+SUM('1.  LRAMVA Summary'!N$62:N$63)*(MONTH($E64)-1)/12)*$H64</f>
        <v>0</v>
      </c>
      <c r="T64" s="246">
        <f>(SUM('1.  LRAMVA Summary'!O$53:O$61)+SUM('1.  LRAMVA Summary'!O$62:O$63)*(MONTH($E64)-1)/12)*$H64</f>
        <v>0</v>
      </c>
      <c r="U64" s="246">
        <f>(SUM('1.  LRAMVA Summary'!P$53:P$61)+SUM('1.  LRAMVA Summary'!P$62:P$63)*(MONTH($E64)-1)/12)*$H64</f>
        <v>0</v>
      </c>
      <c r="V64" s="246">
        <f>(SUM('1.  LRAMVA Summary'!Q$53:Q$61)+SUM('1.  LRAMVA Summary'!Q$62:Q$63)*(MONTH($E64)-1)/12)*$H64</f>
        <v>0</v>
      </c>
      <c r="W64" s="247">
        <f t="shared" si="15"/>
        <v>1020.1135108466406</v>
      </c>
    </row>
    <row r="65" spans="2:23" s="9" customFormat="1">
      <c r="B65" s="68"/>
      <c r="E65" s="230">
        <v>41791</v>
      </c>
      <c r="F65" s="230" t="s">
        <v>181</v>
      </c>
      <c r="G65" s="231" t="s">
        <v>66</v>
      </c>
      <c r="H65" s="245">
        <f>C$28/12</f>
        <v>1.225E-3</v>
      </c>
      <c r="I65" s="246">
        <f>(SUM('1.  LRAMVA Summary'!D$53:D$61)+SUM('1.  LRAMVA Summary'!D$62:D$63)*(MONTH($E65)-1)/12)*$H65</f>
        <v>-214.96155079606365</v>
      </c>
      <c r="J65" s="246">
        <f>(SUM('1.  LRAMVA Summary'!E$53:E$61)+SUM('1.  LRAMVA Summary'!E$62:E$63)*(MONTH($E65)-1)/12)*$H65</f>
        <v>341.04960409230029</v>
      </c>
      <c r="K65" s="246">
        <f>(SUM('1.  LRAMVA Summary'!F$53:F$61)+SUM('1.  LRAMVA Summary'!F$62:F$63)*(MONTH($E65)-1)/12)*$H65</f>
        <v>1513.3603449973525</v>
      </c>
      <c r="L65" s="246">
        <f>(SUM('1.  LRAMVA Summary'!G$53:G$61)+SUM('1.  LRAMVA Summary'!G$62:G$63)*(MONTH($E65)-1)/12)*$H65</f>
        <v>336.67844509561223</v>
      </c>
      <c r="M65" s="246">
        <f>(SUM('1.  LRAMVA Summary'!H$53:H$61)+SUM('1.  LRAMVA Summary'!H$62:H$63)*(MONTH($E65)-1)/12)*$H65</f>
        <v>58.762725937595064</v>
      </c>
      <c r="N65" s="246">
        <f>(SUM('1.  LRAMVA Summary'!I$53:I$61)+SUM('1.  LRAMVA Summary'!I$62:I$63)*(MONTH($E65)-1)/12)*$H65</f>
        <v>-996.24386444295749</v>
      </c>
      <c r="O65" s="246">
        <f>(SUM('1.  LRAMVA Summary'!J$53:J$61)+SUM('1.  LRAMVA Summary'!J$62:J$63)*(MONTH($E65)-1)/12)*$H65</f>
        <v>0</v>
      </c>
      <c r="P65" s="246">
        <f>(SUM('1.  LRAMVA Summary'!K$53:K$61)+SUM('1.  LRAMVA Summary'!K$62:K$63)*(MONTH($E65)-1)/12)*$H65</f>
        <v>0</v>
      </c>
      <c r="Q65" s="246">
        <f>(SUM('1.  LRAMVA Summary'!L$53:L$61)+SUM('1.  LRAMVA Summary'!L$62:L$63)*(MONTH($E65)-1)/12)*$H65</f>
        <v>0</v>
      </c>
      <c r="R65" s="246">
        <f>(SUM('1.  LRAMVA Summary'!M$53:M$61)+SUM('1.  LRAMVA Summary'!M$62:M$63)*(MONTH($E65)-1)/12)*$H65</f>
        <v>0</v>
      </c>
      <c r="S65" s="246">
        <f>(SUM('1.  LRAMVA Summary'!N$53:N$61)+SUM('1.  LRAMVA Summary'!N$62:N$63)*(MONTH($E65)-1)/12)*$H65</f>
        <v>0</v>
      </c>
      <c r="T65" s="246">
        <f>(SUM('1.  LRAMVA Summary'!O$53:O$61)+SUM('1.  LRAMVA Summary'!O$62:O$63)*(MONTH($E65)-1)/12)*$H65</f>
        <v>0</v>
      </c>
      <c r="U65" s="246">
        <f>(SUM('1.  LRAMVA Summary'!P$53:P$61)+SUM('1.  LRAMVA Summary'!P$62:P$63)*(MONTH($E65)-1)/12)*$H65</f>
        <v>0</v>
      </c>
      <c r="V65" s="246">
        <f>(SUM('1.  LRAMVA Summary'!Q$53:Q$61)+SUM('1.  LRAMVA Summary'!Q$62:Q$63)*(MONTH($E65)-1)/12)*$H65</f>
        <v>0</v>
      </c>
      <c r="W65" s="247">
        <f t="shared" si="15"/>
        <v>1038.6457048838388</v>
      </c>
    </row>
    <row r="66" spans="2:23" s="9" customFormat="1">
      <c r="B66" s="68"/>
      <c r="E66" s="230">
        <v>41821</v>
      </c>
      <c r="F66" s="230" t="s">
        <v>181</v>
      </c>
      <c r="G66" s="231" t="s">
        <v>68</v>
      </c>
      <c r="H66" s="248">
        <f>C$29/12</f>
        <v>1.225E-3</v>
      </c>
      <c r="I66" s="246">
        <f>(SUM('1.  LRAMVA Summary'!D$53:D$61)+SUM('1.  LRAMVA Summary'!D$62:D$63)*(MONTH($E66)-1)/12)*$H66</f>
        <v>-231.60973049550051</v>
      </c>
      <c r="J66" s="246">
        <f>(SUM('1.  LRAMVA Summary'!E$53:E$61)+SUM('1.  LRAMVA Summary'!E$62:E$63)*(MONTH($E66)-1)/12)*$H66</f>
        <v>338.28134833936093</v>
      </c>
      <c r="K66" s="246">
        <f>(SUM('1.  LRAMVA Summary'!F$53:F$61)+SUM('1.  LRAMVA Summary'!F$62:F$63)*(MONTH($E66)-1)/12)*$H66</f>
        <v>1582.3264607531514</v>
      </c>
      <c r="L66" s="246">
        <f>(SUM('1.  LRAMVA Summary'!G$53:G$61)+SUM('1.  LRAMVA Summary'!G$62:G$63)*(MONTH($E66)-1)/12)*$H66</f>
        <v>351.51304511482709</v>
      </c>
      <c r="M66" s="246">
        <f>(SUM('1.  LRAMVA Summary'!H$53:H$61)+SUM('1.  LRAMVA Summary'!H$62:H$63)*(MONTH($E66)-1)/12)*$H66</f>
        <v>62.860635054622975</v>
      </c>
      <c r="N66" s="246">
        <f>(SUM('1.  LRAMVA Summary'!I$53:I$61)+SUM('1.  LRAMVA Summary'!I$62:I$63)*(MONTH($E66)-1)/12)*$H66</f>
        <v>-1046.1938598454244</v>
      </c>
      <c r="O66" s="246">
        <f>(SUM('1.  LRAMVA Summary'!J$53:J$61)+SUM('1.  LRAMVA Summary'!J$62:J$63)*(MONTH($E66)-1)/12)*$H66</f>
        <v>0</v>
      </c>
      <c r="P66" s="246">
        <f>(SUM('1.  LRAMVA Summary'!K$53:K$61)+SUM('1.  LRAMVA Summary'!K$62:K$63)*(MONTH($E66)-1)/12)*$H66</f>
        <v>0</v>
      </c>
      <c r="Q66" s="246">
        <f>(SUM('1.  LRAMVA Summary'!L$53:L$61)+SUM('1.  LRAMVA Summary'!L$62:L$63)*(MONTH($E66)-1)/12)*$H66</f>
        <v>0</v>
      </c>
      <c r="R66" s="246">
        <f>(SUM('1.  LRAMVA Summary'!M$53:M$61)+SUM('1.  LRAMVA Summary'!M$62:M$63)*(MONTH($E66)-1)/12)*$H66</f>
        <v>0</v>
      </c>
      <c r="S66" s="246">
        <f>(SUM('1.  LRAMVA Summary'!N$53:N$61)+SUM('1.  LRAMVA Summary'!N$62:N$63)*(MONTH($E66)-1)/12)*$H66</f>
        <v>0</v>
      </c>
      <c r="T66" s="246">
        <f>(SUM('1.  LRAMVA Summary'!O$53:O$61)+SUM('1.  LRAMVA Summary'!O$62:O$63)*(MONTH($E66)-1)/12)*$H66</f>
        <v>0</v>
      </c>
      <c r="U66" s="246">
        <f>(SUM('1.  LRAMVA Summary'!P$53:P$61)+SUM('1.  LRAMVA Summary'!P$62:P$63)*(MONTH($E66)-1)/12)*$H66</f>
        <v>0</v>
      </c>
      <c r="V66" s="246">
        <f>(SUM('1.  LRAMVA Summary'!Q$53:Q$61)+SUM('1.  LRAMVA Summary'!Q$62:Q$63)*(MONTH($E66)-1)/12)*$H66</f>
        <v>0</v>
      </c>
      <c r="W66" s="247">
        <f t="shared" si="15"/>
        <v>1057.1778989210375</v>
      </c>
    </row>
    <row r="67" spans="2:23" s="9" customFormat="1">
      <c r="B67" s="68"/>
      <c r="E67" s="230">
        <v>41852</v>
      </c>
      <c r="F67" s="230" t="s">
        <v>181</v>
      </c>
      <c r="G67" s="231" t="s">
        <v>68</v>
      </c>
      <c r="H67" s="245">
        <f>C$29/12</f>
        <v>1.225E-3</v>
      </c>
      <c r="I67" s="246">
        <f>(SUM('1.  LRAMVA Summary'!D$53:D$61)+SUM('1.  LRAMVA Summary'!D$62:D$63)*(MONTH($E67)-1)/12)*$H67</f>
        <v>-248.25791019493735</v>
      </c>
      <c r="J67" s="246">
        <f>(SUM('1.  LRAMVA Summary'!E$53:E$61)+SUM('1.  LRAMVA Summary'!E$62:E$63)*(MONTH($E67)-1)/12)*$H67</f>
        <v>335.51309258642152</v>
      </c>
      <c r="K67" s="246">
        <f>(SUM('1.  LRAMVA Summary'!F$53:F$61)+SUM('1.  LRAMVA Summary'!F$62:F$63)*(MONTH($E67)-1)/12)*$H67</f>
        <v>1651.2925765089506</v>
      </c>
      <c r="L67" s="246">
        <f>(SUM('1.  LRAMVA Summary'!G$53:G$61)+SUM('1.  LRAMVA Summary'!G$62:G$63)*(MONTH($E67)-1)/12)*$H67</f>
        <v>366.3476451340419</v>
      </c>
      <c r="M67" s="246">
        <f>(SUM('1.  LRAMVA Summary'!H$53:H$61)+SUM('1.  LRAMVA Summary'!H$62:H$63)*(MONTH($E67)-1)/12)*$H67</f>
        <v>66.958544171650871</v>
      </c>
      <c r="N67" s="246">
        <f>(SUM('1.  LRAMVA Summary'!I$53:I$61)+SUM('1.  LRAMVA Summary'!I$62:I$63)*(MONTH($E67)-1)/12)*$H67</f>
        <v>-1096.1438552478912</v>
      </c>
      <c r="O67" s="246">
        <f>(SUM('1.  LRAMVA Summary'!J$53:J$61)+SUM('1.  LRAMVA Summary'!J$62:J$63)*(MONTH($E67)-1)/12)*$H67</f>
        <v>0</v>
      </c>
      <c r="P67" s="246">
        <f>(SUM('1.  LRAMVA Summary'!K$53:K$61)+SUM('1.  LRAMVA Summary'!K$62:K$63)*(MONTH($E67)-1)/12)*$H67</f>
        <v>0</v>
      </c>
      <c r="Q67" s="246">
        <f>(SUM('1.  LRAMVA Summary'!L$53:L$61)+SUM('1.  LRAMVA Summary'!L$62:L$63)*(MONTH($E67)-1)/12)*$H67</f>
        <v>0</v>
      </c>
      <c r="R67" s="246">
        <f>(SUM('1.  LRAMVA Summary'!M$53:M$61)+SUM('1.  LRAMVA Summary'!M$62:M$63)*(MONTH($E67)-1)/12)*$H67</f>
        <v>0</v>
      </c>
      <c r="S67" s="246">
        <f>(SUM('1.  LRAMVA Summary'!N$53:N$61)+SUM('1.  LRAMVA Summary'!N$62:N$63)*(MONTH($E67)-1)/12)*$H67</f>
        <v>0</v>
      </c>
      <c r="T67" s="246">
        <f>(SUM('1.  LRAMVA Summary'!O$53:O$61)+SUM('1.  LRAMVA Summary'!O$62:O$63)*(MONTH($E67)-1)/12)*$H67</f>
        <v>0</v>
      </c>
      <c r="U67" s="246">
        <f>(SUM('1.  LRAMVA Summary'!P$53:P$61)+SUM('1.  LRAMVA Summary'!P$62:P$63)*(MONTH($E67)-1)/12)*$H67</f>
        <v>0</v>
      </c>
      <c r="V67" s="246">
        <f>(SUM('1.  LRAMVA Summary'!Q$53:Q$61)+SUM('1.  LRAMVA Summary'!Q$62:Q$63)*(MONTH($E67)-1)/12)*$H67</f>
        <v>0</v>
      </c>
      <c r="W67" s="247">
        <f t="shared" si="15"/>
        <v>1075.7100929582361</v>
      </c>
    </row>
    <row r="68" spans="2:23" s="9" customFormat="1">
      <c r="B68" s="68"/>
      <c r="E68" s="230">
        <v>41883</v>
      </c>
      <c r="F68" s="230" t="s">
        <v>181</v>
      </c>
      <c r="G68" s="231" t="s">
        <v>68</v>
      </c>
      <c r="H68" s="245">
        <f>C$29/12</f>
        <v>1.225E-3</v>
      </c>
      <c r="I68" s="246">
        <f>(SUM('1.  LRAMVA Summary'!D$53:D$61)+SUM('1.  LRAMVA Summary'!D$62:D$63)*(MONTH($E68)-1)/12)*$H68</f>
        <v>-264.90608989437419</v>
      </c>
      <c r="J68" s="246">
        <f>(SUM('1.  LRAMVA Summary'!E$53:E$61)+SUM('1.  LRAMVA Summary'!E$62:E$63)*(MONTH($E68)-1)/12)*$H68</f>
        <v>332.74483683348205</v>
      </c>
      <c r="K68" s="246">
        <f>(SUM('1.  LRAMVA Summary'!F$53:F$61)+SUM('1.  LRAMVA Summary'!F$62:F$63)*(MONTH($E68)-1)/12)*$H68</f>
        <v>1720.2586922647495</v>
      </c>
      <c r="L68" s="246">
        <f>(SUM('1.  LRAMVA Summary'!G$53:G$61)+SUM('1.  LRAMVA Summary'!G$62:G$63)*(MONTH($E68)-1)/12)*$H68</f>
        <v>381.18224515325682</v>
      </c>
      <c r="M68" s="246">
        <f>(SUM('1.  LRAMVA Summary'!H$53:H$61)+SUM('1.  LRAMVA Summary'!H$62:H$63)*(MONTH($E68)-1)/12)*$H68</f>
        <v>71.056453288678767</v>
      </c>
      <c r="N68" s="246">
        <f>(SUM('1.  LRAMVA Summary'!I$53:I$61)+SUM('1.  LRAMVA Summary'!I$62:I$63)*(MONTH($E68)-1)/12)*$H68</f>
        <v>-1146.0938506503583</v>
      </c>
      <c r="O68" s="246">
        <f>(SUM('1.  LRAMVA Summary'!J$53:J$61)+SUM('1.  LRAMVA Summary'!J$62:J$63)*(MONTH($E68)-1)/12)*$H68</f>
        <v>0</v>
      </c>
      <c r="P68" s="246">
        <f>(SUM('1.  LRAMVA Summary'!K$53:K$61)+SUM('1.  LRAMVA Summary'!K$62:K$63)*(MONTH($E68)-1)/12)*$H68</f>
        <v>0</v>
      </c>
      <c r="Q68" s="246">
        <f>(SUM('1.  LRAMVA Summary'!L$53:L$61)+SUM('1.  LRAMVA Summary'!L$62:L$63)*(MONTH($E68)-1)/12)*$H68</f>
        <v>0</v>
      </c>
      <c r="R68" s="246">
        <f>(SUM('1.  LRAMVA Summary'!M$53:M$61)+SUM('1.  LRAMVA Summary'!M$62:M$63)*(MONTH($E68)-1)/12)*$H68</f>
        <v>0</v>
      </c>
      <c r="S68" s="246">
        <f>(SUM('1.  LRAMVA Summary'!N$53:N$61)+SUM('1.  LRAMVA Summary'!N$62:N$63)*(MONTH($E68)-1)/12)*$H68</f>
        <v>0</v>
      </c>
      <c r="T68" s="246">
        <f>(SUM('1.  LRAMVA Summary'!O$53:O$61)+SUM('1.  LRAMVA Summary'!O$62:O$63)*(MONTH($E68)-1)/12)*$H68</f>
        <v>0</v>
      </c>
      <c r="U68" s="246">
        <f>(SUM('1.  LRAMVA Summary'!P$53:P$61)+SUM('1.  LRAMVA Summary'!P$62:P$63)*(MONTH($E68)-1)/12)*$H68</f>
        <v>0</v>
      </c>
      <c r="V68" s="246">
        <f>(SUM('1.  LRAMVA Summary'!Q$53:Q$61)+SUM('1.  LRAMVA Summary'!Q$62:Q$63)*(MONTH($E68)-1)/12)*$H68</f>
        <v>0</v>
      </c>
      <c r="W68" s="247">
        <f t="shared" si="15"/>
        <v>1094.2422869954346</v>
      </c>
    </row>
    <row r="69" spans="2:23" s="9" customFormat="1">
      <c r="B69" s="68"/>
      <c r="E69" s="230">
        <v>41913</v>
      </c>
      <c r="F69" s="230" t="s">
        <v>181</v>
      </c>
      <c r="G69" s="231" t="s">
        <v>69</v>
      </c>
      <c r="H69" s="248">
        <f>C$30/12</f>
        <v>1.225E-3</v>
      </c>
      <c r="I69" s="246">
        <f>(SUM('1.  LRAMVA Summary'!D$53:D$61)+SUM('1.  LRAMVA Summary'!D$62:D$63)*(MONTH($E69)-1)/12)*$H69</f>
        <v>-281.55426959381106</v>
      </c>
      <c r="J69" s="246">
        <f>(SUM('1.  LRAMVA Summary'!E$53:E$61)+SUM('1.  LRAMVA Summary'!E$62:E$63)*(MONTH($E69)-1)/12)*$H69</f>
        <v>329.97658108054276</v>
      </c>
      <c r="K69" s="246">
        <f>(SUM('1.  LRAMVA Summary'!F$53:F$61)+SUM('1.  LRAMVA Summary'!F$62:F$63)*(MONTH($E69)-1)/12)*$H69</f>
        <v>1789.2248080205486</v>
      </c>
      <c r="L69" s="246">
        <f>(SUM('1.  LRAMVA Summary'!G$53:G$61)+SUM('1.  LRAMVA Summary'!G$62:G$63)*(MONTH($E69)-1)/12)*$H69</f>
        <v>396.01684517247162</v>
      </c>
      <c r="M69" s="246">
        <f>(SUM('1.  LRAMVA Summary'!H$53:H$61)+SUM('1.  LRAMVA Summary'!H$62:H$63)*(MONTH($E69)-1)/12)*$H69</f>
        <v>75.154362405706664</v>
      </c>
      <c r="N69" s="246">
        <f>(SUM('1.  LRAMVA Summary'!I$53:I$61)+SUM('1.  LRAMVA Summary'!I$62:I$63)*(MONTH($E69)-1)/12)*$H69</f>
        <v>-1196.0438460528251</v>
      </c>
      <c r="O69" s="246">
        <f>(SUM('1.  LRAMVA Summary'!J$53:J$61)+SUM('1.  LRAMVA Summary'!J$62:J$63)*(MONTH($E69)-1)/12)*$H69</f>
        <v>0</v>
      </c>
      <c r="P69" s="246">
        <f>(SUM('1.  LRAMVA Summary'!K$53:K$61)+SUM('1.  LRAMVA Summary'!K$62:K$63)*(MONTH($E69)-1)/12)*$H69</f>
        <v>0</v>
      </c>
      <c r="Q69" s="246">
        <f>(SUM('1.  LRAMVA Summary'!L$53:L$61)+SUM('1.  LRAMVA Summary'!L$62:L$63)*(MONTH($E69)-1)/12)*$H69</f>
        <v>0</v>
      </c>
      <c r="R69" s="246">
        <f>(SUM('1.  LRAMVA Summary'!M$53:M$61)+SUM('1.  LRAMVA Summary'!M$62:M$63)*(MONTH($E69)-1)/12)*$H69</f>
        <v>0</v>
      </c>
      <c r="S69" s="246">
        <f>(SUM('1.  LRAMVA Summary'!N$53:N$61)+SUM('1.  LRAMVA Summary'!N$62:N$63)*(MONTH($E69)-1)/12)*$H69</f>
        <v>0</v>
      </c>
      <c r="T69" s="246">
        <f>(SUM('1.  LRAMVA Summary'!O$53:O$61)+SUM('1.  LRAMVA Summary'!O$62:O$63)*(MONTH($E69)-1)/12)*$H69</f>
        <v>0</v>
      </c>
      <c r="U69" s="246">
        <f>(SUM('1.  LRAMVA Summary'!P$53:P$61)+SUM('1.  LRAMVA Summary'!P$62:P$63)*(MONTH($E69)-1)/12)*$H69</f>
        <v>0</v>
      </c>
      <c r="V69" s="246">
        <f>(SUM('1.  LRAMVA Summary'!Q$53:Q$61)+SUM('1.  LRAMVA Summary'!Q$62:Q$63)*(MONTH($E69)-1)/12)*$H69</f>
        <v>0</v>
      </c>
      <c r="W69" s="247">
        <f t="shared" si="15"/>
        <v>1112.7744810326337</v>
      </c>
    </row>
    <row r="70" spans="2:23" s="9" customFormat="1">
      <c r="B70" s="68"/>
      <c r="E70" s="230">
        <v>41944</v>
      </c>
      <c r="F70" s="230" t="s">
        <v>181</v>
      </c>
      <c r="G70" s="231" t="s">
        <v>69</v>
      </c>
      <c r="H70" s="245">
        <f>C$30/12</f>
        <v>1.225E-3</v>
      </c>
      <c r="I70" s="246">
        <f>(SUM('1.  LRAMVA Summary'!D$53:D$61)+SUM('1.  LRAMVA Summary'!D$62:D$63)*(MONTH($E70)-1)/12)*$H70</f>
        <v>-298.20244929324787</v>
      </c>
      <c r="J70" s="246">
        <f>(SUM('1.  LRAMVA Summary'!E$53:E$61)+SUM('1.  LRAMVA Summary'!E$62:E$63)*(MONTH($E70)-1)/12)*$H70</f>
        <v>327.20832532760329</v>
      </c>
      <c r="K70" s="246">
        <f>(SUM('1.  LRAMVA Summary'!F$53:F$61)+SUM('1.  LRAMVA Summary'!F$62:F$63)*(MONTH($E70)-1)/12)*$H70</f>
        <v>1858.1909237763475</v>
      </c>
      <c r="L70" s="246">
        <f>(SUM('1.  LRAMVA Summary'!G$53:G$61)+SUM('1.  LRAMVA Summary'!G$62:G$63)*(MONTH($E70)-1)/12)*$H70</f>
        <v>410.85144519168648</v>
      </c>
      <c r="M70" s="246">
        <f>(SUM('1.  LRAMVA Summary'!H$53:H$61)+SUM('1.  LRAMVA Summary'!H$62:H$63)*(MONTH($E70)-1)/12)*$H70</f>
        <v>79.25227152273456</v>
      </c>
      <c r="N70" s="246">
        <f>(SUM('1.  LRAMVA Summary'!I$53:I$61)+SUM('1.  LRAMVA Summary'!I$62:I$63)*(MONTH($E70)-1)/12)*$H70</f>
        <v>-1245.9938414552919</v>
      </c>
      <c r="O70" s="246">
        <f>(SUM('1.  LRAMVA Summary'!J$53:J$61)+SUM('1.  LRAMVA Summary'!J$62:J$63)*(MONTH($E70)-1)/12)*$H70</f>
        <v>0</v>
      </c>
      <c r="P70" s="246">
        <f>(SUM('1.  LRAMVA Summary'!K$53:K$61)+SUM('1.  LRAMVA Summary'!K$62:K$63)*(MONTH($E70)-1)/12)*$H70</f>
        <v>0</v>
      </c>
      <c r="Q70" s="246">
        <f>(SUM('1.  LRAMVA Summary'!L$53:L$61)+SUM('1.  LRAMVA Summary'!L$62:L$63)*(MONTH($E70)-1)/12)*$H70</f>
        <v>0</v>
      </c>
      <c r="R70" s="246">
        <f>(SUM('1.  LRAMVA Summary'!M$53:M$61)+SUM('1.  LRAMVA Summary'!M$62:M$63)*(MONTH($E70)-1)/12)*$H70</f>
        <v>0</v>
      </c>
      <c r="S70" s="246">
        <f>(SUM('1.  LRAMVA Summary'!N$53:N$61)+SUM('1.  LRAMVA Summary'!N$62:N$63)*(MONTH($E70)-1)/12)*$H70</f>
        <v>0</v>
      </c>
      <c r="T70" s="246">
        <f>(SUM('1.  LRAMVA Summary'!O$53:O$61)+SUM('1.  LRAMVA Summary'!O$62:O$63)*(MONTH($E70)-1)/12)*$H70</f>
        <v>0</v>
      </c>
      <c r="U70" s="246">
        <f>(SUM('1.  LRAMVA Summary'!P$53:P$61)+SUM('1.  LRAMVA Summary'!P$62:P$63)*(MONTH($E70)-1)/12)*$H70</f>
        <v>0</v>
      </c>
      <c r="V70" s="246">
        <f>(SUM('1.  LRAMVA Summary'!Q$53:Q$61)+SUM('1.  LRAMVA Summary'!Q$62:Q$63)*(MONTH($E70)-1)/12)*$H70</f>
        <v>0</v>
      </c>
      <c r="W70" s="247">
        <f t="shared" si="15"/>
        <v>1131.306675069832</v>
      </c>
    </row>
    <row r="71" spans="2:23" s="9" customFormat="1">
      <c r="B71" s="68"/>
      <c r="E71" s="230">
        <v>41974</v>
      </c>
      <c r="F71" s="230" t="s">
        <v>181</v>
      </c>
      <c r="G71" s="231" t="s">
        <v>69</v>
      </c>
      <c r="H71" s="245">
        <f>C$30/12</f>
        <v>1.225E-3</v>
      </c>
      <c r="I71" s="246">
        <f>(SUM('1.  LRAMVA Summary'!D$53:D$61)+SUM('1.  LRAMVA Summary'!D$62:D$63)*(MONTH($E71)-1)/12)*$H71</f>
        <v>-314.85062899268473</v>
      </c>
      <c r="J71" s="246">
        <f>(SUM('1.  LRAMVA Summary'!E$53:E$61)+SUM('1.  LRAMVA Summary'!E$62:E$63)*(MONTH($E71)-1)/12)*$H71</f>
        <v>324.44006957466394</v>
      </c>
      <c r="K71" s="246">
        <f>(SUM('1.  LRAMVA Summary'!F$53:F$61)+SUM('1.  LRAMVA Summary'!F$62:F$63)*(MONTH($E71)-1)/12)*$H71</f>
        <v>1927.1570395321467</v>
      </c>
      <c r="L71" s="246">
        <f>(SUM('1.  LRAMVA Summary'!G$53:G$61)+SUM('1.  LRAMVA Summary'!G$62:G$63)*(MONTH($E71)-1)/12)*$H71</f>
        <v>425.68604521090128</v>
      </c>
      <c r="M71" s="246">
        <f>(SUM('1.  LRAMVA Summary'!H$53:H$61)+SUM('1.  LRAMVA Summary'!H$62:H$63)*(MONTH($E71)-1)/12)*$H71</f>
        <v>83.350180639762456</v>
      </c>
      <c r="N71" s="246">
        <f>(SUM('1.  LRAMVA Summary'!I$53:I$61)+SUM('1.  LRAMVA Summary'!I$62:I$63)*(MONTH($E71)-1)/12)*$H71</f>
        <v>-1295.9438368577587</v>
      </c>
      <c r="O71" s="246">
        <f>(SUM('1.  LRAMVA Summary'!J$53:J$61)+SUM('1.  LRAMVA Summary'!J$62:J$63)*(MONTH($E71)-1)/12)*$H71</f>
        <v>0</v>
      </c>
      <c r="P71" s="246">
        <f>(SUM('1.  LRAMVA Summary'!K$53:K$61)+SUM('1.  LRAMVA Summary'!K$62:K$63)*(MONTH($E71)-1)/12)*$H71</f>
        <v>0</v>
      </c>
      <c r="Q71" s="246">
        <f>(SUM('1.  LRAMVA Summary'!L$53:L$61)+SUM('1.  LRAMVA Summary'!L$62:L$63)*(MONTH($E71)-1)/12)*$H71</f>
        <v>0</v>
      </c>
      <c r="R71" s="246">
        <f>(SUM('1.  LRAMVA Summary'!M$53:M$61)+SUM('1.  LRAMVA Summary'!M$62:M$63)*(MONTH($E71)-1)/12)*$H71</f>
        <v>0</v>
      </c>
      <c r="S71" s="246">
        <f>(SUM('1.  LRAMVA Summary'!N$53:N$61)+SUM('1.  LRAMVA Summary'!N$62:N$63)*(MONTH($E71)-1)/12)*$H71</f>
        <v>0</v>
      </c>
      <c r="T71" s="246">
        <f>(SUM('1.  LRAMVA Summary'!O$53:O$61)+SUM('1.  LRAMVA Summary'!O$62:O$63)*(MONTH($E71)-1)/12)*$H71</f>
        <v>0</v>
      </c>
      <c r="U71" s="246">
        <f>(SUM('1.  LRAMVA Summary'!P$53:P$61)+SUM('1.  LRAMVA Summary'!P$62:P$63)*(MONTH($E71)-1)/12)*$H71</f>
        <v>0</v>
      </c>
      <c r="V71" s="246">
        <f>(SUM('1.  LRAMVA Summary'!Q$53:Q$61)+SUM('1.  LRAMVA Summary'!Q$62:Q$63)*(MONTH($E71)-1)/12)*$H71</f>
        <v>0</v>
      </c>
      <c r="W71" s="247">
        <f t="shared" si="15"/>
        <v>1149.8388691070311</v>
      </c>
    </row>
    <row r="72" spans="2:23" s="9" customFormat="1" ht="15.75" thickBot="1">
      <c r="B72" s="68"/>
      <c r="E72" s="232" t="s">
        <v>469</v>
      </c>
      <c r="F72" s="232"/>
      <c r="G72" s="233"/>
      <c r="H72" s="234"/>
      <c r="I72" s="235">
        <f>SUM(I59:I71)</f>
        <v>236.83020532623937</v>
      </c>
      <c r="J72" s="235">
        <f t="shared" ref="J72:V72" si="16">SUM(J59:J71)</f>
        <v>14407.231138070623</v>
      </c>
      <c r="K72" s="235">
        <f t="shared" si="16"/>
        <v>34924.148561093112</v>
      </c>
      <c r="L72" s="235">
        <f t="shared" si="16"/>
        <v>7822.5837989220263</v>
      </c>
      <c r="M72" s="235">
        <f t="shared" si="16"/>
        <v>1067.9754914261769</v>
      </c>
      <c r="N72" s="235">
        <f t="shared" si="16"/>
        <v>-16360.342726598719</v>
      </c>
      <c r="O72" s="235">
        <f t="shared" si="16"/>
        <v>0</v>
      </c>
      <c r="P72" s="235">
        <f t="shared" si="16"/>
        <v>0</v>
      </c>
      <c r="Q72" s="235">
        <f t="shared" si="16"/>
        <v>0</v>
      </c>
      <c r="R72" s="235">
        <f t="shared" si="16"/>
        <v>0</v>
      </c>
      <c r="S72" s="235">
        <f t="shared" si="16"/>
        <v>0</v>
      </c>
      <c r="T72" s="235">
        <f t="shared" si="16"/>
        <v>0</v>
      </c>
      <c r="U72" s="235">
        <f t="shared" si="16"/>
        <v>0</v>
      </c>
      <c r="V72" s="235">
        <f t="shared" si="16"/>
        <v>0</v>
      </c>
      <c r="W72" s="235">
        <f>SUM(W59:W71)</f>
        <v>42098.42646823945</v>
      </c>
    </row>
    <row r="73" spans="2:23" s="9" customFormat="1" ht="15.75" thickTop="1">
      <c r="B73" s="68"/>
      <c r="E73" s="236" t="s">
        <v>67</v>
      </c>
      <c r="F73" s="236"/>
      <c r="G73" s="237"/>
      <c r="H73" s="238"/>
      <c r="I73" s="239"/>
      <c r="J73" s="239"/>
      <c r="K73" s="239"/>
      <c r="L73" s="239"/>
      <c r="M73" s="239"/>
      <c r="N73" s="239"/>
      <c r="O73" s="239"/>
      <c r="P73" s="239"/>
      <c r="Q73" s="239"/>
      <c r="R73" s="239"/>
      <c r="S73" s="239"/>
      <c r="T73" s="239"/>
      <c r="U73" s="239"/>
      <c r="V73" s="239"/>
      <c r="W73" s="240"/>
    </row>
    <row r="74" spans="2:23" s="9" customFormat="1">
      <c r="B74" s="68"/>
      <c r="E74" s="241" t="s">
        <v>432</v>
      </c>
      <c r="F74" s="241"/>
      <c r="G74" s="242"/>
      <c r="H74" s="243"/>
      <c r="I74" s="244">
        <f t="shared" ref="I74:O74" si="17">I72+I73</f>
        <v>236.83020532623937</v>
      </c>
      <c r="J74" s="244">
        <f t="shared" si="17"/>
        <v>14407.231138070623</v>
      </c>
      <c r="K74" s="244">
        <f t="shared" si="17"/>
        <v>34924.148561093112</v>
      </c>
      <c r="L74" s="244">
        <f t="shared" si="17"/>
        <v>7822.5837989220263</v>
      </c>
      <c r="M74" s="244">
        <f t="shared" si="17"/>
        <v>1067.9754914261769</v>
      </c>
      <c r="N74" s="244">
        <f t="shared" si="17"/>
        <v>-16360.342726598719</v>
      </c>
      <c r="O74" s="244">
        <f t="shared" si="17"/>
        <v>0</v>
      </c>
      <c r="P74" s="244">
        <f t="shared" ref="P74:V74" si="18">P72+P73</f>
        <v>0</v>
      </c>
      <c r="Q74" s="244">
        <f t="shared" si="18"/>
        <v>0</v>
      </c>
      <c r="R74" s="244">
        <f t="shared" si="18"/>
        <v>0</v>
      </c>
      <c r="S74" s="244">
        <f t="shared" si="18"/>
        <v>0</v>
      </c>
      <c r="T74" s="244">
        <f t="shared" si="18"/>
        <v>0</v>
      </c>
      <c r="U74" s="244">
        <f t="shared" si="18"/>
        <v>0</v>
      </c>
      <c r="V74" s="244">
        <f t="shared" si="18"/>
        <v>0</v>
      </c>
      <c r="W74" s="244">
        <f>W72+W73</f>
        <v>42098.42646823945</v>
      </c>
    </row>
    <row r="75" spans="2:23" s="9" customFormat="1">
      <c r="B75" s="68"/>
      <c r="E75" s="230">
        <v>42005</v>
      </c>
      <c r="F75" s="230" t="s">
        <v>182</v>
      </c>
      <c r="G75" s="231" t="s">
        <v>65</v>
      </c>
      <c r="H75" s="245">
        <f>C$31/12</f>
        <v>1.225E-3</v>
      </c>
      <c r="I75" s="246">
        <f>(SUM('1.  LRAMVA Summary'!D$53:D$64)+SUM('1.  LRAMVA Summary'!D$65:D$66)*(MONTH($E75)-1)/12)*$H75</f>
        <v>-331.4988086921216</v>
      </c>
      <c r="J75" s="246">
        <f>(SUM('1.  LRAMVA Summary'!E$53:E$64)+SUM('1.  LRAMVA Summary'!E$65:E$66)*(MONTH($E75)-1)/12)*$H75</f>
        <v>321.67181382172464</v>
      </c>
      <c r="K75" s="246">
        <f>(SUM('1.  LRAMVA Summary'!F$53:F$64)+SUM('1.  LRAMVA Summary'!F$65:F$66)*(MONTH($E75)-1)/12)*$H75</f>
        <v>1996.1231552879456</v>
      </c>
      <c r="L75" s="246">
        <f>(SUM('1.  LRAMVA Summary'!G$53:G$64)+SUM('1.  LRAMVA Summary'!G$65:G$66)*(MONTH($E75)-1)/12)*$H75</f>
        <v>440.52064523011614</v>
      </c>
      <c r="M75" s="246">
        <f>(SUM('1.  LRAMVA Summary'!H$53:H$64)+SUM('1.  LRAMVA Summary'!H$65:H$66)*(MONTH($E75)-1)/12)*$H75</f>
        <v>87.448089756790367</v>
      </c>
      <c r="N75" s="246">
        <f>(SUM('1.  LRAMVA Summary'!I$53:I$64)+SUM('1.  LRAMVA Summary'!I$65:I$66)*(MONTH($E75)-1)/12)*$H75</f>
        <v>-1345.8938322602257</v>
      </c>
      <c r="O75" s="246">
        <f>(SUM('1.  LRAMVA Summary'!J$53:J$64)+SUM('1.  LRAMVA Summary'!J$65:J$66)*(MONTH($E75)-1)/12)*$H75</f>
        <v>0</v>
      </c>
      <c r="P75" s="246">
        <f>(SUM('1.  LRAMVA Summary'!K$53:K$64)+SUM('1.  LRAMVA Summary'!K$65:K$66)*(MONTH($E75)-1)/12)*$H75</f>
        <v>0</v>
      </c>
      <c r="Q75" s="246">
        <f>(SUM('1.  LRAMVA Summary'!L$53:L$64)+SUM('1.  LRAMVA Summary'!L$65:L$66)*(MONTH($E75)-1)/12)*$H75</f>
        <v>0</v>
      </c>
      <c r="R75" s="246">
        <f>(SUM('1.  LRAMVA Summary'!M$53:M$64)+SUM('1.  LRAMVA Summary'!M$65:M$66)*(MONTH($E75)-1)/12)*$H75</f>
        <v>0</v>
      </c>
      <c r="S75" s="246">
        <f>(SUM('1.  LRAMVA Summary'!N$53:N$64)+SUM('1.  LRAMVA Summary'!N$65:N$66)*(MONTH($E75)-1)/12)*$H75</f>
        <v>0</v>
      </c>
      <c r="T75" s="246">
        <f>(SUM('1.  LRAMVA Summary'!O$53:O$64)+SUM('1.  LRAMVA Summary'!O$65:O$66)*(MONTH($E75)-1)/12)*$H75</f>
        <v>0</v>
      </c>
      <c r="U75" s="246">
        <f>(SUM('1.  LRAMVA Summary'!P$53:P$64)+SUM('1.  LRAMVA Summary'!P$65:P$66)*(MONTH($E75)-1)/12)*$H75</f>
        <v>0</v>
      </c>
      <c r="V75" s="246">
        <f>(SUM('1.  LRAMVA Summary'!Q$53:Q$64)+SUM('1.  LRAMVA Summary'!Q$65:Q$66)*(MONTH($E75)-1)/12)*$H75</f>
        <v>0</v>
      </c>
      <c r="W75" s="247">
        <f>SUM(I75:V75)</f>
        <v>1168.3710631442295</v>
      </c>
    </row>
    <row r="76" spans="2:23" s="254" customFormat="1">
      <c r="B76" s="253"/>
      <c r="E76" s="230">
        <v>42036</v>
      </c>
      <c r="F76" s="230" t="s">
        <v>182</v>
      </c>
      <c r="G76" s="231" t="s">
        <v>65</v>
      </c>
      <c r="H76" s="245">
        <f t="shared" ref="H76:H77" si="19">C$31/12</f>
        <v>1.225E-3</v>
      </c>
      <c r="I76" s="246">
        <f>(SUM('1.  LRAMVA Summary'!D$53:D$64)+SUM('1.  LRAMVA Summary'!D$65:D$66)*(MONTH($E76)-1)/12)*$H76</f>
        <v>-337.08643502279517</v>
      </c>
      <c r="J76" s="246">
        <f>(SUM('1.  LRAMVA Summary'!E$53:E$64)+SUM('1.  LRAMVA Summary'!E$65:E$66)*(MONTH($E76)-1)/12)*$H76</f>
        <v>331.7828828709184</v>
      </c>
      <c r="K76" s="246">
        <f>(SUM('1.  LRAMVA Summary'!F$53:F$64)+SUM('1.  LRAMVA Summary'!F$65:F$66)*(MONTH($E76)-1)/12)*$H76</f>
        <v>2097.9266339224805</v>
      </c>
      <c r="L76" s="246">
        <f>(SUM('1.  LRAMVA Summary'!G$53:G$64)+SUM('1.  LRAMVA Summary'!G$65:G$66)*(MONTH($E76)-1)/12)*$H76</f>
        <v>466.55897689104523</v>
      </c>
      <c r="M76" s="246">
        <f>(SUM('1.  LRAMVA Summary'!H$53:H$64)+SUM('1.  LRAMVA Summary'!H$65:H$66)*(MONTH($E76)-1)/12)*$H76</f>
        <v>95.396843889691553</v>
      </c>
      <c r="N76" s="246">
        <f>(SUM('1.  LRAMVA Summary'!I$53:I$64)+SUM('1.  LRAMVA Summary'!I$65:I$66)*(MONTH($E76)-1)/12)*$H76</f>
        <v>-1381.9590318867495</v>
      </c>
      <c r="O76" s="246">
        <f>(SUM('1.  LRAMVA Summary'!J$53:J$64)+SUM('1.  LRAMVA Summary'!J$65:J$66)*(MONTH($E76)-1)/12)*$H76</f>
        <v>0</v>
      </c>
      <c r="P76" s="246">
        <f>(SUM('1.  LRAMVA Summary'!K$53:K$64)+SUM('1.  LRAMVA Summary'!K$65:K$66)*(MONTH($E76)-1)/12)*$H76</f>
        <v>0</v>
      </c>
      <c r="Q76" s="246">
        <f>(SUM('1.  LRAMVA Summary'!L$53:L$64)+SUM('1.  LRAMVA Summary'!L$65:L$66)*(MONTH($E76)-1)/12)*$H76</f>
        <v>0</v>
      </c>
      <c r="R76" s="246">
        <f>(SUM('1.  LRAMVA Summary'!M$53:M$64)+SUM('1.  LRAMVA Summary'!M$65:M$66)*(MONTH($E76)-1)/12)*$H76</f>
        <v>0</v>
      </c>
      <c r="S76" s="246">
        <f>(SUM('1.  LRAMVA Summary'!N$53:N$64)+SUM('1.  LRAMVA Summary'!N$65:N$66)*(MONTH($E76)-1)/12)*$H76</f>
        <v>0</v>
      </c>
      <c r="T76" s="246">
        <f>(SUM('1.  LRAMVA Summary'!O$53:O$64)+SUM('1.  LRAMVA Summary'!O$65:O$66)*(MONTH($E76)-1)/12)*$H76</f>
        <v>0</v>
      </c>
      <c r="U76" s="246">
        <f>(SUM('1.  LRAMVA Summary'!P$53:P$64)+SUM('1.  LRAMVA Summary'!P$65:P$66)*(MONTH($E76)-1)/12)*$H76</f>
        <v>0</v>
      </c>
      <c r="V76" s="246">
        <f>(SUM('1.  LRAMVA Summary'!Q$53:Q$64)+SUM('1.  LRAMVA Summary'!Q$65:Q$66)*(MONTH($E76)-1)/12)*$H76</f>
        <v>0</v>
      </c>
      <c r="W76" s="247">
        <f>SUM(I76:V76)</f>
        <v>1272.619870664591</v>
      </c>
    </row>
    <row r="77" spans="2:23" s="9" customFormat="1">
      <c r="B77" s="68"/>
      <c r="E77" s="230">
        <v>42064</v>
      </c>
      <c r="F77" s="230" t="s">
        <v>182</v>
      </c>
      <c r="G77" s="231" t="s">
        <v>65</v>
      </c>
      <c r="H77" s="245">
        <f t="shared" si="19"/>
        <v>1.225E-3</v>
      </c>
      <c r="I77" s="246">
        <f>(SUM('1.  LRAMVA Summary'!D$53:D$64)+SUM('1.  LRAMVA Summary'!D$65:D$66)*(MONTH($E77)-1)/12)*$H77</f>
        <v>-342.6740613534688</v>
      </c>
      <c r="J77" s="246">
        <f>(SUM('1.  LRAMVA Summary'!E$53:E$64)+SUM('1.  LRAMVA Summary'!E$65:E$66)*(MONTH($E77)-1)/12)*$H77</f>
        <v>341.89395192011227</v>
      </c>
      <c r="K77" s="246">
        <f>(SUM('1.  LRAMVA Summary'!F$53:F$64)+SUM('1.  LRAMVA Summary'!F$65:F$66)*(MONTH($E77)-1)/12)*$H77</f>
        <v>2199.7301125570152</v>
      </c>
      <c r="L77" s="246">
        <f>(SUM('1.  LRAMVA Summary'!G$53:G$64)+SUM('1.  LRAMVA Summary'!G$65:G$66)*(MONTH($E77)-1)/12)*$H77</f>
        <v>492.59730855197432</v>
      </c>
      <c r="M77" s="246">
        <f>(SUM('1.  LRAMVA Summary'!H$53:H$64)+SUM('1.  LRAMVA Summary'!H$65:H$66)*(MONTH($E77)-1)/12)*$H77</f>
        <v>103.34559802259275</v>
      </c>
      <c r="N77" s="246">
        <f>(SUM('1.  LRAMVA Summary'!I$53:I$64)+SUM('1.  LRAMVA Summary'!I$65:I$66)*(MONTH($E77)-1)/12)*$H77</f>
        <v>-1418.0242315132737</v>
      </c>
      <c r="O77" s="246">
        <f>(SUM('1.  LRAMVA Summary'!J$53:J$64)+SUM('1.  LRAMVA Summary'!J$65:J$66)*(MONTH($E77)-1)/12)*$H77</f>
        <v>0</v>
      </c>
      <c r="P77" s="246">
        <f>(SUM('1.  LRAMVA Summary'!K$53:K$64)+SUM('1.  LRAMVA Summary'!K$65:K$66)*(MONTH($E77)-1)/12)*$H77</f>
        <v>0</v>
      </c>
      <c r="Q77" s="246">
        <f>(SUM('1.  LRAMVA Summary'!L$53:L$64)+SUM('1.  LRAMVA Summary'!L$65:L$66)*(MONTH($E77)-1)/12)*$H77</f>
        <v>0</v>
      </c>
      <c r="R77" s="246">
        <f>(SUM('1.  LRAMVA Summary'!M$53:M$64)+SUM('1.  LRAMVA Summary'!M$65:M$66)*(MONTH($E77)-1)/12)*$H77</f>
        <v>0</v>
      </c>
      <c r="S77" s="246">
        <f>(SUM('1.  LRAMVA Summary'!N$53:N$64)+SUM('1.  LRAMVA Summary'!N$65:N$66)*(MONTH($E77)-1)/12)*$H77</f>
        <v>0</v>
      </c>
      <c r="T77" s="246">
        <f>(SUM('1.  LRAMVA Summary'!O$53:O$64)+SUM('1.  LRAMVA Summary'!O$65:O$66)*(MONTH($E77)-1)/12)*$H77</f>
        <v>0</v>
      </c>
      <c r="U77" s="246">
        <f>(SUM('1.  LRAMVA Summary'!P$53:P$64)+SUM('1.  LRAMVA Summary'!P$65:P$66)*(MONTH($E77)-1)/12)*$H77</f>
        <v>0</v>
      </c>
      <c r="V77" s="246">
        <f>(SUM('1.  LRAMVA Summary'!Q$53:Q$64)+SUM('1.  LRAMVA Summary'!Q$65:Q$66)*(MONTH($E77)-1)/12)*$H77</f>
        <v>0</v>
      </c>
      <c r="W77" s="247">
        <f>SUM(I77:V77)</f>
        <v>1376.8686781849519</v>
      </c>
    </row>
    <row r="78" spans="2:23" s="9" customFormat="1">
      <c r="B78" s="68"/>
      <c r="E78" s="230">
        <v>42095</v>
      </c>
      <c r="F78" s="230" t="s">
        <v>182</v>
      </c>
      <c r="G78" s="231" t="s">
        <v>66</v>
      </c>
      <c r="H78" s="245">
        <f>C$32/12</f>
        <v>9.1666666666666665E-4</v>
      </c>
      <c r="I78" s="246">
        <f>(SUM('1.  LRAMVA Summary'!D$53:D$64)+SUM('1.  LRAMVA Summary'!D$65:D$66)*(MONTH($E78)-1)/12)*$H78</f>
        <v>-260.603983981331</v>
      </c>
      <c r="J78" s="246">
        <f>(SUM('1.  LRAMVA Summary'!E$53:E$64)+SUM('1.  LRAMVA Summary'!E$65:E$66)*(MONTH($E78)-1)/12)*$H78</f>
        <v>263.40511773213382</v>
      </c>
      <c r="K78" s="246">
        <f>(SUM('1.  LRAMVA Summary'!F$53:F$64)+SUM('1.  LRAMVA Summary'!F$65:F$66)*(MONTH($E78)-1)/12)*$H78</f>
        <v>1722.2360206195276</v>
      </c>
      <c r="L78" s="246">
        <f>(SUM('1.  LRAMVA Summary'!G$53:G$64)+SUM('1.  LRAMVA Summary'!G$65:G$66)*(MONTH($E78)-1)/12)*$H78</f>
        <v>388.09469675795498</v>
      </c>
      <c r="M78" s="246">
        <f>(SUM('1.  LRAMVA Summary'!H$53:H$64)+SUM('1.  LRAMVA Summary'!H$65:H$66)*(MONTH($E78)-1)/12)*$H78</f>
        <v>83.281488007512479</v>
      </c>
      <c r="N78" s="246">
        <f>(SUM('1.  LRAMVA Summary'!I$53:I$64)+SUM('1.  LRAMVA Summary'!I$65:I$66)*(MONTH($E78)-1)/12)*$H78</f>
        <v>-1088.0941321454266</v>
      </c>
      <c r="O78" s="246">
        <f>(SUM('1.  LRAMVA Summary'!J$53:J$64)+SUM('1.  LRAMVA Summary'!J$65:J$66)*(MONTH($E78)-1)/12)*$H78</f>
        <v>0</v>
      </c>
      <c r="P78" s="246">
        <f>(SUM('1.  LRAMVA Summary'!K$53:K$64)+SUM('1.  LRAMVA Summary'!K$65:K$66)*(MONTH($E78)-1)/12)*$H78</f>
        <v>0</v>
      </c>
      <c r="Q78" s="246">
        <f>(SUM('1.  LRAMVA Summary'!L$53:L$64)+SUM('1.  LRAMVA Summary'!L$65:L$66)*(MONTH($E78)-1)/12)*$H78</f>
        <v>0</v>
      </c>
      <c r="R78" s="246">
        <f>(SUM('1.  LRAMVA Summary'!M$53:M$64)+SUM('1.  LRAMVA Summary'!M$65:M$66)*(MONTH($E78)-1)/12)*$H78</f>
        <v>0</v>
      </c>
      <c r="S78" s="246">
        <f>(SUM('1.  LRAMVA Summary'!N$53:N$64)+SUM('1.  LRAMVA Summary'!N$65:N$66)*(MONTH($E78)-1)/12)*$H78</f>
        <v>0</v>
      </c>
      <c r="T78" s="246">
        <f>(SUM('1.  LRAMVA Summary'!O$53:O$64)+SUM('1.  LRAMVA Summary'!O$65:O$66)*(MONTH($E78)-1)/12)*$H78</f>
        <v>0</v>
      </c>
      <c r="U78" s="246">
        <f>(SUM('1.  LRAMVA Summary'!P$53:P$64)+SUM('1.  LRAMVA Summary'!P$65:P$66)*(MONTH($E78)-1)/12)*$H78</f>
        <v>0</v>
      </c>
      <c r="V78" s="246">
        <f>(SUM('1.  LRAMVA Summary'!Q$53:Q$64)+SUM('1.  LRAMVA Summary'!Q$65:Q$66)*(MONTH($E78)-1)/12)*$H78</f>
        <v>0</v>
      </c>
      <c r="W78" s="247">
        <f t="shared" ref="W78:W86" si="20">SUM(I78:V78)</f>
        <v>1108.3192069903712</v>
      </c>
    </row>
    <row r="79" spans="2:23" s="9" customFormat="1">
      <c r="B79" s="68"/>
      <c r="E79" s="230">
        <v>42125</v>
      </c>
      <c r="F79" s="230" t="s">
        <v>182</v>
      </c>
      <c r="G79" s="231" t="s">
        <v>66</v>
      </c>
      <c r="H79" s="245">
        <f t="shared" ref="H79:H80" si="21">C$32/12</f>
        <v>9.1666666666666665E-4</v>
      </c>
      <c r="I79" s="246">
        <f>(SUM('1.  LRAMVA Summary'!D$53:D$64)+SUM('1.  LRAMVA Summary'!D$65:D$66)*(MONTH($E79)-1)/12)*$H79</f>
        <v>-264.78520096346773</v>
      </c>
      <c r="J79" s="246">
        <f>(SUM('1.  LRAMVA Summary'!E$53:E$64)+SUM('1.  LRAMVA Summary'!E$65:E$66)*(MONTH($E79)-1)/12)*$H79</f>
        <v>270.97122382336727</v>
      </c>
      <c r="K79" s="246">
        <f>(SUM('1.  LRAMVA Summary'!F$53:F$64)+SUM('1.  LRAMVA Summary'!F$65:F$66)*(MONTH($E79)-1)/12)*$H79</f>
        <v>1798.4154944276827</v>
      </c>
      <c r="L79" s="246">
        <f>(SUM('1.  LRAMVA Summary'!G$53:G$64)+SUM('1.  LRAMVA Summary'!G$65:G$66)*(MONTH($E79)-1)/12)*$H79</f>
        <v>407.57916262667743</v>
      </c>
      <c r="M79" s="246">
        <f>(SUM('1.  LRAMVA Summary'!H$53:H$64)+SUM('1.  LRAMVA Summary'!H$65:H$66)*(MONTH($E79)-1)/12)*$H79</f>
        <v>89.229535317846711</v>
      </c>
      <c r="N79" s="246">
        <f>(SUM('1.  LRAMVA Summary'!I$53:I$64)+SUM('1.  LRAMVA Summary'!I$65:I$66)*(MONTH($E79)-1)/12)*$H79</f>
        <v>-1115.0816964918051</v>
      </c>
      <c r="O79" s="246">
        <f>(SUM('1.  LRAMVA Summary'!J$53:J$64)+SUM('1.  LRAMVA Summary'!J$65:J$66)*(MONTH($E79)-1)/12)*$H79</f>
        <v>0</v>
      </c>
      <c r="P79" s="246">
        <f>(SUM('1.  LRAMVA Summary'!K$53:K$64)+SUM('1.  LRAMVA Summary'!K$65:K$66)*(MONTH($E79)-1)/12)*$H79</f>
        <v>0</v>
      </c>
      <c r="Q79" s="246">
        <f>(SUM('1.  LRAMVA Summary'!L$53:L$64)+SUM('1.  LRAMVA Summary'!L$65:L$66)*(MONTH($E79)-1)/12)*$H79</f>
        <v>0</v>
      </c>
      <c r="R79" s="246">
        <f>(SUM('1.  LRAMVA Summary'!M$53:M$64)+SUM('1.  LRAMVA Summary'!M$65:M$66)*(MONTH($E79)-1)/12)*$H79</f>
        <v>0</v>
      </c>
      <c r="S79" s="246">
        <f>(SUM('1.  LRAMVA Summary'!N$53:N$64)+SUM('1.  LRAMVA Summary'!N$65:N$66)*(MONTH($E79)-1)/12)*$H79</f>
        <v>0</v>
      </c>
      <c r="T79" s="246">
        <f>(SUM('1.  LRAMVA Summary'!O$53:O$64)+SUM('1.  LRAMVA Summary'!O$65:O$66)*(MONTH($E79)-1)/12)*$H79</f>
        <v>0</v>
      </c>
      <c r="U79" s="246">
        <f>(SUM('1.  LRAMVA Summary'!P$53:P$64)+SUM('1.  LRAMVA Summary'!P$65:P$66)*(MONTH($E79)-1)/12)*$H79</f>
        <v>0</v>
      </c>
      <c r="V79" s="246">
        <f>(SUM('1.  LRAMVA Summary'!Q$53:Q$64)+SUM('1.  LRAMVA Summary'!Q$65:Q$66)*(MONTH($E79)-1)/12)*$H79</f>
        <v>0</v>
      </c>
      <c r="W79" s="247">
        <f t="shared" si="20"/>
        <v>1186.328518740301</v>
      </c>
    </row>
    <row r="80" spans="2:23" s="9" customFormat="1">
      <c r="B80" s="68"/>
      <c r="E80" s="230">
        <v>42156</v>
      </c>
      <c r="F80" s="230" t="s">
        <v>182</v>
      </c>
      <c r="G80" s="231" t="s">
        <v>66</v>
      </c>
      <c r="H80" s="245">
        <f t="shared" si="21"/>
        <v>9.1666666666666665E-4</v>
      </c>
      <c r="I80" s="246">
        <f>(SUM('1.  LRAMVA Summary'!D$53:D$64)+SUM('1.  LRAMVA Summary'!D$65:D$66)*(MONTH($E80)-1)/12)*$H80</f>
        <v>-268.96641794560441</v>
      </c>
      <c r="J80" s="246">
        <f>(SUM('1.  LRAMVA Summary'!E$53:E$64)+SUM('1.  LRAMVA Summary'!E$65:E$66)*(MONTH($E80)-1)/12)*$H80</f>
        <v>278.53732991460072</v>
      </c>
      <c r="K80" s="246">
        <f>(SUM('1.  LRAMVA Summary'!F$53:F$64)+SUM('1.  LRAMVA Summary'!F$65:F$66)*(MONTH($E80)-1)/12)*$H80</f>
        <v>1874.5949682358382</v>
      </c>
      <c r="L80" s="246">
        <f>(SUM('1.  LRAMVA Summary'!G$53:G$64)+SUM('1.  LRAMVA Summary'!G$65:G$66)*(MONTH($E80)-1)/12)*$H80</f>
        <v>427.06362849539988</v>
      </c>
      <c r="M80" s="246">
        <f>(SUM('1.  LRAMVA Summary'!H$53:H$64)+SUM('1.  LRAMVA Summary'!H$65:H$66)*(MONTH($E80)-1)/12)*$H80</f>
        <v>95.177582628180929</v>
      </c>
      <c r="N80" s="246">
        <f>(SUM('1.  LRAMVA Summary'!I$53:I$64)+SUM('1.  LRAMVA Summary'!I$65:I$66)*(MONTH($E80)-1)/12)*$H80</f>
        <v>-1142.0692608381837</v>
      </c>
      <c r="O80" s="246">
        <f>(SUM('1.  LRAMVA Summary'!J$53:J$64)+SUM('1.  LRAMVA Summary'!J$65:J$66)*(MONTH($E80)-1)/12)*$H80</f>
        <v>0</v>
      </c>
      <c r="P80" s="246">
        <f>(SUM('1.  LRAMVA Summary'!K$53:K$64)+SUM('1.  LRAMVA Summary'!K$65:K$66)*(MONTH($E80)-1)/12)*$H80</f>
        <v>0</v>
      </c>
      <c r="Q80" s="246">
        <f>(SUM('1.  LRAMVA Summary'!L$53:L$64)+SUM('1.  LRAMVA Summary'!L$65:L$66)*(MONTH($E80)-1)/12)*$H80</f>
        <v>0</v>
      </c>
      <c r="R80" s="246">
        <f>(SUM('1.  LRAMVA Summary'!M$53:M$64)+SUM('1.  LRAMVA Summary'!M$65:M$66)*(MONTH($E80)-1)/12)*$H80</f>
        <v>0</v>
      </c>
      <c r="S80" s="246">
        <f>(SUM('1.  LRAMVA Summary'!N$53:N$64)+SUM('1.  LRAMVA Summary'!N$65:N$66)*(MONTH($E80)-1)/12)*$H80</f>
        <v>0</v>
      </c>
      <c r="T80" s="246">
        <f>(SUM('1.  LRAMVA Summary'!O$53:O$64)+SUM('1.  LRAMVA Summary'!O$65:O$66)*(MONTH($E80)-1)/12)*$H80</f>
        <v>0</v>
      </c>
      <c r="U80" s="246">
        <f>(SUM('1.  LRAMVA Summary'!P$53:P$64)+SUM('1.  LRAMVA Summary'!P$65:P$66)*(MONTH($E80)-1)/12)*$H80</f>
        <v>0</v>
      </c>
      <c r="V80" s="246">
        <f>(SUM('1.  LRAMVA Summary'!Q$53:Q$64)+SUM('1.  LRAMVA Summary'!Q$65:Q$66)*(MONTH($E80)-1)/12)*$H80</f>
        <v>0</v>
      </c>
      <c r="W80" s="247">
        <f t="shared" si="20"/>
        <v>1264.3378304902317</v>
      </c>
    </row>
    <row r="81" spans="2:23" s="9" customFormat="1">
      <c r="B81" s="68"/>
      <c r="E81" s="230">
        <v>42186</v>
      </c>
      <c r="F81" s="230" t="s">
        <v>182</v>
      </c>
      <c r="G81" s="231" t="s">
        <v>68</v>
      </c>
      <c r="H81" s="245">
        <f>C$33/12</f>
        <v>9.1666666666666665E-4</v>
      </c>
      <c r="I81" s="246">
        <f>(SUM('1.  LRAMVA Summary'!D$53:D$64)+SUM('1.  LRAMVA Summary'!D$65:D$66)*(MONTH($E81)-1)/12)*$H81</f>
        <v>-273.14763492774114</v>
      </c>
      <c r="J81" s="246">
        <f>(SUM('1.  LRAMVA Summary'!E$53:E$64)+SUM('1.  LRAMVA Summary'!E$65:E$66)*(MONTH($E81)-1)/12)*$H81</f>
        <v>286.10343600583417</v>
      </c>
      <c r="K81" s="246">
        <f>(SUM('1.  LRAMVA Summary'!F$53:F$64)+SUM('1.  LRAMVA Summary'!F$65:F$66)*(MONTH($E81)-1)/12)*$H81</f>
        <v>1950.7744420439935</v>
      </c>
      <c r="L81" s="246">
        <f>(SUM('1.  LRAMVA Summary'!G$53:G$64)+SUM('1.  LRAMVA Summary'!G$65:G$66)*(MONTH($E81)-1)/12)*$H81</f>
        <v>446.54809436412228</v>
      </c>
      <c r="M81" s="246">
        <f>(SUM('1.  LRAMVA Summary'!H$53:H$64)+SUM('1.  LRAMVA Summary'!H$65:H$66)*(MONTH($E81)-1)/12)*$H81</f>
        <v>101.12562993851516</v>
      </c>
      <c r="N81" s="246">
        <f>(SUM('1.  LRAMVA Summary'!I$53:I$64)+SUM('1.  LRAMVA Summary'!I$65:I$66)*(MONTH($E81)-1)/12)*$H81</f>
        <v>-1169.0568251845623</v>
      </c>
      <c r="O81" s="246">
        <f>(SUM('1.  LRAMVA Summary'!J$53:J$64)+SUM('1.  LRAMVA Summary'!J$65:J$66)*(MONTH($E81)-1)/12)*$H81</f>
        <v>0</v>
      </c>
      <c r="P81" s="246">
        <f>(SUM('1.  LRAMVA Summary'!K$53:K$64)+SUM('1.  LRAMVA Summary'!K$65:K$66)*(MONTH($E81)-1)/12)*$H81</f>
        <v>0</v>
      </c>
      <c r="Q81" s="246">
        <f>(SUM('1.  LRAMVA Summary'!L$53:L$64)+SUM('1.  LRAMVA Summary'!L$65:L$66)*(MONTH($E81)-1)/12)*$H81</f>
        <v>0</v>
      </c>
      <c r="R81" s="246">
        <f>(SUM('1.  LRAMVA Summary'!M$53:M$64)+SUM('1.  LRAMVA Summary'!M$65:M$66)*(MONTH($E81)-1)/12)*$H81</f>
        <v>0</v>
      </c>
      <c r="S81" s="246">
        <f>(SUM('1.  LRAMVA Summary'!N$53:N$64)+SUM('1.  LRAMVA Summary'!N$65:N$66)*(MONTH($E81)-1)/12)*$H81</f>
        <v>0</v>
      </c>
      <c r="T81" s="246">
        <f>(SUM('1.  LRAMVA Summary'!O$53:O$64)+SUM('1.  LRAMVA Summary'!O$65:O$66)*(MONTH($E81)-1)/12)*$H81</f>
        <v>0</v>
      </c>
      <c r="U81" s="246">
        <f>(SUM('1.  LRAMVA Summary'!P$53:P$64)+SUM('1.  LRAMVA Summary'!P$65:P$66)*(MONTH($E81)-1)/12)*$H81</f>
        <v>0</v>
      </c>
      <c r="V81" s="246">
        <f>(SUM('1.  LRAMVA Summary'!Q$53:Q$64)+SUM('1.  LRAMVA Summary'!Q$65:Q$66)*(MONTH($E81)-1)/12)*$H81</f>
        <v>0</v>
      </c>
      <c r="W81" s="247">
        <f t="shared" si="20"/>
        <v>1342.3471422401615</v>
      </c>
    </row>
    <row r="82" spans="2:23" s="9" customFormat="1">
      <c r="B82" s="68"/>
      <c r="E82" s="230">
        <v>42217</v>
      </c>
      <c r="F82" s="230" t="s">
        <v>182</v>
      </c>
      <c r="G82" s="231" t="s">
        <v>68</v>
      </c>
      <c r="H82" s="245">
        <f t="shared" ref="H82:H83" si="22">C$33/12</f>
        <v>9.1666666666666665E-4</v>
      </c>
      <c r="I82" s="246">
        <f>(SUM('1.  LRAMVA Summary'!D$53:D$64)+SUM('1.  LRAMVA Summary'!D$65:D$66)*(MONTH($E82)-1)/12)*$H82</f>
        <v>-277.32885190987776</v>
      </c>
      <c r="J82" s="246">
        <f>(SUM('1.  LRAMVA Summary'!E$53:E$64)+SUM('1.  LRAMVA Summary'!E$65:E$66)*(MONTH($E82)-1)/12)*$H82</f>
        <v>293.66954209706768</v>
      </c>
      <c r="K82" s="246">
        <f>(SUM('1.  LRAMVA Summary'!F$53:F$64)+SUM('1.  LRAMVA Summary'!F$65:F$66)*(MONTH($E82)-1)/12)*$H82</f>
        <v>2026.9539158521486</v>
      </c>
      <c r="L82" s="246">
        <f>(SUM('1.  LRAMVA Summary'!G$53:G$64)+SUM('1.  LRAMVA Summary'!G$65:G$66)*(MONTH($E82)-1)/12)*$H82</f>
        <v>466.03256023284484</v>
      </c>
      <c r="M82" s="246">
        <f>(SUM('1.  LRAMVA Summary'!H$53:H$64)+SUM('1.  LRAMVA Summary'!H$65:H$66)*(MONTH($E82)-1)/12)*$H82</f>
        <v>107.07367724884938</v>
      </c>
      <c r="N82" s="246">
        <f>(SUM('1.  LRAMVA Summary'!I$53:I$64)+SUM('1.  LRAMVA Summary'!I$65:I$66)*(MONTH($E82)-1)/12)*$H82</f>
        <v>-1196.0443895309406</v>
      </c>
      <c r="O82" s="246">
        <f>(SUM('1.  LRAMVA Summary'!J$53:J$64)+SUM('1.  LRAMVA Summary'!J$65:J$66)*(MONTH($E82)-1)/12)*$H82</f>
        <v>0</v>
      </c>
      <c r="P82" s="246">
        <f>(SUM('1.  LRAMVA Summary'!K$53:K$64)+SUM('1.  LRAMVA Summary'!K$65:K$66)*(MONTH($E82)-1)/12)*$H82</f>
        <v>0</v>
      </c>
      <c r="Q82" s="246">
        <f>(SUM('1.  LRAMVA Summary'!L$53:L$64)+SUM('1.  LRAMVA Summary'!L$65:L$66)*(MONTH($E82)-1)/12)*$H82</f>
        <v>0</v>
      </c>
      <c r="R82" s="246">
        <f>(SUM('1.  LRAMVA Summary'!M$53:M$64)+SUM('1.  LRAMVA Summary'!M$65:M$66)*(MONTH($E82)-1)/12)*$H82</f>
        <v>0</v>
      </c>
      <c r="S82" s="246">
        <f>(SUM('1.  LRAMVA Summary'!N$53:N$64)+SUM('1.  LRAMVA Summary'!N$65:N$66)*(MONTH($E82)-1)/12)*$H82</f>
        <v>0</v>
      </c>
      <c r="T82" s="246">
        <f>(SUM('1.  LRAMVA Summary'!O$53:O$64)+SUM('1.  LRAMVA Summary'!O$65:O$66)*(MONTH($E82)-1)/12)*$H82</f>
        <v>0</v>
      </c>
      <c r="U82" s="246">
        <f>(SUM('1.  LRAMVA Summary'!P$53:P$64)+SUM('1.  LRAMVA Summary'!P$65:P$66)*(MONTH($E82)-1)/12)*$H82</f>
        <v>0</v>
      </c>
      <c r="V82" s="246">
        <f>(SUM('1.  LRAMVA Summary'!Q$53:Q$64)+SUM('1.  LRAMVA Summary'!Q$65:Q$66)*(MONTH($E82)-1)/12)*$H82</f>
        <v>0</v>
      </c>
      <c r="W82" s="247">
        <f t="shared" si="20"/>
        <v>1420.3564539900924</v>
      </c>
    </row>
    <row r="83" spans="2:23" s="9" customFormat="1">
      <c r="B83" s="68"/>
      <c r="E83" s="230">
        <v>42248</v>
      </c>
      <c r="F83" s="230" t="s">
        <v>182</v>
      </c>
      <c r="G83" s="231" t="s">
        <v>68</v>
      </c>
      <c r="H83" s="245">
        <f t="shared" si="22"/>
        <v>9.1666666666666665E-4</v>
      </c>
      <c r="I83" s="246">
        <f>(SUM('1.  LRAMVA Summary'!D$53:D$64)+SUM('1.  LRAMVA Summary'!D$65:D$66)*(MONTH($E83)-1)/12)*$H83</f>
        <v>-281.51006889201449</v>
      </c>
      <c r="J83" s="246">
        <f>(SUM('1.  LRAMVA Summary'!E$53:E$64)+SUM('1.  LRAMVA Summary'!E$65:E$66)*(MONTH($E83)-1)/12)*$H83</f>
        <v>301.23564818830113</v>
      </c>
      <c r="K83" s="246">
        <f>(SUM('1.  LRAMVA Summary'!F$53:F$64)+SUM('1.  LRAMVA Summary'!F$65:F$66)*(MONTH($E83)-1)/12)*$H83</f>
        <v>2103.1333896603041</v>
      </c>
      <c r="L83" s="246">
        <f>(SUM('1.  LRAMVA Summary'!G$53:G$64)+SUM('1.  LRAMVA Summary'!G$65:G$66)*(MONTH($E83)-1)/12)*$H83</f>
        <v>485.5170261015673</v>
      </c>
      <c r="M83" s="246">
        <f>(SUM('1.  LRAMVA Summary'!H$53:H$64)+SUM('1.  LRAMVA Summary'!H$65:H$66)*(MONTH($E83)-1)/12)*$H83</f>
        <v>113.02172455918361</v>
      </c>
      <c r="N83" s="246">
        <f>(SUM('1.  LRAMVA Summary'!I$53:I$64)+SUM('1.  LRAMVA Summary'!I$65:I$66)*(MONTH($E83)-1)/12)*$H83</f>
        <v>-1223.0319538773192</v>
      </c>
      <c r="O83" s="246">
        <f>(SUM('1.  LRAMVA Summary'!J$53:J$64)+SUM('1.  LRAMVA Summary'!J$65:J$66)*(MONTH($E83)-1)/12)*$H83</f>
        <v>0</v>
      </c>
      <c r="P83" s="246">
        <f>(SUM('1.  LRAMVA Summary'!K$53:K$64)+SUM('1.  LRAMVA Summary'!K$65:K$66)*(MONTH($E83)-1)/12)*$H83</f>
        <v>0</v>
      </c>
      <c r="Q83" s="246">
        <f>(SUM('1.  LRAMVA Summary'!L$53:L$64)+SUM('1.  LRAMVA Summary'!L$65:L$66)*(MONTH($E83)-1)/12)*$H83</f>
        <v>0</v>
      </c>
      <c r="R83" s="246">
        <f>(SUM('1.  LRAMVA Summary'!M$53:M$64)+SUM('1.  LRAMVA Summary'!M$65:M$66)*(MONTH($E83)-1)/12)*$H83</f>
        <v>0</v>
      </c>
      <c r="S83" s="246">
        <f>(SUM('1.  LRAMVA Summary'!N$53:N$64)+SUM('1.  LRAMVA Summary'!N$65:N$66)*(MONTH($E83)-1)/12)*$H83</f>
        <v>0</v>
      </c>
      <c r="T83" s="246">
        <f>(SUM('1.  LRAMVA Summary'!O$53:O$64)+SUM('1.  LRAMVA Summary'!O$65:O$66)*(MONTH($E83)-1)/12)*$H83</f>
        <v>0</v>
      </c>
      <c r="U83" s="246">
        <f>(SUM('1.  LRAMVA Summary'!P$53:P$64)+SUM('1.  LRAMVA Summary'!P$65:P$66)*(MONTH($E83)-1)/12)*$H83</f>
        <v>0</v>
      </c>
      <c r="V83" s="246">
        <f>(SUM('1.  LRAMVA Summary'!Q$53:Q$64)+SUM('1.  LRAMVA Summary'!Q$65:Q$66)*(MONTH($E83)-1)/12)*$H83</f>
        <v>0</v>
      </c>
      <c r="W83" s="247">
        <f t="shared" si="20"/>
        <v>1498.3657657400222</v>
      </c>
    </row>
    <row r="84" spans="2:23" s="9" customFormat="1">
      <c r="B84" s="68"/>
      <c r="E84" s="230">
        <v>42278</v>
      </c>
      <c r="F84" s="230" t="s">
        <v>182</v>
      </c>
      <c r="G84" s="231" t="s">
        <v>69</v>
      </c>
      <c r="H84" s="245">
        <f>C$34/12</f>
        <v>9.1666666666666665E-4</v>
      </c>
      <c r="I84" s="246">
        <f>(SUM('1.  LRAMVA Summary'!D$53:D$64)+SUM('1.  LRAMVA Summary'!D$65:D$66)*(MONTH($E84)-1)/12)*$H84</f>
        <v>-285.69128587415116</v>
      </c>
      <c r="J84" s="246">
        <f>(SUM('1.  LRAMVA Summary'!E$53:E$64)+SUM('1.  LRAMVA Summary'!E$65:E$66)*(MONTH($E84)-1)/12)*$H84</f>
        <v>308.80175427953458</v>
      </c>
      <c r="K84" s="246">
        <f>(SUM('1.  LRAMVA Summary'!F$53:F$64)+SUM('1.  LRAMVA Summary'!F$65:F$66)*(MONTH($E84)-1)/12)*$H84</f>
        <v>2179.3128634684595</v>
      </c>
      <c r="L84" s="246">
        <f>(SUM('1.  LRAMVA Summary'!G$53:G$64)+SUM('1.  LRAMVA Summary'!G$65:G$66)*(MONTH($E84)-1)/12)*$H84</f>
        <v>505.00149197028975</v>
      </c>
      <c r="M84" s="246">
        <f>(SUM('1.  LRAMVA Summary'!H$53:H$64)+SUM('1.  LRAMVA Summary'!H$65:H$66)*(MONTH($E84)-1)/12)*$H84</f>
        <v>118.96977186951784</v>
      </c>
      <c r="N84" s="246">
        <f>(SUM('1.  LRAMVA Summary'!I$53:I$64)+SUM('1.  LRAMVA Summary'!I$65:I$66)*(MONTH($E84)-1)/12)*$H84</f>
        <v>-1250.0195182236976</v>
      </c>
      <c r="O84" s="246">
        <f>(SUM('1.  LRAMVA Summary'!J$53:J$64)+SUM('1.  LRAMVA Summary'!J$65:J$66)*(MONTH($E84)-1)/12)*$H84</f>
        <v>0</v>
      </c>
      <c r="P84" s="246">
        <f>(SUM('1.  LRAMVA Summary'!K$53:K$64)+SUM('1.  LRAMVA Summary'!K$65:K$66)*(MONTH($E84)-1)/12)*$H84</f>
        <v>0</v>
      </c>
      <c r="Q84" s="246">
        <f>(SUM('1.  LRAMVA Summary'!L$53:L$64)+SUM('1.  LRAMVA Summary'!L$65:L$66)*(MONTH($E84)-1)/12)*$H84</f>
        <v>0</v>
      </c>
      <c r="R84" s="246">
        <f>(SUM('1.  LRAMVA Summary'!M$53:M$64)+SUM('1.  LRAMVA Summary'!M$65:M$66)*(MONTH($E84)-1)/12)*$H84</f>
        <v>0</v>
      </c>
      <c r="S84" s="246">
        <f>(SUM('1.  LRAMVA Summary'!N$53:N$64)+SUM('1.  LRAMVA Summary'!N$65:N$66)*(MONTH($E84)-1)/12)*$H84</f>
        <v>0</v>
      </c>
      <c r="T84" s="246">
        <f>(SUM('1.  LRAMVA Summary'!O$53:O$64)+SUM('1.  LRAMVA Summary'!O$65:O$66)*(MONTH($E84)-1)/12)*$H84</f>
        <v>0</v>
      </c>
      <c r="U84" s="246">
        <f>(SUM('1.  LRAMVA Summary'!P$53:P$64)+SUM('1.  LRAMVA Summary'!P$65:P$66)*(MONTH($E84)-1)/12)*$H84</f>
        <v>0</v>
      </c>
      <c r="V84" s="246">
        <f>(SUM('1.  LRAMVA Summary'!Q$53:Q$64)+SUM('1.  LRAMVA Summary'!Q$65:Q$66)*(MONTH($E84)-1)/12)*$H84</f>
        <v>0</v>
      </c>
      <c r="W84" s="247">
        <f t="shared" si="20"/>
        <v>1576.3750774899531</v>
      </c>
    </row>
    <row r="85" spans="2:23" s="9" customFormat="1">
      <c r="B85" s="68"/>
      <c r="E85" s="230">
        <v>42309</v>
      </c>
      <c r="F85" s="230" t="s">
        <v>182</v>
      </c>
      <c r="G85" s="231" t="s">
        <v>69</v>
      </c>
      <c r="H85" s="245">
        <f t="shared" ref="H85:H86" si="23">C$34/12</f>
        <v>9.1666666666666665E-4</v>
      </c>
      <c r="I85" s="246">
        <f>(SUM('1.  LRAMVA Summary'!D$53:D$64)+SUM('1.  LRAMVA Summary'!D$65:D$66)*(MONTH($E85)-1)/12)*$H85</f>
        <v>-289.87250285628784</v>
      </c>
      <c r="J85" s="246">
        <f>(SUM('1.  LRAMVA Summary'!E$53:E$64)+SUM('1.  LRAMVA Summary'!E$65:E$66)*(MONTH($E85)-1)/12)*$H85</f>
        <v>316.36786037076803</v>
      </c>
      <c r="K85" s="246">
        <f>(SUM('1.  LRAMVA Summary'!F$53:F$64)+SUM('1.  LRAMVA Summary'!F$65:F$66)*(MONTH($E85)-1)/12)*$H85</f>
        <v>2255.4923372766152</v>
      </c>
      <c r="L85" s="246">
        <f>(SUM('1.  LRAMVA Summary'!G$53:G$64)+SUM('1.  LRAMVA Summary'!G$65:G$66)*(MONTH($E85)-1)/12)*$H85</f>
        <v>524.48595783901226</v>
      </c>
      <c r="M85" s="246">
        <f>(SUM('1.  LRAMVA Summary'!H$53:H$64)+SUM('1.  LRAMVA Summary'!H$65:H$66)*(MONTH($E85)-1)/12)*$H85</f>
        <v>124.91781917985205</v>
      </c>
      <c r="N85" s="246">
        <f>(SUM('1.  LRAMVA Summary'!I$53:I$64)+SUM('1.  LRAMVA Summary'!I$65:I$66)*(MONTH($E85)-1)/12)*$H85</f>
        <v>-1277.0070825700761</v>
      </c>
      <c r="O85" s="246">
        <f>(SUM('1.  LRAMVA Summary'!J$53:J$64)+SUM('1.  LRAMVA Summary'!J$65:J$66)*(MONTH($E85)-1)/12)*$H85</f>
        <v>0</v>
      </c>
      <c r="P85" s="246">
        <f>(SUM('1.  LRAMVA Summary'!K$53:K$64)+SUM('1.  LRAMVA Summary'!K$65:K$66)*(MONTH($E85)-1)/12)*$H85</f>
        <v>0</v>
      </c>
      <c r="Q85" s="246">
        <f>(SUM('1.  LRAMVA Summary'!L$53:L$64)+SUM('1.  LRAMVA Summary'!L$65:L$66)*(MONTH($E85)-1)/12)*$H85</f>
        <v>0</v>
      </c>
      <c r="R85" s="246">
        <f>(SUM('1.  LRAMVA Summary'!M$53:M$64)+SUM('1.  LRAMVA Summary'!M$65:M$66)*(MONTH($E85)-1)/12)*$H85</f>
        <v>0</v>
      </c>
      <c r="S85" s="246">
        <f>(SUM('1.  LRAMVA Summary'!N$53:N$64)+SUM('1.  LRAMVA Summary'!N$65:N$66)*(MONTH($E85)-1)/12)*$H85</f>
        <v>0</v>
      </c>
      <c r="T85" s="246">
        <f>(SUM('1.  LRAMVA Summary'!O$53:O$64)+SUM('1.  LRAMVA Summary'!O$65:O$66)*(MONTH($E85)-1)/12)*$H85</f>
        <v>0</v>
      </c>
      <c r="U85" s="246">
        <f>(SUM('1.  LRAMVA Summary'!P$53:P$64)+SUM('1.  LRAMVA Summary'!P$65:P$66)*(MONTH($E85)-1)/12)*$H85</f>
        <v>0</v>
      </c>
      <c r="V85" s="246">
        <f>(SUM('1.  LRAMVA Summary'!Q$53:Q$64)+SUM('1.  LRAMVA Summary'!Q$65:Q$66)*(MONTH($E85)-1)/12)*$H85</f>
        <v>0</v>
      </c>
      <c r="W85" s="247">
        <f t="shared" si="20"/>
        <v>1654.3843892398834</v>
      </c>
    </row>
    <row r="86" spans="2:23" s="9" customFormat="1">
      <c r="B86" s="68"/>
      <c r="E86" s="230">
        <v>42339</v>
      </c>
      <c r="F86" s="230" t="s">
        <v>182</v>
      </c>
      <c r="G86" s="231" t="s">
        <v>69</v>
      </c>
      <c r="H86" s="245">
        <f t="shared" si="23"/>
        <v>9.1666666666666665E-4</v>
      </c>
      <c r="I86" s="246">
        <f>(SUM('1.  LRAMVA Summary'!D$53:D$64)+SUM('1.  LRAMVA Summary'!D$65:D$66)*(MONTH($E86)-1)/12)*$H86</f>
        <v>-294.05371983842457</v>
      </c>
      <c r="J86" s="246">
        <f>(SUM('1.  LRAMVA Summary'!E$53:E$64)+SUM('1.  LRAMVA Summary'!E$65:E$66)*(MONTH($E86)-1)/12)*$H86</f>
        <v>323.93396646200148</v>
      </c>
      <c r="K86" s="246">
        <f>(SUM('1.  LRAMVA Summary'!F$53:F$64)+SUM('1.  LRAMVA Summary'!F$65:F$66)*(MONTH($E86)-1)/12)*$H86</f>
        <v>2331.6718110847705</v>
      </c>
      <c r="L86" s="246">
        <f>(SUM('1.  LRAMVA Summary'!G$53:G$64)+SUM('1.  LRAMVA Summary'!G$65:G$66)*(MONTH($E86)-1)/12)*$H86</f>
        <v>543.97042370773465</v>
      </c>
      <c r="M86" s="246">
        <f>(SUM('1.  LRAMVA Summary'!H$53:H$64)+SUM('1.  LRAMVA Summary'!H$65:H$66)*(MONTH($E86)-1)/12)*$H86</f>
        <v>130.86586649018628</v>
      </c>
      <c r="N86" s="246">
        <f>(SUM('1.  LRAMVA Summary'!I$53:I$64)+SUM('1.  LRAMVA Summary'!I$65:I$66)*(MONTH($E86)-1)/12)*$H86</f>
        <v>-1303.9946469164545</v>
      </c>
      <c r="O86" s="246">
        <f>(SUM('1.  LRAMVA Summary'!J$53:J$64)+SUM('1.  LRAMVA Summary'!J$65:J$66)*(MONTH($E86)-1)/12)*$H86</f>
        <v>0</v>
      </c>
      <c r="P86" s="246">
        <f>(SUM('1.  LRAMVA Summary'!K$53:K$64)+SUM('1.  LRAMVA Summary'!K$65:K$66)*(MONTH($E86)-1)/12)*$H86</f>
        <v>0</v>
      </c>
      <c r="Q86" s="246">
        <f>(SUM('1.  LRAMVA Summary'!L$53:L$64)+SUM('1.  LRAMVA Summary'!L$65:L$66)*(MONTH($E86)-1)/12)*$H86</f>
        <v>0</v>
      </c>
      <c r="R86" s="246">
        <f>(SUM('1.  LRAMVA Summary'!M$53:M$64)+SUM('1.  LRAMVA Summary'!M$65:M$66)*(MONTH($E86)-1)/12)*$H86</f>
        <v>0</v>
      </c>
      <c r="S86" s="246">
        <f>(SUM('1.  LRAMVA Summary'!N$53:N$64)+SUM('1.  LRAMVA Summary'!N$65:N$66)*(MONTH($E86)-1)/12)*$H86</f>
        <v>0</v>
      </c>
      <c r="T86" s="246">
        <f>(SUM('1.  LRAMVA Summary'!O$53:O$64)+SUM('1.  LRAMVA Summary'!O$65:O$66)*(MONTH($E86)-1)/12)*$H86</f>
        <v>0</v>
      </c>
      <c r="U86" s="246">
        <f>(SUM('1.  LRAMVA Summary'!P$53:P$64)+SUM('1.  LRAMVA Summary'!P$65:P$66)*(MONTH($E86)-1)/12)*$H86</f>
        <v>0</v>
      </c>
      <c r="V86" s="246">
        <f>(SUM('1.  LRAMVA Summary'!Q$53:Q$64)+SUM('1.  LRAMVA Summary'!Q$65:Q$66)*(MONTH($E86)-1)/12)*$H86</f>
        <v>0</v>
      </c>
      <c r="W86" s="247">
        <f t="shared" si="20"/>
        <v>1732.3937009898139</v>
      </c>
    </row>
    <row r="87" spans="2:23" s="9" customFormat="1" ht="15.75" thickBot="1">
      <c r="B87" s="68"/>
      <c r="E87" s="232" t="s">
        <v>470</v>
      </c>
      <c r="F87" s="232"/>
      <c r="G87" s="233"/>
      <c r="H87" s="234"/>
      <c r="I87" s="235">
        <f>SUM(I74:I86)</f>
        <v>-3270.388766931047</v>
      </c>
      <c r="J87" s="235">
        <f>SUM(J74:J86)</f>
        <v>18045.605665556988</v>
      </c>
      <c r="K87" s="235">
        <f t="shared" ref="K87:O87" si="24">SUM(K74:K86)</f>
        <v>59460.513705529898</v>
      </c>
      <c r="L87" s="235">
        <f t="shared" si="24"/>
        <v>13416.553771690764</v>
      </c>
      <c r="M87" s="235">
        <f t="shared" si="24"/>
        <v>2317.8291183348961</v>
      </c>
      <c r="N87" s="235">
        <f t="shared" si="24"/>
        <v>-31270.619328037428</v>
      </c>
      <c r="O87" s="235">
        <f t="shared" si="24"/>
        <v>0</v>
      </c>
      <c r="P87" s="235">
        <f t="shared" ref="P87:V87" si="25">SUM(P74:P86)</f>
        <v>0</v>
      </c>
      <c r="Q87" s="235">
        <f t="shared" si="25"/>
        <v>0</v>
      </c>
      <c r="R87" s="235">
        <f t="shared" si="25"/>
        <v>0</v>
      </c>
      <c r="S87" s="235">
        <f t="shared" si="25"/>
        <v>0</v>
      </c>
      <c r="T87" s="235">
        <f t="shared" si="25"/>
        <v>0</v>
      </c>
      <c r="U87" s="235">
        <f t="shared" si="25"/>
        <v>0</v>
      </c>
      <c r="V87" s="235">
        <f t="shared" si="25"/>
        <v>0</v>
      </c>
      <c r="W87" s="235">
        <f>SUM(W74:W86)</f>
        <v>58699.494166144053</v>
      </c>
    </row>
    <row r="88" spans="2:23" s="9" customFormat="1" ht="15.75" thickTop="1">
      <c r="B88" s="68"/>
      <c r="E88" s="236" t="s">
        <v>67</v>
      </c>
      <c r="F88" s="236"/>
      <c r="G88" s="237"/>
      <c r="H88" s="238"/>
      <c r="I88" s="239"/>
      <c r="J88" s="239"/>
      <c r="K88" s="239"/>
      <c r="L88" s="239"/>
      <c r="M88" s="239"/>
      <c r="N88" s="239"/>
      <c r="O88" s="239"/>
      <c r="P88" s="239"/>
      <c r="Q88" s="239"/>
      <c r="R88" s="239"/>
      <c r="S88" s="239"/>
      <c r="T88" s="239"/>
      <c r="U88" s="239"/>
      <c r="V88" s="239"/>
      <c r="W88" s="240"/>
    </row>
    <row r="89" spans="2:23" s="9" customFormat="1">
      <c r="B89" s="68"/>
      <c r="E89" s="241" t="s">
        <v>433</v>
      </c>
      <c r="F89" s="241"/>
      <c r="G89" s="242"/>
      <c r="H89" s="243"/>
      <c r="I89" s="244">
        <f>I87+I88</f>
        <v>-3270.388766931047</v>
      </c>
      <c r="J89" s="244">
        <f t="shared" ref="J89" si="26">J87+J88</f>
        <v>18045.605665556988</v>
      </c>
      <c r="K89" s="244">
        <f t="shared" ref="K89" si="27">K87+K88</f>
        <v>59460.513705529898</v>
      </c>
      <c r="L89" s="244">
        <f t="shared" ref="L89" si="28">L87+L88</f>
        <v>13416.553771690764</v>
      </c>
      <c r="M89" s="244">
        <f t="shared" ref="M89" si="29">M87+M88</f>
        <v>2317.8291183348961</v>
      </c>
      <c r="N89" s="244">
        <f t="shared" ref="N89" si="30">N87+N88</f>
        <v>-31270.619328037428</v>
      </c>
      <c r="O89" s="244">
        <f t="shared" ref="O89:U89" si="31">O87+O88</f>
        <v>0</v>
      </c>
      <c r="P89" s="244">
        <f t="shared" si="31"/>
        <v>0</v>
      </c>
      <c r="Q89" s="244">
        <f t="shared" si="31"/>
        <v>0</v>
      </c>
      <c r="R89" s="244">
        <f t="shared" si="31"/>
        <v>0</v>
      </c>
      <c r="S89" s="244">
        <f t="shared" si="31"/>
        <v>0</v>
      </c>
      <c r="T89" s="244">
        <f t="shared" si="31"/>
        <v>0</v>
      </c>
      <c r="U89" s="244">
        <f t="shared" si="31"/>
        <v>0</v>
      </c>
      <c r="V89" s="244">
        <f t="shared" ref="V89" si="32">V87+V88</f>
        <v>0</v>
      </c>
      <c r="W89" s="244">
        <f t="shared" ref="W89" si="33">W87+W88</f>
        <v>58699.494166144053</v>
      </c>
    </row>
    <row r="90" spans="2:23" s="9" customFormat="1">
      <c r="B90" s="68"/>
      <c r="E90" s="230">
        <v>42370</v>
      </c>
      <c r="F90" s="230" t="s">
        <v>184</v>
      </c>
      <c r="G90" s="231" t="s">
        <v>65</v>
      </c>
      <c r="H90" s="245">
        <f>$C$35/12</f>
        <v>9.1666666666666665E-4</v>
      </c>
      <c r="I90" s="246">
        <f>(SUM('1.  LRAMVA Summary'!D$53:D$67)+SUM('1.  LRAMVA Summary'!D$68:D$69)*(MONTH($E90)-1)/12)*$H90</f>
        <v>-298.23493682056124</v>
      </c>
      <c r="J90" s="246">
        <f>(SUM('1.  LRAMVA Summary'!E$53:E$67)+SUM('1.  LRAMVA Summary'!E$68:E$69)*(MONTH($E90)-1)/12)*$H90</f>
        <v>331.50007255323493</v>
      </c>
      <c r="K90" s="246">
        <f>(SUM('1.  LRAMVA Summary'!F$53:F$67)+SUM('1.  LRAMVA Summary'!F$68:F$69)*(MONTH($E90)-1)/12)*$H90</f>
        <v>2407.8512848929258</v>
      </c>
      <c r="L90" s="246">
        <f>(SUM('1.  LRAMVA Summary'!G$53:G$67)+SUM('1.  LRAMVA Summary'!G$68:G$69)*(MONTH($E90)-1)/12)*$H90</f>
        <v>563.45488957645705</v>
      </c>
      <c r="M90" s="246">
        <f>(SUM('1.  LRAMVA Summary'!H$53:H$67)+SUM('1.  LRAMVA Summary'!H$68:H$69)*(MONTH($E90)-1)/12)*$H90</f>
        <v>136.81391380052054</v>
      </c>
      <c r="N90" s="246">
        <f>(SUM('1.  LRAMVA Summary'!I$53:I$67)+SUM('1.  LRAMVA Summary'!I$68:I$69)*(MONTH($E90)-1)/12)*$H90</f>
        <v>-1330.9822112628331</v>
      </c>
      <c r="O90" s="246">
        <f>(SUM('1.  LRAMVA Summary'!J$53:J$67)+SUM('1.  LRAMVA Summary'!J$68:J$69)*(MONTH($E90)-1)/12)*$H90</f>
        <v>0</v>
      </c>
      <c r="P90" s="246">
        <f>(SUM('1.  LRAMVA Summary'!K$53:K$67)+SUM('1.  LRAMVA Summary'!K$68:K$69)*(MONTH($E90)-1)/12)*$H90</f>
        <v>0</v>
      </c>
      <c r="Q90" s="246">
        <f>(SUM('1.  LRAMVA Summary'!L$53:L$67)+SUM('1.  LRAMVA Summary'!L$68:L$69)*(MONTH($E90)-1)/12)*$H90</f>
        <v>0</v>
      </c>
      <c r="R90" s="246">
        <f>(SUM('1.  LRAMVA Summary'!M$53:M$67)+SUM('1.  LRAMVA Summary'!M$68:M$69)*(MONTH($E90)-1)/12)*$H90</f>
        <v>0</v>
      </c>
      <c r="S90" s="246">
        <f>(SUM('1.  LRAMVA Summary'!N$53:N$67)+SUM('1.  LRAMVA Summary'!N$68:N$69)*(MONTH($E90)-1)/12)*$H90</f>
        <v>0</v>
      </c>
      <c r="T90" s="246">
        <f>(SUM('1.  LRAMVA Summary'!O$53:O$67)+SUM('1.  LRAMVA Summary'!O$68:O$69)*(MONTH($E90)-1)/12)*$H90</f>
        <v>0</v>
      </c>
      <c r="U90" s="246">
        <f>(SUM('1.  LRAMVA Summary'!P$53:P$67)+SUM('1.  LRAMVA Summary'!P$68:P$69)*(MONTH($E90)-1)/12)*$H90</f>
        <v>0</v>
      </c>
      <c r="V90" s="246">
        <f>(SUM('1.  LRAMVA Summary'!Q$53:Q$67)+SUM('1.  LRAMVA Summary'!Q$68:Q$69)*(MONTH($E90)-1)/12)*$H90</f>
        <v>0</v>
      </c>
      <c r="W90" s="247">
        <f>SUM(I90:V90)</f>
        <v>1810.4030127397436</v>
      </c>
    </row>
    <row r="91" spans="2:23" s="9" customFormat="1">
      <c r="B91" s="68"/>
      <c r="E91" s="230">
        <v>42401</v>
      </c>
      <c r="F91" s="230" t="s">
        <v>184</v>
      </c>
      <c r="G91" s="231" t="s">
        <v>65</v>
      </c>
      <c r="H91" s="245">
        <f t="shared" ref="H91:H92" si="34">$C$35/12</f>
        <v>9.1666666666666665E-4</v>
      </c>
      <c r="I91" s="246">
        <f>(SUM('1.  LRAMVA Summary'!D$53:D$67)+SUM('1.  LRAMVA Summary'!D$68:D$69)*(MONTH($E91)-1)/12)*$H91</f>
        <v>-298.23493682056124</v>
      </c>
      <c r="J91" s="246">
        <f>(SUM('1.  LRAMVA Summary'!E$53:E$67)+SUM('1.  LRAMVA Summary'!E$68:E$69)*(MONTH($E91)-1)/12)*$H91</f>
        <v>331.50007255323493</v>
      </c>
      <c r="K91" s="246">
        <f>(SUM('1.  LRAMVA Summary'!F$53:F$67)+SUM('1.  LRAMVA Summary'!F$68:F$69)*(MONTH($E91)-1)/12)*$H91</f>
        <v>2407.8512848929258</v>
      </c>
      <c r="L91" s="246">
        <f>(SUM('1.  LRAMVA Summary'!G$53:G$67)+SUM('1.  LRAMVA Summary'!G$68:G$69)*(MONTH($E91)-1)/12)*$H91</f>
        <v>563.45488957645705</v>
      </c>
      <c r="M91" s="246">
        <f>(SUM('1.  LRAMVA Summary'!H$53:H$67)+SUM('1.  LRAMVA Summary'!H$68:H$69)*(MONTH($E91)-1)/12)*$H91</f>
        <v>136.81391380052054</v>
      </c>
      <c r="N91" s="246">
        <f>(SUM('1.  LRAMVA Summary'!I$53:I$67)+SUM('1.  LRAMVA Summary'!I$68:I$69)*(MONTH($E91)-1)/12)*$H91</f>
        <v>-1330.9822112628331</v>
      </c>
      <c r="O91" s="246">
        <f>(SUM('1.  LRAMVA Summary'!J$53:J$67)+SUM('1.  LRAMVA Summary'!J$68:J$69)*(MONTH($E91)-1)/12)*$H91</f>
        <v>0</v>
      </c>
      <c r="P91" s="246">
        <f>(SUM('1.  LRAMVA Summary'!K$53:K$67)+SUM('1.  LRAMVA Summary'!K$68:K$69)*(MONTH($E91)-1)/12)*$H91</f>
        <v>0</v>
      </c>
      <c r="Q91" s="246">
        <f>(SUM('1.  LRAMVA Summary'!L$53:L$67)+SUM('1.  LRAMVA Summary'!L$68:L$69)*(MONTH($E91)-1)/12)*$H91</f>
        <v>0</v>
      </c>
      <c r="R91" s="246">
        <f>(SUM('1.  LRAMVA Summary'!M$53:M$67)+SUM('1.  LRAMVA Summary'!M$68:M$69)*(MONTH($E91)-1)/12)*$H91</f>
        <v>0</v>
      </c>
      <c r="S91" s="246">
        <f>(SUM('1.  LRAMVA Summary'!N$53:N$67)+SUM('1.  LRAMVA Summary'!N$68:N$69)*(MONTH($E91)-1)/12)*$H91</f>
        <v>0</v>
      </c>
      <c r="T91" s="246">
        <f>(SUM('1.  LRAMVA Summary'!O$53:O$67)+SUM('1.  LRAMVA Summary'!O$68:O$69)*(MONTH($E91)-1)/12)*$H91</f>
        <v>0</v>
      </c>
      <c r="U91" s="246">
        <f>(SUM('1.  LRAMVA Summary'!P$53:P$67)+SUM('1.  LRAMVA Summary'!P$68:P$69)*(MONTH($E91)-1)/12)*$H91</f>
        <v>0</v>
      </c>
      <c r="V91" s="246">
        <f>(SUM('1.  LRAMVA Summary'!Q$53:Q$67)+SUM('1.  LRAMVA Summary'!Q$68:Q$69)*(MONTH($E91)-1)/12)*$H91</f>
        <v>0</v>
      </c>
      <c r="W91" s="247">
        <f t="shared" ref="W91:W101" si="35">SUM(I91:V91)</f>
        <v>1810.4030127397436</v>
      </c>
    </row>
    <row r="92" spans="2:23" s="9" customFormat="1" ht="14.25" customHeight="1">
      <c r="B92" s="68"/>
      <c r="E92" s="230">
        <v>42430</v>
      </c>
      <c r="F92" s="230" t="s">
        <v>184</v>
      </c>
      <c r="G92" s="231" t="s">
        <v>65</v>
      </c>
      <c r="H92" s="245">
        <f t="shared" si="34"/>
        <v>9.1666666666666665E-4</v>
      </c>
      <c r="I92" s="246">
        <f>(SUM('1.  LRAMVA Summary'!D$53:D$67)+SUM('1.  LRAMVA Summary'!D$68:D$69)*(MONTH($E92)-1)/12)*$H92</f>
        <v>-298.23493682056124</v>
      </c>
      <c r="J92" s="246">
        <f>(SUM('1.  LRAMVA Summary'!E$53:E$67)+SUM('1.  LRAMVA Summary'!E$68:E$69)*(MONTH($E92)-1)/12)*$H92</f>
        <v>331.50007255323493</v>
      </c>
      <c r="K92" s="246">
        <f>(SUM('1.  LRAMVA Summary'!F$53:F$67)+SUM('1.  LRAMVA Summary'!F$68:F$69)*(MONTH($E92)-1)/12)*$H92</f>
        <v>2407.8512848929258</v>
      </c>
      <c r="L92" s="246">
        <f>(SUM('1.  LRAMVA Summary'!G$53:G$67)+SUM('1.  LRAMVA Summary'!G$68:G$69)*(MONTH($E92)-1)/12)*$H92</f>
        <v>563.45488957645705</v>
      </c>
      <c r="M92" s="246">
        <f>(SUM('1.  LRAMVA Summary'!H$53:H$67)+SUM('1.  LRAMVA Summary'!H$68:H$69)*(MONTH($E92)-1)/12)*$H92</f>
        <v>136.81391380052054</v>
      </c>
      <c r="N92" s="246">
        <f>(SUM('1.  LRAMVA Summary'!I$53:I$67)+SUM('1.  LRAMVA Summary'!I$68:I$69)*(MONTH($E92)-1)/12)*$H92</f>
        <v>-1330.9822112628331</v>
      </c>
      <c r="O92" s="246">
        <f>(SUM('1.  LRAMVA Summary'!J$53:J$67)+SUM('1.  LRAMVA Summary'!J$68:J$69)*(MONTH($E92)-1)/12)*$H92</f>
        <v>0</v>
      </c>
      <c r="P92" s="246">
        <f>(SUM('1.  LRAMVA Summary'!K$53:K$67)+SUM('1.  LRAMVA Summary'!K$68:K$69)*(MONTH($E92)-1)/12)*$H92</f>
        <v>0</v>
      </c>
      <c r="Q92" s="246">
        <f>(SUM('1.  LRAMVA Summary'!L$53:L$67)+SUM('1.  LRAMVA Summary'!L$68:L$69)*(MONTH($E92)-1)/12)*$H92</f>
        <v>0</v>
      </c>
      <c r="R92" s="246">
        <f>(SUM('1.  LRAMVA Summary'!M$53:M$67)+SUM('1.  LRAMVA Summary'!M$68:M$69)*(MONTH($E92)-1)/12)*$H92</f>
        <v>0</v>
      </c>
      <c r="S92" s="246">
        <f>(SUM('1.  LRAMVA Summary'!N$53:N$67)+SUM('1.  LRAMVA Summary'!N$68:N$69)*(MONTH($E92)-1)/12)*$H92</f>
        <v>0</v>
      </c>
      <c r="T92" s="246">
        <f>(SUM('1.  LRAMVA Summary'!O$53:O$67)+SUM('1.  LRAMVA Summary'!O$68:O$69)*(MONTH($E92)-1)/12)*$H92</f>
        <v>0</v>
      </c>
      <c r="U92" s="246">
        <f>(SUM('1.  LRAMVA Summary'!P$53:P$67)+SUM('1.  LRAMVA Summary'!P$68:P$69)*(MONTH($E92)-1)/12)*$H92</f>
        <v>0</v>
      </c>
      <c r="V92" s="246">
        <f>(SUM('1.  LRAMVA Summary'!Q$53:Q$67)+SUM('1.  LRAMVA Summary'!Q$68:Q$69)*(MONTH($E92)-1)/12)*$H92</f>
        <v>0</v>
      </c>
      <c r="W92" s="247">
        <f t="shared" si="35"/>
        <v>1810.4030127397436</v>
      </c>
    </row>
    <row r="93" spans="2:23" s="8" customFormat="1">
      <c r="B93" s="255"/>
      <c r="D93" s="9"/>
      <c r="E93" s="230">
        <v>42461</v>
      </c>
      <c r="F93" s="230" t="s">
        <v>184</v>
      </c>
      <c r="G93" s="231" t="s">
        <v>66</v>
      </c>
      <c r="H93" s="245">
        <f>$C$36/12</f>
        <v>9.1666666666666665E-4</v>
      </c>
      <c r="I93" s="246">
        <f>(SUM('1.  LRAMVA Summary'!D$53:D$67)+SUM('1.  LRAMVA Summary'!D$68:D$69)*(MONTH($E93)-1)/12)*$H93</f>
        <v>-298.23493682056124</v>
      </c>
      <c r="J93" s="246">
        <f>(SUM('1.  LRAMVA Summary'!E$53:E$67)+SUM('1.  LRAMVA Summary'!E$68:E$69)*(MONTH($E93)-1)/12)*$H93</f>
        <v>331.50007255323493</v>
      </c>
      <c r="K93" s="246">
        <f>(SUM('1.  LRAMVA Summary'!F$53:F$67)+SUM('1.  LRAMVA Summary'!F$68:F$69)*(MONTH($E93)-1)/12)*$H93</f>
        <v>2407.8512848929258</v>
      </c>
      <c r="L93" s="246">
        <f>(SUM('1.  LRAMVA Summary'!G$53:G$67)+SUM('1.  LRAMVA Summary'!G$68:G$69)*(MONTH($E93)-1)/12)*$H93</f>
        <v>563.45488957645705</v>
      </c>
      <c r="M93" s="246">
        <f>(SUM('1.  LRAMVA Summary'!H$53:H$67)+SUM('1.  LRAMVA Summary'!H$68:H$69)*(MONTH($E93)-1)/12)*$H93</f>
        <v>136.81391380052054</v>
      </c>
      <c r="N93" s="246">
        <f>(SUM('1.  LRAMVA Summary'!I$53:I$67)+SUM('1.  LRAMVA Summary'!I$68:I$69)*(MONTH($E93)-1)/12)*$H93</f>
        <v>-1330.9822112628331</v>
      </c>
      <c r="O93" s="246">
        <f>(SUM('1.  LRAMVA Summary'!J$53:J$67)+SUM('1.  LRAMVA Summary'!J$68:J$69)*(MONTH($E93)-1)/12)*$H93</f>
        <v>0</v>
      </c>
      <c r="P93" s="246">
        <f>(SUM('1.  LRAMVA Summary'!K$53:K$67)+SUM('1.  LRAMVA Summary'!K$68:K$69)*(MONTH($E93)-1)/12)*$H93</f>
        <v>0</v>
      </c>
      <c r="Q93" s="246">
        <f>(SUM('1.  LRAMVA Summary'!L$53:L$67)+SUM('1.  LRAMVA Summary'!L$68:L$69)*(MONTH($E93)-1)/12)*$H93</f>
        <v>0</v>
      </c>
      <c r="R93" s="246">
        <f>(SUM('1.  LRAMVA Summary'!M$53:M$67)+SUM('1.  LRAMVA Summary'!M$68:M$69)*(MONTH($E93)-1)/12)*$H93</f>
        <v>0</v>
      </c>
      <c r="S93" s="246">
        <f>(SUM('1.  LRAMVA Summary'!N$53:N$67)+SUM('1.  LRAMVA Summary'!N$68:N$69)*(MONTH($E93)-1)/12)*$H93</f>
        <v>0</v>
      </c>
      <c r="T93" s="246">
        <f>(SUM('1.  LRAMVA Summary'!O$53:O$67)+SUM('1.  LRAMVA Summary'!O$68:O$69)*(MONTH($E93)-1)/12)*$H93</f>
        <v>0</v>
      </c>
      <c r="U93" s="246">
        <f>(SUM('1.  LRAMVA Summary'!P$53:P$67)+SUM('1.  LRAMVA Summary'!P$68:P$69)*(MONTH($E93)-1)/12)*$H93</f>
        <v>0</v>
      </c>
      <c r="V93" s="246">
        <f>(SUM('1.  LRAMVA Summary'!Q$53:Q$67)+SUM('1.  LRAMVA Summary'!Q$68:Q$69)*(MONTH($E93)-1)/12)*$H93</f>
        <v>0</v>
      </c>
      <c r="W93" s="247">
        <f t="shared" si="35"/>
        <v>1810.4030127397436</v>
      </c>
    </row>
    <row r="94" spans="2:23" s="9" customFormat="1">
      <c r="B94" s="68"/>
      <c r="E94" s="230">
        <v>42491</v>
      </c>
      <c r="F94" s="230" t="s">
        <v>184</v>
      </c>
      <c r="G94" s="231" t="s">
        <v>66</v>
      </c>
      <c r="H94" s="245">
        <f t="shared" ref="H94:H95" si="36">$C$36/12</f>
        <v>9.1666666666666665E-4</v>
      </c>
      <c r="I94" s="246">
        <f>(SUM('1.  LRAMVA Summary'!D$53:D$67)+SUM('1.  LRAMVA Summary'!D$68:D$69)*(MONTH($E94)-1)/12)*$H94</f>
        <v>-298.23493682056124</v>
      </c>
      <c r="J94" s="246">
        <f>(SUM('1.  LRAMVA Summary'!E$53:E$67)+SUM('1.  LRAMVA Summary'!E$68:E$69)*(MONTH($E94)-1)/12)*$H94</f>
        <v>331.50007255323493</v>
      </c>
      <c r="K94" s="246">
        <f>(SUM('1.  LRAMVA Summary'!F$53:F$67)+SUM('1.  LRAMVA Summary'!F$68:F$69)*(MONTH($E94)-1)/12)*$H94</f>
        <v>2407.8512848929258</v>
      </c>
      <c r="L94" s="246">
        <f>(SUM('1.  LRAMVA Summary'!G$53:G$67)+SUM('1.  LRAMVA Summary'!G$68:G$69)*(MONTH($E94)-1)/12)*$H94</f>
        <v>563.45488957645705</v>
      </c>
      <c r="M94" s="246">
        <f>(SUM('1.  LRAMVA Summary'!H$53:H$67)+SUM('1.  LRAMVA Summary'!H$68:H$69)*(MONTH($E94)-1)/12)*$H94</f>
        <v>136.81391380052054</v>
      </c>
      <c r="N94" s="246">
        <f>(SUM('1.  LRAMVA Summary'!I$53:I$67)+SUM('1.  LRAMVA Summary'!I$68:I$69)*(MONTH($E94)-1)/12)*$H94</f>
        <v>-1330.9822112628331</v>
      </c>
      <c r="O94" s="246">
        <f>(SUM('1.  LRAMVA Summary'!J$53:J$67)+SUM('1.  LRAMVA Summary'!J$68:J$69)*(MONTH($E94)-1)/12)*$H94</f>
        <v>0</v>
      </c>
      <c r="P94" s="246">
        <f>(SUM('1.  LRAMVA Summary'!K$53:K$67)+SUM('1.  LRAMVA Summary'!K$68:K$69)*(MONTH($E94)-1)/12)*$H94</f>
        <v>0</v>
      </c>
      <c r="Q94" s="246">
        <f>(SUM('1.  LRAMVA Summary'!L$53:L$67)+SUM('1.  LRAMVA Summary'!L$68:L$69)*(MONTH($E94)-1)/12)*$H94</f>
        <v>0</v>
      </c>
      <c r="R94" s="246">
        <f>(SUM('1.  LRAMVA Summary'!M$53:M$67)+SUM('1.  LRAMVA Summary'!M$68:M$69)*(MONTH($E94)-1)/12)*$H94</f>
        <v>0</v>
      </c>
      <c r="S94" s="246">
        <f>(SUM('1.  LRAMVA Summary'!N$53:N$67)+SUM('1.  LRAMVA Summary'!N$68:N$69)*(MONTH($E94)-1)/12)*$H94</f>
        <v>0</v>
      </c>
      <c r="T94" s="246">
        <f>(SUM('1.  LRAMVA Summary'!O$53:O$67)+SUM('1.  LRAMVA Summary'!O$68:O$69)*(MONTH($E94)-1)/12)*$H94</f>
        <v>0</v>
      </c>
      <c r="U94" s="246">
        <f>(SUM('1.  LRAMVA Summary'!P$53:P$67)+SUM('1.  LRAMVA Summary'!P$68:P$69)*(MONTH($E94)-1)/12)*$H94</f>
        <v>0</v>
      </c>
      <c r="V94" s="246">
        <f>(SUM('1.  LRAMVA Summary'!Q$53:Q$67)+SUM('1.  LRAMVA Summary'!Q$68:Q$69)*(MONTH($E94)-1)/12)*$H94</f>
        <v>0</v>
      </c>
      <c r="W94" s="247">
        <f t="shared" si="35"/>
        <v>1810.4030127397436</v>
      </c>
    </row>
    <row r="95" spans="2:23" s="254" customFormat="1">
      <c r="B95" s="253"/>
      <c r="D95" s="9"/>
      <c r="E95" s="230">
        <v>42522</v>
      </c>
      <c r="F95" s="230" t="s">
        <v>184</v>
      </c>
      <c r="G95" s="231" t="s">
        <v>66</v>
      </c>
      <c r="H95" s="245">
        <f t="shared" si="36"/>
        <v>9.1666666666666665E-4</v>
      </c>
      <c r="I95" s="246">
        <f>(SUM('1.  LRAMVA Summary'!D$53:D$67)+SUM('1.  LRAMVA Summary'!D$68:D$69)*(MONTH($E95)-1)/12)*$H95</f>
        <v>-298.23493682056124</v>
      </c>
      <c r="J95" s="246">
        <f>(SUM('1.  LRAMVA Summary'!E$53:E$67)+SUM('1.  LRAMVA Summary'!E$68:E$69)*(MONTH($E95)-1)/12)*$H95</f>
        <v>331.50007255323493</v>
      </c>
      <c r="K95" s="246">
        <f>(SUM('1.  LRAMVA Summary'!F$53:F$67)+SUM('1.  LRAMVA Summary'!F$68:F$69)*(MONTH($E95)-1)/12)*$H95</f>
        <v>2407.8512848929258</v>
      </c>
      <c r="L95" s="246">
        <f>(SUM('1.  LRAMVA Summary'!G$53:G$67)+SUM('1.  LRAMVA Summary'!G$68:G$69)*(MONTH($E95)-1)/12)*$H95</f>
        <v>563.45488957645705</v>
      </c>
      <c r="M95" s="246">
        <f>(SUM('1.  LRAMVA Summary'!H$53:H$67)+SUM('1.  LRAMVA Summary'!H$68:H$69)*(MONTH($E95)-1)/12)*$H95</f>
        <v>136.81391380052054</v>
      </c>
      <c r="N95" s="246">
        <f>(SUM('1.  LRAMVA Summary'!I$53:I$67)+SUM('1.  LRAMVA Summary'!I$68:I$69)*(MONTH($E95)-1)/12)*$H95</f>
        <v>-1330.9822112628331</v>
      </c>
      <c r="O95" s="246">
        <f>(SUM('1.  LRAMVA Summary'!J$53:J$67)+SUM('1.  LRAMVA Summary'!J$68:J$69)*(MONTH($E95)-1)/12)*$H95</f>
        <v>0</v>
      </c>
      <c r="P95" s="246">
        <f>(SUM('1.  LRAMVA Summary'!K$53:K$67)+SUM('1.  LRAMVA Summary'!K$68:K$69)*(MONTH($E95)-1)/12)*$H95</f>
        <v>0</v>
      </c>
      <c r="Q95" s="246">
        <f>(SUM('1.  LRAMVA Summary'!L$53:L$67)+SUM('1.  LRAMVA Summary'!L$68:L$69)*(MONTH($E95)-1)/12)*$H95</f>
        <v>0</v>
      </c>
      <c r="R95" s="246">
        <f>(SUM('1.  LRAMVA Summary'!M$53:M$67)+SUM('1.  LRAMVA Summary'!M$68:M$69)*(MONTH($E95)-1)/12)*$H95</f>
        <v>0</v>
      </c>
      <c r="S95" s="246">
        <f>(SUM('1.  LRAMVA Summary'!N$53:N$67)+SUM('1.  LRAMVA Summary'!N$68:N$69)*(MONTH($E95)-1)/12)*$H95</f>
        <v>0</v>
      </c>
      <c r="T95" s="246">
        <f>(SUM('1.  LRAMVA Summary'!O$53:O$67)+SUM('1.  LRAMVA Summary'!O$68:O$69)*(MONTH($E95)-1)/12)*$H95</f>
        <v>0</v>
      </c>
      <c r="U95" s="246">
        <f>(SUM('1.  LRAMVA Summary'!P$53:P$67)+SUM('1.  LRAMVA Summary'!P$68:P$69)*(MONTH($E95)-1)/12)*$H95</f>
        <v>0</v>
      </c>
      <c r="V95" s="246">
        <f>(SUM('1.  LRAMVA Summary'!Q$53:Q$67)+SUM('1.  LRAMVA Summary'!Q$68:Q$69)*(MONTH($E95)-1)/12)*$H95</f>
        <v>0</v>
      </c>
      <c r="W95" s="247">
        <f t="shared" si="35"/>
        <v>1810.4030127397436</v>
      </c>
    </row>
    <row r="96" spans="2:23" s="9" customFormat="1">
      <c r="B96" s="68"/>
      <c r="E96" s="230">
        <v>42552</v>
      </c>
      <c r="F96" s="230" t="s">
        <v>184</v>
      </c>
      <c r="G96" s="231" t="s">
        <v>68</v>
      </c>
      <c r="H96" s="245">
        <f>$C$37/12</f>
        <v>9.1666666666666665E-4</v>
      </c>
      <c r="I96" s="246">
        <f>(SUM('1.  LRAMVA Summary'!D$53:D$67)+SUM('1.  LRAMVA Summary'!D$68:D$69)*(MONTH($E96)-1)/12)*$H96</f>
        <v>-298.23493682056124</v>
      </c>
      <c r="J96" s="246">
        <f>(SUM('1.  LRAMVA Summary'!E$53:E$67)+SUM('1.  LRAMVA Summary'!E$68:E$69)*(MONTH($E96)-1)/12)*$H96</f>
        <v>331.50007255323493</v>
      </c>
      <c r="K96" s="246">
        <f>(SUM('1.  LRAMVA Summary'!F$53:F$67)+SUM('1.  LRAMVA Summary'!F$68:F$69)*(MONTH($E96)-1)/12)*$H96</f>
        <v>2407.8512848929258</v>
      </c>
      <c r="L96" s="246">
        <f>(SUM('1.  LRAMVA Summary'!G$53:G$67)+SUM('1.  LRAMVA Summary'!G$68:G$69)*(MONTH($E96)-1)/12)*$H96</f>
        <v>563.45488957645705</v>
      </c>
      <c r="M96" s="246">
        <f>(SUM('1.  LRAMVA Summary'!H$53:H$67)+SUM('1.  LRAMVA Summary'!H$68:H$69)*(MONTH($E96)-1)/12)*$H96</f>
        <v>136.81391380052054</v>
      </c>
      <c r="N96" s="246">
        <f>(SUM('1.  LRAMVA Summary'!I$53:I$67)+SUM('1.  LRAMVA Summary'!I$68:I$69)*(MONTH($E96)-1)/12)*$H96</f>
        <v>-1330.9822112628331</v>
      </c>
      <c r="O96" s="246">
        <f>(SUM('1.  LRAMVA Summary'!J$53:J$67)+SUM('1.  LRAMVA Summary'!J$68:J$69)*(MONTH($E96)-1)/12)*$H96</f>
        <v>0</v>
      </c>
      <c r="P96" s="246">
        <f>(SUM('1.  LRAMVA Summary'!K$53:K$67)+SUM('1.  LRAMVA Summary'!K$68:K$69)*(MONTH($E96)-1)/12)*$H96</f>
        <v>0</v>
      </c>
      <c r="Q96" s="246">
        <f>(SUM('1.  LRAMVA Summary'!L$53:L$67)+SUM('1.  LRAMVA Summary'!L$68:L$69)*(MONTH($E96)-1)/12)*$H96</f>
        <v>0</v>
      </c>
      <c r="R96" s="246">
        <f>(SUM('1.  LRAMVA Summary'!M$53:M$67)+SUM('1.  LRAMVA Summary'!M$68:M$69)*(MONTH($E96)-1)/12)*$H96</f>
        <v>0</v>
      </c>
      <c r="S96" s="246">
        <f>(SUM('1.  LRAMVA Summary'!N$53:N$67)+SUM('1.  LRAMVA Summary'!N$68:N$69)*(MONTH($E96)-1)/12)*$H96</f>
        <v>0</v>
      </c>
      <c r="T96" s="246">
        <f>(SUM('1.  LRAMVA Summary'!O$53:O$67)+SUM('1.  LRAMVA Summary'!O$68:O$69)*(MONTH($E96)-1)/12)*$H96</f>
        <v>0</v>
      </c>
      <c r="U96" s="246">
        <f>(SUM('1.  LRAMVA Summary'!P$53:P$67)+SUM('1.  LRAMVA Summary'!P$68:P$69)*(MONTH($E96)-1)/12)*$H96</f>
        <v>0</v>
      </c>
      <c r="V96" s="246">
        <f>(SUM('1.  LRAMVA Summary'!Q$53:Q$67)+SUM('1.  LRAMVA Summary'!Q$68:Q$69)*(MONTH($E96)-1)/12)*$H96</f>
        <v>0</v>
      </c>
      <c r="W96" s="247">
        <f t="shared" si="35"/>
        <v>1810.4030127397436</v>
      </c>
    </row>
    <row r="97" spans="2:23" s="9" customFormat="1">
      <c r="B97" s="68"/>
      <c r="E97" s="230">
        <v>42583</v>
      </c>
      <c r="F97" s="230" t="s">
        <v>184</v>
      </c>
      <c r="G97" s="231" t="s">
        <v>68</v>
      </c>
      <c r="H97" s="245">
        <f t="shared" ref="H97:H98" si="37">$C$37/12</f>
        <v>9.1666666666666665E-4</v>
      </c>
      <c r="I97" s="246">
        <f>(SUM('1.  LRAMVA Summary'!D$53:D$67)+SUM('1.  LRAMVA Summary'!D$68:D$69)*(MONTH($E97)-1)/12)*$H97</f>
        <v>-298.23493682056124</v>
      </c>
      <c r="J97" s="246">
        <f>(SUM('1.  LRAMVA Summary'!E$53:E$67)+SUM('1.  LRAMVA Summary'!E$68:E$69)*(MONTH($E97)-1)/12)*$H97</f>
        <v>331.50007255323493</v>
      </c>
      <c r="K97" s="246">
        <f>(SUM('1.  LRAMVA Summary'!F$53:F$67)+SUM('1.  LRAMVA Summary'!F$68:F$69)*(MONTH($E97)-1)/12)*$H97</f>
        <v>2407.8512848929258</v>
      </c>
      <c r="L97" s="246">
        <f>(SUM('1.  LRAMVA Summary'!G$53:G$67)+SUM('1.  LRAMVA Summary'!G$68:G$69)*(MONTH($E97)-1)/12)*$H97</f>
        <v>563.45488957645705</v>
      </c>
      <c r="M97" s="246">
        <f>(SUM('1.  LRAMVA Summary'!H$53:H$67)+SUM('1.  LRAMVA Summary'!H$68:H$69)*(MONTH($E97)-1)/12)*$H97</f>
        <v>136.81391380052054</v>
      </c>
      <c r="N97" s="246">
        <f>(SUM('1.  LRAMVA Summary'!I$53:I$67)+SUM('1.  LRAMVA Summary'!I$68:I$69)*(MONTH($E97)-1)/12)*$H97</f>
        <v>-1330.9822112628331</v>
      </c>
      <c r="O97" s="246">
        <f>(SUM('1.  LRAMVA Summary'!J$53:J$67)+SUM('1.  LRAMVA Summary'!J$68:J$69)*(MONTH($E97)-1)/12)*$H97</f>
        <v>0</v>
      </c>
      <c r="P97" s="246">
        <f>(SUM('1.  LRAMVA Summary'!K$53:K$67)+SUM('1.  LRAMVA Summary'!K$68:K$69)*(MONTH($E97)-1)/12)*$H97</f>
        <v>0</v>
      </c>
      <c r="Q97" s="246">
        <f>(SUM('1.  LRAMVA Summary'!L$53:L$67)+SUM('1.  LRAMVA Summary'!L$68:L$69)*(MONTH($E97)-1)/12)*$H97</f>
        <v>0</v>
      </c>
      <c r="R97" s="246">
        <f>(SUM('1.  LRAMVA Summary'!M$53:M$67)+SUM('1.  LRAMVA Summary'!M$68:M$69)*(MONTH($E97)-1)/12)*$H97</f>
        <v>0</v>
      </c>
      <c r="S97" s="246">
        <f>(SUM('1.  LRAMVA Summary'!N$53:N$67)+SUM('1.  LRAMVA Summary'!N$68:N$69)*(MONTH($E97)-1)/12)*$H97</f>
        <v>0</v>
      </c>
      <c r="T97" s="246">
        <f>(SUM('1.  LRAMVA Summary'!O$53:O$67)+SUM('1.  LRAMVA Summary'!O$68:O$69)*(MONTH($E97)-1)/12)*$H97</f>
        <v>0</v>
      </c>
      <c r="U97" s="246">
        <f>(SUM('1.  LRAMVA Summary'!P$53:P$67)+SUM('1.  LRAMVA Summary'!P$68:P$69)*(MONTH($E97)-1)/12)*$H97</f>
        <v>0</v>
      </c>
      <c r="V97" s="246">
        <f>(SUM('1.  LRAMVA Summary'!Q$53:Q$67)+SUM('1.  LRAMVA Summary'!Q$68:Q$69)*(MONTH($E97)-1)/12)*$H97</f>
        <v>0</v>
      </c>
      <c r="W97" s="247">
        <f t="shared" si="35"/>
        <v>1810.4030127397436</v>
      </c>
    </row>
    <row r="98" spans="2:23" s="9" customFormat="1">
      <c r="B98" s="68"/>
      <c r="E98" s="230">
        <v>42614</v>
      </c>
      <c r="F98" s="230" t="s">
        <v>184</v>
      </c>
      <c r="G98" s="231" t="s">
        <v>68</v>
      </c>
      <c r="H98" s="245">
        <f t="shared" si="37"/>
        <v>9.1666666666666665E-4</v>
      </c>
      <c r="I98" s="246">
        <f>(SUM('1.  LRAMVA Summary'!D$53:D$67)+SUM('1.  LRAMVA Summary'!D$68:D$69)*(MONTH($E98)-1)/12)*$H98</f>
        <v>-298.23493682056124</v>
      </c>
      <c r="J98" s="246">
        <f>(SUM('1.  LRAMVA Summary'!E$53:E$67)+SUM('1.  LRAMVA Summary'!E$68:E$69)*(MONTH($E98)-1)/12)*$H98</f>
        <v>331.50007255323493</v>
      </c>
      <c r="K98" s="246">
        <f>(SUM('1.  LRAMVA Summary'!F$53:F$67)+SUM('1.  LRAMVA Summary'!F$68:F$69)*(MONTH($E98)-1)/12)*$H98</f>
        <v>2407.8512848929258</v>
      </c>
      <c r="L98" s="246">
        <f>(SUM('1.  LRAMVA Summary'!G$53:G$67)+SUM('1.  LRAMVA Summary'!G$68:G$69)*(MONTH($E98)-1)/12)*$H98</f>
        <v>563.45488957645705</v>
      </c>
      <c r="M98" s="246">
        <f>(SUM('1.  LRAMVA Summary'!H$53:H$67)+SUM('1.  LRAMVA Summary'!H$68:H$69)*(MONTH($E98)-1)/12)*$H98</f>
        <v>136.81391380052054</v>
      </c>
      <c r="N98" s="246">
        <f>(SUM('1.  LRAMVA Summary'!I$53:I$67)+SUM('1.  LRAMVA Summary'!I$68:I$69)*(MONTH($E98)-1)/12)*$H98</f>
        <v>-1330.9822112628331</v>
      </c>
      <c r="O98" s="246">
        <f>(SUM('1.  LRAMVA Summary'!J$53:J$67)+SUM('1.  LRAMVA Summary'!J$68:J$69)*(MONTH($E98)-1)/12)*$H98</f>
        <v>0</v>
      </c>
      <c r="P98" s="246">
        <f>(SUM('1.  LRAMVA Summary'!K$53:K$67)+SUM('1.  LRAMVA Summary'!K$68:K$69)*(MONTH($E98)-1)/12)*$H98</f>
        <v>0</v>
      </c>
      <c r="Q98" s="246">
        <f>(SUM('1.  LRAMVA Summary'!L$53:L$67)+SUM('1.  LRAMVA Summary'!L$68:L$69)*(MONTH($E98)-1)/12)*$H98</f>
        <v>0</v>
      </c>
      <c r="R98" s="246">
        <f>(SUM('1.  LRAMVA Summary'!M$53:M$67)+SUM('1.  LRAMVA Summary'!M$68:M$69)*(MONTH($E98)-1)/12)*$H98</f>
        <v>0</v>
      </c>
      <c r="S98" s="246">
        <f>(SUM('1.  LRAMVA Summary'!N$53:N$67)+SUM('1.  LRAMVA Summary'!N$68:N$69)*(MONTH($E98)-1)/12)*$H98</f>
        <v>0</v>
      </c>
      <c r="T98" s="246">
        <f>(SUM('1.  LRAMVA Summary'!O$53:O$67)+SUM('1.  LRAMVA Summary'!O$68:O$69)*(MONTH($E98)-1)/12)*$H98</f>
        <v>0</v>
      </c>
      <c r="U98" s="246">
        <f>(SUM('1.  LRAMVA Summary'!P$53:P$67)+SUM('1.  LRAMVA Summary'!P$68:P$69)*(MONTH($E98)-1)/12)*$H98</f>
        <v>0</v>
      </c>
      <c r="V98" s="246">
        <f>(SUM('1.  LRAMVA Summary'!Q$53:Q$67)+SUM('1.  LRAMVA Summary'!Q$68:Q$69)*(MONTH($E98)-1)/12)*$H98</f>
        <v>0</v>
      </c>
      <c r="W98" s="247">
        <f t="shared" si="35"/>
        <v>1810.4030127397436</v>
      </c>
    </row>
    <row r="99" spans="2:23" s="9" customFormat="1">
      <c r="B99" s="68"/>
      <c r="E99" s="230">
        <v>42644</v>
      </c>
      <c r="F99" s="230" t="s">
        <v>184</v>
      </c>
      <c r="G99" s="231" t="s">
        <v>69</v>
      </c>
      <c r="H99" s="226">
        <f>$C$38/12</f>
        <v>9.1666666666666665E-4</v>
      </c>
      <c r="I99" s="246">
        <f>(SUM('1.  LRAMVA Summary'!D$53:D$67)+SUM('1.  LRAMVA Summary'!D$68:D$69)*(MONTH($E99)-1)/12)*$H99</f>
        <v>-298.23493682056124</v>
      </c>
      <c r="J99" s="246">
        <f>(SUM('1.  LRAMVA Summary'!E$53:E$67)+SUM('1.  LRAMVA Summary'!E$68:E$69)*(MONTH($E99)-1)/12)*$H99</f>
        <v>331.50007255323493</v>
      </c>
      <c r="K99" s="246">
        <f>(SUM('1.  LRAMVA Summary'!F$53:F$67)+SUM('1.  LRAMVA Summary'!F$68:F$69)*(MONTH($E99)-1)/12)*$H99</f>
        <v>2407.8512848929258</v>
      </c>
      <c r="L99" s="246">
        <f>(SUM('1.  LRAMVA Summary'!G$53:G$67)+SUM('1.  LRAMVA Summary'!G$68:G$69)*(MONTH($E99)-1)/12)*$H99</f>
        <v>563.45488957645705</v>
      </c>
      <c r="M99" s="246">
        <f>(SUM('1.  LRAMVA Summary'!H$53:H$67)+SUM('1.  LRAMVA Summary'!H$68:H$69)*(MONTH($E99)-1)/12)*$H99</f>
        <v>136.81391380052054</v>
      </c>
      <c r="N99" s="246">
        <f>(SUM('1.  LRAMVA Summary'!I$53:I$67)+SUM('1.  LRAMVA Summary'!I$68:I$69)*(MONTH($E99)-1)/12)*$H99</f>
        <v>-1330.9822112628331</v>
      </c>
      <c r="O99" s="246">
        <f>(SUM('1.  LRAMVA Summary'!J$53:J$67)+SUM('1.  LRAMVA Summary'!J$68:J$69)*(MONTH($E99)-1)/12)*$H99</f>
        <v>0</v>
      </c>
      <c r="P99" s="246">
        <f>(SUM('1.  LRAMVA Summary'!K$53:K$67)+SUM('1.  LRAMVA Summary'!K$68:K$69)*(MONTH($E99)-1)/12)*$H99</f>
        <v>0</v>
      </c>
      <c r="Q99" s="246">
        <f>(SUM('1.  LRAMVA Summary'!L$53:L$67)+SUM('1.  LRAMVA Summary'!L$68:L$69)*(MONTH($E99)-1)/12)*$H99</f>
        <v>0</v>
      </c>
      <c r="R99" s="246">
        <f>(SUM('1.  LRAMVA Summary'!M$53:M$67)+SUM('1.  LRAMVA Summary'!M$68:M$69)*(MONTH($E99)-1)/12)*$H99</f>
        <v>0</v>
      </c>
      <c r="S99" s="246">
        <f>(SUM('1.  LRAMVA Summary'!N$53:N$67)+SUM('1.  LRAMVA Summary'!N$68:N$69)*(MONTH($E99)-1)/12)*$H99</f>
        <v>0</v>
      </c>
      <c r="T99" s="246">
        <f>(SUM('1.  LRAMVA Summary'!O$53:O$67)+SUM('1.  LRAMVA Summary'!O$68:O$69)*(MONTH($E99)-1)/12)*$H99</f>
        <v>0</v>
      </c>
      <c r="U99" s="246">
        <f>(SUM('1.  LRAMVA Summary'!P$53:P$67)+SUM('1.  LRAMVA Summary'!P$68:P$69)*(MONTH($E99)-1)/12)*$H99</f>
        <v>0</v>
      </c>
      <c r="V99" s="246">
        <f>(SUM('1.  LRAMVA Summary'!Q$53:Q$67)+SUM('1.  LRAMVA Summary'!Q$68:Q$69)*(MONTH($E99)-1)/12)*$H99</f>
        <v>0</v>
      </c>
      <c r="W99" s="247">
        <f t="shared" si="35"/>
        <v>1810.4030127397436</v>
      </c>
    </row>
    <row r="100" spans="2:23" s="9" customFormat="1">
      <c r="B100" s="68"/>
      <c r="E100" s="230">
        <v>42675</v>
      </c>
      <c r="F100" s="230" t="s">
        <v>184</v>
      </c>
      <c r="G100" s="231" t="s">
        <v>69</v>
      </c>
      <c r="H100" s="226">
        <f t="shared" ref="H100:H101" si="38">$C$38/12</f>
        <v>9.1666666666666665E-4</v>
      </c>
      <c r="I100" s="246">
        <f>(SUM('1.  LRAMVA Summary'!D$53:D$67)+SUM('1.  LRAMVA Summary'!D$68:D$69)*(MONTH($E100)-1)/12)*$H100</f>
        <v>-298.23493682056124</v>
      </c>
      <c r="J100" s="246">
        <f>(SUM('1.  LRAMVA Summary'!E$53:E$67)+SUM('1.  LRAMVA Summary'!E$68:E$69)*(MONTH($E100)-1)/12)*$H100</f>
        <v>331.50007255323493</v>
      </c>
      <c r="K100" s="246">
        <f>(SUM('1.  LRAMVA Summary'!F$53:F$67)+SUM('1.  LRAMVA Summary'!F$68:F$69)*(MONTH($E100)-1)/12)*$H100</f>
        <v>2407.8512848929258</v>
      </c>
      <c r="L100" s="246">
        <f>(SUM('1.  LRAMVA Summary'!G$53:G$67)+SUM('1.  LRAMVA Summary'!G$68:G$69)*(MONTH($E100)-1)/12)*$H100</f>
        <v>563.45488957645705</v>
      </c>
      <c r="M100" s="246">
        <f>(SUM('1.  LRAMVA Summary'!H$53:H$67)+SUM('1.  LRAMVA Summary'!H$68:H$69)*(MONTH($E100)-1)/12)*$H100</f>
        <v>136.81391380052054</v>
      </c>
      <c r="N100" s="246">
        <f>(SUM('1.  LRAMVA Summary'!I$53:I$67)+SUM('1.  LRAMVA Summary'!I$68:I$69)*(MONTH($E100)-1)/12)*$H100</f>
        <v>-1330.9822112628331</v>
      </c>
      <c r="O100" s="246">
        <f>(SUM('1.  LRAMVA Summary'!J$53:J$67)+SUM('1.  LRAMVA Summary'!J$68:J$69)*(MONTH($E100)-1)/12)*$H100</f>
        <v>0</v>
      </c>
      <c r="P100" s="246">
        <f>(SUM('1.  LRAMVA Summary'!K$53:K$67)+SUM('1.  LRAMVA Summary'!K$68:K$69)*(MONTH($E100)-1)/12)*$H100</f>
        <v>0</v>
      </c>
      <c r="Q100" s="246">
        <f>(SUM('1.  LRAMVA Summary'!L$53:L$67)+SUM('1.  LRAMVA Summary'!L$68:L$69)*(MONTH($E100)-1)/12)*$H100</f>
        <v>0</v>
      </c>
      <c r="R100" s="246">
        <f>(SUM('1.  LRAMVA Summary'!M$53:M$67)+SUM('1.  LRAMVA Summary'!M$68:M$69)*(MONTH($E100)-1)/12)*$H100</f>
        <v>0</v>
      </c>
      <c r="S100" s="246">
        <f>(SUM('1.  LRAMVA Summary'!N$53:N$67)+SUM('1.  LRAMVA Summary'!N$68:N$69)*(MONTH($E100)-1)/12)*$H100</f>
        <v>0</v>
      </c>
      <c r="T100" s="246">
        <f>(SUM('1.  LRAMVA Summary'!O$53:O$67)+SUM('1.  LRAMVA Summary'!O$68:O$69)*(MONTH($E100)-1)/12)*$H100</f>
        <v>0</v>
      </c>
      <c r="U100" s="246">
        <f>(SUM('1.  LRAMVA Summary'!P$53:P$67)+SUM('1.  LRAMVA Summary'!P$68:P$69)*(MONTH($E100)-1)/12)*$H100</f>
        <v>0</v>
      </c>
      <c r="V100" s="246">
        <f>(SUM('1.  LRAMVA Summary'!Q$53:Q$67)+SUM('1.  LRAMVA Summary'!Q$68:Q$69)*(MONTH($E100)-1)/12)*$H100</f>
        <v>0</v>
      </c>
      <c r="W100" s="247">
        <f t="shared" si="35"/>
        <v>1810.4030127397436</v>
      </c>
    </row>
    <row r="101" spans="2:23" s="9" customFormat="1">
      <c r="B101" s="68"/>
      <c r="E101" s="230">
        <v>42705</v>
      </c>
      <c r="F101" s="230" t="s">
        <v>184</v>
      </c>
      <c r="G101" s="231" t="s">
        <v>69</v>
      </c>
      <c r="H101" s="226">
        <f t="shared" si="38"/>
        <v>9.1666666666666665E-4</v>
      </c>
      <c r="I101" s="246">
        <f>(SUM('1.  LRAMVA Summary'!D$53:D$67)+SUM('1.  LRAMVA Summary'!D$68:D$69)*(MONTH($E101)-1)/12)*$H101</f>
        <v>-298.23493682056124</v>
      </c>
      <c r="J101" s="246">
        <f>(SUM('1.  LRAMVA Summary'!E$53:E$67)+SUM('1.  LRAMVA Summary'!E$68:E$69)*(MONTH($E101)-1)/12)*$H101</f>
        <v>331.50007255323493</v>
      </c>
      <c r="K101" s="246">
        <f>(SUM('1.  LRAMVA Summary'!F$53:F$67)+SUM('1.  LRAMVA Summary'!F$68:F$69)*(MONTH($E101)-1)/12)*$H101</f>
        <v>2407.8512848929258</v>
      </c>
      <c r="L101" s="246">
        <f>(SUM('1.  LRAMVA Summary'!G$53:G$67)+SUM('1.  LRAMVA Summary'!G$68:G$69)*(MONTH($E101)-1)/12)*$H101</f>
        <v>563.45488957645705</v>
      </c>
      <c r="M101" s="246">
        <f>(SUM('1.  LRAMVA Summary'!H$53:H$67)+SUM('1.  LRAMVA Summary'!H$68:H$69)*(MONTH($E101)-1)/12)*$H101</f>
        <v>136.81391380052054</v>
      </c>
      <c r="N101" s="246">
        <f>(SUM('1.  LRAMVA Summary'!I$53:I$67)+SUM('1.  LRAMVA Summary'!I$68:I$69)*(MONTH($E101)-1)/12)*$H101</f>
        <v>-1330.9822112628331</v>
      </c>
      <c r="O101" s="246">
        <f>(SUM('1.  LRAMVA Summary'!J$53:J$67)+SUM('1.  LRAMVA Summary'!J$68:J$69)*(MONTH($E101)-1)/12)*$H101</f>
        <v>0</v>
      </c>
      <c r="P101" s="246">
        <f>(SUM('1.  LRAMVA Summary'!K$53:K$67)+SUM('1.  LRAMVA Summary'!K$68:K$69)*(MONTH($E101)-1)/12)*$H101</f>
        <v>0</v>
      </c>
      <c r="Q101" s="246">
        <f>(SUM('1.  LRAMVA Summary'!L$53:L$67)+SUM('1.  LRAMVA Summary'!L$68:L$69)*(MONTH($E101)-1)/12)*$H101</f>
        <v>0</v>
      </c>
      <c r="R101" s="246">
        <f>(SUM('1.  LRAMVA Summary'!M$53:M$67)+SUM('1.  LRAMVA Summary'!M$68:M$69)*(MONTH($E101)-1)/12)*$H101</f>
        <v>0</v>
      </c>
      <c r="S101" s="246">
        <f>(SUM('1.  LRAMVA Summary'!N$53:N$67)+SUM('1.  LRAMVA Summary'!N$68:N$69)*(MONTH($E101)-1)/12)*$H101</f>
        <v>0</v>
      </c>
      <c r="T101" s="246">
        <f>(SUM('1.  LRAMVA Summary'!O$53:O$67)+SUM('1.  LRAMVA Summary'!O$68:O$69)*(MONTH($E101)-1)/12)*$H101</f>
        <v>0</v>
      </c>
      <c r="U101" s="246">
        <f>(SUM('1.  LRAMVA Summary'!P$53:P$67)+SUM('1.  LRAMVA Summary'!P$68:P$69)*(MONTH($E101)-1)/12)*$H101</f>
        <v>0</v>
      </c>
      <c r="V101" s="246">
        <f>(SUM('1.  LRAMVA Summary'!Q$53:Q$67)+SUM('1.  LRAMVA Summary'!Q$68:Q$69)*(MONTH($E101)-1)/12)*$H101</f>
        <v>0</v>
      </c>
      <c r="W101" s="247">
        <f t="shared" si="35"/>
        <v>1810.4030127397436</v>
      </c>
    </row>
    <row r="102" spans="2:23" s="9" customFormat="1" ht="15.75" thickBot="1">
      <c r="B102" s="68"/>
      <c r="E102" s="232" t="s">
        <v>471</v>
      </c>
      <c r="F102" s="232"/>
      <c r="G102" s="233"/>
      <c r="H102" s="234"/>
      <c r="I102" s="235">
        <f>SUM(I89:I101)</f>
        <v>-6849.208008777784</v>
      </c>
      <c r="J102" s="235">
        <f>SUM(J89:J101)</f>
        <v>22023.606536195792</v>
      </c>
      <c r="K102" s="235">
        <f t="shared" ref="K102:O102" si="39">SUM(K89:K101)</f>
        <v>88354.729124244986</v>
      </c>
      <c r="L102" s="235">
        <f t="shared" si="39"/>
        <v>20178.012446608242</v>
      </c>
      <c r="M102" s="235">
        <f t="shared" si="39"/>
        <v>3959.5960839411405</v>
      </c>
      <c r="N102" s="235">
        <f t="shared" si="39"/>
        <v>-47242.405863191409</v>
      </c>
      <c r="O102" s="235">
        <f t="shared" si="39"/>
        <v>0</v>
      </c>
      <c r="P102" s="235">
        <f t="shared" ref="P102:V102" si="40">SUM(P89:P101)</f>
        <v>0</v>
      </c>
      <c r="Q102" s="235">
        <f t="shared" si="40"/>
        <v>0</v>
      </c>
      <c r="R102" s="235">
        <f t="shared" si="40"/>
        <v>0</v>
      </c>
      <c r="S102" s="235">
        <f t="shared" si="40"/>
        <v>0</v>
      </c>
      <c r="T102" s="235">
        <f t="shared" si="40"/>
        <v>0</v>
      </c>
      <c r="U102" s="235">
        <f t="shared" si="40"/>
        <v>0</v>
      </c>
      <c r="V102" s="235">
        <f t="shared" si="40"/>
        <v>0</v>
      </c>
      <c r="W102" s="235">
        <f>SUM(W89:W101)</f>
        <v>80424.330319020955</v>
      </c>
    </row>
    <row r="103" spans="2:23" s="9" customFormat="1" ht="15.75" thickTop="1">
      <c r="B103" s="68"/>
      <c r="E103" s="236" t="s">
        <v>67</v>
      </c>
      <c r="F103" s="236"/>
      <c r="G103" s="237"/>
      <c r="H103" s="238"/>
      <c r="I103" s="239"/>
      <c r="J103" s="239"/>
      <c r="K103" s="239"/>
      <c r="L103" s="239"/>
      <c r="M103" s="239"/>
      <c r="N103" s="239"/>
      <c r="O103" s="239"/>
      <c r="P103" s="239"/>
      <c r="Q103" s="239"/>
      <c r="R103" s="239"/>
      <c r="S103" s="239"/>
      <c r="T103" s="239"/>
      <c r="U103" s="239"/>
      <c r="V103" s="239"/>
      <c r="W103" s="240"/>
    </row>
    <row r="104" spans="2:23" s="9" customFormat="1">
      <c r="B104" s="68"/>
      <c r="E104" s="241" t="s">
        <v>434</v>
      </c>
      <c r="F104" s="241"/>
      <c r="G104" s="242"/>
      <c r="H104" s="243"/>
      <c r="I104" s="244">
        <f>I102+I103</f>
        <v>-6849.208008777784</v>
      </c>
      <c r="J104" s="244">
        <f t="shared" ref="J104" si="41">J102+J103</f>
        <v>22023.606536195792</v>
      </c>
      <c r="K104" s="244">
        <f t="shared" ref="K104" si="42">K102+K103</f>
        <v>88354.729124244986</v>
      </c>
      <c r="L104" s="244">
        <f t="shared" ref="L104" si="43">L102+L103</f>
        <v>20178.012446608242</v>
      </c>
      <c r="M104" s="244">
        <f t="shared" ref="M104" si="44">M102+M103</f>
        <v>3959.5960839411405</v>
      </c>
      <c r="N104" s="244">
        <f t="shared" ref="N104" si="45">N102+N103</f>
        <v>-47242.405863191409</v>
      </c>
      <c r="O104" s="244">
        <f t="shared" ref="O104:V104" si="46">O102+O103</f>
        <v>0</v>
      </c>
      <c r="P104" s="244">
        <f t="shared" si="46"/>
        <v>0</v>
      </c>
      <c r="Q104" s="244">
        <f t="shared" si="46"/>
        <v>0</v>
      </c>
      <c r="R104" s="244">
        <f t="shared" si="46"/>
        <v>0</v>
      </c>
      <c r="S104" s="244">
        <f t="shared" si="46"/>
        <v>0</v>
      </c>
      <c r="T104" s="244">
        <f t="shared" si="46"/>
        <v>0</v>
      </c>
      <c r="U104" s="244">
        <f t="shared" si="46"/>
        <v>0</v>
      </c>
      <c r="V104" s="244">
        <f t="shared" si="46"/>
        <v>0</v>
      </c>
      <c r="W104" s="244">
        <f t="shared" ref="W104" si="47">W102+W103</f>
        <v>80424.330319020955</v>
      </c>
    </row>
    <row r="105" spans="2:23" s="9" customFormat="1">
      <c r="B105" s="68"/>
      <c r="E105" s="230">
        <v>42736</v>
      </c>
      <c r="F105" s="230" t="s">
        <v>185</v>
      </c>
      <c r="G105" s="231" t="s">
        <v>65</v>
      </c>
      <c r="H105" s="256">
        <f>$C$39/12</f>
        <v>9.1666666666666665E-4</v>
      </c>
      <c r="I105" s="246">
        <f>(SUM('1.  LRAMVA Summary'!D$53:D$70)+SUM('1.  LRAMVA Summary'!D$71:D$72)*(MONTH($E105)-1)/12)*$H105</f>
        <v>-298.23493682056124</v>
      </c>
      <c r="J105" s="246">
        <f>(SUM('1.  LRAMVA Summary'!E$53:E$70)+SUM('1.  LRAMVA Summary'!E$71:E$72)*(MONTH($E105)-1)/12)*$H105</f>
        <v>331.50007255323493</v>
      </c>
      <c r="K105" s="246">
        <f>(SUM('1.  LRAMVA Summary'!F$53:F$70)+SUM('1.  LRAMVA Summary'!F$71:F$72)*(MONTH($E105)-1)/12)*$H105</f>
        <v>2407.8512848929258</v>
      </c>
      <c r="L105" s="246">
        <f>(SUM('1.  LRAMVA Summary'!G$53:G$70)+SUM('1.  LRAMVA Summary'!G$71:G$72)*(MONTH($E105)-1)/12)*$H105</f>
        <v>563.45488957645705</v>
      </c>
      <c r="M105" s="246">
        <f>(SUM('1.  LRAMVA Summary'!H$53:H$70)+SUM('1.  LRAMVA Summary'!H$71:H$72)*(MONTH($E105)-1)/12)*$H105</f>
        <v>136.81391380052054</v>
      </c>
      <c r="N105" s="246">
        <f>(SUM('1.  LRAMVA Summary'!I$53:I$70)+SUM('1.  LRAMVA Summary'!I$71:I$72)*(MONTH($E105)-1)/12)*$H105</f>
        <v>-1330.9822112628331</v>
      </c>
      <c r="O105" s="246">
        <f>(SUM('1.  LRAMVA Summary'!J$53:J$70)+SUM('1.  LRAMVA Summary'!J$71:J$72)*(MONTH($E105)-1)/12)*$H105</f>
        <v>0</v>
      </c>
      <c r="P105" s="246">
        <f>(SUM('1.  LRAMVA Summary'!K$53:K$70)+SUM('1.  LRAMVA Summary'!K$71:K$72)*(MONTH($E105)-1)/12)*$H105</f>
        <v>0</v>
      </c>
      <c r="Q105" s="246">
        <f>(SUM('1.  LRAMVA Summary'!L$53:L$70)+SUM('1.  LRAMVA Summary'!L$71:L$72)*(MONTH($E105)-1)/12)*$H105</f>
        <v>0</v>
      </c>
      <c r="R105" s="246">
        <f>(SUM('1.  LRAMVA Summary'!M$53:M$70)+SUM('1.  LRAMVA Summary'!M$71:M$72)*(MONTH($E105)-1)/12)*$H105</f>
        <v>0</v>
      </c>
      <c r="S105" s="246">
        <f>(SUM('1.  LRAMVA Summary'!N$53:N$70)+SUM('1.  LRAMVA Summary'!N$71:N$72)*(MONTH($E105)-1)/12)*$H105</f>
        <v>0</v>
      </c>
      <c r="T105" s="246">
        <f>(SUM('1.  LRAMVA Summary'!O$53:O$70)+SUM('1.  LRAMVA Summary'!O$71:O$72)*(MONTH($E105)-1)/12)*$H105</f>
        <v>0</v>
      </c>
      <c r="U105" s="246">
        <f>(SUM('1.  LRAMVA Summary'!P$53:P$70)+SUM('1.  LRAMVA Summary'!P$71:P$72)*(MONTH($E105)-1)/12)*$H105</f>
        <v>0</v>
      </c>
      <c r="V105" s="246">
        <f>(SUM('1.  LRAMVA Summary'!Q$53:Q$70)+SUM('1.  LRAMVA Summary'!Q$71:Q$72)*(MONTH($E105)-1)/12)*$H105</f>
        <v>0</v>
      </c>
      <c r="W105" s="247">
        <f>SUM(I105:V105)</f>
        <v>1810.4030127397436</v>
      </c>
    </row>
    <row r="106" spans="2:23" s="9" customFormat="1">
      <c r="B106" s="68"/>
      <c r="E106" s="230">
        <v>42767</v>
      </c>
      <c r="F106" s="230" t="s">
        <v>185</v>
      </c>
      <c r="G106" s="231" t="s">
        <v>65</v>
      </c>
      <c r="H106" s="256">
        <f t="shared" ref="H106:H107" si="48">$C$39/12</f>
        <v>9.1666666666666665E-4</v>
      </c>
      <c r="I106" s="246">
        <f>(SUM('1.  LRAMVA Summary'!D$53:D$70)+SUM('1.  LRAMVA Summary'!D$71:D$72)*(MONTH($E106)-1)/12)*$H106</f>
        <v>-298.23493682056124</v>
      </c>
      <c r="J106" s="246">
        <f>(SUM('1.  LRAMVA Summary'!E$53:E$70)+SUM('1.  LRAMVA Summary'!E$71:E$72)*(MONTH($E106)-1)/12)*$H106</f>
        <v>331.50007255323493</v>
      </c>
      <c r="K106" s="246">
        <f>(SUM('1.  LRAMVA Summary'!F$53:F$70)+SUM('1.  LRAMVA Summary'!F$71:F$72)*(MONTH($E106)-1)/12)*$H106</f>
        <v>2407.8512848929258</v>
      </c>
      <c r="L106" s="246">
        <f>(SUM('1.  LRAMVA Summary'!G$53:G$70)+SUM('1.  LRAMVA Summary'!G$71:G$72)*(MONTH($E106)-1)/12)*$H106</f>
        <v>563.45488957645705</v>
      </c>
      <c r="M106" s="246">
        <f>(SUM('1.  LRAMVA Summary'!H$53:H$70)+SUM('1.  LRAMVA Summary'!H$71:H$72)*(MONTH($E106)-1)/12)*$H106</f>
        <v>136.81391380052054</v>
      </c>
      <c r="N106" s="246">
        <f>(SUM('1.  LRAMVA Summary'!I$53:I$70)+SUM('1.  LRAMVA Summary'!I$71:I$72)*(MONTH($E106)-1)/12)*$H106</f>
        <v>-1330.9822112628331</v>
      </c>
      <c r="O106" s="246">
        <f>(SUM('1.  LRAMVA Summary'!J$53:J$70)+SUM('1.  LRAMVA Summary'!J$71:J$72)*(MONTH($E106)-1)/12)*$H106</f>
        <v>0</v>
      </c>
      <c r="P106" s="246">
        <f>(SUM('1.  LRAMVA Summary'!K$53:K$70)+SUM('1.  LRAMVA Summary'!K$71:K$72)*(MONTH($E106)-1)/12)*$H106</f>
        <v>0</v>
      </c>
      <c r="Q106" s="246">
        <f>(SUM('1.  LRAMVA Summary'!L$53:L$70)+SUM('1.  LRAMVA Summary'!L$71:L$72)*(MONTH($E106)-1)/12)*$H106</f>
        <v>0</v>
      </c>
      <c r="R106" s="246">
        <f>(SUM('1.  LRAMVA Summary'!M$53:M$70)+SUM('1.  LRAMVA Summary'!M$71:M$72)*(MONTH($E106)-1)/12)*$H106</f>
        <v>0</v>
      </c>
      <c r="S106" s="246">
        <f>(SUM('1.  LRAMVA Summary'!N$53:N$70)+SUM('1.  LRAMVA Summary'!N$71:N$72)*(MONTH($E106)-1)/12)*$H106</f>
        <v>0</v>
      </c>
      <c r="T106" s="246">
        <f>(SUM('1.  LRAMVA Summary'!O$53:O$70)+SUM('1.  LRAMVA Summary'!O$71:O$72)*(MONTH($E106)-1)/12)*$H106</f>
        <v>0</v>
      </c>
      <c r="U106" s="246">
        <f>(SUM('1.  LRAMVA Summary'!P$53:P$70)+SUM('1.  LRAMVA Summary'!P$71:P$72)*(MONTH($E106)-1)/12)*$H106</f>
        <v>0</v>
      </c>
      <c r="V106" s="246">
        <f>(SUM('1.  LRAMVA Summary'!Q$53:Q$70)+SUM('1.  LRAMVA Summary'!Q$71:Q$72)*(MONTH($E106)-1)/12)*$H106</f>
        <v>0</v>
      </c>
      <c r="W106" s="247">
        <f t="shared" ref="W106:W116" si="49">SUM(I106:V106)</f>
        <v>1810.4030127397436</v>
      </c>
    </row>
    <row r="107" spans="2:23" s="9" customFormat="1">
      <c r="B107" s="68"/>
      <c r="E107" s="230">
        <v>42795</v>
      </c>
      <c r="F107" s="230" t="s">
        <v>185</v>
      </c>
      <c r="G107" s="231" t="s">
        <v>65</v>
      </c>
      <c r="H107" s="256">
        <f t="shared" si="48"/>
        <v>9.1666666666666665E-4</v>
      </c>
      <c r="I107" s="246">
        <f>(SUM('1.  LRAMVA Summary'!D$53:D$70)+SUM('1.  LRAMVA Summary'!D$71:D$72)*(MONTH($E107)-1)/12)*$H107</f>
        <v>-298.23493682056124</v>
      </c>
      <c r="J107" s="246">
        <f>(SUM('1.  LRAMVA Summary'!E$53:E$70)+SUM('1.  LRAMVA Summary'!E$71:E$72)*(MONTH($E107)-1)/12)*$H107</f>
        <v>331.50007255323493</v>
      </c>
      <c r="K107" s="246">
        <f>(SUM('1.  LRAMVA Summary'!F$53:F$70)+SUM('1.  LRAMVA Summary'!F$71:F$72)*(MONTH($E107)-1)/12)*$H107</f>
        <v>2407.8512848929258</v>
      </c>
      <c r="L107" s="246">
        <f>(SUM('1.  LRAMVA Summary'!G$53:G$70)+SUM('1.  LRAMVA Summary'!G$71:G$72)*(MONTH($E107)-1)/12)*$H107</f>
        <v>563.45488957645705</v>
      </c>
      <c r="M107" s="246">
        <f>(SUM('1.  LRAMVA Summary'!H$53:H$70)+SUM('1.  LRAMVA Summary'!H$71:H$72)*(MONTH($E107)-1)/12)*$H107</f>
        <v>136.81391380052054</v>
      </c>
      <c r="N107" s="246">
        <f>(SUM('1.  LRAMVA Summary'!I$53:I$70)+SUM('1.  LRAMVA Summary'!I$71:I$72)*(MONTH($E107)-1)/12)*$H107</f>
        <v>-1330.9822112628331</v>
      </c>
      <c r="O107" s="246">
        <f>(SUM('1.  LRAMVA Summary'!J$53:J$70)+SUM('1.  LRAMVA Summary'!J$71:J$72)*(MONTH($E107)-1)/12)*$H107</f>
        <v>0</v>
      </c>
      <c r="P107" s="246">
        <f>(SUM('1.  LRAMVA Summary'!K$53:K$70)+SUM('1.  LRAMVA Summary'!K$71:K$72)*(MONTH($E107)-1)/12)*$H107</f>
        <v>0</v>
      </c>
      <c r="Q107" s="246">
        <f>(SUM('1.  LRAMVA Summary'!L$53:L$70)+SUM('1.  LRAMVA Summary'!L$71:L$72)*(MONTH($E107)-1)/12)*$H107</f>
        <v>0</v>
      </c>
      <c r="R107" s="246">
        <f>(SUM('1.  LRAMVA Summary'!M$53:M$70)+SUM('1.  LRAMVA Summary'!M$71:M$72)*(MONTH($E107)-1)/12)*$H107</f>
        <v>0</v>
      </c>
      <c r="S107" s="246">
        <f>(SUM('1.  LRAMVA Summary'!N$53:N$70)+SUM('1.  LRAMVA Summary'!N$71:N$72)*(MONTH($E107)-1)/12)*$H107</f>
        <v>0</v>
      </c>
      <c r="T107" s="246">
        <f>(SUM('1.  LRAMVA Summary'!O$53:O$70)+SUM('1.  LRAMVA Summary'!O$71:O$72)*(MONTH($E107)-1)/12)*$H107</f>
        <v>0</v>
      </c>
      <c r="U107" s="246">
        <f>(SUM('1.  LRAMVA Summary'!P$53:P$70)+SUM('1.  LRAMVA Summary'!P$71:P$72)*(MONTH($E107)-1)/12)*$H107</f>
        <v>0</v>
      </c>
      <c r="V107" s="246">
        <f>(SUM('1.  LRAMVA Summary'!Q$53:Q$70)+SUM('1.  LRAMVA Summary'!Q$71:Q$72)*(MONTH($E107)-1)/12)*$H107</f>
        <v>0</v>
      </c>
      <c r="W107" s="247">
        <f t="shared" si="49"/>
        <v>1810.4030127397436</v>
      </c>
    </row>
    <row r="108" spans="2:23" s="8" customFormat="1">
      <c r="B108" s="255"/>
      <c r="E108" s="230">
        <v>42826</v>
      </c>
      <c r="F108" s="230" t="s">
        <v>185</v>
      </c>
      <c r="G108" s="231" t="s">
        <v>66</v>
      </c>
      <c r="H108" s="256">
        <f>$C$40/12</f>
        <v>9.1666666666666665E-4</v>
      </c>
      <c r="I108" s="246">
        <f>(SUM('1.  LRAMVA Summary'!D$53:D$70)+SUM('1.  LRAMVA Summary'!D$71:D$72)*(MONTH($E108)-1)/12)*$H108</f>
        <v>-298.23493682056124</v>
      </c>
      <c r="J108" s="246">
        <f>(SUM('1.  LRAMVA Summary'!E$53:E$70)+SUM('1.  LRAMVA Summary'!E$71:E$72)*(MONTH($E108)-1)/12)*$H108</f>
        <v>331.50007255323493</v>
      </c>
      <c r="K108" s="246">
        <f>(SUM('1.  LRAMVA Summary'!F$53:F$70)+SUM('1.  LRAMVA Summary'!F$71:F$72)*(MONTH($E108)-1)/12)*$H108</f>
        <v>2407.8512848929258</v>
      </c>
      <c r="L108" s="246">
        <f>(SUM('1.  LRAMVA Summary'!G$53:G$70)+SUM('1.  LRAMVA Summary'!G$71:G$72)*(MONTH($E108)-1)/12)*$H108</f>
        <v>563.45488957645705</v>
      </c>
      <c r="M108" s="246">
        <f>(SUM('1.  LRAMVA Summary'!H$53:H$70)+SUM('1.  LRAMVA Summary'!H$71:H$72)*(MONTH($E108)-1)/12)*$H108</f>
        <v>136.81391380052054</v>
      </c>
      <c r="N108" s="246">
        <f>(SUM('1.  LRAMVA Summary'!I$53:I$70)+SUM('1.  LRAMVA Summary'!I$71:I$72)*(MONTH($E108)-1)/12)*$H108</f>
        <v>-1330.9822112628331</v>
      </c>
      <c r="O108" s="246">
        <f>(SUM('1.  LRAMVA Summary'!J$53:J$70)+SUM('1.  LRAMVA Summary'!J$71:J$72)*(MONTH($E108)-1)/12)*$H108</f>
        <v>0</v>
      </c>
      <c r="P108" s="246">
        <f>(SUM('1.  LRAMVA Summary'!K$53:K$70)+SUM('1.  LRAMVA Summary'!K$71:K$72)*(MONTH($E108)-1)/12)*$H108</f>
        <v>0</v>
      </c>
      <c r="Q108" s="246">
        <f>(SUM('1.  LRAMVA Summary'!L$53:L$70)+SUM('1.  LRAMVA Summary'!L$71:L$72)*(MONTH($E108)-1)/12)*$H108</f>
        <v>0</v>
      </c>
      <c r="R108" s="246">
        <f>(SUM('1.  LRAMVA Summary'!M$53:M$70)+SUM('1.  LRAMVA Summary'!M$71:M$72)*(MONTH($E108)-1)/12)*$H108</f>
        <v>0</v>
      </c>
      <c r="S108" s="246">
        <f>(SUM('1.  LRAMVA Summary'!N$53:N$70)+SUM('1.  LRAMVA Summary'!N$71:N$72)*(MONTH($E108)-1)/12)*$H108</f>
        <v>0</v>
      </c>
      <c r="T108" s="246">
        <f>(SUM('1.  LRAMVA Summary'!O$53:O$70)+SUM('1.  LRAMVA Summary'!O$71:O$72)*(MONTH($E108)-1)/12)*$H108</f>
        <v>0</v>
      </c>
      <c r="U108" s="246">
        <f>(SUM('1.  LRAMVA Summary'!P$53:P$70)+SUM('1.  LRAMVA Summary'!P$71:P$72)*(MONTH($E108)-1)/12)*$H108</f>
        <v>0</v>
      </c>
      <c r="V108" s="246">
        <f>(SUM('1.  LRAMVA Summary'!Q$53:Q$70)+SUM('1.  LRAMVA Summary'!Q$71:Q$72)*(MONTH($E108)-1)/12)*$H108</f>
        <v>0</v>
      </c>
      <c r="W108" s="247">
        <f t="shared" si="49"/>
        <v>1810.4030127397436</v>
      </c>
    </row>
    <row r="109" spans="2:23" s="9" customFormat="1">
      <c r="B109" s="68"/>
      <c r="E109" s="230">
        <v>42856</v>
      </c>
      <c r="F109" s="230" t="s">
        <v>185</v>
      </c>
      <c r="G109" s="231" t="s">
        <v>66</v>
      </c>
      <c r="H109" s="256">
        <f t="shared" ref="H109:H110" si="50">$C$40/12</f>
        <v>9.1666666666666665E-4</v>
      </c>
      <c r="I109" s="246">
        <f>(SUM('1.  LRAMVA Summary'!D$53:D$70)+SUM('1.  LRAMVA Summary'!D$71:D$72)*(MONTH($E109)-1)/12)*$H109</f>
        <v>-298.23493682056124</v>
      </c>
      <c r="J109" s="246">
        <f>(SUM('1.  LRAMVA Summary'!E$53:E$70)+SUM('1.  LRAMVA Summary'!E$71:E$72)*(MONTH($E109)-1)/12)*$H109</f>
        <v>331.50007255323493</v>
      </c>
      <c r="K109" s="246">
        <f>(SUM('1.  LRAMVA Summary'!F$53:F$70)+SUM('1.  LRAMVA Summary'!F$71:F$72)*(MONTH($E109)-1)/12)*$H109</f>
        <v>2407.8512848929258</v>
      </c>
      <c r="L109" s="246">
        <f>(SUM('1.  LRAMVA Summary'!G$53:G$70)+SUM('1.  LRAMVA Summary'!G$71:G$72)*(MONTH($E109)-1)/12)*$H109</f>
        <v>563.45488957645705</v>
      </c>
      <c r="M109" s="246">
        <f>(SUM('1.  LRAMVA Summary'!H$53:H$70)+SUM('1.  LRAMVA Summary'!H$71:H$72)*(MONTH($E109)-1)/12)*$H109</f>
        <v>136.81391380052054</v>
      </c>
      <c r="N109" s="246">
        <f>(SUM('1.  LRAMVA Summary'!I$53:I$70)+SUM('1.  LRAMVA Summary'!I$71:I$72)*(MONTH($E109)-1)/12)*$H109</f>
        <v>-1330.9822112628331</v>
      </c>
      <c r="O109" s="246">
        <f>(SUM('1.  LRAMVA Summary'!J$53:J$70)+SUM('1.  LRAMVA Summary'!J$71:J$72)*(MONTH($E109)-1)/12)*$H109</f>
        <v>0</v>
      </c>
      <c r="P109" s="246">
        <f>(SUM('1.  LRAMVA Summary'!K$53:K$70)+SUM('1.  LRAMVA Summary'!K$71:K$72)*(MONTH($E109)-1)/12)*$H109</f>
        <v>0</v>
      </c>
      <c r="Q109" s="246">
        <f>(SUM('1.  LRAMVA Summary'!L$53:L$70)+SUM('1.  LRAMVA Summary'!L$71:L$72)*(MONTH($E109)-1)/12)*$H109</f>
        <v>0</v>
      </c>
      <c r="R109" s="246">
        <f>(SUM('1.  LRAMVA Summary'!M$53:M$70)+SUM('1.  LRAMVA Summary'!M$71:M$72)*(MONTH($E109)-1)/12)*$H109</f>
        <v>0</v>
      </c>
      <c r="S109" s="246">
        <f>(SUM('1.  LRAMVA Summary'!N$53:N$70)+SUM('1.  LRAMVA Summary'!N$71:N$72)*(MONTH($E109)-1)/12)*$H109</f>
        <v>0</v>
      </c>
      <c r="T109" s="246">
        <f>(SUM('1.  LRAMVA Summary'!O$53:O$70)+SUM('1.  LRAMVA Summary'!O$71:O$72)*(MONTH($E109)-1)/12)*$H109</f>
        <v>0</v>
      </c>
      <c r="U109" s="246">
        <f>(SUM('1.  LRAMVA Summary'!P$53:P$70)+SUM('1.  LRAMVA Summary'!P$71:P$72)*(MONTH($E109)-1)/12)*$H109</f>
        <v>0</v>
      </c>
      <c r="V109" s="246">
        <f>(SUM('1.  LRAMVA Summary'!Q$53:Q$70)+SUM('1.  LRAMVA Summary'!Q$71:Q$72)*(MONTH($E109)-1)/12)*$H109</f>
        <v>0</v>
      </c>
      <c r="W109" s="247">
        <f t="shared" si="49"/>
        <v>1810.4030127397436</v>
      </c>
    </row>
    <row r="110" spans="2:23" s="254" customFormat="1">
      <c r="B110" s="253"/>
      <c r="E110" s="230">
        <v>42887</v>
      </c>
      <c r="F110" s="230" t="s">
        <v>185</v>
      </c>
      <c r="G110" s="231" t="s">
        <v>66</v>
      </c>
      <c r="H110" s="256">
        <f t="shared" si="50"/>
        <v>9.1666666666666665E-4</v>
      </c>
      <c r="I110" s="246">
        <f>(SUM('1.  LRAMVA Summary'!D$53:D$70)+SUM('1.  LRAMVA Summary'!D$71:D$72)*(MONTH($E110)-1)/12)*$H110</f>
        <v>-298.23493682056124</v>
      </c>
      <c r="J110" s="246">
        <f>(SUM('1.  LRAMVA Summary'!E$53:E$70)+SUM('1.  LRAMVA Summary'!E$71:E$72)*(MONTH($E110)-1)/12)*$H110</f>
        <v>331.50007255323493</v>
      </c>
      <c r="K110" s="246">
        <f>(SUM('1.  LRAMVA Summary'!F$53:F$70)+SUM('1.  LRAMVA Summary'!F$71:F$72)*(MONTH($E110)-1)/12)*$H110</f>
        <v>2407.8512848929258</v>
      </c>
      <c r="L110" s="246">
        <f>(SUM('1.  LRAMVA Summary'!G$53:G$70)+SUM('1.  LRAMVA Summary'!G$71:G$72)*(MONTH($E110)-1)/12)*$H110</f>
        <v>563.45488957645705</v>
      </c>
      <c r="M110" s="246">
        <f>(SUM('1.  LRAMVA Summary'!H$53:H$70)+SUM('1.  LRAMVA Summary'!H$71:H$72)*(MONTH($E110)-1)/12)*$H110</f>
        <v>136.81391380052054</v>
      </c>
      <c r="N110" s="246">
        <f>(SUM('1.  LRAMVA Summary'!I$53:I$70)+SUM('1.  LRAMVA Summary'!I$71:I$72)*(MONTH($E110)-1)/12)*$H110</f>
        <v>-1330.9822112628331</v>
      </c>
      <c r="O110" s="246">
        <f>(SUM('1.  LRAMVA Summary'!J$53:J$70)+SUM('1.  LRAMVA Summary'!J$71:J$72)*(MONTH($E110)-1)/12)*$H110</f>
        <v>0</v>
      </c>
      <c r="P110" s="246">
        <f>(SUM('1.  LRAMVA Summary'!K$53:K$70)+SUM('1.  LRAMVA Summary'!K$71:K$72)*(MONTH($E110)-1)/12)*$H110</f>
        <v>0</v>
      </c>
      <c r="Q110" s="246">
        <f>(SUM('1.  LRAMVA Summary'!L$53:L$70)+SUM('1.  LRAMVA Summary'!L$71:L$72)*(MONTH($E110)-1)/12)*$H110</f>
        <v>0</v>
      </c>
      <c r="R110" s="246">
        <f>(SUM('1.  LRAMVA Summary'!M$53:M$70)+SUM('1.  LRAMVA Summary'!M$71:M$72)*(MONTH($E110)-1)/12)*$H110</f>
        <v>0</v>
      </c>
      <c r="S110" s="246">
        <f>(SUM('1.  LRAMVA Summary'!N$53:N$70)+SUM('1.  LRAMVA Summary'!N$71:N$72)*(MONTH($E110)-1)/12)*$H110</f>
        <v>0</v>
      </c>
      <c r="T110" s="246">
        <f>(SUM('1.  LRAMVA Summary'!O$53:O$70)+SUM('1.  LRAMVA Summary'!O$71:O$72)*(MONTH($E110)-1)/12)*$H110</f>
        <v>0</v>
      </c>
      <c r="U110" s="246">
        <f>(SUM('1.  LRAMVA Summary'!P$53:P$70)+SUM('1.  LRAMVA Summary'!P$71:P$72)*(MONTH($E110)-1)/12)*$H110</f>
        <v>0</v>
      </c>
      <c r="V110" s="246">
        <f>(SUM('1.  LRAMVA Summary'!Q$53:Q$70)+SUM('1.  LRAMVA Summary'!Q$71:Q$72)*(MONTH($E110)-1)/12)*$H110</f>
        <v>0</v>
      </c>
      <c r="W110" s="247">
        <f t="shared" si="49"/>
        <v>1810.4030127397436</v>
      </c>
    </row>
    <row r="111" spans="2:23" s="9" customFormat="1">
      <c r="B111" s="68"/>
      <c r="E111" s="230">
        <v>42917</v>
      </c>
      <c r="F111" s="230" t="s">
        <v>185</v>
      </c>
      <c r="G111" s="231" t="s">
        <v>68</v>
      </c>
      <c r="H111" s="256">
        <f>$C$41/12</f>
        <v>9.1666666666666665E-4</v>
      </c>
      <c r="I111" s="246">
        <f>(SUM('1.  LRAMVA Summary'!D$53:D$70)+SUM('1.  LRAMVA Summary'!D$71:D$72)*(MONTH($E111)-1)/12)*$H111</f>
        <v>-298.23493682056124</v>
      </c>
      <c r="J111" s="246">
        <f>(SUM('1.  LRAMVA Summary'!E$53:E$70)+SUM('1.  LRAMVA Summary'!E$71:E$72)*(MONTH($E111)-1)/12)*$H111</f>
        <v>331.50007255323493</v>
      </c>
      <c r="K111" s="246">
        <f>(SUM('1.  LRAMVA Summary'!F$53:F$70)+SUM('1.  LRAMVA Summary'!F$71:F$72)*(MONTH($E111)-1)/12)*$H111</f>
        <v>2407.8512848929258</v>
      </c>
      <c r="L111" s="246">
        <f>(SUM('1.  LRAMVA Summary'!G$53:G$70)+SUM('1.  LRAMVA Summary'!G$71:G$72)*(MONTH($E111)-1)/12)*$H111</f>
        <v>563.45488957645705</v>
      </c>
      <c r="M111" s="246">
        <f>(SUM('1.  LRAMVA Summary'!H$53:H$70)+SUM('1.  LRAMVA Summary'!H$71:H$72)*(MONTH($E111)-1)/12)*$H111</f>
        <v>136.81391380052054</v>
      </c>
      <c r="N111" s="246">
        <f>(SUM('1.  LRAMVA Summary'!I$53:I$70)+SUM('1.  LRAMVA Summary'!I$71:I$72)*(MONTH($E111)-1)/12)*$H111</f>
        <v>-1330.9822112628331</v>
      </c>
      <c r="O111" s="246">
        <f>(SUM('1.  LRAMVA Summary'!J$53:J$70)+SUM('1.  LRAMVA Summary'!J$71:J$72)*(MONTH($E111)-1)/12)*$H111</f>
        <v>0</v>
      </c>
      <c r="P111" s="246">
        <f>(SUM('1.  LRAMVA Summary'!K$53:K$70)+SUM('1.  LRAMVA Summary'!K$71:K$72)*(MONTH($E111)-1)/12)*$H111</f>
        <v>0</v>
      </c>
      <c r="Q111" s="246">
        <f>(SUM('1.  LRAMVA Summary'!L$53:L$70)+SUM('1.  LRAMVA Summary'!L$71:L$72)*(MONTH($E111)-1)/12)*$H111</f>
        <v>0</v>
      </c>
      <c r="R111" s="246">
        <f>(SUM('1.  LRAMVA Summary'!M$53:M$70)+SUM('1.  LRAMVA Summary'!M$71:M$72)*(MONTH($E111)-1)/12)*$H111</f>
        <v>0</v>
      </c>
      <c r="S111" s="246">
        <f>(SUM('1.  LRAMVA Summary'!N$53:N$70)+SUM('1.  LRAMVA Summary'!N$71:N$72)*(MONTH($E111)-1)/12)*$H111</f>
        <v>0</v>
      </c>
      <c r="T111" s="246">
        <f>(SUM('1.  LRAMVA Summary'!O$53:O$70)+SUM('1.  LRAMVA Summary'!O$71:O$72)*(MONTH($E111)-1)/12)*$H111</f>
        <v>0</v>
      </c>
      <c r="U111" s="246">
        <f>(SUM('1.  LRAMVA Summary'!P$53:P$70)+SUM('1.  LRAMVA Summary'!P$71:P$72)*(MONTH($E111)-1)/12)*$H111</f>
        <v>0</v>
      </c>
      <c r="V111" s="246">
        <f>(SUM('1.  LRAMVA Summary'!Q$53:Q$70)+SUM('1.  LRAMVA Summary'!Q$71:Q$72)*(MONTH($E111)-1)/12)*$H111</f>
        <v>0</v>
      </c>
      <c r="W111" s="247">
        <f t="shared" si="49"/>
        <v>1810.4030127397436</v>
      </c>
    </row>
    <row r="112" spans="2:23" s="9" customFormat="1">
      <c r="B112" s="68"/>
      <c r="E112" s="230">
        <v>42948</v>
      </c>
      <c r="F112" s="230" t="s">
        <v>185</v>
      </c>
      <c r="G112" s="231" t="s">
        <v>68</v>
      </c>
      <c r="H112" s="256">
        <f t="shared" ref="H112:H113" si="51">$C$41/12</f>
        <v>9.1666666666666665E-4</v>
      </c>
      <c r="I112" s="246">
        <f>(SUM('1.  LRAMVA Summary'!D$53:D$70)+SUM('1.  LRAMVA Summary'!D$71:D$72)*(MONTH($E112)-1)/12)*$H112</f>
        <v>-298.23493682056124</v>
      </c>
      <c r="J112" s="246">
        <f>(SUM('1.  LRAMVA Summary'!E$53:E$70)+SUM('1.  LRAMVA Summary'!E$71:E$72)*(MONTH($E112)-1)/12)*$H112</f>
        <v>331.50007255323493</v>
      </c>
      <c r="K112" s="246">
        <f>(SUM('1.  LRAMVA Summary'!F$53:F$70)+SUM('1.  LRAMVA Summary'!F$71:F$72)*(MONTH($E112)-1)/12)*$H112</f>
        <v>2407.8512848929258</v>
      </c>
      <c r="L112" s="246">
        <f>(SUM('1.  LRAMVA Summary'!G$53:G$70)+SUM('1.  LRAMVA Summary'!G$71:G$72)*(MONTH($E112)-1)/12)*$H112</f>
        <v>563.45488957645705</v>
      </c>
      <c r="M112" s="246">
        <f>(SUM('1.  LRAMVA Summary'!H$53:H$70)+SUM('1.  LRAMVA Summary'!H$71:H$72)*(MONTH($E112)-1)/12)*$H112</f>
        <v>136.81391380052054</v>
      </c>
      <c r="N112" s="246">
        <f>(SUM('1.  LRAMVA Summary'!I$53:I$70)+SUM('1.  LRAMVA Summary'!I$71:I$72)*(MONTH($E112)-1)/12)*$H112</f>
        <v>-1330.9822112628331</v>
      </c>
      <c r="O112" s="246">
        <f>(SUM('1.  LRAMVA Summary'!J$53:J$70)+SUM('1.  LRAMVA Summary'!J$71:J$72)*(MONTH($E112)-1)/12)*$H112</f>
        <v>0</v>
      </c>
      <c r="P112" s="246">
        <f>(SUM('1.  LRAMVA Summary'!K$53:K$70)+SUM('1.  LRAMVA Summary'!K$71:K$72)*(MONTH($E112)-1)/12)*$H112</f>
        <v>0</v>
      </c>
      <c r="Q112" s="246">
        <f>(SUM('1.  LRAMVA Summary'!L$53:L$70)+SUM('1.  LRAMVA Summary'!L$71:L$72)*(MONTH($E112)-1)/12)*$H112</f>
        <v>0</v>
      </c>
      <c r="R112" s="246">
        <f>(SUM('1.  LRAMVA Summary'!M$53:M$70)+SUM('1.  LRAMVA Summary'!M$71:M$72)*(MONTH($E112)-1)/12)*$H112</f>
        <v>0</v>
      </c>
      <c r="S112" s="246">
        <f>(SUM('1.  LRAMVA Summary'!N$53:N$70)+SUM('1.  LRAMVA Summary'!N$71:N$72)*(MONTH($E112)-1)/12)*$H112</f>
        <v>0</v>
      </c>
      <c r="T112" s="246">
        <f>(SUM('1.  LRAMVA Summary'!O$53:O$70)+SUM('1.  LRAMVA Summary'!O$71:O$72)*(MONTH($E112)-1)/12)*$H112</f>
        <v>0</v>
      </c>
      <c r="U112" s="246">
        <f>(SUM('1.  LRAMVA Summary'!P$53:P$70)+SUM('1.  LRAMVA Summary'!P$71:P$72)*(MONTH($E112)-1)/12)*$H112</f>
        <v>0</v>
      </c>
      <c r="V112" s="246">
        <f>(SUM('1.  LRAMVA Summary'!Q$53:Q$70)+SUM('1.  LRAMVA Summary'!Q$71:Q$72)*(MONTH($E112)-1)/12)*$H112</f>
        <v>0</v>
      </c>
      <c r="W112" s="247">
        <f t="shared" si="49"/>
        <v>1810.4030127397436</v>
      </c>
    </row>
    <row r="113" spans="2:23" s="9" customFormat="1">
      <c r="B113" s="68"/>
      <c r="E113" s="230">
        <v>42979</v>
      </c>
      <c r="F113" s="230" t="s">
        <v>185</v>
      </c>
      <c r="G113" s="231" t="s">
        <v>68</v>
      </c>
      <c r="H113" s="256">
        <f t="shared" si="51"/>
        <v>9.1666666666666665E-4</v>
      </c>
      <c r="I113" s="246">
        <f>(SUM('1.  LRAMVA Summary'!D$53:D$70)+SUM('1.  LRAMVA Summary'!D$71:D$72)*(MONTH($E113)-1)/12)*$H113</f>
        <v>-298.23493682056124</v>
      </c>
      <c r="J113" s="246">
        <f>(SUM('1.  LRAMVA Summary'!E$53:E$70)+SUM('1.  LRAMVA Summary'!E$71:E$72)*(MONTH($E113)-1)/12)*$H113</f>
        <v>331.50007255323493</v>
      </c>
      <c r="K113" s="246">
        <f>(SUM('1.  LRAMVA Summary'!F$53:F$70)+SUM('1.  LRAMVA Summary'!F$71:F$72)*(MONTH($E113)-1)/12)*$H113</f>
        <v>2407.8512848929258</v>
      </c>
      <c r="L113" s="246">
        <f>(SUM('1.  LRAMVA Summary'!G$53:G$70)+SUM('1.  LRAMVA Summary'!G$71:G$72)*(MONTH($E113)-1)/12)*$H113</f>
        <v>563.45488957645705</v>
      </c>
      <c r="M113" s="246">
        <f>(SUM('1.  LRAMVA Summary'!H$53:H$70)+SUM('1.  LRAMVA Summary'!H$71:H$72)*(MONTH($E113)-1)/12)*$H113</f>
        <v>136.81391380052054</v>
      </c>
      <c r="N113" s="246">
        <f>(SUM('1.  LRAMVA Summary'!I$53:I$70)+SUM('1.  LRAMVA Summary'!I$71:I$72)*(MONTH($E113)-1)/12)*$H113</f>
        <v>-1330.9822112628331</v>
      </c>
      <c r="O113" s="246">
        <f>(SUM('1.  LRAMVA Summary'!J$53:J$70)+SUM('1.  LRAMVA Summary'!J$71:J$72)*(MONTH($E113)-1)/12)*$H113</f>
        <v>0</v>
      </c>
      <c r="P113" s="246">
        <f>(SUM('1.  LRAMVA Summary'!K$53:K$70)+SUM('1.  LRAMVA Summary'!K$71:K$72)*(MONTH($E113)-1)/12)*$H113</f>
        <v>0</v>
      </c>
      <c r="Q113" s="246">
        <f>(SUM('1.  LRAMVA Summary'!L$53:L$70)+SUM('1.  LRAMVA Summary'!L$71:L$72)*(MONTH($E113)-1)/12)*$H113</f>
        <v>0</v>
      </c>
      <c r="R113" s="246">
        <f>(SUM('1.  LRAMVA Summary'!M$53:M$70)+SUM('1.  LRAMVA Summary'!M$71:M$72)*(MONTH($E113)-1)/12)*$H113</f>
        <v>0</v>
      </c>
      <c r="S113" s="246">
        <f>(SUM('1.  LRAMVA Summary'!N$53:N$70)+SUM('1.  LRAMVA Summary'!N$71:N$72)*(MONTH($E113)-1)/12)*$H113</f>
        <v>0</v>
      </c>
      <c r="T113" s="246">
        <f>(SUM('1.  LRAMVA Summary'!O$53:O$70)+SUM('1.  LRAMVA Summary'!O$71:O$72)*(MONTH($E113)-1)/12)*$H113</f>
        <v>0</v>
      </c>
      <c r="U113" s="246">
        <f>(SUM('1.  LRAMVA Summary'!P$53:P$70)+SUM('1.  LRAMVA Summary'!P$71:P$72)*(MONTH($E113)-1)/12)*$H113</f>
        <v>0</v>
      </c>
      <c r="V113" s="246">
        <f>(SUM('1.  LRAMVA Summary'!Q$53:Q$70)+SUM('1.  LRAMVA Summary'!Q$71:Q$72)*(MONTH($E113)-1)/12)*$H113</f>
        <v>0</v>
      </c>
      <c r="W113" s="247">
        <f t="shared" si="49"/>
        <v>1810.4030127397436</v>
      </c>
    </row>
    <row r="114" spans="2:23" s="9" customFormat="1">
      <c r="B114" s="68"/>
      <c r="E114" s="230">
        <v>43009</v>
      </c>
      <c r="F114" s="230" t="s">
        <v>185</v>
      </c>
      <c r="G114" s="231" t="s">
        <v>69</v>
      </c>
      <c r="H114" s="256">
        <f>$C$42/12</f>
        <v>1.25E-3</v>
      </c>
      <c r="I114" s="246">
        <f>(SUM('1.  LRAMVA Summary'!D$53:D$70)+SUM('1.  LRAMVA Summary'!D$71:D$72)*(MONTH($E114)-1)/12)*$H114</f>
        <v>-406.68400475531081</v>
      </c>
      <c r="J114" s="246">
        <f>(SUM('1.  LRAMVA Summary'!E$53:E$70)+SUM('1.  LRAMVA Summary'!E$71:E$72)*(MONTH($E114)-1)/12)*$H114</f>
        <v>452.04555348168395</v>
      </c>
      <c r="K114" s="246">
        <f>(SUM('1.  LRAMVA Summary'!F$53:F$70)+SUM('1.  LRAMVA Summary'!F$71:F$72)*(MONTH($E114)-1)/12)*$H114</f>
        <v>3283.4335703085353</v>
      </c>
      <c r="L114" s="246">
        <f>(SUM('1.  LRAMVA Summary'!G$53:G$70)+SUM('1.  LRAMVA Summary'!G$71:G$72)*(MONTH($E114)-1)/12)*$H114</f>
        <v>768.34757669516875</v>
      </c>
      <c r="M114" s="246">
        <f>(SUM('1.  LRAMVA Summary'!H$53:H$70)+SUM('1.  LRAMVA Summary'!H$71:H$72)*(MONTH($E114)-1)/12)*$H114</f>
        <v>186.56442790980074</v>
      </c>
      <c r="N114" s="246">
        <f>(SUM('1.  LRAMVA Summary'!I$53:I$70)+SUM('1.  LRAMVA Summary'!I$71:I$72)*(MONTH($E114)-1)/12)*$H114</f>
        <v>-1814.9757426311362</v>
      </c>
      <c r="O114" s="246">
        <f>(SUM('1.  LRAMVA Summary'!J$53:J$70)+SUM('1.  LRAMVA Summary'!J$71:J$72)*(MONTH($E114)-1)/12)*$H114</f>
        <v>0</v>
      </c>
      <c r="P114" s="246">
        <f>(SUM('1.  LRAMVA Summary'!K$53:K$70)+SUM('1.  LRAMVA Summary'!K$71:K$72)*(MONTH($E114)-1)/12)*$H114</f>
        <v>0</v>
      </c>
      <c r="Q114" s="246">
        <f>(SUM('1.  LRAMVA Summary'!L$53:L$70)+SUM('1.  LRAMVA Summary'!L$71:L$72)*(MONTH($E114)-1)/12)*$H114</f>
        <v>0</v>
      </c>
      <c r="R114" s="246">
        <f>(SUM('1.  LRAMVA Summary'!M$53:M$70)+SUM('1.  LRAMVA Summary'!M$71:M$72)*(MONTH($E114)-1)/12)*$H114</f>
        <v>0</v>
      </c>
      <c r="S114" s="246">
        <f>(SUM('1.  LRAMVA Summary'!N$53:N$70)+SUM('1.  LRAMVA Summary'!N$71:N$72)*(MONTH($E114)-1)/12)*$H114</f>
        <v>0</v>
      </c>
      <c r="T114" s="246">
        <f>(SUM('1.  LRAMVA Summary'!O$53:O$70)+SUM('1.  LRAMVA Summary'!O$71:O$72)*(MONTH($E114)-1)/12)*$H114</f>
        <v>0</v>
      </c>
      <c r="U114" s="246">
        <f>(SUM('1.  LRAMVA Summary'!P$53:P$70)+SUM('1.  LRAMVA Summary'!P$71:P$72)*(MONTH($E114)-1)/12)*$H114</f>
        <v>0</v>
      </c>
      <c r="V114" s="246">
        <f>(SUM('1.  LRAMVA Summary'!Q$53:Q$70)+SUM('1.  LRAMVA Summary'!Q$71:Q$72)*(MONTH($E114)-1)/12)*$H114</f>
        <v>0</v>
      </c>
      <c r="W114" s="247">
        <f t="shared" si="49"/>
        <v>2468.7313810087417</v>
      </c>
    </row>
    <row r="115" spans="2:23" s="9" customFormat="1">
      <c r="B115" s="68"/>
      <c r="E115" s="230">
        <v>43040</v>
      </c>
      <c r="F115" s="230" t="s">
        <v>185</v>
      </c>
      <c r="G115" s="231" t="s">
        <v>69</v>
      </c>
      <c r="H115" s="256">
        <f t="shared" ref="H115:H116" si="52">$C$42/12</f>
        <v>1.25E-3</v>
      </c>
      <c r="I115" s="246">
        <f>(SUM('1.  LRAMVA Summary'!D$53:D$70)+SUM('1.  LRAMVA Summary'!D$71:D$72)*(MONTH($E115)-1)/12)*$H115</f>
        <v>-406.68400475531081</v>
      </c>
      <c r="J115" s="246">
        <f>(SUM('1.  LRAMVA Summary'!E$53:E$70)+SUM('1.  LRAMVA Summary'!E$71:E$72)*(MONTH($E115)-1)/12)*$H115</f>
        <v>452.04555348168395</v>
      </c>
      <c r="K115" s="246">
        <f>(SUM('1.  LRAMVA Summary'!F$53:F$70)+SUM('1.  LRAMVA Summary'!F$71:F$72)*(MONTH($E115)-1)/12)*$H115</f>
        <v>3283.4335703085353</v>
      </c>
      <c r="L115" s="246">
        <f>(SUM('1.  LRAMVA Summary'!G$53:G$70)+SUM('1.  LRAMVA Summary'!G$71:G$72)*(MONTH($E115)-1)/12)*$H115</f>
        <v>768.34757669516875</v>
      </c>
      <c r="M115" s="246">
        <f>(SUM('1.  LRAMVA Summary'!H$53:H$70)+SUM('1.  LRAMVA Summary'!H$71:H$72)*(MONTH($E115)-1)/12)*$H115</f>
        <v>186.56442790980074</v>
      </c>
      <c r="N115" s="246">
        <f>(SUM('1.  LRAMVA Summary'!I$53:I$70)+SUM('1.  LRAMVA Summary'!I$71:I$72)*(MONTH($E115)-1)/12)*$H115</f>
        <v>-1814.9757426311362</v>
      </c>
      <c r="O115" s="246">
        <f>(SUM('1.  LRAMVA Summary'!J$53:J$70)+SUM('1.  LRAMVA Summary'!J$71:J$72)*(MONTH($E115)-1)/12)*$H115</f>
        <v>0</v>
      </c>
      <c r="P115" s="246">
        <f>(SUM('1.  LRAMVA Summary'!K$53:K$70)+SUM('1.  LRAMVA Summary'!K$71:K$72)*(MONTH($E115)-1)/12)*$H115</f>
        <v>0</v>
      </c>
      <c r="Q115" s="246">
        <f>(SUM('1.  LRAMVA Summary'!L$53:L$70)+SUM('1.  LRAMVA Summary'!L$71:L$72)*(MONTH($E115)-1)/12)*$H115</f>
        <v>0</v>
      </c>
      <c r="R115" s="246">
        <f>(SUM('1.  LRAMVA Summary'!M$53:M$70)+SUM('1.  LRAMVA Summary'!M$71:M$72)*(MONTH($E115)-1)/12)*$H115</f>
        <v>0</v>
      </c>
      <c r="S115" s="246">
        <f>(SUM('1.  LRAMVA Summary'!N$53:N$70)+SUM('1.  LRAMVA Summary'!N$71:N$72)*(MONTH($E115)-1)/12)*$H115</f>
        <v>0</v>
      </c>
      <c r="T115" s="246">
        <f>(SUM('1.  LRAMVA Summary'!O$53:O$70)+SUM('1.  LRAMVA Summary'!O$71:O$72)*(MONTH($E115)-1)/12)*$H115</f>
        <v>0</v>
      </c>
      <c r="U115" s="246">
        <f>(SUM('1.  LRAMVA Summary'!P$53:P$70)+SUM('1.  LRAMVA Summary'!P$71:P$72)*(MONTH($E115)-1)/12)*$H115</f>
        <v>0</v>
      </c>
      <c r="V115" s="246">
        <f>(SUM('1.  LRAMVA Summary'!Q$53:Q$70)+SUM('1.  LRAMVA Summary'!Q$71:Q$72)*(MONTH($E115)-1)/12)*$H115</f>
        <v>0</v>
      </c>
      <c r="W115" s="247">
        <f t="shared" si="49"/>
        <v>2468.7313810087417</v>
      </c>
    </row>
    <row r="116" spans="2:23" s="9" customFormat="1">
      <c r="B116" s="68"/>
      <c r="E116" s="230">
        <v>43070</v>
      </c>
      <c r="F116" s="230" t="s">
        <v>185</v>
      </c>
      <c r="G116" s="231" t="s">
        <v>69</v>
      </c>
      <c r="H116" s="256">
        <f t="shared" si="52"/>
        <v>1.25E-3</v>
      </c>
      <c r="I116" s="246">
        <f>(SUM('1.  LRAMVA Summary'!D$53:D$70)+SUM('1.  LRAMVA Summary'!D$71:D$72)*(MONTH($E116)-1)/12)*$H116</f>
        <v>-406.68400475531081</v>
      </c>
      <c r="J116" s="246">
        <f>(SUM('1.  LRAMVA Summary'!E$53:E$70)+SUM('1.  LRAMVA Summary'!E$71:E$72)*(MONTH($E116)-1)/12)*$H116</f>
        <v>452.04555348168395</v>
      </c>
      <c r="K116" s="246">
        <f>(SUM('1.  LRAMVA Summary'!F$53:F$70)+SUM('1.  LRAMVA Summary'!F$71:F$72)*(MONTH($E116)-1)/12)*$H116</f>
        <v>3283.4335703085353</v>
      </c>
      <c r="L116" s="246">
        <f>(SUM('1.  LRAMVA Summary'!G$53:G$70)+SUM('1.  LRAMVA Summary'!G$71:G$72)*(MONTH($E116)-1)/12)*$H116</f>
        <v>768.34757669516875</v>
      </c>
      <c r="M116" s="246">
        <f>(SUM('1.  LRAMVA Summary'!H$53:H$70)+SUM('1.  LRAMVA Summary'!H$71:H$72)*(MONTH($E116)-1)/12)*$H116</f>
        <v>186.56442790980074</v>
      </c>
      <c r="N116" s="246">
        <f>(SUM('1.  LRAMVA Summary'!I$53:I$70)+SUM('1.  LRAMVA Summary'!I$71:I$72)*(MONTH($E116)-1)/12)*$H116</f>
        <v>-1814.9757426311362</v>
      </c>
      <c r="O116" s="246">
        <f>(SUM('1.  LRAMVA Summary'!J$53:J$70)+SUM('1.  LRAMVA Summary'!J$71:J$72)*(MONTH($E116)-1)/12)*$H116</f>
        <v>0</v>
      </c>
      <c r="P116" s="246">
        <f>(SUM('1.  LRAMVA Summary'!K$53:K$70)+SUM('1.  LRAMVA Summary'!K$71:K$72)*(MONTH($E116)-1)/12)*$H116</f>
        <v>0</v>
      </c>
      <c r="Q116" s="246">
        <f>(SUM('1.  LRAMVA Summary'!L$53:L$70)+SUM('1.  LRAMVA Summary'!L$71:L$72)*(MONTH($E116)-1)/12)*$H116</f>
        <v>0</v>
      </c>
      <c r="R116" s="246">
        <f>(SUM('1.  LRAMVA Summary'!M$53:M$70)+SUM('1.  LRAMVA Summary'!M$71:M$72)*(MONTH($E116)-1)/12)*$H116</f>
        <v>0</v>
      </c>
      <c r="S116" s="246">
        <f>(SUM('1.  LRAMVA Summary'!N$53:N$70)+SUM('1.  LRAMVA Summary'!N$71:N$72)*(MONTH($E116)-1)/12)*$H116</f>
        <v>0</v>
      </c>
      <c r="T116" s="246">
        <f>(SUM('1.  LRAMVA Summary'!O$53:O$70)+SUM('1.  LRAMVA Summary'!O$71:O$72)*(MONTH($E116)-1)/12)*$H116</f>
        <v>0</v>
      </c>
      <c r="U116" s="246">
        <f>(SUM('1.  LRAMVA Summary'!P$53:P$70)+SUM('1.  LRAMVA Summary'!P$71:P$72)*(MONTH($E116)-1)/12)*$H116</f>
        <v>0</v>
      </c>
      <c r="V116" s="246">
        <f>(SUM('1.  LRAMVA Summary'!Q$53:Q$70)+SUM('1.  LRAMVA Summary'!Q$71:Q$72)*(MONTH($E116)-1)/12)*$H116</f>
        <v>0</v>
      </c>
      <c r="W116" s="247">
        <f t="shared" si="49"/>
        <v>2468.7313810087417</v>
      </c>
    </row>
    <row r="117" spans="2:23" s="9" customFormat="1" ht="15.75" thickBot="1">
      <c r="B117" s="68"/>
      <c r="E117" s="232" t="s">
        <v>472</v>
      </c>
      <c r="F117" s="232"/>
      <c r="G117" s="233"/>
      <c r="H117" s="234"/>
      <c r="I117" s="235">
        <f>SUM(I104:I116)</f>
        <v>-10753.374454428767</v>
      </c>
      <c r="J117" s="235">
        <f>SUM(J104:J116)</f>
        <v>26363.243849619943</v>
      </c>
      <c r="K117" s="235">
        <f t="shared" ref="K117:O117" si="53">SUM(K104:K116)</f>
        <v>119875.69139920692</v>
      </c>
      <c r="L117" s="235">
        <f t="shared" si="53"/>
        <v>27554.149182881854</v>
      </c>
      <c r="M117" s="235">
        <f t="shared" si="53"/>
        <v>5750.6145918752291</v>
      </c>
      <c r="N117" s="235">
        <f t="shared" si="53"/>
        <v>-64666.172992450294</v>
      </c>
      <c r="O117" s="235">
        <f t="shared" si="53"/>
        <v>0</v>
      </c>
      <c r="P117" s="235">
        <f t="shared" ref="P117:V117" si="54">SUM(P104:P116)</f>
        <v>0</v>
      </c>
      <c r="Q117" s="235">
        <f t="shared" si="54"/>
        <v>0</v>
      </c>
      <c r="R117" s="235">
        <f t="shared" si="54"/>
        <v>0</v>
      </c>
      <c r="S117" s="235">
        <f t="shared" si="54"/>
        <v>0</v>
      </c>
      <c r="T117" s="235">
        <f t="shared" si="54"/>
        <v>0</v>
      </c>
      <c r="U117" s="235">
        <f t="shared" si="54"/>
        <v>0</v>
      </c>
      <c r="V117" s="235">
        <f t="shared" si="54"/>
        <v>0</v>
      </c>
      <c r="W117" s="235">
        <f>SUM(W104:W116)</f>
        <v>104124.15157670484</v>
      </c>
    </row>
    <row r="118" spans="2:23" s="9" customFormat="1" ht="15.75" thickTop="1">
      <c r="B118" s="68"/>
      <c r="E118" s="236" t="s">
        <v>67</v>
      </c>
      <c r="F118" s="236"/>
      <c r="G118" s="237"/>
      <c r="H118" s="238"/>
      <c r="I118" s="239"/>
      <c r="J118" s="239"/>
      <c r="K118" s="239"/>
      <c r="L118" s="239"/>
      <c r="M118" s="239"/>
      <c r="N118" s="239"/>
      <c r="O118" s="239"/>
      <c r="P118" s="239"/>
      <c r="Q118" s="239"/>
      <c r="R118" s="239"/>
      <c r="S118" s="239"/>
      <c r="T118" s="239"/>
      <c r="U118" s="239"/>
      <c r="V118" s="239"/>
      <c r="W118" s="240"/>
    </row>
    <row r="119" spans="2:23" s="9" customFormat="1">
      <c r="B119" s="68"/>
      <c r="E119" s="241" t="s">
        <v>435</v>
      </c>
      <c r="F119" s="241"/>
      <c r="G119" s="242"/>
      <c r="H119" s="243"/>
      <c r="I119" s="244">
        <f>I117+I118</f>
        <v>-10753.374454428767</v>
      </c>
      <c r="J119" s="244">
        <f t="shared" ref="J119" si="55">J117+J118</f>
        <v>26363.243849619943</v>
      </c>
      <c r="K119" s="244">
        <f t="shared" ref="K119" si="56">K117+K118</f>
        <v>119875.69139920692</v>
      </c>
      <c r="L119" s="244">
        <f t="shared" ref="L119" si="57">L117+L118</f>
        <v>27554.149182881854</v>
      </c>
      <c r="M119" s="244">
        <f t="shared" ref="M119" si="58">M117+M118</f>
        <v>5750.6145918752291</v>
      </c>
      <c r="N119" s="244">
        <f t="shared" ref="N119" si="59">N117+N118</f>
        <v>-64666.172992450294</v>
      </c>
      <c r="O119" s="244">
        <f t="shared" ref="O119:V119" si="60">O117+O118</f>
        <v>0</v>
      </c>
      <c r="P119" s="244">
        <f t="shared" si="60"/>
        <v>0</v>
      </c>
      <c r="Q119" s="244">
        <f t="shared" si="60"/>
        <v>0</v>
      </c>
      <c r="R119" s="244">
        <f t="shared" si="60"/>
        <v>0</v>
      </c>
      <c r="S119" s="244">
        <f t="shared" si="60"/>
        <v>0</v>
      </c>
      <c r="T119" s="244">
        <f t="shared" si="60"/>
        <v>0</v>
      </c>
      <c r="U119" s="244">
        <f t="shared" si="60"/>
        <v>0</v>
      </c>
      <c r="V119" s="244">
        <f t="shared" si="60"/>
        <v>0</v>
      </c>
      <c r="W119" s="244">
        <f t="shared" ref="W119" si="61">W117+W118</f>
        <v>104124.15157670484</v>
      </c>
    </row>
    <row r="120" spans="2:23" s="9" customFormat="1">
      <c r="B120" s="68"/>
      <c r="E120" s="230">
        <v>43101</v>
      </c>
      <c r="F120" s="230" t="s">
        <v>186</v>
      </c>
      <c r="G120" s="231" t="s">
        <v>65</v>
      </c>
      <c r="H120" s="256">
        <f>$C$43/12</f>
        <v>1.25E-3</v>
      </c>
      <c r="I120" s="246">
        <f>(SUM('1.  LRAMVA Summary'!D$53:D$73)+SUM('1.  LRAMVA Summary'!D$74:D$75)*(MONTH($E120)-1)/12)*$H120</f>
        <v>-406.68400475531081</v>
      </c>
      <c r="J120" s="246">
        <f>(SUM('1.  LRAMVA Summary'!E$53:E$73)+SUM('1.  LRAMVA Summary'!E$74:E$75)*(MONTH($E120)-1)/12)*$H120</f>
        <v>452.04555348168395</v>
      </c>
      <c r="K120" s="246">
        <f>(SUM('1.  LRAMVA Summary'!F$53:F$73)+SUM('1.  LRAMVA Summary'!F$74:F$75)*(MONTH($E120)-1)/12)*$H120</f>
        <v>3283.4335703085353</v>
      </c>
      <c r="L120" s="246">
        <f>(SUM('1.  LRAMVA Summary'!G$53:G$73)+SUM('1.  LRAMVA Summary'!G$74:G$75)*(MONTH($E120)-1)/12)*$H120</f>
        <v>768.34757669516875</v>
      </c>
      <c r="M120" s="246">
        <f>(SUM('1.  LRAMVA Summary'!H$53:H$73)+SUM('1.  LRAMVA Summary'!H$74:H$75)*(MONTH($E120)-1)/12)*$H120</f>
        <v>186.56442790980074</v>
      </c>
      <c r="N120" s="246">
        <f>(SUM('1.  LRAMVA Summary'!I$53:I$73)+SUM('1.  LRAMVA Summary'!I$74:I$75)*(MONTH($E120)-1)/12)*$H120</f>
        <v>-1814.9757426311362</v>
      </c>
      <c r="O120" s="246">
        <f>(SUM('1.  LRAMVA Summary'!J$53:J$73)+SUM('1.  LRAMVA Summary'!J$74:J$75)*(MONTH($E120)-1)/12)*$H120</f>
        <v>0</v>
      </c>
      <c r="P120" s="246">
        <f>(SUM('1.  LRAMVA Summary'!K$53:K$73)+SUM('1.  LRAMVA Summary'!K$74:K$75)*(MONTH($E120)-1)/12)*$H120</f>
        <v>0</v>
      </c>
      <c r="Q120" s="246">
        <f>(SUM('1.  LRAMVA Summary'!L$53:L$73)+SUM('1.  LRAMVA Summary'!L$74:L$75)*(MONTH($E120)-1)/12)*$H120</f>
        <v>0</v>
      </c>
      <c r="R120" s="246">
        <f>(SUM('1.  LRAMVA Summary'!M$53:M$73)+SUM('1.  LRAMVA Summary'!M$74:M$75)*(MONTH($E120)-1)/12)*$H120</f>
        <v>0</v>
      </c>
      <c r="S120" s="246">
        <f>(SUM('1.  LRAMVA Summary'!N$53:N$73)+SUM('1.  LRAMVA Summary'!N$74:N$75)*(MONTH($E120)-1)/12)*$H120</f>
        <v>0</v>
      </c>
      <c r="T120" s="246">
        <f>(SUM('1.  LRAMVA Summary'!O$53:O$73)+SUM('1.  LRAMVA Summary'!O$74:O$75)*(MONTH($E120)-1)/12)*$H120</f>
        <v>0</v>
      </c>
      <c r="U120" s="246">
        <f>(SUM('1.  LRAMVA Summary'!P$53:P$73)+SUM('1.  LRAMVA Summary'!P$74:P$75)*(MONTH($E120)-1)/12)*$H120</f>
        <v>0</v>
      </c>
      <c r="V120" s="246">
        <f>(SUM('1.  LRAMVA Summary'!Q$53:Q$73)+SUM('1.  LRAMVA Summary'!Q$74:Q$75)*(MONTH($E120)-1)/12)*$H120</f>
        <v>0</v>
      </c>
      <c r="W120" s="247">
        <f>SUM(I120:V120)</f>
        <v>2468.7313810087417</v>
      </c>
    </row>
    <row r="121" spans="2:23" s="9" customFormat="1">
      <c r="B121" s="68"/>
      <c r="E121" s="230">
        <v>43132</v>
      </c>
      <c r="F121" s="230" t="s">
        <v>186</v>
      </c>
      <c r="G121" s="231" t="s">
        <v>65</v>
      </c>
      <c r="H121" s="256">
        <f t="shared" ref="H121:H122" si="62">$C$43/12</f>
        <v>1.25E-3</v>
      </c>
      <c r="I121" s="246">
        <f>(SUM('1.  LRAMVA Summary'!D$53:D$73)+SUM('1.  LRAMVA Summary'!D$74:D$75)*(MONTH($E121)-1)/12)*$H121</f>
        <v>-406.68400475531081</v>
      </c>
      <c r="J121" s="246">
        <f>(SUM('1.  LRAMVA Summary'!E$53:E$73)+SUM('1.  LRAMVA Summary'!E$74:E$75)*(MONTH($E121)-1)/12)*$H121</f>
        <v>452.04555348168395</v>
      </c>
      <c r="K121" s="246">
        <f>(SUM('1.  LRAMVA Summary'!F$53:F$73)+SUM('1.  LRAMVA Summary'!F$74:F$75)*(MONTH($E121)-1)/12)*$H121</f>
        <v>3283.4335703085353</v>
      </c>
      <c r="L121" s="246">
        <f>(SUM('1.  LRAMVA Summary'!G$53:G$73)+SUM('1.  LRAMVA Summary'!G$74:G$75)*(MONTH($E121)-1)/12)*$H121</f>
        <v>768.34757669516875</v>
      </c>
      <c r="M121" s="246">
        <f>(SUM('1.  LRAMVA Summary'!H$53:H$73)+SUM('1.  LRAMVA Summary'!H$74:H$75)*(MONTH($E121)-1)/12)*$H121</f>
        <v>186.56442790980074</v>
      </c>
      <c r="N121" s="246">
        <f>(SUM('1.  LRAMVA Summary'!I$53:I$73)+SUM('1.  LRAMVA Summary'!I$74:I$75)*(MONTH($E121)-1)/12)*$H121</f>
        <v>-1814.9757426311362</v>
      </c>
      <c r="O121" s="246">
        <f>(SUM('1.  LRAMVA Summary'!J$53:J$73)+SUM('1.  LRAMVA Summary'!J$74:J$75)*(MONTH($E121)-1)/12)*$H121</f>
        <v>0</v>
      </c>
      <c r="P121" s="246">
        <f>(SUM('1.  LRAMVA Summary'!K$53:K$73)+SUM('1.  LRAMVA Summary'!K$74:K$75)*(MONTH($E121)-1)/12)*$H121</f>
        <v>0</v>
      </c>
      <c r="Q121" s="246">
        <f>(SUM('1.  LRAMVA Summary'!L$53:L$73)+SUM('1.  LRAMVA Summary'!L$74:L$75)*(MONTH($E121)-1)/12)*$H121</f>
        <v>0</v>
      </c>
      <c r="R121" s="246">
        <f>(SUM('1.  LRAMVA Summary'!M$53:M$73)+SUM('1.  LRAMVA Summary'!M$74:M$75)*(MONTH($E121)-1)/12)*$H121</f>
        <v>0</v>
      </c>
      <c r="S121" s="246">
        <f>(SUM('1.  LRAMVA Summary'!N$53:N$73)+SUM('1.  LRAMVA Summary'!N$74:N$75)*(MONTH($E121)-1)/12)*$H121</f>
        <v>0</v>
      </c>
      <c r="T121" s="246">
        <f>(SUM('1.  LRAMVA Summary'!O$53:O$73)+SUM('1.  LRAMVA Summary'!O$74:O$75)*(MONTH($E121)-1)/12)*$H121</f>
        <v>0</v>
      </c>
      <c r="U121" s="246">
        <f>(SUM('1.  LRAMVA Summary'!P$53:P$73)+SUM('1.  LRAMVA Summary'!P$74:P$75)*(MONTH($E121)-1)/12)*$H121</f>
        <v>0</v>
      </c>
      <c r="V121" s="246">
        <f>(SUM('1.  LRAMVA Summary'!Q$53:Q$73)+SUM('1.  LRAMVA Summary'!Q$74:Q$75)*(MONTH($E121)-1)/12)*$H121</f>
        <v>0</v>
      </c>
      <c r="W121" s="247">
        <f t="shared" ref="W121:W131" si="63">SUM(I121:V121)</f>
        <v>2468.7313810087417</v>
      </c>
    </row>
    <row r="122" spans="2:23" s="9" customFormat="1">
      <c r="B122" s="68"/>
      <c r="E122" s="230">
        <v>43160</v>
      </c>
      <c r="F122" s="230" t="s">
        <v>186</v>
      </c>
      <c r="G122" s="231" t="s">
        <v>65</v>
      </c>
      <c r="H122" s="256">
        <f t="shared" si="62"/>
        <v>1.25E-3</v>
      </c>
      <c r="I122" s="246">
        <f>(SUM('1.  LRAMVA Summary'!D$53:D$73)+SUM('1.  LRAMVA Summary'!D$74:D$75)*(MONTH($E122)-1)/12)*$H122</f>
        <v>-406.68400475531081</v>
      </c>
      <c r="J122" s="246">
        <f>(SUM('1.  LRAMVA Summary'!E$53:E$73)+SUM('1.  LRAMVA Summary'!E$74:E$75)*(MONTH($E122)-1)/12)*$H122</f>
        <v>452.04555348168395</v>
      </c>
      <c r="K122" s="246">
        <f>(SUM('1.  LRAMVA Summary'!F$53:F$73)+SUM('1.  LRAMVA Summary'!F$74:F$75)*(MONTH($E122)-1)/12)*$H122</f>
        <v>3283.4335703085353</v>
      </c>
      <c r="L122" s="246">
        <f>(SUM('1.  LRAMVA Summary'!G$53:G$73)+SUM('1.  LRAMVA Summary'!G$74:G$75)*(MONTH($E122)-1)/12)*$H122</f>
        <v>768.34757669516875</v>
      </c>
      <c r="M122" s="246">
        <f>(SUM('1.  LRAMVA Summary'!H$53:H$73)+SUM('1.  LRAMVA Summary'!H$74:H$75)*(MONTH($E122)-1)/12)*$H122</f>
        <v>186.56442790980074</v>
      </c>
      <c r="N122" s="246">
        <f>(SUM('1.  LRAMVA Summary'!I$53:I$73)+SUM('1.  LRAMVA Summary'!I$74:I$75)*(MONTH($E122)-1)/12)*$H122</f>
        <v>-1814.9757426311362</v>
      </c>
      <c r="O122" s="246">
        <f>(SUM('1.  LRAMVA Summary'!J$53:J$73)+SUM('1.  LRAMVA Summary'!J$74:J$75)*(MONTH($E122)-1)/12)*$H122</f>
        <v>0</v>
      </c>
      <c r="P122" s="246">
        <f>(SUM('1.  LRAMVA Summary'!K$53:K$73)+SUM('1.  LRAMVA Summary'!K$74:K$75)*(MONTH($E122)-1)/12)*$H122</f>
        <v>0</v>
      </c>
      <c r="Q122" s="246">
        <f>(SUM('1.  LRAMVA Summary'!L$53:L$73)+SUM('1.  LRAMVA Summary'!L$74:L$75)*(MONTH($E122)-1)/12)*$H122</f>
        <v>0</v>
      </c>
      <c r="R122" s="246">
        <f>(SUM('1.  LRAMVA Summary'!M$53:M$73)+SUM('1.  LRAMVA Summary'!M$74:M$75)*(MONTH($E122)-1)/12)*$H122</f>
        <v>0</v>
      </c>
      <c r="S122" s="246">
        <f>(SUM('1.  LRAMVA Summary'!N$53:N$73)+SUM('1.  LRAMVA Summary'!N$74:N$75)*(MONTH($E122)-1)/12)*$H122</f>
        <v>0</v>
      </c>
      <c r="T122" s="246">
        <f>(SUM('1.  LRAMVA Summary'!O$53:O$73)+SUM('1.  LRAMVA Summary'!O$74:O$75)*(MONTH($E122)-1)/12)*$H122</f>
        <v>0</v>
      </c>
      <c r="U122" s="246">
        <f>(SUM('1.  LRAMVA Summary'!P$53:P$73)+SUM('1.  LRAMVA Summary'!P$74:P$75)*(MONTH($E122)-1)/12)*$H122</f>
        <v>0</v>
      </c>
      <c r="V122" s="246">
        <f>(SUM('1.  LRAMVA Summary'!Q$53:Q$73)+SUM('1.  LRAMVA Summary'!Q$74:Q$75)*(MONTH($E122)-1)/12)*$H122</f>
        <v>0</v>
      </c>
      <c r="W122" s="247">
        <f t="shared" si="63"/>
        <v>2468.7313810087417</v>
      </c>
    </row>
    <row r="123" spans="2:23" s="8" customFormat="1">
      <c r="B123" s="255"/>
      <c r="E123" s="230">
        <v>43191</v>
      </c>
      <c r="F123" s="230" t="s">
        <v>186</v>
      </c>
      <c r="G123" s="231" t="s">
        <v>66</v>
      </c>
      <c r="H123" s="256">
        <f>$C$44/12</f>
        <v>1.575E-3</v>
      </c>
      <c r="I123" s="246">
        <f>(SUM('1.  LRAMVA Summary'!D$53:D$73)+SUM('1.  LRAMVA Summary'!D$74:D$75)*(MONTH($E123)-1)/12)*$H123</f>
        <v>-512.42184599169161</v>
      </c>
      <c r="J123" s="246">
        <f>(SUM('1.  LRAMVA Summary'!E$53:E$73)+SUM('1.  LRAMVA Summary'!E$74:E$75)*(MONTH($E123)-1)/12)*$H123</f>
        <v>569.5773973869218</v>
      </c>
      <c r="K123" s="246">
        <f>(SUM('1.  LRAMVA Summary'!F$53:F$73)+SUM('1.  LRAMVA Summary'!F$74:F$75)*(MONTH($E123)-1)/12)*$H123</f>
        <v>4137.1262985887543</v>
      </c>
      <c r="L123" s="246">
        <f>(SUM('1.  LRAMVA Summary'!G$53:G$73)+SUM('1.  LRAMVA Summary'!G$74:G$75)*(MONTH($E123)-1)/12)*$H123</f>
        <v>968.11794663591252</v>
      </c>
      <c r="M123" s="246">
        <f>(SUM('1.  LRAMVA Summary'!H$53:H$73)+SUM('1.  LRAMVA Summary'!H$74:H$75)*(MONTH($E123)-1)/12)*$H123</f>
        <v>235.07117916634891</v>
      </c>
      <c r="N123" s="246">
        <f>(SUM('1.  LRAMVA Summary'!I$53:I$73)+SUM('1.  LRAMVA Summary'!I$74:I$75)*(MONTH($E123)-1)/12)*$H123</f>
        <v>-2286.8694357152317</v>
      </c>
      <c r="O123" s="246">
        <f>(SUM('1.  LRAMVA Summary'!J$53:J$73)+SUM('1.  LRAMVA Summary'!J$74:J$75)*(MONTH($E123)-1)/12)*$H123</f>
        <v>0</v>
      </c>
      <c r="P123" s="246">
        <f>(SUM('1.  LRAMVA Summary'!K$53:K$73)+SUM('1.  LRAMVA Summary'!K$74:K$75)*(MONTH($E123)-1)/12)*$H123</f>
        <v>0</v>
      </c>
      <c r="Q123" s="246">
        <f>(SUM('1.  LRAMVA Summary'!L$53:L$73)+SUM('1.  LRAMVA Summary'!L$74:L$75)*(MONTH($E123)-1)/12)*$H123</f>
        <v>0</v>
      </c>
      <c r="R123" s="246">
        <f>(SUM('1.  LRAMVA Summary'!M$53:M$73)+SUM('1.  LRAMVA Summary'!M$74:M$75)*(MONTH($E123)-1)/12)*$H123</f>
        <v>0</v>
      </c>
      <c r="S123" s="246">
        <f>(SUM('1.  LRAMVA Summary'!N$53:N$73)+SUM('1.  LRAMVA Summary'!N$74:N$75)*(MONTH($E123)-1)/12)*$H123</f>
        <v>0</v>
      </c>
      <c r="T123" s="246">
        <f>(SUM('1.  LRAMVA Summary'!O$53:O$73)+SUM('1.  LRAMVA Summary'!O$74:O$75)*(MONTH($E123)-1)/12)*$H123</f>
        <v>0</v>
      </c>
      <c r="U123" s="246">
        <f>(SUM('1.  LRAMVA Summary'!P$53:P$73)+SUM('1.  LRAMVA Summary'!P$74:P$75)*(MONTH($E123)-1)/12)*$H123</f>
        <v>0</v>
      </c>
      <c r="V123" s="246">
        <f>(SUM('1.  LRAMVA Summary'!Q$53:Q$73)+SUM('1.  LRAMVA Summary'!Q$74:Q$75)*(MONTH($E123)-1)/12)*$H123</f>
        <v>0</v>
      </c>
      <c r="W123" s="247">
        <f t="shared" si="63"/>
        <v>3110.6015400710139</v>
      </c>
    </row>
    <row r="124" spans="2:23" s="9" customFormat="1">
      <c r="B124" s="68"/>
      <c r="E124" s="230">
        <v>43221</v>
      </c>
      <c r="F124" s="230" t="s">
        <v>186</v>
      </c>
      <c r="G124" s="231" t="s">
        <v>66</v>
      </c>
      <c r="H124" s="256">
        <v>0</v>
      </c>
      <c r="I124" s="246">
        <f>(SUM('1.  LRAMVA Summary'!D$53:D$73)+SUM('1.  LRAMVA Summary'!D$74:D$75)*(MONTH($E124)-1)/12)*$H124</f>
        <v>0</v>
      </c>
      <c r="J124" s="246">
        <f>(SUM('1.  LRAMVA Summary'!E$53:E$73)+SUM('1.  LRAMVA Summary'!E$74:E$75)*(MONTH($E124)-1)/12)*$H124</f>
        <v>0</v>
      </c>
      <c r="K124" s="246">
        <f>(SUM('1.  LRAMVA Summary'!F$53:F$73)+SUM('1.  LRAMVA Summary'!F$74:F$75)*(MONTH($E124)-1)/12)*$H124</f>
        <v>0</v>
      </c>
      <c r="L124" s="246">
        <f>(SUM('1.  LRAMVA Summary'!G$53:G$73)+SUM('1.  LRAMVA Summary'!G$74:G$75)*(MONTH($E124)-1)/12)*$H124</f>
        <v>0</v>
      </c>
      <c r="M124" s="246">
        <f>(SUM('1.  LRAMVA Summary'!H$53:H$73)+SUM('1.  LRAMVA Summary'!H$74:H$75)*(MONTH($E124)-1)/12)*$H124</f>
        <v>0</v>
      </c>
      <c r="N124" s="246">
        <f>(SUM('1.  LRAMVA Summary'!I$53:I$73)+SUM('1.  LRAMVA Summary'!I$74:I$75)*(MONTH($E124)-1)/12)*$H124</f>
        <v>0</v>
      </c>
      <c r="O124" s="246">
        <f>(SUM('1.  LRAMVA Summary'!J$53:J$73)+SUM('1.  LRAMVA Summary'!J$74:J$75)*(MONTH($E124)-1)/12)*$H124</f>
        <v>0</v>
      </c>
      <c r="P124" s="246">
        <f>(SUM('1.  LRAMVA Summary'!K$53:K$73)+SUM('1.  LRAMVA Summary'!K$74:K$75)*(MONTH($E124)-1)/12)*$H124</f>
        <v>0</v>
      </c>
      <c r="Q124" s="246">
        <f>(SUM('1.  LRAMVA Summary'!L$53:L$73)+SUM('1.  LRAMVA Summary'!L$74:L$75)*(MONTH($E124)-1)/12)*$H124</f>
        <v>0</v>
      </c>
      <c r="R124" s="246">
        <f>(SUM('1.  LRAMVA Summary'!M$53:M$73)+SUM('1.  LRAMVA Summary'!M$74:M$75)*(MONTH($E124)-1)/12)*$H124</f>
        <v>0</v>
      </c>
      <c r="S124" s="246">
        <f>(SUM('1.  LRAMVA Summary'!N$53:N$73)+SUM('1.  LRAMVA Summary'!N$74:N$75)*(MONTH($E124)-1)/12)*$H124</f>
        <v>0</v>
      </c>
      <c r="T124" s="246">
        <f>(SUM('1.  LRAMVA Summary'!O$53:O$73)+SUM('1.  LRAMVA Summary'!O$74:O$75)*(MONTH($E124)-1)/12)*$H124</f>
        <v>0</v>
      </c>
      <c r="U124" s="246">
        <f>(SUM('1.  LRAMVA Summary'!P$53:P$73)+SUM('1.  LRAMVA Summary'!P$74:P$75)*(MONTH($E124)-1)/12)*$H124</f>
        <v>0</v>
      </c>
      <c r="V124" s="246">
        <f>(SUM('1.  LRAMVA Summary'!Q$53:Q$73)+SUM('1.  LRAMVA Summary'!Q$74:Q$75)*(MONTH($E124)-1)/12)*$H124</f>
        <v>0</v>
      </c>
      <c r="W124" s="247">
        <f t="shared" si="63"/>
        <v>0</v>
      </c>
    </row>
    <row r="125" spans="2:23" s="254" customFormat="1">
      <c r="B125" s="253"/>
      <c r="E125" s="230">
        <v>43252</v>
      </c>
      <c r="F125" s="230" t="s">
        <v>186</v>
      </c>
      <c r="G125" s="231" t="s">
        <v>66</v>
      </c>
      <c r="H125" s="256">
        <v>0</v>
      </c>
      <c r="I125" s="246">
        <f>(SUM('1.  LRAMVA Summary'!D$53:D$73)+SUM('1.  LRAMVA Summary'!D$74:D$75)*(MONTH($E125)-1)/12)*$H125</f>
        <v>0</v>
      </c>
      <c r="J125" s="246">
        <f>(SUM('1.  LRAMVA Summary'!E$53:E$73)+SUM('1.  LRAMVA Summary'!E$74:E$75)*(MONTH($E125)-1)/12)*$H125</f>
        <v>0</v>
      </c>
      <c r="K125" s="246">
        <f>(SUM('1.  LRAMVA Summary'!F$53:F$73)+SUM('1.  LRAMVA Summary'!F$74:F$75)*(MONTH($E125)-1)/12)*$H125</f>
        <v>0</v>
      </c>
      <c r="L125" s="246">
        <f>(SUM('1.  LRAMVA Summary'!G$53:G$73)+SUM('1.  LRAMVA Summary'!G$74:G$75)*(MONTH($E125)-1)/12)*$H125</f>
        <v>0</v>
      </c>
      <c r="M125" s="246">
        <f>(SUM('1.  LRAMVA Summary'!H$53:H$73)+SUM('1.  LRAMVA Summary'!H$74:H$75)*(MONTH($E125)-1)/12)*$H125</f>
        <v>0</v>
      </c>
      <c r="N125" s="246">
        <f>(SUM('1.  LRAMVA Summary'!I$53:I$73)+SUM('1.  LRAMVA Summary'!I$74:I$75)*(MONTH($E125)-1)/12)*$H125</f>
        <v>0</v>
      </c>
      <c r="O125" s="246">
        <f>(SUM('1.  LRAMVA Summary'!J$53:J$73)+SUM('1.  LRAMVA Summary'!J$74:J$75)*(MONTH($E125)-1)/12)*$H125</f>
        <v>0</v>
      </c>
      <c r="P125" s="246">
        <f>(SUM('1.  LRAMVA Summary'!K$53:K$73)+SUM('1.  LRAMVA Summary'!K$74:K$75)*(MONTH($E125)-1)/12)*$H125</f>
        <v>0</v>
      </c>
      <c r="Q125" s="246">
        <f>(SUM('1.  LRAMVA Summary'!L$53:L$73)+SUM('1.  LRAMVA Summary'!L$74:L$75)*(MONTH($E125)-1)/12)*$H125</f>
        <v>0</v>
      </c>
      <c r="R125" s="246">
        <f>(SUM('1.  LRAMVA Summary'!M$53:M$73)+SUM('1.  LRAMVA Summary'!M$74:M$75)*(MONTH($E125)-1)/12)*$H125</f>
        <v>0</v>
      </c>
      <c r="S125" s="246">
        <f>(SUM('1.  LRAMVA Summary'!N$53:N$73)+SUM('1.  LRAMVA Summary'!N$74:N$75)*(MONTH($E125)-1)/12)*$H125</f>
        <v>0</v>
      </c>
      <c r="T125" s="246">
        <f>(SUM('1.  LRAMVA Summary'!O$53:O$73)+SUM('1.  LRAMVA Summary'!O$74:O$75)*(MONTH($E125)-1)/12)*$H125</f>
        <v>0</v>
      </c>
      <c r="U125" s="246">
        <f>(SUM('1.  LRAMVA Summary'!P$53:P$73)+SUM('1.  LRAMVA Summary'!P$74:P$75)*(MONTH($E125)-1)/12)*$H125</f>
        <v>0</v>
      </c>
      <c r="V125" s="246">
        <f>(SUM('1.  LRAMVA Summary'!Q$53:Q$73)+SUM('1.  LRAMVA Summary'!Q$74:Q$75)*(MONTH($E125)-1)/12)*$H125</f>
        <v>0</v>
      </c>
      <c r="W125" s="247">
        <f t="shared" si="63"/>
        <v>0</v>
      </c>
    </row>
    <row r="126" spans="2:23" s="9" customFormat="1">
      <c r="B126" s="68"/>
      <c r="E126" s="230">
        <v>43282</v>
      </c>
      <c r="F126" s="230" t="s">
        <v>186</v>
      </c>
      <c r="G126" s="231" t="s">
        <v>68</v>
      </c>
      <c r="H126" s="256">
        <f>$C$45/12</f>
        <v>0</v>
      </c>
      <c r="I126" s="246">
        <f>(SUM('1.  LRAMVA Summary'!D$53:D$73)+SUM('1.  LRAMVA Summary'!D$74:D$75)*(MONTH($E126)-1)/12)*$H126</f>
        <v>0</v>
      </c>
      <c r="J126" s="246">
        <f>(SUM('1.  LRAMVA Summary'!E$53:E$73)+SUM('1.  LRAMVA Summary'!E$74:E$75)*(MONTH($E126)-1)/12)*$H126</f>
        <v>0</v>
      </c>
      <c r="K126" s="246">
        <f>(SUM('1.  LRAMVA Summary'!F$53:F$73)+SUM('1.  LRAMVA Summary'!F$74:F$75)*(MONTH($E126)-1)/12)*$H126</f>
        <v>0</v>
      </c>
      <c r="L126" s="246">
        <f>(SUM('1.  LRAMVA Summary'!G$53:G$73)+SUM('1.  LRAMVA Summary'!G$74:G$75)*(MONTH($E126)-1)/12)*$H126</f>
        <v>0</v>
      </c>
      <c r="M126" s="246">
        <f>(SUM('1.  LRAMVA Summary'!H$53:H$73)+SUM('1.  LRAMVA Summary'!H$74:H$75)*(MONTH($E126)-1)/12)*$H126</f>
        <v>0</v>
      </c>
      <c r="N126" s="246">
        <f>(SUM('1.  LRAMVA Summary'!I$53:I$73)+SUM('1.  LRAMVA Summary'!I$74:I$75)*(MONTH($E126)-1)/12)*$H126</f>
        <v>0</v>
      </c>
      <c r="O126" s="246">
        <f>(SUM('1.  LRAMVA Summary'!J$53:J$73)+SUM('1.  LRAMVA Summary'!J$74:J$75)*(MONTH($E126)-1)/12)*$H126</f>
        <v>0</v>
      </c>
      <c r="P126" s="246">
        <f>(SUM('1.  LRAMVA Summary'!K$53:K$73)+SUM('1.  LRAMVA Summary'!K$74:K$75)*(MONTH($E126)-1)/12)*$H126</f>
        <v>0</v>
      </c>
      <c r="Q126" s="246">
        <f>(SUM('1.  LRAMVA Summary'!L$53:L$73)+SUM('1.  LRAMVA Summary'!L$74:L$75)*(MONTH($E126)-1)/12)*$H126</f>
        <v>0</v>
      </c>
      <c r="R126" s="246">
        <f>(SUM('1.  LRAMVA Summary'!M$53:M$73)+SUM('1.  LRAMVA Summary'!M$74:M$75)*(MONTH($E126)-1)/12)*$H126</f>
        <v>0</v>
      </c>
      <c r="S126" s="246">
        <f>(SUM('1.  LRAMVA Summary'!N$53:N$73)+SUM('1.  LRAMVA Summary'!N$74:N$75)*(MONTH($E126)-1)/12)*$H126</f>
        <v>0</v>
      </c>
      <c r="T126" s="246">
        <f>(SUM('1.  LRAMVA Summary'!O$53:O$73)+SUM('1.  LRAMVA Summary'!O$74:O$75)*(MONTH($E126)-1)/12)*$H126</f>
        <v>0</v>
      </c>
      <c r="U126" s="246">
        <f>(SUM('1.  LRAMVA Summary'!P$53:P$73)+SUM('1.  LRAMVA Summary'!P$74:P$75)*(MONTH($E126)-1)/12)*$H126</f>
        <v>0</v>
      </c>
      <c r="V126" s="246">
        <f>(SUM('1.  LRAMVA Summary'!Q$53:Q$73)+SUM('1.  LRAMVA Summary'!Q$74:Q$75)*(MONTH($E126)-1)/12)*$H126</f>
        <v>0</v>
      </c>
      <c r="W126" s="247">
        <f t="shared" si="63"/>
        <v>0</v>
      </c>
    </row>
    <row r="127" spans="2:23" s="9" customFormat="1">
      <c r="B127" s="68"/>
      <c r="E127" s="230">
        <v>43313</v>
      </c>
      <c r="F127" s="230" t="s">
        <v>186</v>
      </c>
      <c r="G127" s="231" t="s">
        <v>68</v>
      </c>
      <c r="H127" s="256">
        <f t="shared" ref="H127:H128" si="64">$C$45/12</f>
        <v>0</v>
      </c>
      <c r="I127" s="246">
        <f>(SUM('1.  LRAMVA Summary'!D$53:D$73)+SUM('1.  LRAMVA Summary'!D$74:D$75)*(MONTH($E127)-1)/12)*$H127</f>
        <v>0</v>
      </c>
      <c r="J127" s="246">
        <f>(SUM('1.  LRAMVA Summary'!E$53:E$73)+SUM('1.  LRAMVA Summary'!E$74:E$75)*(MONTH($E127)-1)/12)*$H127</f>
        <v>0</v>
      </c>
      <c r="K127" s="246">
        <f>(SUM('1.  LRAMVA Summary'!F$53:F$73)+SUM('1.  LRAMVA Summary'!F$74:F$75)*(MONTH($E127)-1)/12)*$H127</f>
        <v>0</v>
      </c>
      <c r="L127" s="246">
        <f>(SUM('1.  LRAMVA Summary'!G$53:G$73)+SUM('1.  LRAMVA Summary'!G$74:G$75)*(MONTH($E127)-1)/12)*$H127</f>
        <v>0</v>
      </c>
      <c r="M127" s="246">
        <f>(SUM('1.  LRAMVA Summary'!H$53:H$73)+SUM('1.  LRAMVA Summary'!H$74:H$75)*(MONTH($E127)-1)/12)*$H127</f>
        <v>0</v>
      </c>
      <c r="N127" s="246">
        <f>(SUM('1.  LRAMVA Summary'!I$53:I$73)+SUM('1.  LRAMVA Summary'!I$74:I$75)*(MONTH($E127)-1)/12)*$H127</f>
        <v>0</v>
      </c>
      <c r="O127" s="246">
        <f>(SUM('1.  LRAMVA Summary'!J$53:J$73)+SUM('1.  LRAMVA Summary'!J$74:J$75)*(MONTH($E127)-1)/12)*$H127</f>
        <v>0</v>
      </c>
      <c r="P127" s="246">
        <f>(SUM('1.  LRAMVA Summary'!K$53:K$73)+SUM('1.  LRAMVA Summary'!K$74:K$75)*(MONTH($E127)-1)/12)*$H127</f>
        <v>0</v>
      </c>
      <c r="Q127" s="246">
        <f>(SUM('1.  LRAMVA Summary'!L$53:L$73)+SUM('1.  LRAMVA Summary'!L$74:L$75)*(MONTH($E127)-1)/12)*$H127</f>
        <v>0</v>
      </c>
      <c r="R127" s="246">
        <f>(SUM('1.  LRAMVA Summary'!M$53:M$73)+SUM('1.  LRAMVA Summary'!M$74:M$75)*(MONTH($E127)-1)/12)*$H127</f>
        <v>0</v>
      </c>
      <c r="S127" s="246">
        <f>(SUM('1.  LRAMVA Summary'!N$53:N$73)+SUM('1.  LRAMVA Summary'!N$74:N$75)*(MONTH($E127)-1)/12)*$H127</f>
        <v>0</v>
      </c>
      <c r="T127" s="246">
        <f>(SUM('1.  LRAMVA Summary'!O$53:O$73)+SUM('1.  LRAMVA Summary'!O$74:O$75)*(MONTH($E127)-1)/12)*$H127</f>
        <v>0</v>
      </c>
      <c r="U127" s="246">
        <f>(SUM('1.  LRAMVA Summary'!P$53:P$73)+SUM('1.  LRAMVA Summary'!P$74:P$75)*(MONTH($E127)-1)/12)*$H127</f>
        <v>0</v>
      </c>
      <c r="V127" s="246">
        <f>(SUM('1.  LRAMVA Summary'!Q$53:Q$73)+SUM('1.  LRAMVA Summary'!Q$74:Q$75)*(MONTH($E127)-1)/12)*$H127</f>
        <v>0</v>
      </c>
      <c r="W127" s="247">
        <f t="shared" si="63"/>
        <v>0</v>
      </c>
    </row>
    <row r="128" spans="2:23" s="9" customFormat="1">
      <c r="B128" s="68"/>
      <c r="E128" s="230">
        <v>43344</v>
      </c>
      <c r="F128" s="230" t="s">
        <v>186</v>
      </c>
      <c r="G128" s="231" t="s">
        <v>68</v>
      </c>
      <c r="H128" s="256">
        <f t="shared" si="64"/>
        <v>0</v>
      </c>
      <c r="I128" s="246">
        <f>(SUM('1.  LRAMVA Summary'!D$53:D$73)+SUM('1.  LRAMVA Summary'!D$74:D$75)*(MONTH($E128)-1)/12)*$H128</f>
        <v>0</v>
      </c>
      <c r="J128" s="246">
        <f>(SUM('1.  LRAMVA Summary'!E$53:E$73)+SUM('1.  LRAMVA Summary'!E$74:E$75)*(MONTH($E128)-1)/12)*$H128</f>
        <v>0</v>
      </c>
      <c r="K128" s="246">
        <f>(SUM('1.  LRAMVA Summary'!F$53:F$73)+SUM('1.  LRAMVA Summary'!F$74:F$75)*(MONTH($E128)-1)/12)*$H128</f>
        <v>0</v>
      </c>
      <c r="L128" s="246">
        <f>(SUM('1.  LRAMVA Summary'!G$53:G$73)+SUM('1.  LRAMVA Summary'!G$74:G$75)*(MONTH($E128)-1)/12)*$H128</f>
        <v>0</v>
      </c>
      <c r="M128" s="246">
        <f>(SUM('1.  LRAMVA Summary'!H$53:H$73)+SUM('1.  LRAMVA Summary'!H$74:H$75)*(MONTH($E128)-1)/12)*$H128</f>
        <v>0</v>
      </c>
      <c r="N128" s="246">
        <f>(SUM('1.  LRAMVA Summary'!I$53:I$73)+SUM('1.  LRAMVA Summary'!I$74:I$75)*(MONTH($E128)-1)/12)*$H128</f>
        <v>0</v>
      </c>
      <c r="O128" s="246">
        <f>(SUM('1.  LRAMVA Summary'!J$53:J$73)+SUM('1.  LRAMVA Summary'!J$74:J$75)*(MONTH($E128)-1)/12)*$H128</f>
        <v>0</v>
      </c>
      <c r="P128" s="246">
        <f>(SUM('1.  LRAMVA Summary'!K$53:K$73)+SUM('1.  LRAMVA Summary'!K$74:K$75)*(MONTH($E128)-1)/12)*$H128</f>
        <v>0</v>
      </c>
      <c r="Q128" s="246">
        <f>(SUM('1.  LRAMVA Summary'!L$53:L$73)+SUM('1.  LRAMVA Summary'!L$74:L$75)*(MONTH($E128)-1)/12)*$H128</f>
        <v>0</v>
      </c>
      <c r="R128" s="246">
        <f>(SUM('1.  LRAMVA Summary'!M$53:M$73)+SUM('1.  LRAMVA Summary'!M$74:M$75)*(MONTH($E128)-1)/12)*$H128</f>
        <v>0</v>
      </c>
      <c r="S128" s="246">
        <f>(SUM('1.  LRAMVA Summary'!N$53:N$73)+SUM('1.  LRAMVA Summary'!N$74:N$75)*(MONTH($E128)-1)/12)*$H128</f>
        <v>0</v>
      </c>
      <c r="T128" s="246">
        <f>(SUM('1.  LRAMVA Summary'!O$53:O$73)+SUM('1.  LRAMVA Summary'!O$74:O$75)*(MONTH($E128)-1)/12)*$H128</f>
        <v>0</v>
      </c>
      <c r="U128" s="246">
        <f>(SUM('1.  LRAMVA Summary'!P$53:P$73)+SUM('1.  LRAMVA Summary'!P$74:P$75)*(MONTH($E128)-1)/12)*$H128</f>
        <v>0</v>
      </c>
      <c r="V128" s="246">
        <f>(SUM('1.  LRAMVA Summary'!Q$53:Q$73)+SUM('1.  LRAMVA Summary'!Q$74:Q$75)*(MONTH($E128)-1)/12)*$H128</f>
        <v>0</v>
      </c>
      <c r="W128" s="247">
        <f t="shared" si="63"/>
        <v>0</v>
      </c>
    </row>
    <row r="129" spans="2:23" s="9" customFormat="1">
      <c r="B129" s="68"/>
      <c r="E129" s="230">
        <v>43374</v>
      </c>
      <c r="F129" s="230" t="s">
        <v>186</v>
      </c>
      <c r="G129" s="231" t="s">
        <v>69</v>
      </c>
      <c r="H129" s="256">
        <f>$C$46/12</f>
        <v>0</v>
      </c>
      <c r="I129" s="246">
        <f>(SUM('1.  LRAMVA Summary'!D$53:D$73)+SUM('1.  LRAMVA Summary'!D$74:D$75)*(MONTH($E129)-1)/12)*$H129</f>
        <v>0</v>
      </c>
      <c r="J129" s="246">
        <f>(SUM('1.  LRAMVA Summary'!E$53:E$73)+SUM('1.  LRAMVA Summary'!E$74:E$75)*(MONTH($E129)-1)/12)*$H129</f>
        <v>0</v>
      </c>
      <c r="K129" s="246">
        <f>(SUM('1.  LRAMVA Summary'!F$53:F$73)+SUM('1.  LRAMVA Summary'!F$74:F$75)*(MONTH($E129)-1)/12)*$H129</f>
        <v>0</v>
      </c>
      <c r="L129" s="246">
        <f>(SUM('1.  LRAMVA Summary'!G$53:G$73)+SUM('1.  LRAMVA Summary'!G$74:G$75)*(MONTH($E129)-1)/12)*$H129</f>
        <v>0</v>
      </c>
      <c r="M129" s="246">
        <f>(SUM('1.  LRAMVA Summary'!H$53:H$73)+SUM('1.  LRAMVA Summary'!H$74:H$75)*(MONTH($E129)-1)/12)*$H129</f>
        <v>0</v>
      </c>
      <c r="N129" s="246">
        <f>(SUM('1.  LRAMVA Summary'!I$53:I$73)+SUM('1.  LRAMVA Summary'!I$74:I$75)*(MONTH($E129)-1)/12)*$H129</f>
        <v>0</v>
      </c>
      <c r="O129" s="246">
        <f>(SUM('1.  LRAMVA Summary'!J$53:J$73)+SUM('1.  LRAMVA Summary'!J$74:J$75)*(MONTH($E129)-1)/12)*$H129</f>
        <v>0</v>
      </c>
      <c r="P129" s="246">
        <f>(SUM('1.  LRAMVA Summary'!K$53:K$73)+SUM('1.  LRAMVA Summary'!K$74:K$75)*(MONTH($E129)-1)/12)*$H129</f>
        <v>0</v>
      </c>
      <c r="Q129" s="246">
        <f>(SUM('1.  LRAMVA Summary'!L$53:L$73)+SUM('1.  LRAMVA Summary'!L$74:L$75)*(MONTH($E129)-1)/12)*$H129</f>
        <v>0</v>
      </c>
      <c r="R129" s="246">
        <f>(SUM('1.  LRAMVA Summary'!M$53:M$73)+SUM('1.  LRAMVA Summary'!M$74:M$75)*(MONTH($E129)-1)/12)*$H129</f>
        <v>0</v>
      </c>
      <c r="S129" s="246">
        <f>(SUM('1.  LRAMVA Summary'!N$53:N$73)+SUM('1.  LRAMVA Summary'!N$74:N$75)*(MONTH($E129)-1)/12)*$H129</f>
        <v>0</v>
      </c>
      <c r="T129" s="246">
        <f>(SUM('1.  LRAMVA Summary'!O$53:O$73)+SUM('1.  LRAMVA Summary'!O$74:O$75)*(MONTH($E129)-1)/12)*$H129</f>
        <v>0</v>
      </c>
      <c r="U129" s="246">
        <f>(SUM('1.  LRAMVA Summary'!P$53:P$73)+SUM('1.  LRAMVA Summary'!P$74:P$75)*(MONTH($E129)-1)/12)*$H129</f>
        <v>0</v>
      </c>
      <c r="V129" s="246">
        <f>(SUM('1.  LRAMVA Summary'!Q$53:Q$73)+SUM('1.  LRAMVA Summary'!Q$74:Q$75)*(MONTH($E129)-1)/12)*$H129</f>
        <v>0</v>
      </c>
      <c r="W129" s="247">
        <f t="shared" si="63"/>
        <v>0</v>
      </c>
    </row>
    <row r="130" spans="2:23" s="9" customFormat="1">
      <c r="B130" s="68"/>
      <c r="E130" s="230">
        <v>43405</v>
      </c>
      <c r="F130" s="230" t="s">
        <v>186</v>
      </c>
      <c r="G130" s="231" t="s">
        <v>69</v>
      </c>
      <c r="H130" s="256">
        <f t="shared" ref="H130:H131" si="65">$C$46/12</f>
        <v>0</v>
      </c>
      <c r="I130" s="246">
        <f>(SUM('1.  LRAMVA Summary'!D$53:D$73)+SUM('1.  LRAMVA Summary'!D$74:D$75)*(MONTH($E130)-1)/12)*$H130</f>
        <v>0</v>
      </c>
      <c r="J130" s="246">
        <f>(SUM('1.  LRAMVA Summary'!E$53:E$73)+SUM('1.  LRAMVA Summary'!E$74:E$75)*(MONTH($E130)-1)/12)*$H130</f>
        <v>0</v>
      </c>
      <c r="K130" s="246">
        <f>(SUM('1.  LRAMVA Summary'!F$53:F$73)+SUM('1.  LRAMVA Summary'!F$74:F$75)*(MONTH($E130)-1)/12)*$H130</f>
        <v>0</v>
      </c>
      <c r="L130" s="246">
        <f>(SUM('1.  LRAMVA Summary'!G$53:G$73)+SUM('1.  LRAMVA Summary'!G$74:G$75)*(MONTH($E130)-1)/12)*$H130</f>
        <v>0</v>
      </c>
      <c r="M130" s="246">
        <f>(SUM('1.  LRAMVA Summary'!H$53:H$73)+SUM('1.  LRAMVA Summary'!H$74:H$75)*(MONTH($E130)-1)/12)*$H130</f>
        <v>0</v>
      </c>
      <c r="N130" s="246">
        <f>(SUM('1.  LRAMVA Summary'!I$53:I$73)+SUM('1.  LRAMVA Summary'!I$74:I$75)*(MONTH($E130)-1)/12)*$H130</f>
        <v>0</v>
      </c>
      <c r="O130" s="246">
        <f>(SUM('1.  LRAMVA Summary'!J$53:J$73)+SUM('1.  LRAMVA Summary'!J$74:J$75)*(MONTH($E130)-1)/12)*$H130</f>
        <v>0</v>
      </c>
      <c r="P130" s="246">
        <f>(SUM('1.  LRAMVA Summary'!K$53:K$73)+SUM('1.  LRAMVA Summary'!K$74:K$75)*(MONTH($E130)-1)/12)*$H130</f>
        <v>0</v>
      </c>
      <c r="Q130" s="246">
        <f>(SUM('1.  LRAMVA Summary'!L$53:L$73)+SUM('1.  LRAMVA Summary'!L$74:L$75)*(MONTH($E130)-1)/12)*$H130</f>
        <v>0</v>
      </c>
      <c r="R130" s="246">
        <f>(SUM('1.  LRAMVA Summary'!M$53:M$73)+SUM('1.  LRAMVA Summary'!M$74:M$75)*(MONTH($E130)-1)/12)*$H130</f>
        <v>0</v>
      </c>
      <c r="S130" s="246">
        <f>(SUM('1.  LRAMVA Summary'!N$53:N$73)+SUM('1.  LRAMVA Summary'!N$74:N$75)*(MONTH($E130)-1)/12)*$H130</f>
        <v>0</v>
      </c>
      <c r="T130" s="246">
        <f>(SUM('1.  LRAMVA Summary'!O$53:O$73)+SUM('1.  LRAMVA Summary'!O$74:O$75)*(MONTH($E130)-1)/12)*$H130</f>
        <v>0</v>
      </c>
      <c r="U130" s="246">
        <f>(SUM('1.  LRAMVA Summary'!P$53:P$73)+SUM('1.  LRAMVA Summary'!P$74:P$75)*(MONTH($E130)-1)/12)*$H130</f>
        <v>0</v>
      </c>
      <c r="V130" s="246">
        <f>(SUM('1.  LRAMVA Summary'!Q$53:Q$73)+SUM('1.  LRAMVA Summary'!Q$74:Q$75)*(MONTH($E130)-1)/12)*$H130</f>
        <v>0</v>
      </c>
      <c r="W130" s="247">
        <f t="shared" si="63"/>
        <v>0</v>
      </c>
    </row>
    <row r="131" spans="2:23" s="9" customFormat="1">
      <c r="B131" s="68"/>
      <c r="E131" s="230">
        <v>43435</v>
      </c>
      <c r="F131" s="230" t="s">
        <v>186</v>
      </c>
      <c r="G131" s="231" t="s">
        <v>69</v>
      </c>
      <c r="H131" s="256">
        <f t="shared" si="65"/>
        <v>0</v>
      </c>
      <c r="I131" s="246">
        <f>(SUM('1.  LRAMVA Summary'!D$53:D$73)+SUM('1.  LRAMVA Summary'!D$74:D$75)*(MONTH($E131)-1)/12)*$H131</f>
        <v>0</v>
      </c>
      <c r="J131" s="246">
        <f>(SUM('1.  LRAMVA Summary'!E$53:E$73)+SUM('1.  LRAMVA Summary'!E$74:E$75)*(MONTH($E131)-1)/12)*$H131</f>
        <v>0</v>
      </c>
      <c r="K131" s="246">
        <f>(SUM('1.  LRAMVA Summary'!F$53:F$73)+SUM('1.  LRAMVA Summary'!F$74:F$75)*(MONTH($E131)-1)/12)*$H131</f>
        <v>0</v>
      </c>
      <c r="L131" s="246">
        <f>(SUM('1.  LRAMVA Summary'!G$53:G$73)+SUM('1.  LRAMVA Summary'!G$74:G$75)*(MONTH($E131)-1)/12)*$H131</f>
        <v>0</v>
      </c>
      <c r="M131" s="246">
        <f>(SUM('1.  LRAMVA Summary'!H$53:H$73)+SUM('1.  LRAMVA Summary'!H$74:H$75)*(MONTH($E131)-1)/12)*$H131</f>
        <v>0</v>
      </c>
      <c r="N131" s="246">
        <f>(SUM('1.  LRAMVA Summary'!I$53:I$73)+SUM('1.  LRAMVA Summary'!I$74:I$75)*(MONTH($E131)-1)/12)*$H131</f>
        <v>0</v>
      </c>
      <c r="O131" s="246">
        <f>(SUM('1.  LRAMVA Summary'!J$53:J$73)+SUM('1.  LRAMVA Summary'!J$74:J$75)*(MONTH($E131)-1)/12)*$H131</f>
        <v>0</v>
      </c>
      <c r="P131" s="246">
        <f>(SUM('1.  LRAMVA Summary'!K$53:K$73)+SUM('1.  LRAMVA Summary'!K$74:K$75)*(MONTH($E131)-1)/12)*$H131</f>
        <v>0</v>
      </c>
      <c r="Q131" s="246">
        <f>(SUM('1.  LRAMVA Summary'!L$53:L$73)+SUM('1.  LRAMVA Summary'!L$74:L$75)*(MONTH($E131)-1)/12)*$H131</f>
        <v>0</v>
      </c>
      <c r="R131" s="246">
        <f>(SUM('1.  LRAMVA Summary'!M$53:M$73)+SUM('1.  LRAMVA Summary'!M$74:M$75)*(MONTH($E131)-1)/12)*$H131</f>
        <v>0</v>
      </c>
      <c r="S131" s="246">
        <f>(SUM('1.  LRAMVA Summary'!N$53:N$73)+SUM('1.  LRAMVA Summary'!N$74:N$75)*(MONTH($E131)-1)/12)*$H131</f>
        <v>0</v>
      </c>
      <c r="T131" s="246">
        <f>(SUM('1.  LRAMVA Summary'!O$53:O$73)+SUM('1.  LRAMVA Summary'!O$74:O$75)*(MONTH($E131)-1)/12)*$H131</f>
        <v>0</v>
      </c>
      <c r="U131" s="246">
        <f>(SUM('1.  LRAMVA Summary'!P$53:P$73)+SUM('1.  LRAMVA Summary'!P$74:P$75)*(MONTH($E131)-1)/12)*$H131</f>
        <v>0</v>
      </c>
      <c r="V131" s="246">
        <f>(SUM('1.  LRAMVA Summary'!Q$53:Q$73)+SUM('1.  LRAMVA Summary'!Q$74:Q$75)*(MONTH($E131)-1)/12)*$H131</f>
        <v>0</v>
      </c>
      <c r="W131" s="247">
        <f t="shared" si="63"/>
        <v>0</v>
      </c>
    </row>
    <row r="132" spans="2:23" s="9" customFormat="1" ht="15.75" thickBot="1">
      <c r="B132" s="68"/>
      <c r="E132" s="232" t="s">
        <v>473</v>
      </c>
      <c r="F132" s="232"/>
      <c r="G132" s="233"/>
      <c r="H132" s="234"/>
      <c r="I132" s="235">
        <f>SUM(I119:I131)</f>
        <v>-12485.848314686391</v>
      </c>
      <c r="J132" s="235">
        <f>SUM(J119:J131)</f>
        <v>28288.957907451913</v>
      </c>
      <c r="K132" s="235">
        <f t="shared" ref="K132:O132" si="66">SUM(K119:K131)</f>
        <v>133863.11840872129</v>
      </c>
      <c r="L132" s="235">
        <f t="shared" si="66"/>
        <v>30827.309859603269</v>
      </c>
      <c r="M132" s="235">
        <f t="shared" si="66"/>
        <v>6545.3790547709796</v>
      </c>
      <c r="N132" s="235">
        <f t="shared" si="66"/>
        <v>-72397.969656058936</v>
      </c>
      <c r="O132" s="235">
        <f t="shared" si="66"/>
        <v>0</v>
      </c>
      <c r="P132" s="235">
        <f t="shared" ref="P132:V132" si="67">SUM(P119:P131)</f>
        <v>0</v>
      </c>
      <c r="Q132" s="235">
        <f t="shared" si="67"/>
        <v>0</v>
      </c>
      <c r="R132" s="235">
        <f t="shared" si="67"/>
        <v>0</v>
      </c>
      <c r="S132" s="235">
        <f t="shared" si="67"/>
        <v>0</v>
      </c>
      <c r="T132" s="235">
        <f t="shared" si="67"/>
        <v>0</v>
      </c>
      <c r="U132" s="235">
        <f t="shared" si="67"/>
        <v>0</v>
      </c>
      <c r="V132" s="235">
        <f t="shared" si="67"/>
        <v>0</v>
      </c>
      <c r="W132" s="235">
        <f>SUM(W119:W131)</f>
        <v>114640.94725980207</v>
      </c>
    </row>
    <row r="133" spans="2:23" s="9" customFormat="1" ht="15.75" hidden="1" thickTop="1">
      <c r="B133" s="68"/>
      <c r="E133" s="236" t="s">
        <v>67</v>
      </c>
      <c r="F133" s="236"/>
      <c r="G133" s="237"/>
      <c r="H133" s="238"/>
      <c r="I133" s="239"/>
      <c r="J133" s="239"/>
      <c r="K133" s="239"/>
      <c r="L133" s="239"/>
      <c r="M133" s="239"/>
      <c r="N133" s="239"/>
      <c r="O133" s="239"/>
      <c r="P133" s="239"/>
      <c r="Q133" s="239"/>
      <c r="R133" s="239"/>
      <c r="S133" s="239"/>
      <c r="T133" s="239"/>
      <c r="U133" s="239"/>
      <c r="V133" s="239"/>
      <c r="W133" s="240"/>
    </row>
    <row r="134" spans="2:23" s="9" customFormat="1" hidden="1">
      <c r="B134" s="68"/>
      <c r="E134" s="241" t="s">
        <v>436</v>
      </c>
      <c r="F134" s="241"/>
      <c r="G134" s="242"/>
      <c r="H134" s="243"/>
      <c r="I134" s="244">
        <f>I132+I133</f>
        <v>-12485.848314686391</v>
      </c>
      <c r="J134" s="244">
        <f t="shared" ref="J134" si="68">J132+J133</f>
        <v>28288.957907451913</v>
      </c>
      <c r="K134" s="244">
        <f t="shared" ref="K134" si="69">K132+K133</f>
        <v>133863.11840872129</v>
      </c>
      <c r="L134" s="244">
        <f t="shared" ref="L134" si="70">L132+L133</f>
        <v>30827.309859603269</v>
      </c>
      <c r="M134" s="244">
        <f t="shared" ref="M134" si="71">M132+M133</f>
        <v>6545.3790547709796</v>
      </c>
      <c r="N134" s="244">
        <f t="shared" ref="N134" si="72">N132+N133</f>
        <v>-72397.969656058936</v>
      </c>
      <c r="O134" s="244">
        <f t="shared" ref="O134:V134" si="73">O132+O133</f>
        <v>0</v>
      </c>
      <c r="P134" s="244">
        <f t="shared" si="73"/>
        <v>0</v>
      </c>
      <c r="Q134" s="244">
        <f t="shared" si="73"/>
        <v>0</v>
      </c>
      <c r="R134" s="244">
        <f t="shared" si="73"/>
        <v>0</v>
      </c>
      <c r="S134" s="244">
        <f t="shared" si="73"/>
        <v>0</v>
      </c>
      <c r="T134" s="244">
        <f t="shared" si="73"/>
        <v>0</v>
      </c>
      <c r="U134" s="244">
        <f t="shared" si="73"/>
        <v>0</v>
      </c>
      <c r="V134" s="244">
        <f t="shared" si="73"/>
        <v>0</v>
      </c>
      <c r="W134" s="244">
        <f>W132+W133</f>
        <v>114640.94725980207</v>
      </c>
    </row>
    <row r="135" spans="2:23" s="9" customFormat="1" hidden="1">
      <c r="B135" s="68"/>
      <c r="E135" s="230">
        <v>43466</v>
      </c>
      <c r="F135" s="230" t="s">
        <v>187</v>
      </c>
      <c r="G135" s="231" t="s">
        <v>65</v>
      </c>
      <c r="H135" s="256">
        <f>$C$47/12</f>
        <v>0</v>
      </c>
      <c r="I135" s="246">
        <f>(SUM('1.  LRAMVA Summary'!D$53:D$76)+SUM('1.  LRAMVA Summary'!D$77:D$78)*(MONTH($E135)-1)/12)*$H135</f>
        <v>0</v>
      </c>
      <c r="J135" s="246">
        <f>(SUM('1.  LRAMVA Summary'!E$53:E$76)+SUM('1.  LRAMVA Summary'!E$77:E$78)*(MONTH($E135)-1)/12)*$H135</f>
        <v>0</v>
      </c>
      <c r="K135" s="246">
        <f>(SUM('1.  LRAMVA Summary'!F$53:F$76)+SUM('1.  LRAMVA Summary'!F$77:F$78)*(MONTH($E135)-1)/12)*$H135</f>
        <v>0</v>
      </c>
      <c r="L135" s="246">
        <f>(SUM('1.  LRAMVA Summary'!G$53:G$76)+SUM('1.  LRAMVA Summary'!G$77:G$78)*(MONTH($E135)-1)/12)*$H135</f>
        <v>0</v>
      </c>
      <c r="M135" s="246">
        <f>(SUM('1.  LRAMVA Summary'!H$53:H$76)+SUM('1.  LRAMVA Summary'!H$77:H$78)*(MONTH($E135)-1)/12)*$H135</f>
        <v>0</v>
      </c>
      <c r="N135" s="246">
        <f>(SUM('1.  LRAMVA Summary'!I$53:I$76)+SUM('1.  LRAMVA Summary'!I$77:I$78)*(MONTH($E135)-1)/12)*$H135</f>
        <v>0</v>
      </c>
      <c r="O135" s="246">
        <f>(SUM('1.  LRAMVA Summary'!J$53:J$76)+SUM('1.  LRAMVA Summary'!J$77:J$78)*(MONTH($E135)-1)/12)*$H135</f>
        <v>0</v>
      </c>
      <c r="P135" s="246">
        <f>(SUM('1.  LRAMVA Summary'!K$53:K$76)+SUM('1.  LRAMVA Summary'!K$77:K$78)*(MONTH($E135)-1)/12)*$H135</f>
        <v>0</v>
      </c>
      <c r="Q135" s="246">
        <f>(SUM('1.  LRAMVA Summary'!L$53:L$76)+SUM('1.  LRAMVA Summary'!L$77:L$78)*(MONTH($E135)-1)/12)*$H135</f>
        <v>0</v>
      </c>
      <c r="R135" s="246">
        <f>(SUM('1.  LRAMVA Summary'!M$53:M$76)+SUM('1.  LRAMVA Summary'!M$77:M$78)*(MONTH($E135)-1)/12)*$H135</f>
        <v>0</v>
      </c>
      <c r="S135" s="246">
        <f>(SUM('1.  LRAMVA Summary'!N$53:N$76)+SUM('1.  LRAMVA Summary'!N$77:N$78)*(MONTH($E135)-1)/12)*$H135</f>
        <v>0</v>
      </c>
      <c r="T135" s="246">
        <f>(SUM('1.  LRAMVA Summary'!O$53:O$76)+SUM('1.  LRAMVA Summary'!O$77:O$78)*(MONTH($E135)-1)/12)*$H135</f>
        <v>0</v>
      </c>
      <c r="U135" s="246">
        <f>(SUM('1.  LRAMVA Summary'!P$53:P$76)+SUM('1.  LRAMVA Summary'!P$77:P$78)*(MONTH($E135)-1)/12)*$H135</f>
        <v>0</v>
      </c>
      <c r="V135" s="246">
        <f>(SUM('1.  LRAMVA Summary'!Q$53:Q$76)+SUM('1.  LRAMVA Summary'!Q$77:Q$78)*(MONTH($E135)-1)/12)*$H135</f>
        <v>0</v>
      </c>
      <c r="W135" s="247">
        <f>SUM(I135:V135)</f>
        <v>0</v>
      </c>
    </row>
    <row r="136" spans="2:23" s="9" customFormat="1" hidden="1">
      <c r="B136" s="68"/>
      <c r="E136" s="230">
        <v>43497</v>
      </c>
      <c r="F136" s="230" t="s">
        <v>187</v>
      </c>
      <c r="G136" s="231" t="s">
        <v>65</v>
      </c>
      <c r="H136" s="256">
        <f t="shared" ref="H136:H137" si="74">$C$47/12</f>
        <v>0</v>
      </c>
      <c r="I136" s="246">
        <f>(SUM('1.  LRAMVA Summary'!D$53:D$76)+SUM('1.  LRAMVA Summary'!D$77:D$78)*(MONTH($E136)-1)/12)*$H136</f>
        <v>0</v>
      </c>
      <c r="J136" s="246">
        <f>(SUM('1.  LRAMVA Summary'!E$53:E$76)+SUM('1.  LRAMVA Summary'!E$77:E$78)*(MONTH($E136)-1)/12)*$H136</f>
        <v>0</v>
      </c>
      <c r="K136" s="246">
        <f>(SUM('1.  LRAMVA Summary'!F$53:F$76)+SUM('1.  LRAMVA Summary'!F$77:F$78)*(MONTH($E136)-1)/12)*$H136</f>
        <v>0</v>
      </c>
      <c r="L136" s="246">
        <f>(SUM('1.  LRAMVA Summary'!G$53:G$76)+SUM('1.  LRAMVA Summary'!G$77:G$78)*(MONTH($E136)-1)/12)*$H136</f>
        <v>0</v>
      </c>
      <c r="M136" s="246">
        <f>(SUM('1.  LRAMVA Summary'!H$53:H$76)+SUM('1.  LRAMVA Summary'!H$77:H$78)*(MONTH($E136)-1)/12)*$H136</f>
        <v>0</v>
      </c>
      <c r="N136" s="246">
        <f>(SUM('1.  LRAMVA Summary'!I$53:I$76)+SUM('1.  LRAMVA Summary'!I$77:I$78)*(MONTH($E136)-1)/12)*$H136</f>
        <v>0</v>
      </c>
      <c r="O136" s="246">
        <f>(SUM('1.  LRAMVA Summary'!J$53:J$76)+SUM('1.  LRAMVA Summary'!J$77:J$78)*(MONTH($E136)-1)/12)*$H136</f>
        <v>0</v>
      </c>
      <c r="P136" s="246">
        <f>(SUM('1.  LRAMVA Summary'!K$53:K$76)+SUM('1.  LRAMVA Summary'!K$77:K$78)*(MONTH($E136)-1)/12)*$H136</f>
        <v>0</v>
      </c>
      <c r="Q136" s="246">
        <f>(SUM('1.  LRAMVA Summary'!L$53:L$76)+SUM('1.  LRAMVA Summary'!L$77:L$78)*(MONTH($E136)-1)/12)*$H136</f>
        <v>0</v>
      </c>
      <c r="R136" s="246">
        <f>(SUM('1.  LRAMVA Summary'!M$53:M$76)+SUM('1.  LRAMVA Summary'!M$77:M$78)*(MONTH($E136)-1)/12)*$H136</f>
        <v>0</v>
      </c>
      <c r="S136" s="246">
        <f>(SUM('1.  LRAMVA Summary'!N$53:N$76)+SUM('1.  LRAMVA Summary'!N$77:N$78)*(MONTH($E136)-1)/12)*$H136</f>
        <v>0</v>
      </c>
      <c r="T136" s="246">
        <f>(SUM('1.  LRAMVA Summary'!O$53:O$76)+SUM('1.  LRAMVA Summary'!O$77:O$78)*(MONTH($E136)-1)/12)*$H136</f>
        <v>0</v>
      </c>
      <c r="U136" s="246">
        <f>(SUM('1.  LRAMVA Summary'!P$53:P$76)+SUM('1.  LRAMVA Summary'!P$77:P$78)*(MONTH($E136)-1)/12)*$H136</f>
        <v>0</v>
      </c>
      <c r="V136" s="246">
        <f>(SUM('1.  LRAMVA Summary'!Q$53:Q$76)+SUM('1.  LRAMVA Summary'!Q$77:Q$78)*(MONTH($E136)-1)/12)*$H136</f>
        <v>0</v>
      </c>
      <c r="W136" s="247">
        <f t="shared" ref="W136:W146" si="75">SUM(I136:V136)</f>
        <v>0</v>
      </c>
    </row>
    <row r="137" spans="2:23" s="9" customFormat="1" hidden="1">
      <c r="B137" s="68"/>
      <c r="E137" s="230">
        <v>43525</v>
      </c>
      <c r="F137" s="230" t="s">
        <v>187</v>
      </c>
      <c r="G137" s="231" t="s">
        <v>65</v>
      </c>
      <c r="H137" s="256">
        <f t="shared" si="74"/>
        <v>0</v>
      </c>
      <c r="I137" s="246">
        <f>(SUM('1.  LRAMVA Summary'!D$53:D$76)+SUM('1.  LRAMVA Summary'!D$77:D$78)*(MONTH($E137)-1)/12)*$H137</f>
        <v>0</v>
      </c>
      <c r="J137" s="246">
        <f>(SUM('1.  LRAMVA Summary'!E$53:E$76)+SUM('1.  LRAMVA Summary'!E$77:E$78)*(MONTH($E137)-1)/12)*$H137</f>
        <v>0</v>
      </c>
      <c r="K137" s="246">
        <f>(SUM('1.  LRAMVA Summary'!F$53:F$76)+SUM('1.  LRAMVA Summary'!F$77:F$78)*(MONTH($E137)-1)/12)*$H137</f>
        <v>0</v>
      </c>
      <c r="L137" s="246">
        <f>(SUM('1.  LRAMVA Summary'!G$53:G$76)+SUM('1.  LRAMVA Summary'!G$77:G$78)*(MONTH($E137)-1)/12)*$H137</f>
        <v>0</v>
      </c>
      <c r="M137" s="246">
        <f>(SUM('1.  LRAMVA Summary'!H$53:H$76)+SUM('1.  LRAMVA Summary'!H$77:H$78)*(MONTH($E137)-1)/12)*$H137</f>
        <v>0</v>
      </c>
      <c r="N137" s="246">
        <f>(SUM('1.  LRAMVA Summary'!I$53:I$76)+SUM('1.  LRAMVA Summary'!I$77:I$78)*(MONTH($E137)-1)/12)*$H137</f>
        <v>0</v>
      </c>
      <c r="O137" s="246">
        <f>(SUM('1.  LRAMVA Summary'!J$53:J$76)+SUM('1.  LRAMVA Summary'!J$77:J$78)*(MONTH($E137)-1)/12)*$H137</f>
        <v>0</v>
      </c>
      <c r="P137" s="246">
        <f>(SUM('1.  LRAMVA Summary'!K$53:K$76)+SUM('1.  LRAMVA Summary'!K$77:K$78)*(MONTH($E137)-1)/12)*$H137</f>
        <v>0</v>
      </c>
      <c r="Q137" s="246">
        <f>(SUM('1.  LRAMVA Summary'!L$53:L$76)+SUM('1.  LRAMVA Summary'!L$77:L$78)*(MONTH($E137)-1)/12)*$H137</f>
        <v>0</v>
      </c>
      <c r="R137" s="246">
        <f>(SUM('1.  LRAMVA Summary'!M$53:M$76)+SUM('1.  LRAMVA Summary'!M$77:M$78)*(MONTH($E137)-1)/12)*$H137</f>
        <v>0</v>
      </c>
      <c r="S137" s="246">
        <f>(SUM('1.  LRAMVA Summary'!N$53:N$76)+SUM('1.  LRAMVA Summary'!N$77:N$78)*(MONTH($E137)-1)/12)*$H137</f>
        <v>0</v>
      </c>
      <c r="T137" s="246">
        <f>(SUM('1.  LRAMVA Summary'!O$53:O$76)+SUM('1.  LRAMVA Summary'!O$77:O$78)*(MONTH($E137)-1)/12)*$H137</f>
        <v>0</v>
      </c>
      <c r="U137" s="246">
        <f>(SUM('1.  LRAMVA Summary'!P$53:P$76)+SUM('1.  LRAMVA Summary'!P$77:P$78)*(MONTH($E137)-1)/12)*$H137</f>
        <v>0</v>
      </c>
      <c r="V137" s="246">
        <f>(SUM('1.  LRAMVA Summary'!Q$53:Q$76)+SUM('1.  LRAMVA Summary'!Q$77:Q$78)*(MONTH($E137)-1)/12)*$H137</f>
        <v>0</v>
      </c>
      <c r="W137" s="247">
        <f t="shared" si="75"/>
        <v>0</v>
      </c>
    </row>
    <row r="138" spans="2:23" s="8" customFormat="1" hidden="1">
      <c r="B138" s="255"/>
      <c r="E138" s="230">
        <v>43556</v>
      </c>
      <c r="F138" s="230" t="s">
        <v>187</v>
      </c>
      <c r="G138" s="231" t="s">
        <v>66</v>
      </c>
      <c r="H138" s="256">
        <f>$C$48/12</f>
        <v>0</v>
      </c>
      <c r="I138" s="246">
        <f>(SUM('1.  LRAMVA Summary'!D$53:D$76)+SUM('1.  LRAMVA Summary'!D$77:D$78)*(MONTH($E138)-1)/12)*$H138</f>
        <v>0</v>
      </c>
      <c r="J138" s="246">
        <f>(SUM('1.  LRAMVA Summary'!E$53:E$76)+SUM('1.  LRAMVA Summary'!E$77:E$78)*(MONTH($E138)-1)/12)*$H138</f>
        <v>0</v>
      </c>
      <c r="K138" s="246">
        <f>(SUM('1.  LRAMVA Summary'!F$53:F$76)+SUM('1.  LRAMVA Summary'!F$77:F$78)*(MONTH($E138)-1)/12)*$H138</f>
        <v>0</v>
      </c>
      <c r="L138" s="246">
        <f>(SUM('1.  LRAMVA Summary'!G$53:G$76)+SUM('1.  LRAMVA Summary'!G$77:G$78)*(MONTH($E138)-1)/12)*$H138</f>
        <v>0</v>
      </c>
      <c r="M138" s="246">
        <f>(SUM('1.  LRAMVA Summary'!H$53:H$76)+SUM('1.  LRAMVA Summary'!H$77:H$78)*(MONTH($E138)-1)/12)*$H138</f>
        <v>0</v>
      </c>
      <c r="N138" s="246">
        <f>(SUM('1.  LRAMVA Summary'!I$53:I$76)+SUM('1.  LRAMVA Summary'!I$77:I$78)*(MONTH($E138)-1)/12)*$H138</f>
        <v>0</v>
      </c>
      <c r="O138" s="246">
        <f>(SUM('1.  LRAMVA Summary'!J$53:J$76)+SUM('1.  LRAMVA Summary'!J$77:J$78)*(MONTH($E138)-1)/12)*$H138</f>
        <v>0</v>
      </c>
      <c r="P138" s="246">
        <f>(SUM('1.  LRAMVA Summary'!K$53:K$76)+SUM('1.  LRAMVA Summary'!K$77:K$78)*(MONTH($E138)-1)/12)*$H138</f>
        <v>0</v>
      </c>
      <c r="Q138" s="246">
        <f>(SUM('1.  LRAMVA Summary'!L$53:L$76)+SUM('1.  LRAMVA Summary'!L$77:L$78)*(MONTH($E138)-1)/12)*$H138</f>
        <v>0</v>
      </c>
      <c r="R138" s="246">
        <f>(SUM('1.  LRAMVA Summary'!M$53:M$76)+SUM('1.  LRAMVA Summary'!M$77:M$78)*(MONTH($E138)-1)/12)*$H138</f>
        <v>0</v>
      </c>
      <c r="S138" s="246">
        <f>(SUM('1.  LRAMVA Summary'!N$53:N$76)+SUM('1.  LRAMVA Summary'!N$77:N$78)*(MONTH($E138)-1)/12)*$H138</f>
        <v>0</v>
      </c>
      <c r="T138" s="246">
        <f>(SUM('1.  LRAMVA Summary'!O$53:O$76)+SUM('1.  LRAMVA Summary'!O$77:O$78)*(MONTH($E138)-1)/12)*$H138</f>
        <v>0</v>
      </c>
      <c r="U138" s="246">
        <f>(SUM('1.  LRAMVA Summary'!P$53:P$76)+SUM('1.  LRAMVA Summary'!P$77:P$78)*(MONTH($E138)-1)/12)*$H138</f>
        <v>0</v>
      </c>
      <c r="V138" s="246">
        <f>(SUM('1.  LRAMVA Summary'!Q$53:Q$76)+SUM('1.  LRAMVA Summary'!Q$77:Q$78)*(MONTH($E138)-1)/12)*$H138</f>
        <v>0</v>
      </c>
      <c r="W138" s="247">
        <f t="shared" si="75"/>
        <v>0</v>
      </c>
    </row>
    <row r="139" spans="2:23" s="9" customFormat="1" hidden="1">
      <c r="B139" s="68"/>
      <c r="E139" s="230">
        <v>43586</v>
      </c>
      <c r="F139" s="230" t="s">
        <v>187</v>
      </c>
      <c r="G139" s="231" t="s">
        <v>66</v>
      </c>
      <c r="H139" s="256">
        <f>$C$48/12</f>
        <v>0</v>
      </c>
      <c r="I139" s="246">
        <f>(SUM('1.  LRAMVA Summary'!D$53:D$76)+SUM('1.  LRAMVA Summary'!D$77:D$78)*(MONTH($E139)-1)/12)*$H139</f>
        <v>0</v>
      </c>
      <c r="J139" s="246">
        <f>(SUM('1.  LRAMVA Summary'!E$53:E$76)+SUM('1.  LRAMVA Summary'!E$77:E$78)*(MONTH($E139)-1)/12)*$H139</f>
        <v>0</v>
      </c>
      <c r="K139" s="246">
        <f>(SUM('1.  LRAMVA Summary'!F$53:F$76)+SUM('1.  LRAMVA Summary'!F$77:F$78)*(MONTH($E139)-1)/12)*$H139</f>
        <v>0</v>
      </c>
      <c r="L139" s="246">
        <f>(SUM('1.  LRAMVA Summary'!G$53:G$76)+SUM('1.  LRAMVA Summary'!G$77:G$78)*(MONTH($E139)-1)/12)*$H139</f>
        <v>0</v>
      </c>
      <c r="M139" s="246">
        <f>(SUM('1.  LRAMVA Summary'!H$53:H$76)+SUM('1.  LRAMVA Summary'!H$77:H$78)*(MONTH($E139)-1)/12)*$H139</f>
        <v>0</v>
      </c>
      <c r="N139" s="246">
        <f>(SUM('1.  LRAMVA Summary'!I$53:I$76)+SUM('1.  LRAMVA Summary'!I$77:I$78)*(MONTH($E139)-1)/12)*$H139</f>
        <v>0</v>
      </c>
      <c r="O139" s="246">
        <f>(SUM('1.  LRAMVA Summary'!J$53:J$76)+SUM('1.  LRAMVA Summary'!J$77:J$78)*(MONTH($E139)-1)/12)*$H139</f>
        <v>0</v>
      </c>
      <c r="P139" s="246">
        <f>(SUM('1.  LRAMVA Summary'!K$53:K$76)+SUM('1.  LRAMVA Summary'!K$77:K$78)*(MONTH($E139)-1)/12)*$H139</f>
        <v>0</v>
      </c>
      <c r="Q139" s="246">
        <f>(SUM('1.  LRAMVA Summary'!L$53:L$76)+SUM('1.  LRAMVA Summary'!L$77:L$78)*(MONTH($E139)-1)/12)*$H139</f>
        <v>0</v>
      </c>
      <c r="R139" s="246">
        <f>(SUM('1.  LRAMVA Summary'!M$53:M$76)+SUM('1.  LRAMVA Summary'!M$77:M$78)*(MONTH($E139)-1)/12)*$H139</f>
        <v>0</v>
      </c>
      <c r="S139" s="246">
        <f>(SUM('1.  LRAMVA Summary'!N$53:N$76)+SUM('1.  LRAMVA Summary'!N$77:N$78)*(MONTH($E139)-1)/12)*$H139</f>
        <v>0</v>
      </c>
      <c r="T139" s="246">
        <f>(SUM('1.  LRAMVA Summary'!O$53:O$76)+SUM('1.  LRAMVA Summary'!O$77:O$78)*(MONTH($E139)-1)/12)*$H139</f>
        <v>0</v>
      </c>
      <c r="U139" s="246">
        <f>(SUM('1.  LRAMVA Summary'!P$53:P$76)+SUM('1.  LRAMVA Summary'!P$77:P$78)*(MONTH($E139)-1)/12)*$H139</f>
        <v>0</v>
      </c>
      <c r="V139" s="246">
        <f>(SUM('1.  LRAMVA Summary'!Q$53:Q$76)+SUM('1.  LRAMVA Summary'!Q$77:Q$78)*(MONTH($E139)-1)/12)*$H139</f>
        <v>0</v>
      </c>
      <c r="W139" s="247">
        <f t="shared" si="75"/>
        <v>0</v>
      </c>
    </row>
    <row r="140" spans="2:23" s="9" customFormat="1" hidden="1">
      <c r="B140" s="68"/>
      <c r="E140" s="230">
        <v>43617</v>
      </c>
      <c r="F140" s="230" t="s">
        <v>187</v>
      </c>
      <c r="G140" s="231" t="s">
        <v>66</v>
      </c>
      <c r="H140" s="256">
        <f t="shared" ref="H140" si="76">$C$48/12</f>
        <v>0</v>
      </c>
      <c r="I140" s="246">
        <f>(SUM('1.  LRAMVA Summary'!D$53:D$76)+SUM('1.  LRAMVA Summary'!D$77:D$78)*(MONTH($E140)-1)/12)*$H140</f>
        <v>0</v>
      </c>
      <c r="J140" s="246">
        <f>(SUM('1.  LRAMVA Summary'!E$53:E$76)+SUM('1.  LRAMVA Summary'!E$77:E$78)*(MONTH($E140)-1)/12)*$H140</f>
        <v>0</v>
      </c>
      <c r="K140" s="246">
        <f>(SUM('1.  LRAMVA Summary'!F$53:F$76)+SUM('1.  LRAMVA Summary'!F$77:F$78)*(MONTH($E140)-1)/12)*$H140</f>
        <v>0</v>
      </c>
      <c r="L140" s="246">
        <f>(SUM('1.  LRAMVA Summary'!G$53:G$76)+SUM('1.  LRAMVA Summary'!G$77:G$78)*(MONTH($E140)-1)/12)*$H140</f>
        <v>0</v>
      </c>
      <c r="M140" s="246">
        <f>(SUM('1.  LRAMVA Summary'!H$53:H$76)+SUM('1.  LRAMVA Summary'!H$77:H$78)*(MONTH($E140)-1)/12)*$H140</f>
        <v>0</v>
      </c>
      <c r="N140" s="246">
        <f>(SUM('1.  LRAMVA Summary'!I$53:I$76)+SUM('1.  LRAMVA Summary'!I$77:I$78)*(MONTH($E140)-1)/12)*$H140</f>
        <v>0</v>
      </c>
      <c r="O140" s="246">
        <f>(SUM('1.  LRAMVA Summary'!J$53:J$76)+SUM('1.  LRAMVA Summary'!J$77:J$78)*(MONTH($E140)-1)/12)*$H140</f>
        <v>0</v>
      </c>
      <c r="P140" s="246">
        <f>(SUM('1.  LRAMVA Summary'!K$53:K$76)+SUM('1.  LRAMVA Summary'!K$77:K$78)*(MONTH($E140)-1)/12)*$H140</f>
        <v>0</v>
      </c>
      <c r="Q140" s="246">
        <f>(SUM('1.  LRAMVA Summary'!L$53:L$76)+SUM('1.  LRAMVA Summary'!L$77:L$78)*(MONTH($E140)-1)/12)*$H140</f>
        <v>0</v>
      </c>
      <c r="R140" s="246">
        <f>(SUM('1.  LRAMVA Summary'!M$53:M$76)+SUM('1.  LRAMVA Summary'!M$77:M$78)*(MONTH($E140)-1)/12)*$H140</f>
        <v>0</v>
      </c>
      <c r="S140" s="246">
        <f>(SUM('1.  LRAMVA Summary'!N$53:N$76)+SUM('1.  LRAMVA Summary'!N$77:N$78)*(MONTH($E140)-1)/12)*$H140</f>
        <v>0</v>
      </c>
      <c r="T140" s="246">
        <f>(SUM('1.  LRAMVA Summary'!O$53:O$76)+SUM('1.  LRAMVA Summary'!O$77:O$78)*(MONTH($E140)-1)/12)*$H140</f>
        <v>0</v>
      </c>
      <c r="U140" s="246">
        <f>(SUM('1.  LRAMVA Summary'!P$53:P$76)+SUM('1.  LRAMVA Summary'!P$77:P$78)*(MONTH($E140)-1)/12)*$H140</f>
        <v>0</v>
      </c>
      <c r="V140" s="246">
        <f>(SUM('1.  LRAMVA Summary'!Q$53:Q$76)+SUM('1.  LRAMVA Summary'!Q$77:Q$78)*(MONTH($E140)-1)/12)*$H140</f>
        <v>0</v>
      </c>
      <c r="W140" s="247">
        <f t="shared" si="75"/>
        <v>0</v>
      </c>
    </row>
    <row r="141" spans="2:23" s="9" customFormat="1" hidden="1">
      <c r="B141" s="68"/>
      <c r="E141" s="230">
        <v>43647</v>
      </c>
      <c r="F141" s="230" t="s">
        <v>187</v>
      </c>
      <c r="G141" s="231" t="s">
        <v>68</v>
      </c>
      <c r="H141" s="256">
        <f>$C$49/12</f>
        <v>0</v>
      </c>
      <c r="I141" s="246">
        <f>(SUM('1.  LRAMVA Summary'!D$53:D$76)+SUM('1.  LRAMVA Summary'!D$77:D$78)*(MONTH($E141)-1)/12)*$H141</f>
        <v>0</v>
      </c>
      <c r="J141" s="246">
        <f>(SUM('1.  LRAMVA Summary'!E$53:E$76)+SUM('1.  LRAMVA Summary'!E$77:E$78)*(MONTH($E141)-1)/12)*$H141</f>
        <v>0</v>
      </c>
      <c r="K141" s="246">
        <f>(SUM('1.  LRAMVA Summary'!F$53:F$76)+SUM('1.  LRAMVA Summary'!F$77:F$78)*(MONTH($E141)-1)/12)*$H141</f>
        <v>0</v>
      </c>
      <c r="L141" s="246">
        <f>(SUM('1.  LRAMVA Summary'!G$53:G$76)+SUM('1.  LRAMVA Summary'!G$77:G$78)*(MONTH($E141)-1)/12)*$H141</f>
        <v>0</v>
      </c>
      <c r="M141" s="246">
        <f>(SUM('1.  LRAMVA Summary'!H$53:H$76)+SUM('1.  LRAMVA Summary'!H$77:H$78)*(MONTH($E141)-1)/12)*$H141</f>
        <v>0</v>
      </c>
      <c r="N141" s="246">
        <f>(SUM('1.  LRAMVA Summary'!I$53:I$76)+SUM('1.  LRAMVA Summary'!I$77:I$78)*(MONTH($E141)-1)/12)*$H141</f>
        <v>0</v>
      </c>
      <c r="O141" s="246">
        <f>(SUM('1.  LRAMVA Summary'!J$53:J$76)+SUM('1.  LRAMVA Summary'!J$77:J$78)*(MONTH($E141)-1)/12)*$H141</f>
        <v>0</v>
      </c>
      <c r="P141" s="246">
        <f>(SUM('1.  LRAMVA Summary'!K$53:K$76)+SUM('1.  LRAMVA Summary'!K$77:K$78)*(MONTH($E141)-1)/12)*$H141</f>
        <v>0</v>
      </c>
      <c r="Q141" s="246">
        <f>(SUM('1.  LRAMVA Summary'!L$53:L$76)+SUM('1.  LRAMVA Summary'!L$77:L$78)*(MONTH($E141)-1)/12)*$H141</f>
        <v>0</v>
      </c>
      <c r="R141" s="246">
        <f>(SUM('1.  LRAMVA Summary'!M$53:M$76)+SUM('1.  LRAMVA Summary'!M$77:M$78)*(MONTH($E141)-1)/12)*$H141</f>
        <v>0</v>
      </c>
      <c r="S141" s="246">
        <f>(SUM('1.  LRAMVA Summary'!N$53:N$76)+SUM('1.  LRAMVA Summary'!N$77:N$78)*(MONTH($E141)-1)/12)*$H141</f>
        <v>0</v>
      </c>
      <c r="T141" s="246">
        <f>(SUM('1.  LRAMVA Summary'!O$53:O$76)+SUM('1.  LRAMVA Summary'!O$77:O$78)*(MONTH($E141)-1)/12)*$H141</f>
        <v>0</v>
      </c>
      <c r="U141" s="246">
        <f>(SUM('1.  LRAMVA Summary'!P$53:P$76)+SUM('1.  LRAMVA Summary'!P$77:P$78)*(MONTH($E141)-1)/12)*$H141</f>
        <v>0</v>
      </c>
      <c r="V141" s="246">
        <f>(SUM('1.  LRAMVA Summary'!Q$53:Q$76)+SUM('1.  LRAMVA Summary'!Q$77:Q$78)*(MONTH($E141)-1)/12)*$H141</f>
        <v>0</v>
      </c>
      <c r="W141" s="247">
        <f t="shared" si="75"/>
        <v>0</v>
      </c>
    </row>
    <row r="142" spans="2:23" s="9" customFormat="1" hidden="1">
      <c r="B142" s="68"/>
      <c r="E142" s="230">
        <v>43678</v>
      </c>
      <c r="F142" s="230" t="s">
        <v>187</v>
      </c>
      <c r="G142" s="231" t="s">
        <v>68</v>
      </c>
      <c r="H142" s="256">
        <f t="shared" ref="H142" si="77">$C$49/12</f>
        <v>0</v>
      </c>
      <c r="I142" s="246">
        <f>(SUM('1.  LRAMVA Summary'!D$53:D$76)+SUM('1.  LRAMVA Summary'!D$77:D$78)*(MONTH($E142)-1)/12)*$H142</f>
        <v>0</v>
      </c>
      <c r="J142" s="246">
        <f>(SUM('1.  LRAMVA Summary'!E$53:E$76)+SUM('1.  LRAMVA Summary'!E$77:E$78)*(MONTH($E142)-1)/12)*$H142</f>
        <v>0</v>
      </c>
      <c r="K142" s="246">
        <f>(SUM('1.  LRAMVA Summary'!F$53:F$76)+SUM('1.  LRAMVA Summary'!F$77:F$78)*(MONTH($E142)-1)/12)*$H142</f>
        <v>0</v>
      </c>
      <c r="L142" s="246">
        <f>(SUM('1.  LRAMVA Summary'!G$53:G$76)+SUM('1.  LRAMVA Summary'!G$77:G$78)*(MONTH($E142)-1)/12)*$H142</f>
        <v>0</v>
      </c>
      <c r="M142" s="246">
        <f>(SUM('1.  LRAMVA Summary'!H$53:H$76)+SUM('1.  LRAMVA Summary'!H$77:H$78)*(MONTH($E142)-1)/12)*$H142</f>
        <v>0</v>
      </c>
      <c r="N142" s="246">
        <f>(SUM('1.  LRAMVA Summary'!I$53:I$76)+SUM('1.  LRAMVA Summary'!I$77:I$78)*(MONTH($E142)-1)/12)*$H142</f>
        <v>0</v>
      </c>
      <c r="O142" s="246">
        <f>(SUM('1.  LRAMVA Summary'!J$53:J$76)+SUM('1.  LRAMVA Summary'!J$77:J$78)*(MONTH($E142)-1)/12)*$H142</f>
        <v>0</v>
      </c>
      <c r="P142" s="246">
        <f>(SUM('1.  LRAMVA Summary'!K$53:K$76)+SUM('1.  LRAMVA Summary'!K$77:K$78)*(MONTH($E142)-1)/12)*$H142</f>
        <v>0</v>
      </c>
      <c r="Q142" s="246">
        <f>(SUM('1.  LRAMVA Summary'!L$53:L$76)+SUM('1.  LRAMVA Summary'!L$77:L$78)*(MONTH($E142)-1)/12)*$H142</f>
        <v>0</v>
      </c>
      <c r="R142" s="246">
        <f>(SUM('1.  LRAMVA Summary'!M$53:M$76)+SUM('1.  LRAMVA Summary'!M$77:M$78)*(MONTH($E142)-1)/12)*$H142</f>
        <v>0</v>
      </c>
      <c r="S142" s="246">
        <f>(SUM('1.  LRAMVA Summary'!N$53:N$76)+SUM('1.  LRAMVA Summary'!N$77:N$78)*(MONTH($E142)-1)/12)*$H142</f>
        <v>0</v>
      </c>
      <c r="T142" s="246">
        <f>(SUM('1.  LRAMVA Summary'!O$53:O$76)+SUM('1.  LRAMVA Summary'!O$77:O$78)*(MONTH($E142)-1)/12)*$H142</f>
        <v>0</v>
      </c>
      <c r="U142" s="246">
        <f>(SUM('1.  LRAMVA Summary'!P$53:P$76)+SUM('1.  LRAMVA Summary'!P$77:P$78)*(MONTH($E142)-1)/12)*$H142</f>
        <v>0</v>
      </c>
      <c r="V142" s="246">
        <f>(SUM('1.  LRAMVA Summary'!Q$53:Q$76)+SUM('1.  LRAMVA Summary'!Q$77:Q$78)*(MONTH($E142)-1)/12)*$H142</f>
        <v>0</v>
      </c>
      <c r="W142" s="247">
        <f t="shared" si="75"/>
        <v>0</v>
      </c>
    </row>
    <row r="143" spans="2:23" s="9" customFormat="1" hidden="1">
      <c r="B143" s="68"/>
      <c r="E143" s="230">
        <v>43709</v>
      </c>
      <c r="F143" s="230" t="s">
        <v>187</v>
      </c>
      <c r="G143" s="231" t="s">
        <v>68</v>
      </c>
      <c r="H143" s="256">
        <f>$C$49/12</f>
        <v>0</v>
      </c>
      <c r="I143" s="246">
        <f>(SUM('1.  LRAMVA Summary'!D$53:D$76)+SUM('1.  LRAMVA Summary'!D$77:D$78)*(MONTH($E143)-1)/12)*$H143</f>
        <v>0</v>
      </c>
      <c r="J143" s="246">
        <f>(SUM('1.  LRAMVA Summary'!E$53:E$76)+SUM('1.  LRAMVA Summary'!E$77:E$78)*(MONTH($E143)-1)/12)*$H143</f>
        <v>0</v>
      </c>
      <c r="K143" s="246">
        <f>(SUM('1.  LRAMVA Summary'!F$53:F$76)+SUM('1.  LRAMVA Summary'!F$77:F$78)*(MONTH($E143)-1)/12)*$H143</f>
        <v>0</v>
      </c>
      <c r="L143" s="246">
        <f>(SUM('1.  LRAMVA Summary'!G$53:G$76)+SUM('1.  LRAMVA Summary'!G$77:G$78)*(MONTH($E143)-1)/12)*$H143</f>
        <v>0</v>
      </c>
      <c r="M143" s="246">
        <f>(SUM('1.  LRAMVA Summary'!H$53:H$76)+SUM('1.  LRAMVA Summary'!H$77:H$78)*(MONTH($E143)-1)/12)*$H143</f>
        <v>0</v>
      </c>
      <c r="N143" s="246">
        <f>(SUM('1.  LRAMVA Summary'!I$53:I$76)+SUM('1.  LRAMVA Summary'!I$77:I$78)*(MONTH($E143)-1)/12)*$H143</f>
        <v>0</v>
      </c>
      <c r="O143" s="246">
        <f>(SUM('1.  LRAMVA Summary'!J$53:J$76)+SUM('1.  LRAMVA Summary'!J$77:J$78)*(MONTH($E143)-1)/12)*$H143</f>
        <v>0</v>
      </c>
      <c r="P143" s="246">
        <f>(SUM('1.  LRAMVA Summary'!K$53:K$76)+SUM('1.  LRAMVA Summary'!K$77:K$78)*(MONTH($E143)-1)/12)*$H143</f>
        <v>0</v>
      </c>
      <c r="Q143" s="246">
        <f>(SUM('1.  LRAMVA Summary'!L$53:L$76)+SUM('1.  LRAMVA Summary'!L$77:L$78)*(MONTH($E143)-1)/12)*$H143</f>
        <v>0</v>
      </c>
      <c r="R143" s="246">
        <f>(SUM('1.  LRAMVA Summary'!M$53:M$76)+SUM('1.  LRAMVA Summary'!M$77:M$78)*(MONTH($E143)-1)/12)*$H143</f>
        <v>0</v>
      </c>
      <c r="S143" s="246">
        <f>(SUM('1.  LRAMVA Summary'!N$53:N$76)+SUM('1.  LRAMVA Summary'!N$77:N$78)*(MONTH($E143)-1)/12)*$H143</f>
        <v>0</v>
      </c>
      <c r="T143" s="246">
        <f>(SUM('1.  LRAMVA Summary'!O$53:O$76)+SUM('1.  LRAMVA Summary'!O$77:O$78)*(MONTH($E143)-1)/12)*$H143</f>
        <v>0</v>
      </c>
      <c r="U143" s="246">
        <f>(SUM('1.  LRAMVA Summary'!P$53:P$76)+SUM('1.  LRAMVA Summary'!P$77:P$78)*(MONTH($E143)-1)/12)*$H143</f>
        <v>0</v>
      </c>
      <c r="V143" s="246">
        <f>(SUM('1.  LRAMVA Summary'!Q$53:Q$76)+SUM('1.  LRAMVA Summary'!Q$77:Q$78)*(MONTH($E143)-1)/12)*$H143</f>
        <v>0</v>
      </c>
      <c r="W143" s="247">
        <f t="shared" si="75"/>
        <v>0</v>
      </c>
    </row>
    <row r="144" spans="2:23" s="9" customFormat="1" hidden="1">
      <c r="B144" s="68"/>
      <c r="E144" s="230">
        <v>43739</v>
      </c>
      <c r="F144" s="230" t="s">
        <v>187</v>
      </c>
      <c r="G144" s="231" t="s">
        <v>69</v>
      </c>
      <c r="H144" s="256">
        <f>$C$50/12</f>
        <v>0</v>
      </c>
      <c r="I144" s="246">
        <f>(SUM('1.  LRAMVA Summary'!D$53:D$76)+SUM('1.  LRAMVA Summary'!D$77:D$78)*(MONTH($E144)-1)/12)*$H144</f>
        <v>0</v>
      </c>
      <c r="J144" s="246">
        <f>(SUM('1.  LRAMVA Summary'!E$53:E$76)+SUM('1.  LRAMVA Summary'!E$77:E$78)*(MONTH($E144)-1)/12)*$H144</f>
        <v>0</v>
      </c>
      <c r="K144" s="246">
        <f>(SUM('1.  LRAMVA Summary'!F$53:F$76)+SUM('1.  LRAMVA Summary'!F$77:F$78)*(MONTH($E144)-1)/12)*$H144</f>
        <v>0</v>
      </c>
      <c r="L144" s="246">
        <f>(SUM('1.  LRAMVA Summary'!G$53:G$76)+SUM('1.  LRAMVA Summary'!G$77:G$78)*(MONTH($E144)-1)/12)*$H144</f>
        <v>0</v>
      </c>
      <c r="M144" s="246">
        <f>(SUM('1.  LRAMVA Summary'!H$53:H$76)+SUM('1.  LRAMVA Summary'!H$77:H$78)*(MONTH($E144)-1)/12)*$H144</f>
        <v>0</v>
      </c>
      <c r="N144" s="246">
        <f>(SUM('1.  LRAMVA Summary'!I$53:I$76)+SUM('1.  LRAMVA Summary'!I$77:I$78)*(MONTH($E144)-1)/12)*$H144</f>
        <v>0</v>
      </c>
      <c r="O144" s="246">
        <f>(SUM('1.  LRAMVA Summary'!J$53:J$76)+SUM('1.  LRAMVA Summary'!J$77:J$78)*(MONTH($E144)-1)/12)*$H144</f>
        <v>0</v>
      </c>
      <c r="P144" s="246">
        <f>(SUM('1.  LRAMVA Summary'!K$53:K$76)+SUM('1.  LRAMVA Summary'!K$77:K$78)*(MONTH($E144)-1)/12)*$H144</f>
        <v>0</v>
      </c>
      <c r="Q144" s="246">
        <f>(SUM('1.  LRAMVA Summary'!L$53:L$76)+SUM('1.  LRAMVA Summary'!L$77:L$78)*(MONTH($E144)-1)/12)*$H144</f>
        <v>0</v>
      </c>
      <c r="R144" s="246">
        <f>(SUM('1.  LRAMVA Summary'!M$53:M$76)+SUM('1.  LRAMVA Summary'!M$77:M$78)*(MONTH($E144)-1)/12)*$H144</f>
        <v>0</v>
      </c>
      <c r="S144" s="246">
        <f>(SUM('1.  LRAMVA Summary'!N$53:N$76)+SUM('1.  LRAMVA Summary'!N$77:N$78)*(MONTH($E144)-1)/12)*$H144</f>
        <v>0</v>
      </c>
      <c r="T144" s="246">
        <f>(SUM('1.  LRAMVA Summary'!O$53:O$76)+SUM('1.  LRAMVA Summary'!O$77:O$78)*(MONTH($E144)-1)/12)*$H144</f>
        <v>0</v>
      </c>
      <c r="U144" s="246">
        <f>(SUM('1.  LRAMVA Summary'!P$53:P$76)+SUM('1.  LRAMVA Summary'!P$77:P$78)*(MONTH($E144)-1)/12)*$H144</f>
        <v>0</v>
      </c>
      <c r="V144" s="246">
        <f>(SUM('1.  LRAMVA Summary'!Q$53:Q$76)+SUM('1.  LRAMVA Summary'!Q$77:Q$78)*(MONTH($E144)-1)/12)*$H144</f>
        <v>0</v>
      </c>
      <c r="W144" s="247">
        <f t="shared" si="75"/>
        <v>0</v>
      </c>
    </row>
    <row r="145" spans="2:23" s="9" customFormat="1" hidden="1">
      <c r="B145" s="68"/>
      <c r="E145" s="230">
        <v>43770</v>
      </c>
      <c r="F145" s="230" t="s">
        <v>187</v>
      </c>
      <c r="G145" s="231" t="s">
        <v>69</v>
      </c>
      <c r="H145" s="256">
        <f t="shared" ref="H145:H146" si="78">$C$50/12</f>
        <v>0</v>
      </c>
      <c r="I145" s="246">
        <f>(SUM('1.  LRAMVA Summary'!D$53:D$76)+SUM('1.  LRAMVA Summary'!D$77:D$78)*(MONTH($E145)-1)/12)*$H145</f>
        <v>0</v>
      </c>
      <c r="J145" s="246">
        <f>(SUM('1.  LRAMVA Summary'!E$53:E$76)+SUM('1.  LRAMVA Summary'!E$77:E$78)*(MONTH($E145)-1)/12)*$H145</f>
        <v>0</v>
      </c>
      <c r="K145" s="246">
        <f>(SUM('1.  LRAMVA Summary'!F$53:F$76)+SUM('1.  LRAMVA Summary'!F$77:F$78)*(MONTH($E145)-1)/12)*$H145</f>
        <v>0</v>
      </c>
      <c r="L145" s="246">
        <f>(SUM('1.  LRAMVA Summary'!G$53:G$76)+SUM('1.  LRAMVA Summary'!G$77:G$78)*(MONTH($E145)-1)/12)*$H145</f>
        <v>0</v>
      </c>
      <c r="M145" s="246">
        <f>(SUM('1.  LRAMVA Summary'!H$53:H$76)+SUM('1.  LRAMVA Summary'!H$77:H$78)*(MONTH($E145)-1)/12)*$H145</f>
        <v>0</v>
      </c>
      <c r="N145" s="246">
        <f>(SUM('1.  LRAMVA Summary'!I$53:I$76)+SUM('1.  LRAMVA Summary'!I$77:I$78)*(MONTH($E145)-1)/12)*$H145</f>
        <v>0</v>
      </c>
      <c r="O145" s="246">
        <f>(SUM('1.  LRAMVA Summary'!J$53:J$76)+SUM('1.  LRAMVA Summary'!J$77:J$78)*(MONTH($E145)-1)/12)*$H145</f>
        <v>0</v>
      </c>
      <c r="P145" s="246">
        <f>(SUM('1.  LRAMVA Summary'!K$53:K$76)+SUM('1.  LRAMVA Summary'!K$77:K$78)*(MONTH($E145)-1)/12)*$H145</f>
        <v>0</v>
      </c>
      <c r="Q145" s="246">
        <f>(SUM('1.  LRAMVA Summary'!L$53:L$76)+SUM('1.  LRAMVA Summary'!L$77:L$78)*(MONTH($E145)-1)/12)*$H145</f>
        <v>0</v>
      </c>
      <c r="R145" s="246">
        <f>(SUM('1.  LRAMVA Summary'!M$53:M$76)+SUM('1.  LRAMVA Summary'!M$77:M$78)*(MONTH($E145)-1)/12)*$H145</f>
        <v>0</v>
      </c>
      <c r="S145" s="246">
        <f>(SUM('1.  LRAMVA Summary'!N$53:N$76)+SUM('1.  LRAMVA Summary'!N$77:N$78)*(MONTH($E145)-1)/12)*$H145</f>
        <v>0</v>
      </c>
      <c r="T145" s="246">
        <f>(SUM('1.  LRAMVA Summary'!O$53:O$76)+SUM('1.  LRAMVA Summary'!O$77:O$78)*(MONTH($E145)-1)/12)*$H145</f>
        <v>0</v>
      </c>
      <c r="U145" s="246">
        <f>(SUM('1.  LRAMVA Summary'!P$53:P$76)+SUM('1.  LRAMVA Summary'!P$77:P$78)*(MONTH($E145)-1)/12)*$H145</f>
        <v>0</v>
      </c>
      <c r="V145" s="246">
        <f>(SUM('1.  LRAMVA Summary'!Q$53:Q$76)+SUM('1.  LRAMVA Summary'!Q$77:Q$78)*(MONTH($E145)-1)/12)*$H145</f>
        <v>0</v>
      </c>
      <c r="W145" s="247">
        <f t="shared" si="75"/>
        <v>0</v>
      </c>
    </row>
    <row r="146" spans="2:23" s="9" customFormat="1" hidden="1">
      <c r="B146" s="68"/>
      <c r="E146" s="230">
        <v>43800</v>
      </c>
      <c r="F146" s="230" t="s">
        <v>187</v>
      </c>
      <c r="G146" s="231" t="s">
        <v>69</v>
      </c>
      <c r="H146" s="256">
        <f t="shared" si="78"/>
        <v>0</v>
      </c>
      <c r="I146" s="246">
        <f>(SUM('1.  LRAMVA Summary'!D$53:D$76)+SUM('1.  LRAMVA Summary'!D$77:D$78)*(MONTH($E146)-1)/12)*$H146</f>
        <v>0</v>
      </c>
      <c r="J146" s="246">
        <f>(SUM('1.  LRAMVA Summary'!E$53:E$76)+SUM('1.  LRAMVA Summary'!E$77:E$78)*(MONTH($E146)-1)/12)*$H146</f>
        <v>0</v>
      </c>
      <c r="K146" s="246">
        <f>(SUM('1.  LRAMVA Summary'!F$53:F$76)+SUM('1.  LRAMVA Summary'!F$77:F$78)*(MONTH($E146)-1)/12)*$H146</f>
        <v>0</v>
      </c>
      <c r="L146" s="246">
        <f>(SUM('1.  LRAMVA Summary'!G$53:G$76)+SUM('1.  LRAMVA Summary'!G$77:G$78)*(MONTH($E146)-1)/12)*$H146</f>
        <v>0</v>
      </c>
      <c r="M146" s="246">
        <f>(SUM('1.  LRAMVA Summary'!H$53:H$76)+SUM('1.  LRAMVA Summary'!H$77:H$78)*(MONTH($E146)-1)/12)*$H146</f>
        <v>0</v>
      </c>
      <c r="N146" s="246">
        <f>(SUM('1.  LRAMVA Summary'!I$53:I$76)+SUM('1.  LRAMVA Summary'!I$77:I$78)*(MONTH($E146)-1)/12)*$H146</f>
        <v>0</v>
      </c>
      <c r="O146" s="246">
        <f>(SUM('1.  LRAMVA Summary'!J$53:J$76)+SUM('1.  LRAMVA Summary'!J$77:J$78)*(MONTH($E146)-1)/12)*$H146</f>
        <v>0</v>
      </c>
      <c r="P146" s="246">
        <f>(SUM('1.  LRAMVA Summary'!K$53:K$76)+SUM('1.  LRAMVA Summary'!K$77:K$78)*(MONTH($E146)-1)/12)*$H146</f>
        <v>0</v>
      </c>
      <c r="Q146" s="246">
        <f>(SUM('1.  LRAMVA Summary'!L$53:L$76)+SUM('1.  LRAMVA Summary'!L$77:L$78)*(MONTH($E146)-1)/12)*$H146</f>
        <v>0</v>
      </c>
      <c r="R146" s="246">
        <f>(SUM('1.  LRAMVA Summary'!M$53:M$76)+SUM('1.  LRAMVA Summary'!M$77:M$78)*(MONTH($E146)-1)/12)*$H146</f>
        <v>0</v>
      </c>
      <c r="S146" s="246">
        <f>(SUM('1.  LRAMVA Summary'!N$53:N$76)+SUM('1.  LRAMVA Summary'!N$77:N$78)*(MONTH($E146)-1)/12)*$H146</f>
        <v>0</v>
      </c>
      <c r="T146" s="246">
        <f>(SUM('1.  LRAMVA Summary'!O$53:O$76)+SUM('1.  LRAMVA Summary'!O$77:O$78)*(MONTH($E146)-1)/12)*$H146</f>
        <v>0</v>
      </c>
      <c r="U146" s="246">
        <f>(SUM('1.  LRAMVA Summary'!P$53:P$76)+SUM('1.  LRAMVA Summary'!P$77:P$78)*(MONTH($E146)-1)/12)*$H146</f>
        <v>0</v>
      </c>
      <c r="V146" s="246">
        <f>(SUM('1.  LRAMVA Summary'!Q$53:Q$76)+SUM('1.  LRAMVA Summary'!Q$77:Q$78)*(MONTH($E146)-1)/12)*$H146</f>
        <v>0</v>
      </c>
      <c r="W146" s="247">
        <f t="shared" si="75"/>
        <v>0</v>
      </c>
    </row>
    <row r="147" spans="2:23" s="9" customFormat="1" ht="15.75" hidden="1" thickBot="1">
      <c r="B147" s="68"/>
      <c r="E147" s="232" t="s">
        <v>474</v>
      </c>
      <c r="F147" s="232"/>
      <c r="G147" s="233"/>
      <c r="H147" s="234"/>
      <c r="I147" s="235">
        <f>SUM(I134:I146)</f>
        <v>-12485.848314686391</v>
      </c>
      <c r="J147" s="235">
        <f>SUM(J134:J146)</f>
        <v>28288.957907451913</v>
      </c>
      <c r="K147" s="235">
        <f t="shared" ref="K147:O147" si="79">SUM(K134:K146)</f>
        <v>133863.11840872129</v>
      </c>
      <c r="L147" s="235">
        <f t="shared" si="79"/>
        <v>30827.309859603269</v>
      </c>
      <c r="M147" s="235">
        <f t="shared" si="79"/>
        <v>6545.3790547709796</v>
      </c>
      <c r="N147" s="235">
        <f t="shared" si="79"/>
        <v>-72397.969656058936</v>
      </c>
      <c r="O147" s="235">
        <f t="shared" si="79"/>
        <v>0</v>
      </c>
      <c r="P147" s="235">
        <f t="shared" ref="P147:V147" si="80">SUM(P134:P146)</f>
        <v>0</v>
      </c>
      <c r="Q147" s="235">
        <f t="shared" si="80"/>
        <v>0</v>
      </c>
      <c r="R147" s="235">
        <f t="shared" si="80"/>
        <v>0</v>
      </c>
      <c r="S147" s="235">
        <f t="shared" si="80"/>
        <v>0</v>
      </c>
      <c r="T147" s="235">
        <f t="shared" si="80"/>
        <v>0</v>
      </c>
      <c r="U147" s="235">
        <f t="shared" si="80"/>
        <v>0</v>
      </c>
      <c r="V147" s="235">
        <f t="shared" si="80"/>
        <v>0</v>
      </c>
      <c r="W147" s="235">
        <f>SUM(W134:W146)</f>
        <v>114640.94725980207</v>
      </c>
    </row>
    <row r="148" spans="2:23" s="9" customFormat="1" ht="15.75" hidden="1" thickTop="1">
      <c r="B148" s="68"/>
      <c r="E148" s="236" t="s">
        <v>67</v>
      </c>
      <c r="F148" s="236"/>
      <c r="G148" s="237"/>
      <c r="H148" s="238"/>
      <c r="I148" s="239"/>
      <c r="J148" s="239"/>
      <c r="K148" s="239"/>
      <c r="L148" s="239"/>
      <c r="M148" s="239"/>
      <c r="N148" s="239"/>
      <c r="O148" s="239"/>
      <c r="P148" s="239"/>
      <c r="Q148" s="239"/>
      <c r="R148" s="239"/>
      <c r="S148" s="239"/>
      <c r="T148" s="239"/>
      <c r="U148" s="239"/>
      <c r="V148" s="239"/>
      <c r="W148" s="240"/>
    </row>
    <row r="149" spans="2:23" s="9" customFormat="1" hidden="1">
      <c r="B149" s="68"/>
      <c r="E149" s="241" t="s">
        <v>437</v>
      </c>
      <c r="F149" s="241"/>
      <c r="G149" s="242"/>
      <c r="H149" s="243"/>
      <c r="I149" s="244">
        <f>I147+I148</f>
        <v>-12485.848314686391</v>
      </c>
      <c r="J149" s="244">
        <f t="shared" ref="J149" si="81">J147+J148</f>
        <v>28288.957907451913</v>
      </c>
      <c r="K149" s="244">
        <f t="shared" ref="K149" si="82">K147+K148</f>
        <v>133863.11840872129</v>
      </c>
      <c r="L149" s="244">
        <f t="shared" ref="L149" si="83">L147+L148</f>
        <v>30827.309859603269</v>
      </c>
      <c r="M149" s="244">
        <f t="shared" ref="M149" si="84">M147+M148</f>
        <v>6545.3790547709796</v>
      </c>
      <c r="N149" s="244">
        <f t="shared" ref="N149" si="85">N147+N148</f>
        <v>-72397.969656058936</v>
      </c>
      <c r="O149" s="244">
        <f t="shared" ref="O149:V149" si="86">O147+O148</f>
        <v>0</v>
      </c>
      <c r="P149" s="244">
        <f t="shared" si="86"/>
        <v>0</v>
      </c>
      <c r="Q149" s="244">
        <f t="shared" si="86"/>
        <v>0</v>
      </c>
      <c r="R149" s="244">
        <f t="shared" si="86"/>
        <v>0</v>
      </c>
      <c r="S149" s="244">
        <f t="shared" si="86"/>
        <v>0</v>
      </c>
      <c r="T149" s="244">
        <f t="shared" si="86"/>
        <v>0</v>
      </c>
      <c r="U149" s="244">
        <f t="shared" si="86"/>
        <v>0</v>
      </c>
      <c r="V149" s="244">
        <f t="shared" si="86"/>
        <v>0</v>
      </c>
      <c r="W149" s="244">
        <f>W147+W148</f>
        <v>114640.94725980207</v>
      </c>
    </row>
    <row r="150" spans="2:23" s="9" customFormat="1" hidden="1">
      <c r="B150" s="68"/>
      <c r="E150" s="230">
        <v>43831</v>
      </c>
      <c r="F150" s="230" t="s">
        <v>188</v>
      </c>
      <c r="G150" s="231" t="s">
        <v>65</v>
      </c>
      <c r="H150" s="256">
        <f>$C$51/12</f>
        <v>0</v>
      </c>
      <c r="I150" s="246">
        <f>(SUM('1.  LRAMVA Summary'!D$53:D$79)+SUM('1.  LRAMVA Summary'!D$80:D$81)*(MONTH($E150)-1)/12)*$H150</f>
        <v>0</v>
      </c>
      <c r="J150" s="246">
        <f>(SUM('1.  LRAMVA Summary'!E$53:E$79)+SUM('1.  LRAMVA Summary'!E$80:E$81)*(MONTH($E150)-1)/12)*$H150</f>
        <v>0</v>
      </c>
      <c r="K150" s="246">
        <f>(SUM('1.  LRAMVA Summary'!F$53:F$79)+SUM('1.  LRAMVA Summary'!F$80:F$81)*(MONTH($E150)-1)/12)*$H150</f>
        <v>0</v>
      </c>
      <c r="L150" s="246">
        <f>(SUM('1.  LRAMVA Summary'!G$53:G$79)+SUM('1.  LRAMVA Summary'!G$80:G$81)*(MONTH($E150)-1)/12)*$H150</f>
        <v>0</v>
      </c>
      <c r="M150" s="246">
        <f>(SUM('1.  LRAMVA Summary'!H$53:H$79)+SUM('1.  LRAMVA Summary'!H$80:H$81)*(MONTH($E150)-1)/12)*$H150</f>
        <v>0</v>
      </c>
      <c r="N150" s="246">
        <f>(SUM('1.  LRAMVA Summary'!I$53:I$79)+SUM('1.  LRAMVA Summary'!I$80:I$81)*(MONTH($E150)-1)/12)*$H150</f>
        <v>0</v>
      </c>
      <c r="O150" s="246">
        <f>(SUM('1.  LRAMVA Summary'!J$53:J$79)+SUM('1.  LRAMVA Summary'!J$80:J$81)*(MONTH($E150)-1)/12)*$H150</f>
        <v>0</v>
      </c>
      <c r="P150" s="246">
        <f>(SUM('1.  LRAMVA Summary'!K$53:K$79)+SUM('1.  LRAMVA Summary'!K$80:K$81)*(MONTH($E150)-1)/12)*$H150</f>
        <v>0</v>
      </c>
      <c r="Q150" s="246">
        <f>(SUM('1.  LRAMVA Summary'!L$53:L$79)+SUM('1.  LRAMVA Summary'!L$80:L$81)*(MONTH($E150)-1)/12)*$H150</f>
        <v>0</v>
      </c>
      <c r="R150" s="246">
        <f>(SUM('1.  LRAMVA Summary'!M$53:M$79)+SUM('1.  LRAMVA Summary'!M$80:M$81)*(MONTH($E150)-1)/12)*$H150</f>
        <v>0</v>
      </c>
      <c r="S150" s="246">
        <f>(SUM('1.  LRAMVA Summary'!N$53:N$79)+SUM('1.  LRAMVA Summary'!N$80:N$81)*(MONTH($E150)-1)/12)*$H150</f>
        <v>0</v>
      </c>
      <c r="T150" s="246">
        <f>(SUM('1.  LRAMVA Summary'!O$53:O$79)+SUM('1.  LRAMVA Summary'!O$80:O$81)*(MONTH($E150)-1)/12)*$H150</f>
        <v>0</v>
      </c>
      <c r="U150" s="246">
        <f>(SUM('1.  LRAMVA Summary'!P$53:P$79)+SUM('1.  LRAMVA Summary'!P$80:P$81)*(MONTH($E150)-1)/12)*$H150</f>
        <v>0</v>
      </c>
      <c r="V150" s="246">
        <f>(SUM('1.  LRAMVA Summary'!Q$53:Q$79)+SUM('1.  LRAMVA Summary'!Q$80:Q$81)*(MONTH($E150)-1)/12)*$H150</f>
        <v>0</v>
      </c>
      <c r="W150" s="247">
        <f>SUM(I150:V150)</f>
        <v>0</v>
      </c>
    </row>
    <row r="151" spans="2:23" s="9" customFormat="1" hidden="1">
      <c r="B151" s="68"/>
      <c r="E151" s="230">
        <v>43862</v>
      </c>
      <c r="F151" s="230" t="s">
        <v>188</v>
      </c>
      <c r="G151" s="231" t="s">
        <v>65</v>
      </c>
      <c r="H151" s="256">
        <f t="shared" ref="H151:H152" si="87">$C$51/12</f>
        <v>0</v>
      </c>
      <c r="I151" s="246">
        <f>(SUM('1.  LRAMVA Summary'!D$53:D$79)+SUM('1.  LRAMVA Summary'!D$80:D$81)*(MONTH($E151)-1)/12)*$H151</f>
        <v>0</v>
      </c>
      <c r="J151" s="246">
        <f>(SUM('1.  LRAMVA Summary'!E$53:E$79)+SUM('1.  LRAMVA Summary'!E$80:E$81)*(MONTH($E151)-1)/12)*$H151</f>
        <v>0</v>
      </c>
      <c r="K151" s="246">
        <f>(SUM('1.  LRAMVA Summary'!F$53:F$79)+SUM('1.  LRAMVA Summary'!F$80:F$81)*(MONTH($E151)-1)/12)*$H151</f>
        <v>0</v>
      </c>
      <c r="L151" s="246">
        <f>(SUM('1.  LRAMVA Summary'!G$53:G$79)+SUM('1.  LRAMVA Summary'!G$80:G$81)*(MONTH($E151)-1)/12)*$H151</f>
        <v>0</v>
      </c>
      <c r="M151" s="246">
        <f>(SUM('1.  LRAMVA Summary'!H$53:H$79)+SUM('1.  LRAMVA Summary'!H$80:H$81)*(MONTH($E151)-1)/12)*$H151</f>
        <v>0</v>
      </c>
      <c r="N151" s="246">
        <f>(SUM('1.  LRAMVA Summary'!I$53:I$79)+SUM('1.  LRAMVA Summary'!I$80:I$81)*(MONTH($E151)-1)/12)*$H151</f>
        <v>0</v>
      </c>
      <c r="O151" s="246">
        <f>(SUM('1.  LRAMVA Summary'!J$53:J$79)+SUM('1.  LRAMVA Summary'!J$80:J$81)*(MONTH($E151)-1)/12)*$H151</f>
        <v>0</v>
      </c>
      <c r="P151" s="246">
        <f>(SUM('1.  LRAMVA Summary'!K$53:K$79)+SUM('1.  LRAMVA Summary'!K$80:K$81)*(MONTH($E151)-1)/12)*$H151</f>
        <v>0</v>
      </c>
      <c r="Q151" s="246">
        <f>(SUM('1.  LRAMVA Summary'!L$53:L$79)+SUM('1.  LRAMVA Summary'!L$80:L$81)*(MONTH($E151)-1)/12)*$H151</f>
        <v>0</v>
      </c>
      <c r="R151" s="246">
        <f>(SUM('1.  LRAMVA Summary'!M$53:M$79)+SUM('1.  LRAMVA Summary'!M$80:M$81)*(MONTH($E151)-1)/12)*$H151</f>
        <v>0</v>
      </c>
      <c r="S151" s="246">
        <f>(SUM('1.  LRAMVA Summary'!N$53:N$79)+SUM('1.  LRAMVA Summary'!N$80:N$81)*(MONTH($E151)-1)/12)*$H151</f>
        <v>0</v>
      </c>
      <c r="T151" s="246">
        <f>(SUM('1.  LRAMVA Summary'!O$53:O$79)+SUM('1.  LRAMVA Summary'!O$80:O$81)*(MONTH($E151)-1)/12)*$H151</f>
        <v>0</v>
      </c>
      <c r="U151" s="246">
        <f>(SUM('1.  LRAMVA Summary'!P$53:P$79)+SUM('1.  LRAMVA Summary'!P$80:P$81)*(MONTH($E151)-1)/12)*$H151</f>
        <v>0</v>
      </c>
      <c r="V151" s="246">
        <f>(SUM('1.  LRAMVA Summary'!Q$53:Q$79)+SUM('1.  LRAMVA Summary'!Q$80:Q$81)*(MONTH($E151)-1)/12)*$H151</f>
        <v>0</v>
      </c>
      <c r="W151" s="247">
        <f t="shared" ref="W151:W160" si="88">SUM(I151:V151)</f>
        <v>0</v>
      </c>
    </row>
    <row r="152" spans="2:23" s="9" customFormat="1" hidden="1">
      <c r="B152" s="68"/>
      <c r="E152" s="230">
        <v>43891</v>
      </c>
      <c r="F152" s="230" t="s">
        <v>188</v>
      </c>
      <c r="G152" s="231" t="s">
        <v>65</v>
      </c>
      <c r="H152" s="256">
        <f t="shared" si="87"/>
        <v>0</v>
      </c>
      <c r="I152" s="246">
        <f>(SUM('1.  LRAMVA Summary'!D$53:D$79)+SUM('1.  LRAMVA Summary'!D$80:D$81)*(MONTH($E152)-1)/12)*$H152</f>
        <v>0</v>
      </c>
      <c r="J152" s="246">
        <f>(SUM('1.  LRAMVA Summary'!E$53:E$79)+SUM('1.  LRAMVA Summary'!E$80:E$81)*(MONTH($E152)-1)/12)*$H152</f>
        <v>0</v>
      </c>
      <c r="K152" s="246">
        <f>(SUM('1.  LRAMVA Summary'!F$53:F$79)+SUM('1.  LRAMVA Summary'!F$80:F$81)*(MONTH($E152)-1)/12)*$H152</f>
        <v>0</v>
      </c>
      <c r="L152" s="246">
        <f>(SUM('1.  LRAMVA Summary'!G$53:G$79)+SUM('1.  LRAMVA Summary'!G$80:G$81)*(MONTH($E152)-1)/12)*$H152</f>
        <v>0</v>
      </c>
      <c r="M152" s="246">
        <f>(SUM('1.  LRAMVA Summary'!H$53:H$79)+SUM('1.  LRAMVA Summary'!H$80:H$81)*(MONTH($E152)-1)/12)*$H152</f>
        <v>0</v>
      </c>
      <c r="N152" s="246">
        <f>(SUM('1.  LRAMVA Summary'!I$53:I$79)+SUM('1.  LRAMVA Summary'!I$80:I$81)*(MONTH($E152)-1)/12)*$H152</f>
        <v>0</v>
      </c>
      <c r="O152" s="246">
        <f>(SUM('1.  LRAMVA Summary'!J$53:J$79)+SUM('1.  LRAMVA Summary'!J$80:J$81)*(MONTH($E152)-1)/12)*$H152</f>
        <v>0</v>
      </c>
      <c r="P152" s="246">
        <f>(SUM('1.  LRAMVA Summary'!K$53:K$79)+SUM('1.  LRAMVA Summary'!K$80:K$81)*(MONTH($E152)-1)/12)*$H152</f>
        <v>0</v>
      </c>
      <c r="Q152" s="246">
        <f>(SUM('1.  LRAMVA Summary'!L$53:L$79)+SUM('1.  LRAMVA Summary'!L$80:L$81)*(MONTH($E152)-1)/12)*$H152</f>
        <v>0</v>
      </c>
      <c r="R152" s="246">
        <f>(SUM('1.  LRAMVA Summary'!M$53:M$79)+SUM('1.  LRAMVA Summary'!M$80:M$81)*(MONTH($E152)-1)/12)*$H152</f>
        <v>0</v>
      </c>
      <c r="S152" s="246">
        <f>(SUM('1.  LRAMVA Summary'!N$53:N$79)+SUM('1.  LRAMVA Summary'!N$80:N$81)*(MONTH($E152)-1)/12)*$H152</f>
        <v>0</v>
      </c>
      <c r="T152" s="246">
        <f>(SUM('1.  LRAMVA Summary'!O$53:O$79)+SUM('1.  LRAMVA Summary'!O$80:O$81)*(MONTH($E152)-1)/12)*$H152</f>
        <v>0</v>
      </c>
      <c r="U152" s="246">
        <f>(SUM('1.  LRAMVA Summary'!P$53:P$79)+SUM('1.  LRAMVA Summary'!P$80:P$81)*(MONTH($E152)-1)/12)*$H152</f>
        <v>0</v>
      </c>
      <c r="V152" s="246">
        <f>(SUM('1.  LRAMVA Summary'!Q$53:Q$79)+SUM('1.  LRAMVA Summary'!Q$80:Q$81)*(MONTH($E152)-1)/12)*$H152</f>
        <v>0</v>
      </c>
      <c r="W152" s="247">
        <f t="shared" si="88"/>
        <v>0</v>
      </c>
    </row>
    <row r="153" spans="2:23" s="9" customFormat="1" hidden="1">
      <c r="B153" s="68"/>
      <c r="E153" s="230">
        <v>43922</v>
      </c>
      <c r="F153" s="230" t="s">
        <v>188</v>
      </c>
      <c r="G153" s="231" t="s">
        <v>66</v>
      </c>
      <c r="H153" s="256">
        <f>$C$52/12</f>
        <v>0</v>
      </c>
      <c r="I153" s="246">
        <f>(SUM('1.  LRAMVA Summary'!D$53:D$79)+SUM('1.  LRAMVA Summary'!D$80:D$81)*(MONTH($E153)-1)/12)*$H153</f>
        <v>0</v>
      </c>
      <c r="J153" s="246">
        <f>(SUM('1.  LRAMVA Summary'!E$53:E$79)+SUM('1.  LRAMVA Summary'!E$80:E$81)*(MONTH($E153)-1)/12)*$H153</f>
        <v>0</v>
      </c>
      <c r="K153" s="246">
        <f>(SUM('1.  LRAMVA Summary'!F$53:F$79)+SUM('1.  LRAMVA Summary'!F$80:F$81)*(MONTH($E153)-1)/12)*$H153</f>
        <v>0</v>
      </c>
      <c r="L153" s="246">
        <f>(SUM('1.  LRAMVA Summary'!G$53:G$79)+SUM('1.  LRAMVA Summary'!G$80:G$81)*(MONTH($E153)-1)/12)*$H153</f>
        <v>0</v>
      </c>
      <c r="M153" s="246">
        <f>(SUM('1.  LRAMVA Summary'!H$53:H$79)+SUM('1.  LRAMVA Summary'!H$80:H$81)*(MONTH($E153)-1)/12)*$H153</f>
        <v>0</v>
      </c>
      <c r="N153" s="246">
        <f>(SUM('1.  LRAMVA Summary'!I$53:I$79)+SUM('1.  LRAMVA Summary'!I$80:I$81)*(MONTH($E153)-1)/12)*$H153</f>
        <v>0</v>
      </c>
      <c r="O153" s="246">
        <f>(SUM('1.  LRAMVA Summary'!J$53:J$79)+SUM('1.  LRAMVA Summary'!J$80:J$81)*(MONTH($E153)-1)/12)*$H153</f>
        <v>0</v>
      </c>
      <c r="P153" s="246">
        <f>(SUM('1.  LRAMVA Summary'!K$53:K$79)+SUM('1.  LRAMVA Summary'!K$80:K$81)*(MONTH($E153)-1)/12)*$H153</f>
        <v>0</v>
      </c>
      <c r="Q153" s="246">
        <f>(SUM('1.  LRAMVA Summary'!L$53:L$79)+SUM('1.  LRAMVA Summary'!L$80:L$81)*(MONTH($E153)-1)/12)*$H153</f>
        <v>0</v>
      </c>
      <c r="R153" s="246">
        <f>(SUM('1.  LRAMVA Summary'!M$53:M$79)+SUM('1.  LRAMVA Summary'!M$80:M$81)*(MONTH($E153)-1)/12)*$H153</f>
        <v>0</v>
      </c>
      <c r="S153" s="246">
        <f>(SUM('1.  LRAMVA Summary'!N$53:N$79)+SUM('1.  LRAMVA Summary'!N$80:N$81)*(MONTH($E153)-1)/12)*$H153</f>
        <v>0</v>
      </c>
      <c r="T153" s="246">
        <f>(SUM('1.  LRAMVA Summary'!O$53:O$79)+SUM('1.  LRAMVA Summary'!O$80:O$81)*(MONTH($E153)-1)/12)*$H153</f>
        <v>0</v>
      </c>
      <c r="U153" s="246">
        <f>(SUM('1.  LRAMVA Summary'!P$53:P$79)+SUM('1.  LRAMVA Summary'!P$80:P$81)*(MONTH($E153)-1)/12)*$H153</f>
        <v>0</v>
      </c>
      <c r="V153" s="246">
        <f>(SUM('1.  LRAMVA Summary'!Q$53:Q$79)+SUM('1.  LRAMVA Summary'!Q$80:Q$81)*(MONTH($E153)-1)/12)*$H153</f>
        <v>0</v>
      </c>
      <c r="W153" s="247">
        <f t="shared" si="88"/>
        <v>0</v>
      </c>
    </row>
    <row r="154" spans="2:23" s="9" customFormat="1" hidden="1">
      <c r="B154" s="68"/>
      <c r="E154" s="230">
        <v>43952</v>
      </c>
      <c r="F154" s="230" t="s">
        <v>188</v>
      </c>
      <c r="G154" s="231" t="s">
        <v>66</v>
      </c>
      <c r="H154" s="256">
        <f t="shared" ref="H154:H155" si="89">$C$52/12</f>
        <v>0</v>
      </c>
      <c r="I154" s="246">
        <f>(SUM('1.  LRAMVA Summary'!D$53:D$79)+SUM('1.  LRAMVA Summary'!D$80:D$81)*(MONTH($E154)-1)/12)*$H154</f>
        <v>0</v>
      </c>
      <c r="J154" s="246">
        <f>(SUM('1.  LRAMVA Summary'!E$53:E$79)+SUM('1.  LRAMVA Summary'!E$80:E$81)*(MONTH($E154)-1)/12)*$H154</f>
        <v>0</v>
      </c>
      <c r="K154" s="246">
        <f>(SUM('1.  LRAMVA Summary'!F$53:F$79)+SUM('1.  LRAMVA Summary'!F$80:F$81)*(MONTH($E154)-1)/12)*$H154</f>
        <v>0</v>
      </c>
      <c r="L154" s="246">
        <f>(SUM('1.  LRAMVA Summary'!G$53:G$79)+SUM('1.  LRAMVA Summary'!G$80:G$81)*(MONTH($E154)-1)/12)*$H154</f>
        <v>0</v>
      </c>
      <c r="M154" s="246">
        <f>(SUM('1.  LRAMVA Summary'!H$53:H$79)+SUM('1.  LRAMVA Summary'!H$80:H$81)*(MONTH($E154)-1)/12)*$H154</f>
        <v>0</v>
      </c>
      <c r="N154" s="246">
        <f>(SUM('1.  LRAMVA Summary'!I$53:I$79)+SUM('1.  LRAMVA Summary'!I$80:I$81)*(MONTH($E154)-1)/12)*$H154</f>
        <v>0</v>
      </c>
      <c r="O154" s="246">
        <f>(SUM('1.  LRAMVA Summary'!J$53:J$79)+SUM('1.  LRAMVA Summary'!J$80:J$81)*(MONTH($E154)-1)/12)*$H154</f>
        <v>0</v>
      </c>
      <c r="P154" s="246">
        <f>(SUM('1.  LRAMVA Summary'!K$53:K$79)+SUM('1.  LRAMVA Summary'!K$80:K$81)*(MONTH($E154)-1)/12)*$H154</f>
        <v>0</v>
      </c>
      <c r="Q154" s="246">
        <f>(SUM('1.  LRAMVA Summary'!L$53:L$79)+SUM('1.  LRAMVA Summary'!L$80:L$81)*(MONTH($E154)-1)/12)*$H154</f>
        <v>0</v>
      </c>
      <c r="R154" s="246">
        <f>(SUM('1.  LRAMVA Summary'!M$53:M$79)+SUM('1.  LRAMVA Summary'!M$80:M$81)*(MONTH($E154)-1)/12)*$H154</f>
        <v>0</v>
      </c>
      <c r="S154" s="246">
        <f>(SUM('1.  LRAMVA Summary'!N$53:N$79)+SUM('1.  LRAMVA Summary'!N$80:N$81)*(MONTH($E154)-1)/12)*$H154</f>
        <v>0</v>
      </c>
      <c r="T154" s="246">
        <f>(SUM('1.  LRAMVA Summary'!O$53:O$79)+SUM('1.  LRAMVA Summary'!O$80:O$81)*(MONTH($E154)-1)/12)*$H154</f>
        <v>0</v>
      </c>
      <c r="U154" s="246">
        <f>(SUM('1.  LRAMVA Summary'!P$53:P$79)+SUM('1.  LRAMVA Summary'!P$80:P$81)*(MONTH($E154)-1)/12)*$H154</f>
        <v>0</v>
      </c>
      <c r="V154" s="246">
        <f>(SUM('1.  LRAMVA Summary'!Q$53:Q$79)+SUM('1.  LRAMVA Summary'!Q$80:Q$81)*(MONTH($E154)-1)/12)*$H154</f>
        <v>0</v>
      </c>
      <c r="W154" s="247">
        <f t="shared" si="88"/>
        <v>0</v>
      </c>
    </row>
    <row r="155" spans="2:23" s="9" customFormat="1" hidden="1">
      <c r="B155" s="68"/>
      <c r="E155" s="230">
        <v>43983</v>
      </c>
      <c r="F155" s="230" t="s">
        <v>188</v>
      </c>
      <c r="G155" s="231" t="s">
        <v>66</v>
      </c>
      <c r="H155" s="256">
        <f t="shared" si="89"/>
        <v>0</v>
      </c>
      <c r="I155" s="246">
        <f>(SUM('1.  LRAMVA Summary'!D$53:D$79)+SUM('1.  LRAMVA Summary'!D$80:D$81)*(MONTH($E155)-1)/12)*$H155</f>
        <v>0</v>
      </c>
      <c r="J155" s="246">
        <f>(SUM('1.  LRAMVA Summary'!E$53:E$79)+SUM('1.  LRAMVA Summary'!E$80:E$81)*(MONTH($E155)-1)/12)*$H155</f>
        <v>0</v>
      </c>
      <c r="K155" s="246">
        <f>(SUM('1.  LRAMVA Summary'!F$53:F$79)+SUM('1.  LRAMVA Summary'!F$80:F$81)*(MONTH($E155)-1)/12)*$H155</f>
        <v>0</v>
      </c>
      <c r="L155" s="246">
        <f>(SUM('1.  LRAMVA Summary'!G$53:G$79)+SUM('1.  LRAMVA Summary'!G$80:G$81)*(MONTH($E155)-1)/12)*$H155</f>
        <v>0</v>
      </c>
      <c r="M155" s="246">
        <f>(SUM('1.  LRAMVA Summary'!H$53:H$79)+SUM('1.  LRAMVA Summary'!H$80:H$81)*(MONTH($E155)-1)/12)*$H155</f>
        <v>0</v>
      </c>
      <c r="N155" s="246">
        <f>(SUM('1.  LRAMVA Summary'!I$53:I$79)+SUM('1.  LRAMVA Summary'!I$80:I$81)*(MONTH($E155)-1)/12)*$H155</f>
        <v>0</v>
      </c>
      <c r="O155" s="246">
        <f>(SUM('1.  LRAMVA Summary'!J$53:J$79)+SUM('1.  LRAMVA Summary'!J$80:J$81)*(MONTH($E155)-1)/12)*$H155</f>
        <v>0</v>
      </c>
      <c r="P155" s="246">
        <f>(SUM('1.  LRAMVA Summary'!K$53:K$79)+SUM('1.  LRAMVA Summary'!K$80:K$81)*(MONTH($E155)-1)/12)*$H155</f>
        <v>0</v>
      </c>
      <c r="Q155" s="246">
        <f>(SUM('1.  LRAMVA Summary'!L$53:L$79)+SUM('1.  LRAMVA Summary'!L$80:L$81)*(MONTH($E155)-1)/12)*$H155</f>
        <v>0</v>
      </c>
      <c r="R155" s="246">
        <f>(SUM('1.  LRAMVA Summary'!M$53:M$79)+SUM('1.  LRAMVA Summary'!M$80:M$81)*(MONTH($E155)-1)/12)*$H155</f>
        <v>0</v>
      </c>
      <c r="S155" s="246">
        <f>(SUM('1.  LRAMVA Summary'!N$53:N$79)+SUM('1.  LRAMVA Summary'!N$80:N$81)*(MONTH($E155)-1)/12)*$H155</f>
        <v>0</v>
      </c>
      <c r="T155" s="246">
        <f>(SUM('1.  LRAMVA Summary'!O$53:O$79)+SUM('1.  LRAMVA Summary'!O$80:O$81)*(MONTH($E155)-1)/12)*$H155</f>
        <v>0</v>
      </c>
      <c r="U155" s="246">
        <f>(SUM('1.  LRAMVA Summary'!P$53:P$79)+SUM('1.  LRAMVA Summary'!P$80:P$81)*(MONTH($E155)-1)/12)*$H155</f>
        <v>0</v>
      </c>
      <c r="V155" s="246">
        <f>(SUM('1.  LRAMVA Summary'!Q$53:Q$79)+SUM('1.  LRAMVA Summary'!Q$80:Q$81)*(MONTH($E155)-1)/12)*$H155</f>
        <v>0</v>
      </c>
      <c r="W155" s="247">
        <f t="shared" si="88"/>
        <v>0</v>
      </c>
    </row>
    <row r="156" spans="2:23" s="9" customFormat="1" hidden="1">
      <c r="B156" s="68"/>
      <c r="E156" s="230">
        <v>44013</v>
      </c>
      <c r="F156" s="230" t="s">
        <v>188</v>
      </c>
      <c r="G156" s="231" t="s">
        <v>68</v>
      </c>
      <c r="H156" s="256">
        <f>$C$53/12</f>
        <v>0</v>
      </c>
      <c r="I156" s="246">
        <f>(SUM('1.  LRAMVA Summary'!D$53:D$79)+SUM('1.  LRAMVA Summary'!D$80:D$81)*(MONTH($E156)-1)/12)*$H156</f>
        <v>0</v>
      </c>
      <c r="J156" s="246">
        <f>(SUM('1.  LRAMVA Summary'!E$53:E$79)+SUM('1.  LRAMVA Summary'!E$80:E$81)*(MONTH($E156)-1)/12)*$H156</f>
        <v>0</v>
      </c>
      <c r="K156" s="246">
        <f>(SUM('1.  LRAMVA Summary'!F$53:F$79)+SUM('1.  LRAMVA Summary'!F$80:F$81)*(MONTH($E156)-1)/12)*$H156</f>
        <v>0</v>
      </c>
      <c r="L156" s="246">
        <f>(SUM('1.  LRAMVA Summary'!G$53:G$79)+SUM('1.  LRAMVA Summary'!G$80:G$81)*(MONTH($E156)-1)/12)*$H156</f>
        <v>0</v>
      </c>
      <c r="M156" s="246">
        <f>(SUM('1.  LRAMVA Summary'!H$53:H$79)+SUM('1.  LRAMVA Summary'!H$80:H$81)*(MONTH($E156)-1)/12)*$H156</f>
        <v>0</v>
      </c>
      <c r="N156" s="246">
        <f>(SUM('1.  LRAMVA Summary'!I$53:I$79)+SUM('1.  LRAMVA Summary'!I$80:I$81)*(MONTH($E156)-1)/12)*$H156</f>
        <v>0</v>
      </c>
      <c r="O156" s="246">
        <f>(SUM('1.  LRAMVA Summary'!J$53:J$79)+SUM('1.  LRAMVA Summary'!J$80:J$81)*(MONTH($E156)-1)/12)*$H156</f>
        <v>0</v>
      </c>
      <c r="P156" s="246">
        <f>(SUM('1.  LRAMVA Summary'!K$53:K$79)+SUM('1.  LRAMVA Summary'!K$80:K$81)*(MONTH($E156)-1)/12)*$H156</f>
        <v>0</v>
      </c>
      <c r="Q156" s="246">
        <f>(SUM('1.  LRAMVA Summary'!L$53:L$79)+SUM('1.  LRAMVA Summary'!L$80:L$81)*(MONTH($E156)-1)/12)*$H156</f>
        <v>0</v>
      </c>
      <c r="R156" s="246">
        <f>(SUM('1.  LRAMVA Summary'!M$53:M$79)+SUM('1.  LRAMVA Summary'!M$80:M$81)*(MONTH($E156)-1)/12)*$H156</f>
        <v>0</v>
      </c>
      <c r="S156" s="246">
        <f>(SUM('1.  LRAMVA Summary'!N$53:N$79)+SUM('1.  LRAMVA Summary'!N$80:N$81)*(MONTH($E156)-1)/12)*$H156</f>
        <v>0</v>
      </c>
      <c r="T156" s="246">
        <f>(SUM('1.  LRAMVA Summary'!O$53:O$79)+SUM('1.  LRAMVA Summary'!O$80:O$81)*(MONTH($E156)-1)/12)*$H156</f>
        <v>0</v>
      </c>
      <c r="U156" s="246">
        <f>(SUM('1.  LRAMVA Summary'!P$53:P$79)+SUM('1.  LRAMVA Summary'!P$80:P$81)*(MONTH($E156)-1)/12)*$H156</f>
        <v>0</v>
      </c>
      <c r="V156" s="246">
        <f>(SUM('1.  LRAMVA Summary'!Q$53:Q$79)+SUM('1.  LRAMVA Summary'!Q$80:Q$81)*(MONTH($E156)-1)/12)*$H156</f>
        <v>0</v>
      </c>
      <c r="W156" s="247">
        <f t="shared" si="88"/>
        <v>0</v>
      </c>
    </row>
    <row r="157" spans="2:23" s="9" customFormat="1" hidden="1">
      <c r="B157" s="68"/>
      <c r="E157" s="230">
        <v>44044</v>
      </c>
      <c r="F157" s="230" t="s">
        <v>188</v>
      </c>
      <c r="G157" s="231" t="s">
        <v>68</v>
      </c>
      <c r="H157" s="256">
        <f t="shared" ref="H157:H158" si="90">$C$53/12</f>
        <v>0</v>
      </c>
      <c r="I157" s="246">
        <f>(SUM('1.  LRAMVA Summary'!D$53:D$79)+SUM('1.  LRAMVA Summary'!D$80:D$81)*(MONTH($E157)-1)/12)*$H157</f>
        <v>0</v>
      </c>
      <c r="J157" s="246">
        <f>(SUM('1.  LRAMVA Summary'!E$53:E$79)+SUM('1.  LRAMVA Summary'!E$80:E$81)*(MONTH($E157)-1)/12)*$H157</f>
        <v>0</v>
      </c>
      <c r="K157" s="246">
        <f>(SUM('1.  LRAMVA Summary'!F$53:F$79)+SUM('1.  LRAMVA Summary'!F$80:F$81)*(MONTH($E157)-1)/12)*$H157</f>
        <v>0</v>
      </c>
      <c r="L157" s="246">
        <f>(SUM('1.  LRAMVA Summary'!G$53:G$79)+SUM('1.  LRAMVA Summary'!G$80:G$81)*(MONTH($E157)-1)/12)*$H157</f>
        <v>0</v>
      </c>
      <c r="M157" s="246">
        <f>(SUM('1.  LRAMVA Summary'!H$53:H$79)+SUM('1.  LRAMVA Summary'!H$80:H$81)*(MONTH($E157)-1)/12)*$H157</f>
        <v>0</v>
      </c>
      <c r="N157" s="246">
        <f>(SUM('1.  LRAMVA Summary'!I$53:I$79)+SUM('1.  LRAMVA Summary'!I$80:I$81)*(MONTH($E157)-1)/12)*$H157</f>
        <v>0</v>
      </c>
      <c r="O157" s="246">
        <f>(SUM('1.  LRAMVA Summary'!J$53:J$79)+SUM('1.  LRAMVA Summary'!J$80:J$81)*(MONTH($E157)-1)/12)*$H157</f>
        <v>0</v>
      </c>
      <c r="P157" s="246">
        <f>(SUM('1.  LRAMVA Summary'!K$53:K$79)+SUM('1.  LRAMVA Summary'!K$80:K$81)*(MONTH($E157)-1)/12)*$H157</f>
        <v>0</v>
      </c>
      <c r="Q157" s="246">
        <f>(SUM('1.  LRAMVA Summary'!L$53:L$79)+SUM('1.  LRAMVA Summary'!L$80:L$81)*(MONTH($E157)-1)/12)*$H157</f>
        <v>0</v>
      </c>
      <c r="R157" s="246">
        <f>(SUM('1.  LRAMVA Summary'!M$53:M$79)+SUM('1.  LRAMVA Summary'!M$80:M$81)*(MONTH($E157)-1)/12)*$H157</f>
        <v>0</v>
      </c>
      <c r="S157" s="246">
        <f>(SUM('1.  LRAMVA Summary'!N$53:N$79)+SUM('1.  LRAMVA Summary'!N$80:N$81)*(MONTH($E157)-1)/12)*$H157</f>
        <v>0</v>
      </c>
      <c r="T157" s="246">
        <f>(SUM('1.  LRAMVA Summary'!O$53:O$79)+SUM('1.  LRAMVA Summary'!O$80:O$81)*(MONTH($E157)-1)/12)*$H157</f>
        <v>0</v>
      </c>
      <c r="U157" s="246">
        <f>(SUM('1.  LRAMVA Summary'!P$53:P$79)+SUM('1.  LRAMVA Summary'!P$80:P$81)*(MONTH($E157)-1)/12)*$H157</f>
        <v>0</v>
      </c>
      <c r="V157" s="246">
        <f>(SUM('1.  LRAMVA Summary'!Q$53:Q$79)+SUM('1.  LRAMVA Summary'!Q$80:Q$81)*(MONTH($E157)-1)/12)*$H157</f>
        <v>0</v>
      </c>
      <c r="W157" s="247">
        <f t="shared" si="88"/>
        <v>0</v>
      </c>
    </row>
    <row r="158" spans="2:23" s="9" customFormat="1" hidden="1">
      <c r="B158" s="68"/>
      <c r="E158" s="230">
        <v>44075</v>
      </c>
      <c r="F158" s="230" t="s">
        <v>188</v>
      </c>
      <c r="G158" s="231" t="s">
        <v>68</v>
      </c>
      <c r="H158" s="256">
        <f t="shared" si="90"/>
        <v>0</v>
      </c>
      <c r="I158" s="246">
        <f>(SUM('1.  LRAMVA Summary'!D$53:D$79)+SUM('1.  LRAMVA Summary'!D$80:D$81)*(MONTH($E158)-1)/12)*$H158</f>
        <v>0</v>
      </c>
      <c r="J158" s="246">
        <f>(SUM('1.  LRAMVA Summary'!E$53:E$79)+SUM('1.  LRAMVA Summary'!E$80:E$81)*(MONTH($E158)-1)/12)*$H158</f>
        <v>0</v>
      </c>
      <c r="K158" s="246">
        <f>(SUM('1.  LRAMVA Summary'!F$53:F$79)+SUM('1.  LRAMVA Summary'!F$80:F$81)*(MONTH($E158)-1)/12)*$H158</f>
        <v>0</v>
      </c>
      <c r="L158" s="246">
        <f>(SUM('1.  LRAMVA Summary'!G$53:G$79)+SUM('1.  LRAMVA Summary'!G$80:G$81)*(MONTH($E158)-1)/12)*$H158</f>
        <v>0</v>
      </c>
      <c r="M158" s="246">
        <f>(SUM('1.  LRAMVA Summary'!H$53:H$79)+SUM('1.  LRAMVA Summary'!H$80:H$81)*(MONTH($E158)-1)/12)*$H158</f>
        <v>0</v>
      </c>
      <c r="N158" s="246">
        <f>(SUM('1.  LRAMVA Summary'!I$53:I$79)+SUM('1.  LRAMVA Summary'!I$80:I$81)*(MONTH($E158)-1)/12)*$H158</f>
        <v>0</v>
      </c>
      <c r="O158" s="246">
        <f>(SUM('1.  LRAMVA Summary'!J$53:J$79)+SUM('1.  LRAMVA Summary'!J$80:J$81)*(MONTH($E158)-1)/12)*$H158</f>
        <v>0</v>
      </c>
      <c r="P158" s="246">
        <f>(SUM('1.  LRAMVA Summary'!K$53:K$79)+SUM('1.  LRAMVA Summary'!K$80:K$81)*(MONTH($E158)-1)/12)*$H158</f>
        <v>0</v>
      </c>
      <c r="Q158" s="246">
        <f>(SUM('1.  LRAMVA Summary'!L$53:L$79)+SUM('1.  LRAMVA Summary'!L$80:L$81)*(MONTH($E158)-1)/12)*$H158</f>
        <v>0</v>
      </c>
      <c r="R158" s="246">
        <f>(SUM('1.  LRAMVA Summary'!M$53:M$79)+SUM('1.  LRAMVA Summary'!M$80:M$81)*(MONTH($E158)-1)/12)*$H158</f>
        <v>0</v>
      </c>
      <c r="S158" s="246">
        <f>(SUM('1.  LRAMVA Summary'!N$53:N$79)+SUM('1.  LRAMVA Summary'!N$80:N$81)*(MONTH($E158)-1)/12)*$H158</f>
        <v>0</v>
      </c>
      <c r="T158" s="246">
        <f>(SUM('1.  LRAMVA Summary'!O$53:O$79)+SUM('1.  LRAMVA Summary'!O$80:O$81)*(MONTH($E158)-1)/12)*$H158</f>
        <v>0</v>
      </c>
      <c r="U158" s="246">
        <f>(SUM('1.  LRAMVA Summary'!P$53:P$79)+SUM('1.  LRAMVA Summary'!P$80:P$81)*(MONTH($E158)-1)/12)*$H158</f>
        <v>0</v>
      </c>
      <c r="V158" s="246">
        <f>(SUM('1.  LRAMVA Summary'!Q$53:Q$79)+SUM('1.  LRAMVA Summary'!Q$80:Q$81)*(MONTH($E158)-1)/12)*$H158</f>
        <v>0</v>
      </c>
      <c r="W158" s="247">
        <f t="shared" si="88"/>
        <v>0</v>
      </c>
    </row>
    <row r="159" spans="2:23" s="9" customFormat="1" hidden="1">
      <c r="B159" s="68"/>
      <c r="E159" s="230">
        <v>44105</v>
      </c>
      <c r="F159" s="230" t="s">
        <v>188</v>
      </c>
      <c r="G159" s="231" t="s">
        <v>69</v>
      </c>
      <c r="H159" s="256">
        <f>$C$54/12</f>
        <v>0</v>
      </c>
      <c r="I159" s="246">
        <f>(SUM('1.  LRAMVA Summary'!D$53:D$79)+SUM('1.  LRAMVA Summary'!D$80:D$81)*(MONTH($E159)-1)/12)*$H159</f>
        <v>0</v>
      </c>
      <c r="J159" s="246">
        <f>(SUM('1.  LRAMVA Summary'!E$53:E$79)+SUM('1.  LRAMVA Summary'!E$80:E$81)*(MONTH($E159)-1)/12)*$H159</f>
        <v>0</v>
      </c>
      <c r="K159" s="246">
        <f>(SUM('1.  LRAMVA Summary'!F$53:F$79)+SUM('1.  LRAMVA Summary'!F$80:F$81)*(MONTH($E159)-1)/12)*$H159</f>
        <v>0</v>
      </c>
      <c r="L159" s="246">
        <f>(SUM('1.  LRAMVA Summary'!G$53:G$79)+SUM('1.  LRAMVA Summary'!G$80:G$81)*(MONTH($E159)-1)/12)*$H159</f>
        <v>0</v>
      </c>
      <c r="M159" s="246">
        <f>(SUM('1.  LRAMVA Summary'!H$53:H$79)+SUM('1.  LRAMVA Summary'!H$80:H$81)*(MONTH($E159)-1)/12)*$H159</f>
        <v>0</v>
      </c>
      <c r="N159" s="246">
        <f>(SUM('1.  LRAMVA Summary'!I$53:I$79)+SUM('1.  LRAMVA Summary'!I$80:I$81)*(MONTH($E159)-1)/12)*$H159</f>
        <v>0</v>
      </c>
      <c r="O159" s="246">
        <f>(SUM('1.  LRAMVA Summary'!J$53:J$79)+SUM('1.  LRAMVA Summary'!J$80:J$81)*(MONTH($E159)-1)/12)*$H159</f>
        <v>0</v>
      </c>
      <c r="P159" s="246">
        <f>(SUM('1.  LRAMVA Summary'!K$53:K$79)+SUM('1.  LRAMVA Summary'!K$80:K$81)*(MONTH($E159)-1)/12)*$H159</f>
        <v>0</v>
      </c>
      <c r="Q159" s="246">
        <f>(SUM('1.  LRAMVA Summary'!L$53:L$79)+SUM('1.  LRAMVA Summary'!L$80:L$81)*(MONTH($E159)-1)/12)*$H159</f>
        <v>0</v>
      </c>
      <c r="R159" s="246">
        <f>(SUM('1.  LRAMVA Summary'!M$53:M$79)+SUM('1.  LRAMVA Summary'!M$80:M$81)*(MONTH($E159)-1)/12)*$H159</f>
        <v>0</v>
      </c>
      <c r="S159" s="246">
        <f>(SUM('1.  LRAMVA Summary'!N$53:N$79)+SUM('1.  LRAMVA Summary'!N$80:N$81)*(MONTH($E159)-1)/12)*$H159</f>
        <v>0</v>
      </c>
      <c r="T159" s="246">
        <f>(SUM('1.  LRAMVA Summary'!O$53:O$79)+SUM('1.  LRAMVA Summary'!O$80:O$81)*(MONTH($E159)-1)/12)*$H159</f>
        <v>0</v>
      </c>
      <c r="U159" s="246">
        <f>(SUM('1.  LRAMVA Summary'!P$53:P$79)+SUM('1.  LRAMVA Summary'!P$80:P$81)*(MONTH($E159)-1)/12)*$H159</f>
        <v>0</v>
      </c>
      <c r="V159" s="246">
        <f>(SUM('1.  LRAMVA Summary'!Q$53:Q$79)+SUM('1.  LRAMVA Summary'!Q$80:Q$81)*(MONTH($E159)-1)/12)*$H159</f>
        <v>0</v>
      </c>
      <c r="W159" s="247">
        <f t="shared" si="88"/>
        <v>0</v>
      </c>
    </row>
    <row r="160" spans="2:23" s="9" customFormat="1" hidden="1">
      <c r="B160" s="68"/>
      <c r="E160" s="230">
        <v>44136</v>
      </c>
      <c r="F160" s="230" t="s">
        <v>188</v>
      </c>
      <c r="G160" s="231" t="s">
        <v>69</v>
      </c>
      <c r="H160" s="256">
        <f t="shared" ref="H160:H161" si="91">$C$54/12</f>
        <v>0</v>
      </c>
      <c r="I160" s="246">
        <f>(SUM('1.  LRAMVA Summary'!D$53:D$79)+SUM('1.  LRAMVA Summary'!D$80:D$81)*(MONTH($E160)-1)/12)*$H160</f>
        <v>0</v>
      </c>
      <c r="J160" s="246">
        <f>(SUM('1.  LRAMVA Summary'!E$53:E$79)+SUM('1.  LRAMVA Summary'!E$80:E$81)*(MONTH($E160)-1)/12)*$H160</f>
        <v>0</v>
      </c>
      <c r="K160" s="246">
        <f>(SUM('1.  LRAMVA Summary'!F$53:F$79)+SUM('1.  LRAMVA Summary'!F$80:F$81)*(MONTH($E160)-1)/12)*$H160</f>
        <v>0</v>
      </c>
      <c r="L160" s="246">
        <f>(SUM('1.  LRAMVA Summary'!G$53:G$79)+SUM('1.  LRAMVA Summary'!G$80:G$81)*(MONTH($E160)-1)/12)*$H160</f>
        <v>0</v>
      </c>
      <c r="M160" s="246">
        <f>(SUM('1.  LRAMVA Summary'!H$53:H$79)+SUM('1.  LRAMVA Summary'!H$80:H$81)*(MONTH($E160)-1)/12)*$H160</f>
        <v>0</v>
      </c>
      <c r="N160" s="246">
        <f>(SUM('1.  LRAMVA Summary'!I$53:I$79)+SUM('1.  LRAMVA Summary'!I$80:I$81)*(MONTH($E160)-1)/12)*$H160</f>
        <v>0</v>
      </c>
      <c r="O160" s="246">
        <f>(SUM('1.  LRAMVA Summary'!J$53:J$79)+SUM('1.  LRAMVA Summary'!J$80:J$81)*(MONTH($E160)-1)/12)*$H160</f>
        <v>0</v>
      </c>
      <c r="P160" s="246">
        <f>(SUM('1.  LRAMVA Summary'!K$53:K$79)+SUM('1.  LRAMVA Summary'!K$80:K$81)*(MONTH($E160)-1)/12)*$H160</f>
        <v>0</v>
      </c>
      <c r="Q160" s="246">
        <f>(SUM('1.  LRAMVA Summary'!L$53:L$79)+SUM('1.  LRAMVA Summary'!L$80:L$81)*(MONTH($E160)-1)/12)*$H160</f>
        <v>0</v>
      </c>
      <c r="R160" s="246">
        <f>(SUM('1.  LRAMVA Summary'!M$53:M$79)+SUM('1.  LRAMVA Summary'!M$80:M$81)*(MONTH($E160)-1)/12)*$H160</f>
        <v>0</v>
      </c>
      <c r="S160" s="246">
        <f>(SUM('1.  LRAMVA Summary'!N$53:N$79)+SUM('1.  LRAMVA Summary'!N$80:N$81)*(MONTH($E160)-1)/12)*$H160</f>
        <v>0</v>
      </c>
      <c r="T160" s="246">
        <f>(SUM('1.  LRAMVA Summary'!O$53:O$79)+SUM('1.  LRAMVA Summary'!O$80:O$81)*(MONTH($E160)-1)/12)*$H160</f>
        <v>0</v>
      </c>
      <c r="U160" s="246">
        <f>(SUM('1.  LRAMVA Summary'!P$53:P$79)+SUM('1.  LRAMVA Summary'!P$80:P$81)*(MONTH($E160)-1)/12)*$H160</f>
        <v>0</v>
      </c>
      <c r="V160" s="246">
        <f>(SUM('1.  LRAMVA Summary'!Q$53:Q$79)+SUM('1.  LRAMVA Summary'!Q$80:Q$81)*(MONTH($E160)-1)/12)*$H160</f>
        <v>0</v>
      </c>
      <c r="W160" s="247">
        <f t="shared" si="88"/>
        <v>0</v>
      </c>
    </row>
    <row r="161" spans="2:23" s="9" customFormat="1" hidden="1">
      <c r="B161" s="68"/>
      <c r="E161" s="230">
        <v>44166</v>
      </c>
      <c r="F161" s="230" t="s">
        <v>188</v>
      </c>
      <c r="G161" s="231" t="s">
        <v>69</v>
      </c>
      <c r="H161" s="256">
        <f t="shared" si="91"/>
        <v>0</v>
      </c>
      <c r="I161" s="246">
        <f>(SUM('1.  LRAMVA Summary'!D$53:D$79)+SUM('1.  LRAMVA Summary'!D$80:D$81)*(MONTH($E161)-1)/12)*$H161</f>
        <v>0</v>
      </c>
      <c r="J161" s="246">
        <f>(SUM('1.  LRAMVA Summary'!E$53:E$79)+SUM('1.  LRAMVA Summary'!E$80:E$81)*(MONTH($E161)-1)/12)*$H161</f>
        <v>0</v>
      </c>
      <c r="K161" s="246">
        <f>(SUM('1.  LRAMVA Summary'!F$53:F$79)+SUM('1.  LRAMVA Summary'!F$80:F$81)*(MONTH($E161)-1)/12)*$H161</f>
        <v>0</v>
      </c>
      <c r="L161" s="246">
        <f>(SUM('1.  LRAMVA Summary'!G$53:G$79)+SUM('1.  LRAMVA Summary'!G$80:G$81)*(MONTH($E161)-1)/12)*$H161</f>
        <v>0</v>
      </c>
      <c r="M161" s="246">
        <f>(SUM('1.  LRAMVA Summary'!H$53:H$79)+SUM('1.  LRAMVA Summary'!H$80:H$81)*(MONTH($E161)-1)/12)*$H161</f>
        <v>0</v>
      </c>
      <c r="N161" s="246">
        <f>(SUM('1.  LRAMVA Summary'!I$53:I$79)+SUM('1.  LRAMVA Summary'!I$80:I$81)*(MONTH($E161)-1)/12)*$H161</f>
        <v>0</v>
      </c>
      <c r="O161" s="246">
        <f>(SUM('1.  LRAMVA Summary'!J$53:J$79)+SUM('1.  LRAMVA Summary'!J$80:J$81)*(MONTH($E161)-1)/12)*$H161</f>
        <v>0</v>
      </c>
      <c r="P161" s="246">
        <f>(SUM('1.  LRAMVA Summary'!K$53:K$79)+SUM('1.  LRAMVA Summary'!K$80:K$81)*(MONTH($E161)-1)/12)*$H161</f>
        <v>0</v>
      </c>
      <c r="Q161" s="246">
        <f>(SUM('1.  LRAMVA Summary'!L$53:L$79)+SUM('1.  LRAMVA Summary'!L$80:L$81)*(MONTH($E161)-1)/12)*$H161</f>
        <v>0</v>
      </c>
      <c r="R161" s="246">
        <f>(SUM('1.  LRAMVA Summary'!M$53:M$79)+SUM('1.  LRAMVA Summary'!M$80:M$81)*(MONTH($E161)-1)/12)*$H161</f>
        <v>0</v>
      </c>
      <c r="S161" s="246">
        <f>(SUM('1.  LRAMVA Summary'!N$53:N$79)+SUM('1.  LRAMVA Summary'!N$80:N$81)*(MONTH($E161)-1)/12)*$H161</f>
        <v>0</v>
      </c>
      <c r="T161" s="246">
        <f>(SUM('1.  LRAMVA Summary'!O$53:O$79)+SUM('1.  LRAMVA Summary'!O$80:O$81)*(MONTH($E161)-1)/12)*$H161</f>
        <v>0</v>
      </c>
      <c r="U161" s="246">
        <f>(SUM('1.  LRAMVA Summary'!P$53:P$79)+SUM('1.  LRAMVA Summary'!P$80:P$81)*(MONTH($E161)-1)/12)*$H161</f>
        <v>0</v>
      </c>
      <c r="V161" s="246">
        <f>(SUM('1.  LRAMVA Summary'!Q$53:Q$79)+SUM('1.  LRAMVA Summary'!Q$80:Q$81)*(MONTH($E161)-1)/12)*$H161</f>
        <v>0</v>
      </c>
      <c r="W161" s="247">
        <f>SUM(I161:V161)</f>
        <v>0</v>
      </c>
    </row>
    <row r="162" spans="2:23" s="9" customFormat="1" ht="15.75" hidden="1" thickBot="1">
      <c r="B162" s="68"/>
      <c r="E162" s="232" t="s">
        <v>475</v>
      </c>
      <c r="F162" s="232"/>
      <c r="G162" s="233"/>
      <c r="H162" s="234"/>
      <c r="I162" s="235">
        <f>SUM(I149:I161)</f>
        <v>-12485.848314686391</v>
      </c>
      <c r="J162" s="235">
        <f>SUM(J149:J161)</f>
        <v>28288.957907451913</v>
      </c>
      <c r="K162" s="235">
        <f t="shared" ref="K162:O162" si="92">SUM(K149:K161)</f>
        <v>133863.11840872129</v>
      </c>
      <c r="L162" s="235">
        <f t="shared" si="92"/>
        <v>30827.309859603269</v>
      </c>
      <c r="M162" s="235">
        <f t="shared" si="92"/>
        <v>6545.3790547709796</v>
      </c>
      <c r="N162" s="235">
        <f t="shared" si="92"/>
        <v>-72397.969656058936</v>
      </c>
      <c r="O162" s="235">
        <f t="shared" si="92"/>
        <v>0</v>
      </c>
      <c r="P162" s="235">
        <f t="shared" ref="P162:V162" si="93">SUM(P149:P161)</f>
        <v>0</v>
      </c>
      <c r="Q162" s="235">
        <f t="shared" si="93"/>
        <v>0</v>
      </c>
      <c r="R162" s="235">
        <f t="shared" si="93"/>
        <v>0</v>
      </c>
      <c r="S162" s="235">
        <f t="shared" si="93"/>
        <v>0</v>
      </c>
      <c r="T162" s="235">
        <f t="shared" si="93"/>
        <v>0</v>
      </c>
      <c r="U162" s="235">
        <f t="shared" si="93"/>
        <v>0</v>
      </c>
      <c r="V162" s="235">
        <f t="shared" si="93"/>
        <v>0</v>
      </c>
      <c r="W162" s="235">
        <f>SUM(W149:W161)</f>
        <v>114640.94725980207</v>
      </c>
    </row>
    <row r="163" spans="2:23" s="9" customFormat="1" ht="15.75" hidden="1" thickTop="1">
      <c r="B163" s="68"/>
      <c r="E163" s="236" t="s">
        <v>67</v>
      </c>
      <c r="F163" s="236"/>
      <c r="G163" s="237"/>
      <c r="H163" s="238"/>
      <c r="I163" s="239"/>
      <c r="J163" s="239"/>
      <c r="K163" s="239"/>
      <c r="L163" s="239"/>
      <c r="M163" s="239"/>
      <c r="N163" s="239"/>
      <c r="O163" s="239"/>
      <c r="P163" s="239"/>
      <c r="Q163" s="239"/>
      <c r="R163" s="239"/>
      <c r="S163" s="239"/>
      <c r="T163" s="239"/>
      <c r="U163" s="239"/>
      <c r="V163" s="239"/>
      <c r="W163" s="240"/>
    </row>
    <row r="164" spans="2:23" s="9" customFormat="1" ht="15.75" thickTop="1">
      <c r="B164" s="68"/>
      <c r="H164" s="18"/>
    </row>
    <row r="165" spans="2:23">
      <c r="E165" s="625" t="s">
        <v>588</v>
      </c>
    </row>
  </sheetData>
  <mergeCells count="3">
    <mergeCell ref="B12:C12"/>
    <mergeCell ref="C8:S8"/>
    <mergeCell ref="C9:S9"/>
  </mergeCells>
  <hyperlinks>
    <hyperlink ref="B56" r:id="rId1"/>
    <hyperlink ref="E165" location="'6.  Carrying Charges'!A1" display="Return to top"/>
    <hyperlink ref="K12" location="Table_1_b.__Annual_LRAMVA_Breakdown_by_Year_and_Rate_Class" display="Go to Tab 1: Summary"/>
  </hyperlinks>
  <pageMargins left="0.7" right="0.7" top="0.75" bottom="0.75" header="0.3" footer="0.3"/>
  <pageSetup scale="35" fitToHeight="0" orientation="landscape" r:id="rId2"/>
  <drawing r:id="rId3"/>
  <legacy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2:CA30"/>
  <sheetViews>
    <sheetView zoomScale="90" zoomScaleNormal="90" workbookViewId="0">
      <selection activeCell="U32" sqref="U32"/>
    </sheetView>
  </sheetViews>
  <sheetFormatPr defaultColWidth="9.140625" defaultRowHeight="15"/>
  <cols>
    <col min="1" max="78" width="9.140625" style="12"/>
    <col min="79" max="79" width="9.140625" style="16"/>
    <col min="80" max="16384" width="9.140625" style="12"/>
  </cols>
  <sheetData>
    <row r="12" spans="2:8" ht="15.75" thickBot="1"/>
    <row r="13" spans="2:8" ht="24.75" customHeight="1" thickBot="1">
      <c r="B13" s="572" t="s">
        <v>172</v>
      </c>
      <c r="D13" s="655" t="s">
        <v>624</v>
      </c>
      <c r="E13" s="649"/>
      <c r="F13" s="649"/>
      <c r="H13" s="625"/>
    </row>
    <row r="15" spans="2:8" ht="15.75">
      <c r="B15" s="92"/>
    </row>
    <row r="16" spans="2:8" ht="15.75">
      <c r="B16" s="624" t="s">
        <v>613</v>
      </c>
    </row>
    <row r="17" spans="2:22" ht="15.75">
      <c r="B17" s="624"/>
    </row>
    <row r="18" spans="2:22" ht="19.5" customHeight="1">
      <c r="B18" s="656" t="s">
        <v>635</v>
      </c>
      <c r="C18" s="649"/>
      <c r="D18" s="649"/>
      <c r="E18" s="649"/>
      <c r="F18" s="649"/>
      <c r="G18" s="649"/>
      <c r="H18" s="649"/>
      <c r="I18" s="649"/>
      <c r="J18" s="649"/>
      <c r="K18" s="649"/>
      <c r="L18" s="649"/>
      <c r="M18" s="649"/>
      <c r="N18" s="649"/>
      <c r="O18" s="649"/>
      <c r="P18" s="649"/>
      <c r="Q18" s="649"/>
      <c r="R18" s="649"/>
      <c r="S18" s="649"/>
      <c r="T18" s="649"/>
      <c r="U18" s="649"/>
      <c r="V18" s="649"/>
    </row>
    <row r="19" spans="2:22" ht="19.5" customHeight="1">
      <c r="B19" s="656" t="s">
        <v>604</v>
      </c>
      <c r="C19" s="649"/>
      <c r="D19" s="649"/>
      <c r="E19" s="649"/>
      <c r="F19" s="649"/>
      <c r="G19" s="649"/>
      <c r="H19" s="649"/>
      <c r="I19" s="649"/>
      <c r="J19" s="649"/>
      <c r="K19" s="649"/>
      <c r="L19" s="649"/>
      <c r="M19" s="649"/>
      <c r="N19" s="649"/>
      <c r="O19" s="649"/>
      <c r="P19" s="649"/>
      <c r="Q19" s="649"/>
      <c r="R19" s="649"/>
      <c r="S19" s="649"/>
      <c r="T19" s="649"/>
      <c r="U19" s="649"/>
      <c r="V19" s="649"/>
    </row>
    <row r="21" spans="2:22">
      <c r="B21" s="625" t="s">
        <v>566</v>
      </c>
    </row>
    <row r="22" spans="2:22">
      <c r="B22" s="625" t="s">
        <v>567</v>
      </c>
    </row>
    <row r="23" spans="2:22">
      <c r="B23" s="625" t="s">
        <v>568</v>
      </c>
    </row>
    <row r="24" spans="2:22">
      <c r="B24" s="625" t="s">
        <v>569</v>
      </c>
    </row>
    <row r="25" spans="2:22">
      <c r="B25" s="625" t="s">
        <v>570</v>
      </c>
    </row>
    <row r="26" spans="2:22">
      <c r="B26" s="625" t="s">
        <v>571</v>
      </c>
    </row>
    <row r="27" spans="2:22" hidden="1">
      <c r="B27" s="625" t="s">
        <v>572</v>
      </c>
    </row>
    <row r="28" spans="2:22" hidden="1">
      <c r="B28" s="625" t="s">
        <v>573</v>
      </c>
    </row>
    <row r="29" spans="2:22" hidden="1">
      <c r="B29" s="625" t="s">
        <v>575</v>
      </c>
    </row>
    <row r="30" spans="2:22" hidden="1">
      <c r="B30" s="625" t="s">
        <v>574</v>
      </c>
    </row>
  </sheetData>
  <hyperlinks>
    <hyperlink ref="B21" location="'7-a.  2011'!A1" display="Tab 7-a.  2011"/>
    <hyperlink ref="B22" location="'7-b.  2012'!A1" display="Tab 7-b. 2012"/>
    <hyperlink ref="B23" location="'7-c.  2013'!A1" display="Tab 7-c. 2013"/>
    <hyperlink ref="B24" location="'7-d.  2014'!A1" display="Tab 7-d. 2014"/>
    <hyperlink ref="B25" location="'7-e.  2015'!A1" display="Tab 7-e. 2015"/>
    <hyperlink ref="B26" location="'7-f.  2016'!A1" display="Tab 7-f. 2016"/>
    <hyperlink ref="B27" location="'7-g.  2017'!A1" display="Tab 7-g. 2017"/>
    <hyperlink ref="B28" location="'7-h.  2018'!A1" display="Tab 7-h. 2018"/>
    <hyperlink ref="B29" location="'7-i.  2019'!A1" display="Tab 7-I. 2019"/>
    <hyperlink ref="B30" location="'7-j.  2020'!A1" display="Tab 7-j. 2020"/>
  </hyperlinks>
  <pageMargins left="0.7" right="0.7" top="0.75" bottom="0.75" header="0.3" footer="0.3"/>
  <pageSetup scale="58"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B14:CA40"/>
  <sheetViews>
    <sheetView topLeftCell="A16" zoomScale="80" zoomScaleNormal="80" workbookViewId="0">
      <pane xSplit="5" ySplit="9" topLeftCell="AS25" activePane="bottomRight" state="frozen"/>
      <selection activeCell="A16" sqref="A16"/>
      <selection pane="topRight" activeCell="F16" sqref="F16"/>
      <selection pane="bottomLeft" activeCell="A25" sqref="A25"/>
      <selection pane="bottomRight" activeCell="BB48" sqref="BB48"/>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63.71093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48" width="9.140625" style="12"/>
    <col min="49" max="49" width="17.5703125" style="12" customWidth="1"/>
    <col min="50" max="54" width="13.7109375" style="12" bestFit="1" customWidth="1"/>
    <col min="55" max="63" width="17" style="12" bestFit="1" customWidth="1"/>
    <col min="64" max="74" width="17.28515625" style="12" customWidth="1"/>
    <col min="75" max="78" width="10" style="12" bestFit="1" customWidth="1"/>
    <col min="79" max="79" width="9.140625" style="16"/>
    <col min="80" max="16384" width="9.140625" style="12"/>
  </cols>
  <sheetData>
    <row r="14" spans="2:79" ht="15.75" thickBot="1">
      <c r="CA14" s="12"/>
    </row>
    <row r="15" spans="2:79" s="9" customFormat="1" ht="25.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5.75">
      <c r="B17" s="92"/>
      <c r="CA17" s="12"/>
    </row>
    <row r="18" spans="2:79" ht="13.5" customHeight="1">
      <c r="D18" s="92"/>
    </row>
    <row r="19" spans="2:79" ht="23.25" customHeight="1">
      <c r="B19" s="196" t="s">
        <v>559</v>
      </c>
      <c r="C19" s="196"/>
      <c r="D19" s="92"/>
      <c r="H19" s="625" t="s">
        <v>598</v>
      </c>
    </row>
    <row r="20" spans="2:79" ht="23.25" customHeight="1">
      <c r="B20" s="660" t="s">
        <v>523</v>
      </c>
      <c r="C20" s="661"/>
      <c r="D20" s="656"/>
      <c r="E20" s="649"/>
      <c r="F20" s="649"/>
      <c r="G20" s="649"/>
      <c r="H20" s="662"/>
      <c r="I20" s="649"/>
      <c r="J20" s="649"/>
      <c r="K20" s="649"/>
      <c r="L20" s="649"/>
      <c r="M20" s="649"/>
      <c r="N20" s="649"/>
      <c r="O20" s="649"/>
    </row>
    <row r="21" spans="2:79" ht="23.25" customHeight="1">
      <c r="B21" s="656" t="s">
        <v>521</v>
      </c>
      <c r="C21" s="661"/>
      <c r="D21" s="656"/>
      <c r="E21" s="649"/>
      <c r="F21" s="649"/>
      <c r="G21" s="649"/>
      <c r="H21" s="662"/>
      <c r="I21" s="649"/>
      <c r="J21" s="649"/>
      <c r="K21" s="649"/>
      <c r="L21" s="649"/>
      <c r="M21" s="649"/>
      <c r="N21" s="649"/>
      <c r="O21" s="649"/>
    </row>
    <row r="22" spans="2:79" ht="15.75">
      <c r="B22" s="92"/>
    </row>
    <row r="23" spans="2:79" s="270" customFormat="1" ht="88.5" customHeight="1">
      <c r="B23" s="808" t="s">
        <v>478</v>
      </c>
      <c r="C23" s="264" t="s">
        <v>479</v>
      </c>
      <c r="D23" s="264" t="s">
        <v>213</v>
      </c>
      <c r="E23" s="264" t="s">
        <v>480</v>
      </c>
      <c r="F23" s="264" t="s">
        <v>210</v>
      </c>
      <c r="G23" s="264" t="s">
        <v>481</v>
      </c>
      <c r="H23" s="264" t="s">
        <v>482</v>
      </c>
      <c r="I23" s="264" t="s">
        <v>483</v>
      </c>
      <c r="J23" s="264" t="s">
        <v>484</v>
      </c>
      <c r="K23" s="264" t="s">
        <v>485</v>
      </c>
      <c r="L23" s="264" t="s">
        <v>486</v>
      </c>
      <c r="M23" s="264" t="s">
        <v>487</v>
      </c>
      <c r="N23" s="264" t="s">
        <v>488</v>
      </c>
      <c r="O23" s="264" t="s">
        <v>489</v>
      </c>
      <c r="P23" s="264" t="s">
        <v>490</v>
      </c>
      <c r="Q23" s="265"/>
      <c r="R23" s="266" t="s">
        <v>491</v>
      </c>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8"/>
      <c r="AV23" s="265"/>
      <c r="AW23" s="266" t="s">
        <v>492</v>
      </c>
      <c r="AX23" s="267"/>
      <c r="AY23" s="267"/>
      <c r="AZ23" s="267"/>
      <c r="BA23" s="267"/>
      <c r="BB23" s="267"/>
      <c r="BC23" s="267"/>
      <c r="BD23" s="267"/>
      <c r="BE23" s="267"/>
      <c r="BF23" s="267"/>
      <c r="BG23" s="267"/>
      <c r="BH23" s="267"/>
      <c r="BI23" s="267"/>
      <c r="BJ23" s="267"/>
      <c r="BK23" s="267"/>
      <c r="BL23" s="267"/>
      <c r="BM23" s="267"/>
      <c r="BN23" s="267"/>
      <c r="BO23" s="267"/>
      <c r="BP23" s="267"/>
      <c r="BQ23" s="267"/>
      <c r="BR23" s="267"/>
      <c r="BS23" s="267"/>
      <c r="BT23" s="267"/>
      <c r="BU23" s="267"/>
      <c r="BV23" s="267"/>
      <c r="BW23" s="267"/>
      <c r="BX23" s="267"/>
      <c r="BY23" s="267"/>
      <c r="BZ23" s="268"/>
      <c r="CA23" s="269"/>
    </row>
    <row r="24" spans="2:79" s="270" customFormat="1" ht="45" customHeight="1">
      <c r="B24" s="808"/>
      <c r="C24" s="271"/>
      <c r="D24" s="271"/>
      <c r="E24" s="271"/>
      <c r="F24" s="271"/>
      <c r="G24" s="271"/>
      <c r="H24" s="271"/>
      <c r="I24" s="271"/>
      <c r="J24" s="271"/>
      <c r="K24" s="271"/>
      <c r="L24" s="271"/>
      <c r="M24" s="271"/>
      <c r="N24" s="271"/>
      <c r="O24" s="271"/>
      <c r="P24" s="271"/>
      <c r="Q24" s="269"/>
      <c r="R24" s="272">
        <v>2011</v>
      </c>
      <c r="S24" s="272">
        <v>2012</v>
      </c>
      <c r="T24" s="272">
        <v>2013</v>
      </c>
      <c r="U24" s="272">
        <v>2014</v>
      </c>
      <c r="V24" s="272">
        <v>2015</v>
      </c>
      <c r="W24" s="272">
        <v>2016</v>
      </c>
      <c r="X24" s="272">
        <v>2017</v>
      </c>
      <c r="Y24" s="272">
        <v>2018</v>
      </c>
      <c r="Z24" s="272">
        <v>2019</v>
      </c>
      <c r="AA24" s="272">
        <v>2020</v>
      </c>
      <c r="AB24" s="272">
        <v>2021</v>
      </c>
      <c r="AC24" s="272">
        <v>2022</v>
      </c>
      <c r="AD24" s="272">
        <v>2023</v>
      </c>
      <c r="AE24" s="272">
        <v>2024</v>
      </c>
      <c r="AF24" s="272">
        <v>2025</v>
      </c>
      <c r="AG24" s="272">
        <v>2026</v>
      </c>
      <c r="AH24" s="272">
        <v>2027</v>
      </c>
      <c r="AI24" s="272">
        <v>2028</v>
      </c>
      <c r="AJ24" s="272">
        <v>2029</v>
      </c>
      <c r="AK24" s="272">
        <v>2030</v>
      </c>
      <c r="AL24" s="272">
        <v>2031</v>
      </c>
      <c r="AM24" s="272">
        <v>2032</v>
      </c>
      <c r="AN24" s="272">
        <v>2033</v>
      </c>
      <c r="AO24" s="272">
        <v>2034</v>
      </c>
      <c r="AP24" s="272">
        <v>2035</v>
      </c>
      <c r="AQ24" s="272">
        <v>2036</v>
      </c>
      <c r="AR24" s="272">
        <v>2037</v>
      </c>
      <c r="AS24" s="272">
        <v>2038</v>
      </c>
      <c r="AT24" s="272">
        <v>2039</v>
      </c>
      <c r="AU24" s="272">
        <v>2040</v>
      </c>
      <c r="AV24" s="269"/>
      <c r="AW24" s="272">
        <v>2011</v>
      </c>
      <c r="AX24" s="272">
        <v>2012</v>
      </c>
      <c r="AY24" s="272">
        <v>2013</v>
      </c>
      <c r="AZ24" s="272">
        <v>2014</v>
      </c>
      <c r="BA24" s="272">
        <v>2015</v>
      </c>
      <c r="BB24" s="272">
        <v>2016</v>
      </c>
      <c r="BC24" s="272">
        <v>2017</v>
      </c>
      <c r="BD24" s="272">
        <v>2018</v>
      </c>
      <c r="BE24" s="272">
        <v>2019</v>
      </c>
      <c r="BF24" s="272">
        <v>2020</v>
      </c>
      <c r="BG24" s="272">
        <v>2021</v>
      </c>
      <c r="BH24" s="272">
        <v>2022</v>
      </c>
      <c r="BI24" s="272">
        <v>2023</v>
      </c>
      <c r="BJ24" s="272">
        <v>2024</v>
      </c>
      <c r="BK24" s="272">
        <v>2025</v>
      </c>
      <c r="BL24" s="272">
        <v>2026</v>
      </c>
      <c r="BM24" s="272">
        <v>2027</v>
      </c>
      <c r="BN24" s="272">
        <v>2028</v>
      </c>
      <c r="BO24" s="272">
        <v>2029</v>
      </c>
      <c r="BP24" s="272">
        <v>2030</v>
      </c>
      <c r="BQ24" s="272">
        <v>2031</v>
      </c>
      <c r="BR24" s="272">
        <v>2032</v>
      </c>
      <c r="BS24" s="272">
        <v>2033</v>
      </c>
      <c r="BT24" s="272">
        <v>2034</v>
      </c>
      <c r="BU24" s="272">
        <v>2035</v>
      </c>
      <c r="BV24" s="272">
        <v>2036</v>
      </c>
      <c r="BW24" s="272">
        <v>2037</v>
      </c>
      <c r="BX24" s="272">
        <v>2038</v>
      </c>
      <c r="BY24" s="272">
        <v>2039</v>
      </c>
      <c r="BZ24" s="272">
        <v>2040</v>
      </c>
      <c r="CA24" s="269"/>
    </row>
    <row r="25" spans="2:79" s="17" customFormat="1" ht="15.75">
      <c r="B25" s="273">
        <v>1</v>
      </c>
      <c r="C25" s="178" t="s">
        <v>668</v>
      </c>
      <c r="D25" s="178" t="s">
        <v>669</v>
      </c>
      <c r="E25" s="178" t="s">
        <v>2</v>
      </c>
      <c r="F25" s="178" t="s">
        <v>670</v>
      </c>
      <c r="G25" s="178" t="s">
        <v>29</v>
      </c>
      <c r="H25" s="178" t="s">
        <v>676</v>
      </c>
      <c r="I25" s="178">
        <v>2011</v>
      </c>
      <c r="J25" s="178"/>
      <c r="K25" s="178" t="s">
        <v>678</v>
      </c>
      <c r="L25" s="178"/>
      <c r="M25" s="178" t="s">
        <v>679</v>
      </c>
      <c r="N25" s="718">
        <v>98</v>
      </c>
      <c r="O25" s="718">
        <v>18.757153110000001</v>
      </c>
      <c r="P25" s="718">
        <v>22010.280549999999</v>
      </c>
      <c r="Q25" s="178"/>
      <c r="R25" s="716">
        <v>10</v>
      </c>
      <c r="S25" s="716">
        <v>10</v>
      </c>
      <c r="T25" s="716">
        <v>10</v>
      </c>
      <c r="U25" s="716">
        <v>3</v>
      </c>
      <c r="V25" s="178" t="s">
        <v>692</v>
      </c>
      <c r="W25" s="178" t="s">
        <v>691</v>
      </c>
      <c r="X25" s="178" t="s">
        <v>691</v>
      </c>
      <c r="Y25" s="178" t="s">
        <v>691</v>
      </c>
      <c r="Z25" s="178" t="s">
        <v>691</v>
      </c>
      <c r="AA25" s="178" t="s">
        <v>693</v>
      </c>
      <c r="AB25" s="178" t="s">
        <v>691</v>
      </c>
      <c r="AC25" s="178" t="s">
        <v>691</v>
      </c>
      <c r="AD25" s="178" t="s">
        <v>691</v>
      </c>
      <c r="AE25" s="178" t="s">
        <v>691</v>
      </c>
      <c r="AF25" s="178" t="s">
        <v>691</v>
      </c>
      <c r="AG25" s="178" t="s">
        <v>691</v>
      </c>
      <c r="AH25" s="178" t="s">
        <v>691</v>
      </c>
      <c r="AI25" s="178" t="s">
        <v>691</v>
      </c>
      <c r="AJ25" s="178" t="s">
        <v>691</v>
      </c>
      <c r="AK25" s="178" t="s">
        <v>691</v>
      </c>
      <c r="AL25" s="178" t="s">
        <v>691</v>
      </c>
      <c r="AM25" s="178" t="s">
        <v>691</v>
      </c>
      <c r="AN25" s="178" t="s">
        <v>691</v>
      </c>
      <c r="AO25" s="178" t="s">
        <v>691</v>
      </c>
      <c r="AP25" s="178" t="s">
        <v>691</v>
      </c>
      <c r="AQ25" s="178" t="s">
        <v>691</v>
      </c>
      <c r="AR25" s="178" t="s">
        <v>691</v>
      </c>
      <c r="AS25" s="178" t="s">
        <v>691</v>
      </c>
      <c r="AT25" s="178" t="s">
        <v>691</v>
      </c>
      <c r="AU25" s="178" t="s">
        <v>691</v>
      </c>
      <c r="AV25" s="178"/>
      <c r="AW25" s="718">
        <v>11343</v>
      </c>
      <c r="AX25" s="718">
        <v>11343</v>
      </c>
      <c r="AY25" s="718">
        <v>11343</v>
      </c>
      <c r="AZ25" s="718">
        <v>5414</v>
      </c>
      <c r="BA25" s="718" t="s">
        <v>689</v>
      </c>
      <c r="BB25" s="718" t="s">
        <v>689</v>
      </c>
      <c r="BC25" s="718" t="s">
        <v>690</v>
      </c>
      <c r="BD25" s="718" t="s">
        <v>690</v>
      </c>
      <c r="BE25" s="718" t="s">
        <v>690</v>
      </c>
      <c r="BF25" s="718" t="s">
        <v>690</v>
      </c>
      <c r="BG25" s="718" t="s">
        <v>690</v>
      </c>
      <c r="BH25" s="718" t="s">
        <v>690</v>
      </c>
      <c r="BI25" s="718" t="s">
        <v>690</v>
      </c>
      <c r="BJ25" s="718" t="s">
        <v>690</v>
      </c>
      <c r="BK25" s="718" t="s">
        <v>690</v>
      </c>
      <c r="BL25" s="718" t="s">
        <v>689</v>
      </c>
      <c r="BM25" s="718" t="s">
        <v>689</v>
      </c>
      <c r="BN25" s="718" t="s">
        <v>689</v>
      </c>
      <c r="BO25" s="718" t="s">
        <v>689</v>
      </c>
      <c r="BP25" s="718" t="s">
        <v>689</v>
      </c>
      <c r="BQ25" s="718" t="s">
        <v>689</v>
      </c>
      <c r="BR25" s="718" t="s">
        <v>689</v>
      </c>
      <c r="BS25" s="718" t="s">
        <v>689</v>
      </c>
      <c r="BT25" s="718" t="s">
        <v>689</v>
      </c>
      <c r="BU25" s="718" t="s">
        <v>689</v>
      </c>
      <c r="BV25" s="718" t="s">
        <v>689</v>
      </c>
      <c r="BW25" s="718" t="s">
        <v>691</v>
      </c>
      <c r="BX25" s="718" t="s">
        <v>691</v>
      </c>
      <c r="BY25" s="718" t="s">
        <v>691</v>
      </c>
      <c r="BZ25" s="719" t="s">
        <v>691</v>
      </c>
      <c r="CA25" s="167"/>
    </row>
    <row r="26" spans="2:79" s="17" customFormat="1" ht="15.75">
      <c r="B26" s="273">
        <v>2</v>
      </c>
      <c r="C26" s="178" t="s">
        <v>668</v>
      </c>
      <c r="D26" s="178" t="s">
        <v>669</v>
      </c>
      <c r="E26" s="178" t="s">
        <v>1</v>
      </c>
      <c r="F26" s="178" t="s">
        <v>670</v>
      </c>
      <c r="G26" s="178" t="s">
        <v>29</v>
      </c>
      <c r="H26" s="178" t="s">
        <v>676</v>
      </c>
      <c r="I26" s="178">
        <v>2011</v>
      </c>
      <c r="J26" s="178"/>
      <c r="K26" s="178" t="s">
        <v>678</v>
      </c>
      <c r="L26" s="178"/>
      <c r="M26" s="178" t="s">
        <v>679</v>
      </c>
      <c r="N26" s="718">
        <v>2062</v>
      </c>
      <c r="O26" s="718">
        <v>233.02316619999999</v>
      </c>
      <c r="P26" s="718">
        <v>1711573.8160000001</v>
      </c>
      <c r="Q26" s="178"/>
      <c r="R26" s="716">
        <v>110</v>
      </c>
      <c r="S26" s="716">
        <v>110</v>
      </c>
      <c r="T26" s="716">
        <v>110</v>
      </c>
      <c r="U26" s="716">
        <v>109</v>
      </c>
      <c r="V26" s="716">
        <v>81</v>
      </c>
      <c r="W26" s="178" t="s">
        <v>691</v>
      </c>
      <c r="X26" s="178" t="s">
        <v>691</v>
      </c>
      <c r="Y26" s="178" t="s">
        <v>691</v>
      </c>
      <c r="Z26" s="178" t="s">
        <v>691</v>
      </c>
      <c r="AA26" s="178" t="s">
        <v>693</v>
      </c>
      <c r="AB26" s="178" t="s">
        <v>691</v>
      </c>
      <c r="AC26" s="178" t="s">
        <v>691</v>
      </c>
      <c r="AD26" s="178" t="s">
        <v>691</v>
      </c>
      <c r="AE26" s="178" t="s">
        <v>691</v>
      </c>
      <c r="AF26" s="178" t="s">
        <v>691</v>
      </c>
      <c r="AG26" s="178" t="s">
        <v>691</v>
      </c>
      <c r="AH26" s="178" t="s">
        <v>691</v>
      </c>
      <c r="AI26" s="178" t="s">
        <v>691</v>
      </c>
      <c r="AJ26" s="178" t="s">
        <v>691</v>
      </c>
      <c r="AK26" s="178" t="s">
        <v>691</v>
      </c>
      <c r="AL26" s="178" t="s">
        <v>691</v>
      </c>
      <c r="AM26" s="178" t="s">
        <v>691</v>
      </c>
      <c r="AN26" s="178" t="s">
        <v>691</v>
      </c>
      <c r="AO26" s="178" t="s">
        <v>691</v>
      </c>
      <c r="AP26" s="178" t="s">
        <v>691</v>
      </c>
      <c r="AQ26" s="178" t="s">
        <v>691</v>
      </c>
      <c r="AR26" s="178" t="s">
        <v>691</v>
      </c>
      <c r="AS26" s="178" t="s">
        <v>691</v>
      </c>
      <c r="AT26" s="178" t="s">
        <v>691</v>
      </c>
      <c r="AU26" s="178" t="s">
        <v>691</v>
      </c>
      <c r="AV26" s="178"/>
      <c r="AW26" s="718">
        <v>812064</v>
      </c>
      <c r="AX26" s="718">
        <v>812064</v>
      </c>
      <c r="AY26" s="718">
        <v>812064</v>
      </c>
      <c r="AZ26" s="718">
        <v>811350</v>
      </c>
      <c r="BA26" s="718">
        <v>618340</v>
      </c>
      <c r="BB26" s="718" t="s">
        <v>689</v>
      </c>
      <c r="BC26" s="718" t="s">
        <v>690</v>
      </c>
      <c r="BD26" s="718" t="s">
        <v>690</v>
      </c>
      <c r="BE26" s="718" t="s">
        <v>690</v>
      </c>
      <c r="BF26" s="718" t="s">
        <v>690</v>
      </c>
      <c r="BG26" s="718" t="s">
        <v>690</v>
      </c>
      <c r="BH26" s="718" t="s">
        <v>690</v>
      </c>
      <c r="BI26" s="718" t="s">
        <v>690</v>
      </c>
      <c r="BJ26" s="718" t="s">
        <v>690</v>
      </c>
      <c r="BK26" s="718" t="s">
        <v>690</v>
      </c>
      <c r="BL26" s="718" t="s">
        <v>689</v>
      </c>
      <c r="BM26" s="718" t="s">
        <v>689</v>
      </c>
      <c r="BN26" s="718" t="s">
        <v>689</v>
      </c>
      <c r="BO26" s="718" t="s">
        <v>689</v>
      </c>
      <c r="BP26" s="718" t="s">
        <v>689</v>
      </c>
      <c r="BQ26" s="718" t="s">
        <v>689</v>
      </c>
      <c r="BR26" s="718" t="s">
        <v>689</v>
      </c>
      <c r="BS26" s="718" t="s">
        <v>689</v>
      </c>
      <c r="BT26" s="718" t="s">
        <v>689</v>
      </c>
      <c r="BU26" s="718" t="s">
        <v>689</v>
      </c>
      <c r="BV26" s="718" t="s">
        <v>689</v>
      </c>
      <c r="BW26" s="718" t="s">
        <v>691</v>
      </c>
      <c r="BX26" s="718" t="s">
        <v>691</v>
      </c>
      <c r="BY26" s="718" t="s">
        <v>691</v>
      </c>
      <c r="BZ26" s="719" t="s">
        <v>691</v>
      </c>
      <c r="CA26" s="167"/>
    </row>
    <row r="27" spans="2:79" s="17" customFormat="1" ht="16.5" customHeight="1">
      <c r="B27" s="273">
        <v>3</v>
      </c>
      <c r="C27" s="178" t="s">
        <v>668</v>
      </c>
      <c r="D27" s="178" t="s">
        <v>669</v>
      </c>
      <c r="E27" s="178" t="s">
        <v>5</v>
      </c>
      <c r="F27" s="178" t="s">
        <v>670</v>
      </c>
      <c r="G27" s="178" t="s">
        <v>29</v>
      </c>
      <c r="H27" s="178" t="s">
        <v>676</v>
      </c>
      <c r="I27" s="178">
        <v>2011</v>
      </c>
      <c r="J27" s="178"/>
      <c r="K27" s="178" t="s">
        <v>678</v>
      </c>
      <c r="L27" s="178"/>
      <c r="M27" s="178" t="s">
        <v>684</v>
      </c>
      <c r="N27" s="718">
        <v>34173</v>
      </c>
      <c r="O27" s="718">
        <v>59.055159179999997</v>
      </c>
      <c r="P27" s="718">
        <v>1056195.9380000001</v>
      </c>
      <c r="Q27" s="178"/>
      <c r="R27" s="716">
        <v>66</v>
      </c>
      <c r="S27" s="716">
        <v>66</v>
      </c>
      <c r="T27" s="716">
        <v>66</v>
      </c>
      <c r="U27" s="716">
        <v>66</v>
      </c>
      <c r="V27" s="716">
        <v>61</v>
      </c>
      <c r="W27" s="716">
        <v>56</v>
      </c>
      <c r="X27" s="716">
        <v>46</v>
      </c>
      <c r="Y27" s="716">
        <v>45</v>
      </c>
      <c r="Z27" s="716">
        <v>55</v>
      </c>
      <c r="AA27" s="716">
        <v>26</v>
      </c>
      <c r="AB27" s="716">
        <v>4</v>
      </c>
      <c r="AC27" s="716">
        <v>4</v>
      </c>
      <c r="AD27" s="716">
        <v>4</v>
      </c>
      <c r="AE27" s="716">
        <v>3</v>
      </c>
      <c r="AF27" s="716">
        <v>3</v>
      </c>
      <c r="AG27" s="716">
        <v>3</v>
      </c>
      <c r="AH27" s="178" t="s">
        <v>691</v>
      </c>
      <c r="AI27" s="178" t="s">
        <v>691</v>
      </c>
      <c r="AJ27" s="178" t="s">
        <v>691</v>
      </c>
      <c r="AK27" s="178" t="s">
        <v>691</v>
      </c>
      <c r="AL27" s="178" t="s">
        <v>691</v>
      </c>
      <c r="AM27" s="178" t="s">
        <v>691</v>
      </c>
      <c r="AN27" s="178" t="s">
        <v>691</v>
      </c>
      <c r="AO27" s="178" t="s">
        <v>691</v>
      </c>
      <c r="AP27" s="178" t="s">
        <v>691</v>
      </c>
      <c r="AQ27" s="178" t="s">
        <v>691</v>
      </c>
      <c r="AR27" s="178" t="s">
        <v>691</v>
      </c>
      <c r="AS27" s="178" t="s">
        <v>691</v>
      </c>
      <c r="AT27" s="178" t="s">
        <v>691</v>
      </c>
      <c r="AU27" s="178" t="s">
        <v>691</v>
      </c>
      <c r="AV27" s="178"/>
      <c r="AW27" s="718">
        <v>1153895</v>
      </c>
      <c r="AX27" s="718">
        <v>1153895</v>
      </c>
      <c r="AY27" s="718">
        <v>1153895</v>
      </c>
      <c r="AZ27" s="718">
        <v>1153895</v>
      </c>
      <c r="BA27" s="718">
        <v>1054575</v>
      </c>
      <c r="BB27" s="718">
        <v>946072</v>
      </c>
      <c r="BC27" s="718">
        <v>713278</v>
      </c>
      <c r="BD27" s="718">
        <v>710676</v>
      </c>
      <c r="BE27" s="718">
        <v>918499</v>
      </c>
      <c r="BF27" s="718">
        <v>294738</v>
      </c>
      <c r="BG27" s="718">
        <v>106126</v>
      </c>
      <c r="BH27" s="718">
        <v>93420</v>
      </c>
      <c r="BI27" s="718">
        <v>93420</v>
      </c>
      <c r="BJ27" s="718">
        <v>68994</v>
      </c>
      <c r="BK27" s="718">
        <v>68994</v>
      </c>
      <c r="BL27" s="718">
        <v>62689</v>
      </c>
      <c r="BM27" s="718" t="s">
        <v>689</v>
      </c>
      <c r="BN27" s="718" t="s">
        <v>689</v>
      </c>
      <c r="BO27" s="718" t="s">
        <v>689</v>
      </c>
      <c r="BP27" s="718" t="s">
        <v>689</v>
      </c>
      <c r="BQ27" s="718" t="s">
        <v>689</v>
      </c>
      <c r="BR27" s="718" t="s">
        <v>689</v>
      </c>
      <c r="BS27" s="718" t="s">
        <v>689</v>
      </c>
      <c r="BT27" s="718" t="s">
        <v>689</v>
      </c>
      <c r="BU27" s="718" t="s">
        <v>689</v>
      </c>
      <c r="BV27" s="718" t="s">
        <v>689</v>
      </c>
      <c r="BW27" s="718" t="s">
        <v>691</v>
      </c>
      <c r="BX27" s="718" t="s">
        <v>691</v>
      </c>
      <c r="BY27" s="718" t="s">
        <v>691</v>
      </c>
      <c r="BZ27" s="719" t="s">
        <v>691</v>
      </c>
      <c r="CA27" s="167"/>
    </row>
    <row r="28" spans="2:79" s="17" customFormat="1" ht="15.75">
      <c r="B28" s="273">
        <v>4</v>
      </c>
      <c r="C28" s="178" t="s">
        <v>668</v>
      </c>
      <c r="D28" s="178" t="s">
        <v>669</v>
      </c>
      <c r="E28" s="276" t="s">
        <v>4</v>
      </c>
      <c r="F28" s="178" t="s">
        <v>670</v>
      </c>
      <c r="G28" s="178" t="s">
        <v>29</v>
      </c>
      <c r="H28" s="178" t="s">
        <v>676</v>
      </c>
      <c r="I28" s="178">
        <v>2011</v>
      </c>
      <c r="J28" s="178"/>
      <c r="K28" s="178" t="s">
        <v>678</v>
      </c>
      <c r="L28" s="178"/>
      <c r="M28" s="178" t="s">
        <v>684</v>
      </c>
      <c r="N28" s="718">
        <v>20386</v>
      </c>
      <c r="O28" s="718">
        <v>41.590887449999997</v>
      </c>
      <c r="P28" s="718">
        <v>692278.13379999995</v>
      </c>
      <c r="Q28" s="178"/>
      <c r="R28" s="716">
        <v>47</v>
      </c>
      <c r="S28" s="716">
        <v>47</v>
      </c>
      <c r="T28" s="716">
        <v>47</v>
      </c>
      <c r="U28" s="716">
        <v>47</v>
      </c>
      <c r="V28" s="716">
        <v>44</v>
      </c>
      <c r="W28" s="716">
        <v>41</v>
      </c>
      <c r="X28" s="716">
        <v>35</v>
      </c>
      <c r="Y28" s="716">
        <v>34</v>
      </c>
      <c r="Z28" s="716">
        <v>40</v>
      </c>
      <c r="AA28" s="716">
        <v>23</v>
      </c>
      <c r="AB28" s="716">
        <v>3</v>
      </c>
      <c r="AC28" s="716">
        <v>3</v>
      </c>
      <c r="AD28" s="716">
        <v>3</v>
      </c>
      <c r="AE28" s="716">
        <v>3</v>
      </c>
      <c r="AF28" s="716">
        <v>3</v>
      </c>
      <c r="AG28" s="716">
        <v>3</v>
      </c>
      <c r="AH28" s="178" t="s">
        <v>691</v>
      </c>
      <c r="AI28" s="178" t="s">
        <v>691</v>
      </c>
      <c r="AJ28" s="178" t="s">
        <v>691</v>
      </c>
      <c r="AK28" s="178" t="s">
        <v>691</v>
      </c>
      <c r="AL28" s="178" t="s">
        <v>691</v>
      </c>
      <c r="AM28" s="178" t="s">
        <v>691</v>
      </c>
      <c r="AN28" s="178" t="s">
        <v>691</v>
      </c>
      <c r="AO28" s="178" t="s">
        <v>691</v>
      </c>
      <c r="AP28" s="178" t="s">
        <v>691</v>
      </c>
      <c r="AQ28" s="178" t="s">
        <v>691</v>
      </c>
      <c r="AR28" s="178" t="s">
        <v>691</v>
      </c>
      <c r="AS28" s="178" t="s">
        <v>691</v>
      </c>
      <c r="AT28" s="178" t="s">
        <v>691</v>
      </c>
      <c r="AU28" s="178" t="s">
        <v>691</v>
      </c>
      <c r="AV28" s="178"/>
      <c r="AW28" s="718">
        <v>763430</v>
      </c>
      <c r="AX28" s="718">
        <v>763430</v>
      </c>
      <c r="AY28" s="718">
        <v>763430</v>
      </c>
      <c r="AZ28" s="718">
        <v>763430</v>
      </c>
      <c r="BA28" s="718">
        <v>702240</v>
      </c>
      <c r="BB28" s="718">
        <v>635393</v>
      </c>
      <c r="BC28" s="718">
        <v>498237</v>
      </c>
      <c r="BD28" s="718">
        <v>495051</v>
      </c>
      <c r="BE28" s="718">
        <v>623089</v>
      </c>
      <c r="BF28" s="718">
        <v>238796</v>
      </c>
      <c r="BG28" s="718">
        <v>75884</v>
      </c>
      <c r="BH28" s="718">
        <v>61290</v>
      </c>
      <c r="BI28" s="718">
        <v>61290</v>
      </c>
      <c r="BJ28" s="718">
        <v>56171</v>
      </c>
      <c r="BK28" s="718">
        <v>56171</v>
      </c>
      <c r="BL28" s="718">
        <v>54539</v>
      </c>
      <c r="BM28" s="718" t="s">
        <v>689</v>
      </c>
      <c r="BN28" s="718" t="s">
        <v>689</v>
      </c>
      <c r="BO28" s="718" t="s">
        <v>689</v>
      </c>
      <c r="BP28" s="718" t="s">
        <v>689</v>
      </c>
      <c r="BQ28" s="718" t="s">
        <v>689</v>
      </c>
      <c r="BR28" s="718" t="s">
        <v>689</v>
      </c>
      <c r="BS28" s="718" t="s">
        <v>689</v>
      </c>
      <c r="BT28" s="718" t="s">
        <v>689</v>
      </c>
      <c r="BU28" s="718" t="s">
        <v>689</v>
      </c>
      <c r="BV28" s="718" t="s">
        <v>689</v>
      </c>
      <c r="BW28" s="718" t="s">
        <v>691</v>
      </c>
      <c r="BX28" s="718" t="s">
        <v>691</v>
      </c>
      <c r="BY28" s="718" t="s">
        <v>691</v>
      </c>
      <c r="BZ28" s="719" t="s">
        <v>691</v>
      </c>
      <c r="CA28" s="167"/>
    </row>
    <row r="29" spans="2:79" s="17" customFormat="1" ht="15.75">
      <c r="B29" s="273">
        <v>5</v>
      </c>
      <c r="C29" s="178" t="s">
        <v>668</v>
      </c>
      <c r="D29" s="178" t="s">
        <v>669</v>
      </c>
      <c r="E29" s="178" t="s">
        <v>3</v>
      </c>
      <c r="F29" s="178" t="s">
        <v>670</v>
      </c>
      <c r="G29" s="178" t="s">
        <v>29</v>
      </c>
      <c r="H29" s="178" t="s">
        <v>676</v>
      </c>
      <c r="I29" s="178">
        <v>2011</v>
      </c>
      <c r="J29" s="178"/>
      <c r="K29" s="178" t="s">
        <v>678</v>
      </c>
      <c r="L29" s="178"/>
      <c r="M29" s="178" t="s">
        <v>685</v>
      </c>
      <c r="N29" s="718">
        <v>7261</v>
      </c>
      <c r="O29" s="718">
        <v>3301.3238270000002</v>
      </c>
      <c r="P29" s="718">
        <v>6033152.9009999996</v>
      </c>
      <c r="Q29" s="178"/>
      <c r="R29" s="716">
        <v>1995</v>
      </c>
      <c r="S29" s="716">
        <v>1995</v>
      </c>
      <c r="T29" s="716">
        <v>1995</v>
      </c>
      <c r="U29" s="716">
        <v>1995</v>
      </c>
      <c r="V29" s="716">
        <v>1995</v>
      </c>
      <c r="W29" s="716">
        <v>1995</v>
      </c>
      <c r="X29" s="716">
        <v>1995</v>
      </c>
      <c r="Y29" s="716">
        <v>1995</v>
      </c>
      <c r="Z29" s="716">
        <v>1995</v>
      </c>
      <c r="AA29" s="716">
        <v>1995</v>
      </c>
      <c r="AB29" s="716">
        <v>1995</v>
      </c>
      <c r="AC29" s="716">
        <v>1995</v>
      </c>
      <c r="AD29" s="716">
        <v>1995</v>
      </c>
      <c r="AE29" s="716">
        <v>1995</v>
      </c>
      <c r="AF29" s="716">
        <v>1995</v>
      </c>
      <c r="AG29" s="716">
        <v>1995</v>
      </c>
      <c r="AH29" s="716">
        <v>1995</v>
      </c>
      <c r="AI29" s="716">
        <v>1995</v>
      </c>
      <c r="AJ29" s="716">
        <v>1577</v>
      </c>
      <c r="AK29" s="178" t="s">
        <v>691</v>
      </c>
      <c r="AL29" s="178" t="s">
        <v>691</v>
      </c>
      <c r="AM29" s="178" t="s">
        <v>691</v>
      </c>
      <c r="AN29" s="178" t="s">
        <v>691</v>
      </c>
      <c r="AO29" s="178" t="s">
        <v>691</v>
      </c>
      <c r="AP29" s="178" t="s">
        <v>691</v>
      </c>
      <c r="AQ29" s="178" t="s">
        <v>691</v>
      </c>
      <c r="AR29" s="178" t="s">
        <v>691</v>
      </c>
      <c r="AS29" s="178" t="s">
        <v>691</v>
      </c>
      <c r="AT29" s="178" t="s">
        <v>691</v>
      </c>
      <c r="AU29" s="178" t="s">
        <v>691</v>
      </c>
      <c r="AV29" s="178"/>
      <c r="AW29" s="718">
        <v>3614070</v>
      </c>
      <c r="AX29" s="718">
        <v>3614070</v>
      </c>
      <c r="AY29" s="718">
        <v>3614070</v>
      </c>
      <c r="AZ29" s="718">
        <v>3614070</v>
      </c>
      <c r="BA29" s="718">
        <v>3614070</v>
      </c>
      <c r="BB29" s="718">
        <v>3614070</v>
      </c>
      <c r="BC29" s="718">
        <v>3614070</v>
      </c>
      <c r="BD29" s="718">
        <v>3614070</v>
      </c>
      <c r="BE29" s="718">
        <v>3614070</v>
      </c>
      <c r="BF29" s="718">
        <v>3614070</v>
      </c>
      <c r="BG29" s="718">
        <v>3614070</v>
      </c>
      <c r="BH29" s="718">
        <v>3614070</v>
      </c>
      <c r="BI29" s="718">
        <v>3614070</v>
      </c>
      <c r="BJ29" s="718">
        <v>3614070</v>
      </c>
      <c r="BK29" s="718">
        <v>3614070</v>
      </c>
      <c r="BL29" s="718">
        <v>3614070</v>
      </c>
      <c r="BM29" s="718">
        <v>3614070</v>
      </c>
      <c r="BN29" s="718">
        <v>3614070</v>
      </c>
      <c r="BO29" s="718">
        <v>3240132</v>
      </c>
      <c r="BP29" s="718" t="s">
        <v>689</v>
      </c>
      <c r="BQ29" s="718" t="s">
        <v>689</v>
      </c>
      <c r="BR29" s="718" t="s">
        <v>689</v>
      </c>
      <c r="BS29" s="718" t="s">
        <v>689</v>
      </c>
      <c r="BT29" s="718" t="s">
        <v>689</v>
      </c>
      <c r="BU29" s="718" t="s">
        <v>689</v>
      </c>
      <c r="BV29" s="718" t="s">
        <v>689</v>
      </c>
      <c r="BW29" s="718" t="s">
        <v>691</v>
      </c>
      <c r="BX29" s="718" t="s">
        <v>691</v>
      </c>
      <c r="BY29" s="718" t="s">
        <v>691</v>
      </c>
      <c r="BZ29" s="719" t="s">
        <v>691</v>
      </c>
      <c r="CA29" s="167"/>
    </row>
    <row r="30" spans="2:79" s="17" customFormat="1" ht="15.75">
      <c r="B30" s="273">
        <v>6</v>
      </c>
      <c r="C30" s="178" t="s">
        <v>668</v>
      </c>
      <c r="D30" s="178" t="s">
        <v>669</v>
      </c>
      <c r="E30" s="178" t="s">
        <v>42</v>
      </c>
      <c r="F30" s="178" t="s">
        <v>670</v>
      </c>
      <c r="G30" s="178" t="s">
        <v>29</v>
      </c>
      <c r="H30" s="178" t="s">
        <v>677</v>
      </c>
      <c r="I30" s="178">
        <v>2011</v>
      </c>
      <c r="J30" s="178"/>
      <c r="K30" s="178" t="s">
        <v>678</v>
      </c>
      <c r="L30" s="178" t="s">
        <v>680</v>
      </c>
      <c r="M30" s="178" t="s">
        <v>686</v>
      </c>
      <c r="N30" s="718">
        <v>533</v>
      </c>
      <c r="O30" s="718">
        <v>298.48</v>
      </c>
      <c r="P30" s="718">
        <v>772.85</v>
      </c>
      <c r="Q30" s="178"/>
      <c r="R30" s="178">
        <v>298</v>
      </c>
      <c r="S30" s="178" t="s">
        <v>693</v>
      </c>
      <c r="T30" s="178" t="s">
        <v>692</v>
      </c>
      <c r="U30" s="178" t="s">
        <v>692</v>
      </c>
      <c r="V30" s="178" t="s">
        <v>692</v>
      </c>
      <c r="W30" s="178" t="s">
        <v>691</v>
      </c>
      <c r="X30" s="178" t="s">
        <v>691</v>
      </c>
      <c r="Y30" s="178" t="s">
        <v>691</v>
      </c>
      <c r="Z30" s="178" t="s">
        <v>691</v>
      </c>
      <c r="AA30" s="178" t="s">
        <v>693</v>
      </c>
      <c r="AB30" s="178" t="s">
        <v>691</v>
      </c>
      <c r="AC30" s="178" t="s">
        <v>691</v>
      </c>
      <c r="AD30" s="178" t="s">
        <v>691</v>
      </c>
      <c r="AE30" s="178" t="s">
        <v>691</v>
      </c>
      <c r="AF30" s="178" t="s">
        <v>691</v>
      </c>
      <c r="AG30" s="178" t="s">
        <v>691</v>
      </c>
      <c r="AH30" s="178" t="s">
        <v>691</v>
      </c>
      <c r="AI30" s="178" t="s">
        <v>691</v>
      </c>
      <c r="AJ30" s="178" t="s">
        <v>691</v>
      </c>
      <c r="AK30" s="178" t="s">
        <v>691</v>
      </c>
      <c r="AL30" s="178" t="s">
        <v>691</v>
      </c>
      <c r="AM30" s="178" t="s">
        <v>691</v>
      </c>
      <c r="AN30" s="178" t="s">
        <v>691</v>
      </c>
      <c r="AO30" s="178" t="s">
        <v>691</v>
      </c>
      <c r="AP30" s="178" t="s">
        <v>691</v>
      </c>
      <c r="AQ30" s="178" t="s">
        <v>691</v>
      </c>
      <c r="AR30" s="178" t="s">
        <v>691</v>
      </c>
      <c r="AS30" s="178" t="s">
        <v>691</v>
      </c>
      <c r="AT30" s="178" t="s">
        <v>691</v>
      </c>
      <c r="AU30" s="178" t="s">
        <v>691</v>
      </c>
      <c r="AV30" s="178"/>
      <c r="AW30" s="718">
        <v>773</v>
      </c>
      <c r="AX30" s="718" t="s">
        <v>689</v>
      </c>
      <c r="AY30" s="718" t="s">
        <v>689</v>
      </c>
      <c r="AZ30" s="718" t="s">
        <v>689</v>
      </c>
      <c r="BA30" s="718" t="s">
        <v>689</v>
      </c>
      <c r="BB30" s="718" t="s">
        <v>689</v>
      </c>
      <c r="BC30" s="718" t="s">
        <v>690</v>
      </c>
      <c r="BD30" s="718" t="s">
        <v>690</v>
      </c>
      <c r="BE30" s="718" t="s">
        <v>690</v>
      </c>
      <c r="BF30" s="718" t="s">
        <v>690</v>
      </c>
      <c r="BG30" s="718" t="s">
        <v>690</v>
      </c>
      <c r="BH30" s="718" t="s">
        <v>690</v>
      </c>
      <c r="BI30" s="718" t="s">
        <v>690</v>
      </c>
      <c r="BJ30" s="718" t="s">
        <v>690</v>
      </c>
      <c r="BK30" s="718" t="s">
        <v>690</v>
      </c>
      <c r="BL30" s="718" t="s">
        <v>689</v>
      </c>
      <c r="BM30" s="718" t="s">
        <v>689</v>
      </c>
      <c r="BN30" s="718" t="s">
        <v>689</v>
      </c>
      <c r="BO30" s="718" t="s">
        <v>689</v>
      </c>
      <c r="BP30" s="718" t="s">
        <v>689</v>
      </c>
      <c r="BQ30" s="718" t="s">
        <v>689</v>
      </c>
      <c r="BR30" s="718" t="s">
        <v>689</v>
      </c>
      <c r="BS30" s="718" t="s">
        <v>689</v>
      </c>
      <c r="BT30" s="718" t="s">
        <v>689</v>
      </c>
      <c r="BU30" s="718" t="s">
        <v>689</v>
      </c>
      <c r="BV30" s="718" t="s">
        <v>689</v>
      </c>
      <c r="BW30" s="718" t="s">
        <v>691</v>
      </c>
      <c r="BX30" s="718" t="s">
        <v>691</v>
      </c>
      <c r="BY30" s="718" t="s">
        <v>691</v>
      </c>
      <c r="BZ30" s="719" t="s">
        <v>691</v>
      </c>
      <c r="CA30" s="167"/>
    </row>
    <row r="31" spans="2:79" s="17" customFormat="1" ht="15.75">
      <c r="B31" s="273">
        <v>7</v>
      </c>
      <c r="C31" s="178" t="s">
        <v>668</v>
      </c>
      <c r="D31" s="178" t="s">
        <v>669</v>
      </c>
      <c r="E31" s="178" t="s">
        <v>6</v>
      </c>
      <c r="F31" s="178" t="s">
        <v>670</v>
      </c>
      <c r="G31" s="178" t="s">
        <v>29</v>
      </c>
      <c r="H31" s="178" t="s">
        <v>676</v>
      </c>
      <c r="I31" s="178">
        <v>2011</v>
      </c>
      <c r="J31" s="178"/>
      <c r="K31" s="178" t="s">
        <v>678</v>
      </c>
      <c r="L31" s="178" t="s">
        <v>681</v>
      </c>
      <c r="M31" s="178" t="s">
        <v>684</v>
      </c>
      <c r="N31" s="718">
        <v>5</v>
      </c>
      <c r="O31" s="718">
        <v>5.9340019999999999E-3</v>
      </c>
      <c r="P31" s="718">
        <v>128.7711122</v>
      </c>
      <c r="Q31" s="178"/>
      <c r="R31" s="178">
        <v>0</v>
      </c>
      <c r="S31" s="178">
        <v>0</v>
      </c>
      <c r="T31" s="178">
        <v>0</v>
      </c>
      <c r="U31" s="178">
        <v>0</v>
      </c>
      <c r="V31" s="178">
        <v>0</v>
      </c>
      <c r="W31" s="178">
        <v>0</v>
      </c>
      <c r="X31" s="178">
        <v>0</v>
      </c>
      <c r="Y31" s="178">
        <v>0</v>
      </c>
      <c r="Z31" s="178">
        <v>0</v>
      </c>
      <c r="AA31" s="178">
        <v>0</v>
      </c>
      <c r="AB31" s="178" t="s">
        <v>691</v>
      </c>
      <c r="AC31" s="178" t="s">
        <v>691</v>
      </c>
      <c r="AD31" s="178" t="s">
        <v>691</v>
      </c>
      <c r="AE31" s="178" t="s">
        <v>691</v>
      </c>
      <c r="AF31" s="178" t="s">
        <v>691</v>
      </c>
      <c r="AG31" s="178" t="s">
        <v>691</v>
      </c>
      <c r="AH31" s="178" t="s">
        <v>691</v>
      </c>
      <c r="AI31" s="178" t="s">
        <v>691</v>
      </c>
      <c r="AJ31" s="178" t="s">
        <v>691</v>
      </c>
      <c r="AK31" s="178" t="s">
        <v>691</v>
      </c>
      <c r="AL31" s="178" t="s">
        <v>691</v>
      </c>
      <c r="AM31" s="178" t="s">
        <v>691</v>
      </c>
      <c r="AN31" s="178" t="s">
        <v>691</v>
      </c>
      <c r="AO31" s="178" t="s">
        <v>691</v>
      </c>
      <c r="AP31" s="178" t="s">
        <v>691</v>
      </c>
      <c r="AQ31" s="178" t="s">
        <v>691</v>
      </c>
      <c r="AR31" s="178" t="s">
        <v>691</v>
      </c>
      <c r="AS31" s="178" t="s">
        <v>691</v>
      </c>
      <c r="AT31" s="178" t="s">
        <v>691</v>
      </c>
      <c r="AU31" s="178" t="s">
        <v>691</v>
      </c>
      <c r="AV31" s="178"/>
      <c r="AW31" s="718">
        <v>87</v>
      </c>
      <c r="AX31" s="718">
        <v>87</v>
      </c>
      <c r="AY31" s="718">
        <v>87</v>
      </c>
      <c r="AZ31" s="718">
        <v>87</v>
      </c>
      <c r="BA31" s="718">
        <v>87</v>
      </c>
      <c r="BB31" s="718">
        <v>87</v>
      </c>
      <c r="BC31" s="718">
        <v>49</v>
      </c>
      <c r="BD31" s="718">
        <v>49</v>
      </c>
      <c r="BE31" s="718">
        <v>49</v>
      </c>
      <c r="BF31" s="718">
        <v>12</v>
      </c>
      <c r="BG31" s="718" t="s">
        <v>690</v>
      </c>
      <c r="BH31" s="718" t="s">
        <v>690</v>
      </c>
      <c r="BI31" s="718" t="s">
        <v>690</v>
      </c>
      <c r="BJ31" s="718" t="s">
        <v>690</v>
      </c>
      <c r="BK31" s="718" t="s">
        <v>690</v>
      </c>
      <c r="BL31" s="718" t="s">
        <v>689</v>
      </c>
      <c r="BM31" s="718" t="s">
        <v>689</v>
      </c>
      <c r="BN31" s="718" t="s">
        <v>689</v>
      </c>
      <c r="BO31" s="718" t="s">
        <v>689</v>
      </c>
      <c r="BP31" s="718" t="s">
        <v>689</v>
      </c>
      <c r="BQ31" s="718" t="s">
        <v>689</v>
      </c>
      <c r="BR31" s="718" t="s">
        <v>689</v>
      </c>
      <c r="BS31" s="718" t="s">
        <v>689</v>
      </c>
      <c r="BT31" s="718" t="s">
        <v>689</v>
      </c>
      <c r="BU31" s="718" t="s">
        <v>689</v>
      </c>
      <c r="BV31" s="718" t="s">
        <v>689</v>
      </c>
      <c r="BW31" s="718" t="s">
        <v>691</v>
      </c>
      <c r="BX31" s="718" t="s">
        <v>691</v>
      </c>
      <c r="BY31" s="718" t="s">
        <v>691</v>
      </c>
      <c r="BZ31" s="719" t="s">
        <v>691</v>
      </c>
      <c r="CA31" s="167"/>
    </row>
    <row r="32" spans="2:79" s="17" customFormat="1" ht="15.75">
      <c r="B32" s="273">
        <v>8</v>
      </c>
      <c r="C32" s="178" t="s">
        <v>668</v>
      </c>
      <c r="D32" s="178" t="s">
        <v>671</v>
      </c>
      <c r="E32" s="178" t="s">
        <v>672</v>
      </c>
      <c r="F32" s="178" t="s">
        <v>670</v>
      </c>
      <c r="G32" s="178" t="s">
        <v>673</v>
      </c>
      <c r="H32" s="178" t="s">
        <v>677</v>
      </c>
      <c r="I32" s="178">
        <v>2011</v>
      </c>
      <c r="J32" s="178"/>
      <c r="K32" s="178" t="s">
        <v>678</v>
      </c>
      <c r="L32" s="178" t="s">
        <v>682</v>
      </c>
      <c r="M32" s="178" t="s">
        <v>687</v>
      </c>
      <c r="N32" s="718">
        <v>10</v>
      </c>
      <c r="O32" s="718">
        <v>2373</v>
      </c>
      <c r="P32" s="718">
        <v>70271.48</v>
      </c>
      <c r="Q32" s="178"/>
      <c r="R32" s="716">
        <v>1800</v>
      </c>
      <c r="S32" s="178" t="s">
        <v>693</v>
      </c>
      <c r="T32" s="178" t="s">
        <v>692</v>
      </c>
      <c r="U32" s="178" t="s">
        <v>692</v>
      </c>
      <c r="V32" s="178" t="s">
        <v>692</v>
      </c>
      <c r="W32" s="178" t="s">
        <v>691</v>
      </c>
      <c r="X32" s="178" t="s">
        <v>691</v>
      </c>
      <c r="Y32" s="178" t="s">
        <v>691</v>
      </c>
      <c r="Z32" s="178" t="s">
        <v>691</v>
      </c>
      <c r="AA32" s="178" t="s">
        <v>693</v>
      </c>
      <c r="AB32" s="178" t="s">
        <v>691</v>
      </c>
      <c r="AC32" s="178" t="s">
        <v>691</v>
      </c>
      <c r="AD32" s="178" t="s">
        <v>691</v>
      </c>
      <c r="AE32" s="178" t="s">
        <v>691</v>
      </c>
      <c r="AF32" s="178" t="s">
        <v>691</v>
      </c>
      <c r="AG32" s="178" t="s">
        <v>691</v>
      </c>
      <c r="AH32" s="178" t="s">
        <v>691</v>
      </c>
      <c r="AI32" s="178" t="s">
        <v>691</v>
      </c>
      <c r="AJ32" s="178" t="s">
        <v>691</v>
      </c>
      <c r="AK32" s="178" t="s">
        <v>691</v>
      </c>
      <c r="AL32" s="178" t="s">
        <v>691</v>
      </c>
      <c r="AM32" s="178" t="s">
        <v>691</v>
      </c>
      <c r="AN32" s="178" t="s">
        <v>691</v>
      </c>
      <c r="AO32" s="178" t="s">
        <v>691</v>
      </c>
      <c r="AP32" s="178" t="s">
        <v>691</v>
      </c>
      <c r="AQ32" s="178" t="s">
        <v>691</v>
      </c>
      <c r="AR32" s="178" t="s">
        <v>691</v>
      </c>
      <c r="AS32" s="178" t="s">
        <v>691</v>
      </c>
      <c r="AT32" s="178" t="s">
        <v>691</v>
      </c>
      <c r="AU32" s="178" t="s">
        <v>691</v>
      </c>
      <c r="AV32" s="178"/>
      <c r="AW32" s="718">
        <v>70271</v>
      </c>
      <c r="AX32" s="718" t="s">
        <v>689</v>
      </c>
      <c r="AY32" s="718" t="s">
        <v>689</v>
      </c>
      <c r="AZ32" s="718" t="s">
        <v>689</v>
      </c>
      <c r="BA32" s="718" t="s">
        <v>689</v>
      </c>
      <c r="BB32" s="718" t="s">
        <v>689</v>
      </c>
      <c r="BC32" s="718" t="s">
        <v>690</v>
      </c>
      <c r="BD32" s="718" t="s">
        <v>690</v>
      </c>
      <c r="BE32" s="718" t="s">
        <v>690</v>
      </c>
      <c r="BF32" s="718" t="s">
        <v>690</v>
      </c>
      <c r="BG32" s="718" t="s">
        <v>690</v>
      </c>
      <c r="BH32" s="718" t="s">
        <v>690</v>
      </c>
      <c r="BI32" s="718" t="s">
        <v>690</v>
      </c>
      <c r="BJ32" s="718" t="s">
        <v>690</v>
      </c>
      <c r="BK32" s="718" t="s">
        <v>690</v>
      </c>
      <c r="BL32" s="718" t="s">
        <v>689</v>
      </c>
      <c r="BM32" s="718" t="s">
        <v>689</v>
      </c>
      <c r="BN32" s="718" t="s">
        <v>689</v>
      </c>
      <c r="BO32" s="718" t="s">
        <v>689</v>
      </c>
      <c r="BP32" s="718" t="s">
        <v>689</v>
      </c>
      <c r="BQ32" s="718" t="s">
        <v>689</v>
      </c>
      <c r="BR32" s="718" t="s">
        <v>689</v>
      </c>
      <c r="BS32" s="718" t="s">
        <v>689</v>
      </c>
      <c r="BT32" s="718" t="s">
        <v>689</v>
      </c>
      <c r="BU32" s="718" t="s">
        <v>689</v>
      </c>
      <c r="BV32" s="718" t="s">
        <v>689</v>
      </c>
      <c r="BW32" s="718" t="s">
        <v>691</v>
      </c>
      <c r="BX32" s="718" t="s">
        <v>691</v>
      </c>
      <c r="BY32" s="718" t="s">
        <v>691</v>
      </c>
      <c r="BZ32" s="719" t="s">
        <v>691</v>
      </c>
      <c r="CA32" s="167"/>
    </row>
    <row r="33" spans="2:79" s="17" customFormat="1" ht="15.75">
      <c r="B33" s="273">
        <v>9</v>
      </c>
      <c r="C33" s="178" t="s">
        <v>668</v>
      </c>
      <c r="D33" s="178" t="s">
        <v>671</v>
      </c>
      <c r="E33" s="178" t="s">
        <v>21</v>
      </c>
      <c r="F33" s="178" t="s">
        <v>670</v>
      </c>
      <c r="G33" s="178" t="s">
        <v>673</v>
      </c>
      <c r="H33" s="178" t="s">
        <v>676</v>
      </c>
      <c r="I33" s="178">
        <v>2011</v>
      </c>
      <c r="J33" s="178"/>
      <c r="K33" s="178" t="s">
        <v>678</v>
      </c>
      <c r="L33" s="178"/>
      <c r="M33" s="178" t="s">
        <v>688</v>
      </c>
      <c r="N33" s="718">
        <v>3407</v>
      </c>
      <c r="O33" s="718">
        <v>3137.0529240000001</v>
      </c>
      <c r="P33" s="718">
        <v>9136175.0140000004</v>
      </c>
      <c r="Q33" s="178"/>
      <c r="R33" s="716">
        <v>3359</v>
      </c>
      <c r="S33" s="716">
        <v>3359</v>
      </c>
      <c r="T33" s="716">
        <v>3274</v>
      </c>
      <c r="U33" s="716">
        <v>2887</v>
      </c>
      <c r="V33" s="716">
        <v>2887</v>
      </c>
      <c r="W33" s="716">
        <v>2867</v>
      </c>
      <c r="X33" s="716">
        <v>415</v>
      </c>
      <c r="Y33" s="716">
        <v>407</v>
      </c>
      <c r="Z33" s="716">
        <v>407</v>
      </c>
      <c r="AA33" s="716">
        <v>407</v>
      </c>
      <c r="AB33" s="716">
        <v>371</v>
      </c>
      <c r="AC33" s="716">
        <v>371</v>
      </c>
      <c r="AD33" s="716">
        <v>18</v>
      </c>
      <c r="AE33" s="716">
        <v>18</v>
      </c>
      <c r="AF33" s="716">
        <v>18</v>
      </c>
      <c r="AG33" s="178" t="s">
        <v>691</v>
      </c>
      <c r="AH33" s="178" t="s">
        <v>691</v>
      </c>
      <c r="AI33" s="178" t="s">
        <v>691</v>
      </c>
      <c r="AJ33" s="178" t="s">
        <v>691</v>
      </c>
      <c r="AK33" s="178" t="s">
        <v>691</v>
      </c>
      <c r="AL33" s="178" t="s">
        <v>691</v>
      </c>
      <c r="AM33" s="178" t="s">
        <v>691</v>
      </c>
      <c r="AN33" s="178" t="s">
        <v>691</v>
      </c>
      <c r="AO33" s="178" t="s">
        <v>691</v>
      </c>
      <c r="AP33" s="178" t="s">
        <v>691</v>
      </c>
      <c r="AQ33" s="178" t="s">
        <v>691</v>
      </c>
      <c r="AR33" s="178" t="s">
        <v>691</v>
      </c>
      <c r="AS33" s="178" t="s">
        <v>691</v>
      </c>
      <c r="AT33" s="178" t="s">
        <v>691</v>
      </c>
      <c r="AU33" s="178" t="s">
        <v>691</v>
      </c>
      <c r="AV33" s="178"/>
      <c r="AW33" s="718">
        <v>8483296</v>
      </c>
      <c r="AX33" s="718">
        <v>8481220</v>
      </c>
      <c r="AY33" s="718">
        <v>8234295</v>
      </c>
      <c r="AZ33" s="718">
        <v>7110797</v>
      </c>
      <c r="BA33" s="718">
        <v>7110797</v>
      </c>
      <c r="BB33" s="718">
        <v>7065244</v>
      </c>
      <c r="BC33" s="718">
        <v>1115244</v>
      </c>
      <c r="BD33" s="718">
        <v>1109301</v>
      </c>
      <c r="BE33" s="718">
        <v>1109301</v>
      </c>
      <c r="BF33" s="718">
        <v>1109301</v>
      </c>
      <c r="BG33" s="718">
        <v>873450</v>
      </c>
      <c r="BH33" s="718">
        <v>873450</v>
      </c>
      <c r="BI33" s="718">
        <v>13492</v>
      </c>
      <c r="BJ33" s="718">
        <v>13492</v>
      </c>
      <c r="BK33" s="718">
        <v>13492</v>
      </c>
      <c r="BL33" s="718" t="s">
        <v>689</v>
      </c>
      <c r="BM33" s="718" t="s">
        <v>689</v>
      </c>
      <c r="BN33" s="718" t="s">
        <v>689</v>
      </c>
      <c r="BO33" s="718" t="s">
        <v>689</v>
      </c>
      <c r="BP33" s="718" t="s">
        <v>689</v>
      </c>
      <c r="BQ33" s="718" t="s">
        <v>689</v>
      </c>
      <c r="BR33" s="718" t="s">
        <v>689</v>
      </c>
      <c r="BS33" s="718" t="s">
        <v>689</v>
      </c>
      <c r="BT33" s="718" t="s">
        <v>689</v>
      </c>
      <c r="BU33" s="718" t="s">
        <v>689</v>
      </c>
      <c r="BV33" s="718" t="s">
        <v>689</v>
      </c>
      <c r="BW33" s="718" t="s">
        <v>691</v>
      </c>
      <c r="BX33" s="718" t="s">
        <v>691</v>
      </c>
      <c r="BY33" s="718" t="s">
        <v>691</v>
      </c>
      <c r="BZ33" s="719" t="s">
        <v>691</v>
      </c>
      <c r="CA33" s="167"/>
    </row>
    <row r="34" spans="2:79" s="17" customFormat="1" ht="15.75">
      <c r="B34" s="273">
        <v>10</v>
      </c>
      <c r="C34" s="178" t="s">
        <v>668</v>
      </c>
      <c r="D34" s="178" t="s">
        <v>671</v>
      </c>
      <c r="E34" s="178" t="s">
        <v>22</v>
      </c>
      <c r="F34" s="178" t="s">
        <v>670</v>
      </c>
      <c r="G34" s="178" t="s">
        <v>673</v>
      </c>
      <c r="H34" s="178" t="s">
        <v>676</v>
      </c>
      <c r="I34" s="178">
        <v>2011</v>
      </c>
      <c r="J34" s="178"/>
      <c r="K34" s="178" t="s">
        <v>678</v>
      </c>
      <c r="L34" s="178"/>
      <c r="M34" s="178" t="s">
        <v>688</v>
      </c>
      <c r="N34" s="718">
        <v>198</v>
      </c>
      <c r="O34" s="718">
        <v>3113.3151029999999</v>
      </c>
      <c r="P34" s="718">
        <v>16278797.93</v>
      </c>
      <c r="Q34" s="178"/>
      <c r="R34" s="716">
        <v>2236</v>
      </c>
      <c r="S34" s="716">
        <v>2236</v>
      </c>
      <c r="T34" s="716">
        <v>2236</v>
      </c>
      <c r="U34" s="716">
        <v>2236</v>
      </c>
      <c r="V34" s="716">
        <v>2236</v>
      </c>
      <c r="W34" s="716">
        <v>2236</v>
      </c>
      <c r="X34" s="716">
        <v>2236</v>
      </c>
      <c r="Y34" s="716">
        <v>2236</v>
      </c>
      <c r="Z34" s="716">
        <v>1733</v>
      </c>
      <c r="AA34" s="716">
        <v>1733</v>
      </c>
      <c r="AB34" s="716">
        <v>411</v>
      </c>
      <c r="AC34" s="716">
        <v>411</v>
      </c>
      <c r="AD34" s="716">
        <v>411</v>
      </c>
      <c r="AE34" s="716">
        <v>411</v>
      </c>
      <c r="AF34" s="716">
        <v>411</v>
      </c>
      <c r="AG34" s="178" t="s">
        <v>691</v>
      </c>
      <c r="AH34" s="178" t="s">
        <v>691</v>
      </c>
      <c r="AI34" s="178" t="s">
        <v>691</v>
      </c>
      <c r="AJ34" s="178" t="s">
        <v>691</v>
      </c>
      <c r="AK34" s="178" t="s">
        <v>691</v>
      </c>
      <c r="AL34" s="178" t="s">
        <v>691</v>
      </c>
      <c r="AM34" s="178" t="s">
        <v>691</v>
      </c>
      <c r="AN34" s="178" t="s">
        <v>691</v>
      </c>
      <c r="AO34" s="178" t="s">
        <v>691</v>
      </c>
      <c r="AP34" s="178" t="s">
        <v>691</v>
      </c>
      <c r="AQ34" s="178" t="s">
        <v>691</v>
      </c>
      <c r="AR34" s="178" t="s">
        <v>691</v>
      </c>
      <c r="AS34" s="178" t="s">
        <v>691</v>
      </c>
      <c r="AT34" s="178" t="s">
        <v>691</v>
      </c>
      <c r="AU34" s="178" t="s">
        <v>691</v>
      </c>
      <c r="AV34" s="178"/>
      <c r="AW34" s="718">
        <v>12075272</v>
      </c>
      <c r="AX34" s="718">
        <v>12075272</v>
      </c>
      <c r="AY34" s="718">
        <v>12075272</v>
      </c>
      <c r="AZ34" s="718">
        <v>12075272</v>
      </c>
      <c r="BA34" s="718">
        <v>12075272</v>
      </c>
      <c r="BB34" s="718">
        <v>12075272</v>
      </c>
      <c r="BC34" s="718">
        <v>12075272</v>
      </c>
      <c r="BD34" s="718">
        <v>12075272</v>
      </c>
      <c r="BE34" s="718">
        <v>9675568</v>
      </c>
      <c r="BF34" s="718">
        <v>9675568</v>
      </c>
      <c r="BG34" s="718">
        <v>2679785</v>
      </c>
      <c r="BH34" s="718">
        <v>2679785</v>
      </c>
      <c r="BI34" s="718">
        <v>2679785</v>
      </c>
      <c r="BJ34" s="718">
        <v>2679785</v>
      </c>
      <c r="BK34" s="718">
        <v>2679785</v>
      </c>
      <c r="BL34" s="718" t="s">
        <v>689</v>
      </c>
      <c r="BM34" s="718" t="s">
        <v>689</v>
      </c>
      <c r="BN34" s="718" t="s">
        <v>689</v>
      </c>
      <c r="BO34" s="718" t="s">
        <v>689</v>
      </c>
      <c r="BP34" s="718" t="s">
        <v>689</v>
      </c>
      <c r="BQ34" s="718" t="s">
        <v>689</v>
      </c>
      <c r="BR34" s="718" t="s">
        <v>689</v>
      </c>
      <c r="BS34" s="718" t="s">
        <v>689</v>
      </c>
      <c r="BT34" s="718" t="s">
        <v>689</v>
      </c>
      <c r="BU34" s="718" t="s">
        <v>689</v>
      </c>
      <c r="BV34" s="718" t="s">
        <v>689</v>
      </c>
      <c r="BW34" s="718" t="s">
        <v>691</v>
      </c>
      <c r="BX34" s="718" t="s">
        <v>691</v>
      </c>
      <c r="BY34" s="718" t="s">
        <v>691</v>
      </c>
      <c r="BZ34" s="719" t="s">
        <v>691</v>
      </c>
      <c r="CA34" s="167"/>
    </row>
    <row r="35" spans="2:79" s="17" customFormat="1" ht="15.75">
      <c r="B35" s="273">
        <v>11</v>
      </c>
      <c r="C35" s="178" t="s">
        <v>668</v>
      </c>
      <c r="D35" s="178" t="s">
        <v>674</v>
      </c>
      <c r="E35" s="178" t="s">
        <v>9</v>
      </c>
      <c r="F35" s="178" t="s">
        <v>670</v>
      </c>
      <c r="G35" s="178" t="s">
        <v>674</v>
      </c>
      <c r="H35" s="178" t="s">
        <v>677</v>
      </c>
      <c r="I35" s="178">
        <v>2011</v>
      </c>
      <c r="J35" s="178"/>
      <c r="K35" s="178" t="s">
        <v>678</v>
      </c>
      <c r="L35" s="178" t="s">
        <v>682</v>
      </c>
      <c r="M35" s="178" t="s">
        <v>687</v>
      </c>
      <c r="N35" s="718">
        <v>8</v>
      </c>
      <c r="O35" s="718">
        <v>3840</v>
      </c>
      <c r="P35" s="718">
        <v>189961.3</v>
      </c>
      <c r="Q35" s="178"/>
      <c r="R35" s="716">
        <v>3236</v>
      </c>
      <c r="S35" s="178" t="s">
        <v>693</v>
      </c>
      <c r="T35" s="178" t="s">
        <v>692</v>
      </c>
      <c r="U35" s="178" t="s">
        <v>692</v>
      </c>
      <c r="V35" s="178" t="s">
        <v>692</v>
      </c>
      <c r="W35" s="178" t="s">
        <v>691</v>
      </c>
      <c r="X35" s="178" t="s">
        <v>691</v>
      </c>
      <c r="Y35" s="178" t="s">
        <v>691</v>
      </c>
      <c r="Z35" s="178" t="s">
        <v>691</v>
      </c>
      <c r="AA35" s="178" t="s">
        <v>693</v>
      </c>
      <c r="AB35" s="178" t="s">
        <v>691</v>
      </c>
      <c r="AC35" s="178" t="s">
        <v>691</v>
      </c>
      <c r="AD35" s="178" t="s">
        <v>691</v>
      </c>
      <c r="AE35" s="178" t="s">
        <v>691</v>
      </c>
      <c r="AF35" s="178" t="s">
        <v>691</v>
      </c>
      <c r="AG35" s="178" t="s">
        <v>691</v>
      </c>
      <c r="AH35" s="178" t="s">
        <v>691</v>
      </c>
      <c r="AI35" s="178" t="s">
        <v>691</v>
      </c>
      <c r="AJ35" s="178" t="s">
        <v>691</v>
      </c>
      <c r="AK35" s="178" t="s">
        <v>691</v>
      </c>
      <c r="AL35" s="178" t="s">
        <v>691</v>
      </c>
      <c r="AM35" s="178" t="s">
        <v>691</v>
      </c>
      <c r="AN35" s="178" t="s">
        <v>691</v>
      </c>
      <c r="AO35" s="178" t="s">
        <v>691</v>
      </c>
      <c r="AP35" s="178" t="s">
        <v>691</v>
      </c>
      <c r="AQ35" s="178" t="s">
        <v>691</v>
      </c>
      <c r="AR35" s="178" t="s">
        <v>691</v>
      </c>
      <c r="AS35" s="178" t="s">
        <v>691</v>
      </c>
      <c r="AT35" s="178" t="s">
        <v>691</v>
      </c>
      <c r="AU35" s="178" t="s">
        <v>691</v>
      </c>
      <c r="AV35" s="178"/>
      <c r="AW35" s="718">
        <v>189961</v>
      </c>
      <c r="AX35" s="718" t="s">
        <v>689</v>
      </c>
      <c r="AY35" s="718" t="s">
        <v>689</v>
      </c>
      <c r="AZ35" s="718" t="s">
        <v>689</v>
      </c>
      <c r="BA35" s="718" t="s">
        <v>689</v>
      </c>
      <c r="BB35" s="718" t="s">
        <v>689</v>
      </c>
      <c r="BC35" s="718" t="s">
        <v>690</v>
      </c>
      <c r="BD35" s="718" t="s">
        <v>690</v>
      </c>
      <c r="BE35" s="718" t="s">
        <v>690</v>
      </c>
      <c r="BF35" s="718" t="s">
        <v>690</v>
      </c>
      <c r="BG35" s="718" t="s">
        <v>690</v>
      </c>
      <c r="BH35" s="718" t="s">
        <v>690</v>
      </c>
      <c r="BI35" s="718" t="s">
        <v>690</v>
      </c>
      <c r="BJ35" s="718" t="s">
        <v>690</v>
      </c>
      <c r="BK35" s="718" t="s">
        <v>690</v>
      </c>
      <c r="BL35" s="718" t="s">
        <v>689</v>
      </c>
      <c r="BM35" s="718" t="s">
        <v>689</v>
      </c>
      <c r="BN35" s="718" t="s">
        <v>689</v>
      </c>
      <c r="BO35" s="718" t="s">
        <v>689</v>
      </c>
      <c r="BP35" s="718" t="s">
        <v>689</v>
      </c>
      <c r="BQ35" s="718" t="s">
        <v>689</v>
      </c>
      <c r="BR35" s="718" t="s">
        <v>689</v>
      </c>
      <c r="BS35" s="718" t="s">
        <v>689</v>
      </c>
      <c r="BT35" s="718" t="s">
        <v>689</v>
      </c>
      <c r="BU35" s="718" t="s">
        <v>689</v>
      </c>
      <c r="BV35" s="718" t="s">
        <v>689</v>
      </c>
      <c r="BW35" s="718" t="s">
        <v>691</v>
      </c>
      <c r="BX35" s="718" t="s">
        <v>691</v>
      </c>
      <c r="BY35" s="718" t="s">
        <v>691</v>
      </c>
      <c r="BZ35" s="719" t="s">
        <v>691</v>
      </c>
      <c r="CA35" s="167"/>
    </row>
    <row r="36" spans="2:79" s="17" customFormat="1" ht="15.75">
      <c r="B36" s="273">
        <v>12</v>
      </c>
      <c r="C36" s="178" t="s">
        <v>668</v>
      </c>
      <c r="D36" s="178" t="s">
        <v>674</v>
      </c>
      <c r="E36" s="178" t="s">
        <v>22</v>
      </c>
      <c r="F36" s="178" t="s">
        <v>670</v>
      </c>
      <c r="G36" s="178" t="s">
        <v>674</v>
      </c>
      <c r="H36" s="178" t="s">
        <v>676</v>
      </c>
      <c r="I36" s="178">
        <v>2011</v>
      </c>
      <c r="J36" s="178"/>
      <c r="K36" s="178" t="s">
        <v>678</v>
      </c>
      <c r="L36" s="178"/>
      <c r="M36" s="178" t="s">
        <v>688</v>
      </c>
      <c r="N36" s="718">
        <v>32</v>
      </c>
      <c r="O36" s="718">
        <v>593.87023590000001</v>
      </c>
      <c r="P36" s="718">
        <v>2652720.9029999999</v>
      </c>
      <c r="Q36" s="178"/>
      <c r="R36" s="716">
        <v>422</v>
      </c>
      <c r="S36" s="716">
        <v>422</v>
      </c>
      <c r="T36" s="716">
        <v>422</v>
      </c>
      <c r="U36" s="716">
        <v>422</v>
      </c>
      <c r="V36" s="716">
        <v>422</v>
      </c>
      <c r="W36" s="716">
        <v>422</v>
      </c>
      <c r="X36" s="716">
        <v>422</v>
      </c>
      <c r="Y36" s="716">
        <v>422</v>
      </c>
      <c r="Z36" s="716">
        <v>402</v>
      </c>
      <c r="AA36" s="716">
        <v>402</v>
      </c>
      <c r="AB36" s="716">
        <v>129</v>
      </c>
      <c r="AC36" s="716">
        <v>129</v>
      </c>
      <c r="AD36" s="716">
        <v>129</v>
      </c>
      <c r="AE36" s="716">
        <v>129</v>
      </c>
      <c r="AF36" s="716">
        <v>129</v>
      </c>
      <c r="AG36" s="178" t="s">
        <v>691</v>
      </c>
      <c r="AH36" s="178" t="s">
        <v>691</v>
      </c>
      <c r="AI36" s="178" t="s">
        <v>691</v>
      </c>
      <c r="AJ36" s="178" t="s">
        <v>691</v>
      </c>
      <c r="AK36" s="178" t="s">
        <v>691</v>
      </c>
      <c r="AL36" s="178" t="s">
        <v>691</v>
      </c>
      <c r="AM36" s="178" t="s">
        <v>691</v>
      </c>
      <c r="AN36" s="178" t="s">
        <v>691</v>
      </c>
      <c r="AO36" s="178" t="s">
        <v>691</v>
      </c>
      <c r="AP36" s="178" t="s">
        <v>691</v>
      </c>
      <c r="AQ36" s="178" t="s">
        <v>691</v>
      </c>
      <c r="AR36" s="178" t="s">
        <v>691</v>
      </c>
      <c r="AS36" s="178" t="s">
        <v>691</v>
      </c>
      <c r="AT36" s="178" t="s">
        <v>691</v>
      </c>
      <c r="AU36" s="178" t="s">
        <v>691</v>
      </c>
      <c r="AV36" s="178"/>
      <c r="AW36" s="718">
        <v>1994497</v>
      </c>
      <c r="AX36" s="718">
        <v>1994497</v>
      </c>
      <c r="AY36" s="718">
        <v>1994497</v>
      </c>
      <c r="AZ36" s="718">
        <v>1994497</v>
      </c>
      <c r="BA36" s="718">
        <v>1994497</v>
      </c>
      <c r="BB36" s="718">
        <v>1994497</v>
      </c>
      <c r="BC36" s="718">
        <v>1994497</v>
      </c>
      <c r="BD36" s="718">
        <v>1994497</v>
      </c>
      <c r="BE36" s="718">
        <v>1932922</v>
      </c>
      <c r="BF36" s="718">
        <v>1932922</v>
      </c>
      <c r="BG36" s="718">
        <v>188877</v>
      </c>
      <c r="BH36" s="718">
        <v>188877</v>
      </c>
      <c r="BI36" s="718">
        <v>188877</v>
      </c>
      <c r="BJ36" s="718">
        <v>188877</v>
      </c>
      <c r="BK36" s="718">
        <v>188877</v>
      </c>
      <c r="BL36" s="718" t="s">
        <v>689</v>
      </c>
      <c r="BM36" s="718" t="s">
        <v>689</v>
      </c>
      <c r="BN36" s="718" t="s">
        <v>689</v>
      </c>
      <c r="BO36" s="718" t="s">
        <v>689</v>
      </c>
      <c r="BP36" s="718" t="s">
        <v>689</v>
      </c>
      <c r="BQ36" s="718" t="s">
        <v>689</v>
      </c>
      <c r="BR36" s="718" t="s">
        <v>689</v>
      </c>
      <c r="BS36" s="718" t="s">
        <v>689</v>
      </c>
      <c r="BT36" s="718" t="s">
        <v>689</v>
      </c>
      <c r="BU36" s="718" t="s">
        <v>689</v>
      </c>
      <c r="BV36" s="718" t="s">
        <v>689</v>
      </c>
      <c r="BW36" s="718" t="s">
        <v>691</v>
      </c>
      <c r="BX36" s="718" t="s">
        <v>691</v>
      </c>
      <c r="BY36" s="718" t="s">
        <v>691</v>
      </c>
      <c r="BZ36" s="719" t="s">
        <v>691</v>
      </c>
      <c r="CA36" s="167"/>
    </row>
    <row r="37" spans="2:79" s="17" customFormat="1" ht="15.75">
      <c r="B37" s="273">
        <v>13</v>
      </c>
      <c r="C37" s="178" t="s">
        <v>668</v>
      </c>
      <c r="D37" s="178" t="s">
        <v>675</v>
      </c>
      <c r="E37" s="178" t="s">
        <v>16</v>
      </c>
      <c r="F37" s="178" t="s">
        <v>670</v>
      </c>
      <c r="G37" s="178" t="s">
        <v>673</v>
      </c>
      <c r="H37" s="178" t="s">
        <v>676</v>
      </c>
      <c r="I37" s="178">
        <v>2011</v>
      </c>
      <c r="J37" s="178"/>
      <c r="K37" s="178" t="s">
        <v>678</v>
      </c>
      <c r="L37" s="178" t="s">
        <v>683</v>
      </c>
      <c r="M37" s="178" t="s">
        <v>688</v>
      </c>
      <c r="N37" s="718">
        <v>185</v>
      </c>
      <c r="O37" s="718">
        <v>4086.7089879999999</v>
      </c>
      <c r="P37" s="718">
        <v>23397457.809999999</v>
      </c>
      <c r="Q37" s="178"/>
      <c r="R37" s="716">
        <v>2148</v>
      </c>
      <c r="S37" s="716">
        <v>2148</v>
      </c>
      <c r="T37" s="716">
        <v>2148</v>
      </c>
      <c r="U37" s="716">
        <v>2148</v>
      </c>
      <c r="V37" s="716">
        <v>2148</v>
      </c>
      <c r="W37" s="716">
        <v>2148</v>
      </c>
      <c r="X37" s="716">
        <v>2148</v>
      </c>
      <c r="Y37" s="716">
        <v>2148</v>
      </c>
      <c r="Z37" s="716">
        <v>2148</v>
      </c>
      <c r="AA37" s="716">
        <v>2148</v>
      </c>
      <c r="AB37" s="716">
        <v>2148</v>
      </c>
      <c r="AC37" s="716">
        <v>2148</v>
      </c>
      <c r="AD37" s="716">
        <v>2148</v>
      </c>
      <c r="AE37" s="178" t="s">
        <v>691</v>
      </c>
      <c r="AF37" s="178" t="s">
        <v>691</v>
      </c>
      <c r="AG37" s="178" t="s">
        <v>691</v>
      </c>
      <c r="AH37" s="178" t="s">
        <v>691</v>
      </c>
      <c r="AI37" s="178" t="s">
        <v>691</v>
      </c>
      <c r="AJ37" s="178" t="s">
        <v>691</v>
      </c>
      <c r="AK37" s="178" t="s">
        <v>691</v>
      </c>
      <c r="AL37" s="178" t="s">
        <v>691</v>
      </c>
      <c r="AM37" s="178" t="s">
        <v>691</v>
      </c>
      <c r="AN37" s="178" t="s">
        <v>691</v>
      </c>
      <c r="AO37" s="178" t="s">
        <v>691</v>
      </c>
      <c r="AP37" s="178" t="s">
        <v>691</v>
      </c>
      <c r="AQ37" s="178" t="s">
        <v>691</v>
      </c>
      <c r="AR37" s="178" t="s">
        <v>691</v>
      </c>
      <c r="AS37" s="178" t="s">
        <v>691</v>
      </c>
      <c r="AT37" s="178" t="s">
        <v>691</v>
      </c>
      <c r="AU37" s="178" t="s">
        <v>691</v>
      </c>
      <c r="AV37" s="178"/>
      <c r="AW37" s="718">
        <v>12349671</v>
      </c>
      <c r="AX37" s="718">
        <v>12349671</v>
      </c>
      <c r="AY37" s="718">
        <v>12349671</v>
      </c>
      <c r="AZ37" s="718">
        <v>12349671</v>
      </c>
      <c r="BA37" s="718">
        <v>12349671</v>
      </c>
      <c r="BB37" s="718">
        <v>12349671</v>
      </c>
      <c r="BC37" s="718">
        <v>12349671</v>
      </c>
      <c r="BD37" s="718">
        <v>12349671</v>
      </c>
      <c r="BE37" s="718">
        <v>12349671</v>
      </c>
      <c r="BF37" s="718">
        <v>12349671</v>
      </c>
      <c r="BG37" s="718">
        <v>12349671</v>
      </c>
      <c r="BH37" s="718">
        <v>12349671</v>
      </c>
      <c r="BI37" s="718">
        <v>12349671</v>
      </c>
      <c r="BJ37" s="718" t="s">
        <v>690</v>
      </c>
      <c r="BK37" s="718" t="s">
        <v>690</v>
      </c>
      <c r="BL37" s="718" t="s">
        <v>689</v>
      </c>
      <c r="BM37" s="718" t="s">
        <v>689</v>
      </c>
      <c r="BN37" s="718" t="s">
        <v>689</v>
      </c>
      <c r="BO37" s="718" t="s">
        <v>689</v>
      </c>
      <c r="BP37" s="718" t="s">
        <v>689</v>
      </c>
      <c r="BQ37" s="718" t="s">
        <v>689</v>
      </c>
      <c r="BR37" s="718" t="s">
        <v>689</v>
      </c>
      <c r="BS37" s="718" t="s">
        <v>689</v>
      </c>
      <c r="BT37" s="718" t="s">
        <v>689</v>
      </c>
      <c r="BU37" s="718" t="s">
        <v>689</v>
      </c>
      <c r="BV37" s="718" t="s">
        <v>689</v>
      </c>
      <c r="BW37" s="718" t="s">
        <v>691</v>
      </c>
      <c r="BX37" s="718" t="s">
        <v>691</v>
      </c>
      <c r="BY37" s="718" t="s">
        <v>691</v>
      </c>
      <c r="BZ37" s="719" t="s">
        <v>691</v>
      </c>
      <c r="CA37" s="167"/>
    </row>
    <row r="38" spans="2:79" s="17" customFormat="1" ht="15.75">
      <c r="B38" s="273">
        <v>14</v>
      </c>
      <c r="C38" s="178" t="s">
        <v>668</v>
      </c>
      <c r="D38" s="178" t="s">
        <v>675</v>
      </c>
      <c r="E38" s="178" t="s">
        <v>17</v>
      </c>
      <c r="F38" s="178" t="s">
        <v>670</v>
      </c>
      <c r="G38" s="178" t="s">
        <v>673</v>
      </c>
      <c r="H38" s="178" t="s">
        <v>676</v>
      </c>
      <c r="I38" s="178">
        <v>2011</v>
      </c>
      <c r="J38" s="178"/>
      <c r="K38" s="178" t="s">
        <v>678</v>
      </c>
      <c r="L38" s="178" t="s">
        <v>683</v>
      </c>
      <c r="M38" s="178" t="s">
        <v>688</v>
      </c>
      <c r="N38" s="718">
        <v>4</v>
      </c>
      <c r="O38" s="718">
        <v>322.80901230000001</v>
      </c>
      <c r="P38" s="718">
        <v>1657947.0870000001</v>
      </c>
      <c r="Q38" s="178"/>
      <c r="R38" s="716">
        <v>161</v>
      </c>
      <c r="S38" s="716">
        <v>161</v>
      </c>
      <c r="T38" s="716">
        <v>161</v>
      </c>
      <c r="U38" s="716">
        <v>161</v>
      </c>
      <c r="V38" s="716">
        <v>161</v>
      </c>
      <c r="W38" s="716">
        <v>161</v>
      </c>
      <c r="X38" s="716">
        <v>161</v>
      </c>
      <c r="Y38" s="716">
        <v>161</v>
      </c>
      <c r="Z38" s="716">
        <v>161</v>
      </c>
      <c r="AA38" s="716">
        <v>161</v>
      </c>
      <c r="AB38" s="716">
        <v>161</v>
      </c>
      <c r="AC38" s="716">
        <v>161</v>
      </c>
      <c r="AD38" s="716">
        <v>161</v>
      </c>
      <c r="AE38" s="716">
        <v>161</v>
      </c>
      <c r="AF38" s="716">
        <v>161</v>
      </c>
      <c r="AG38" s="178">
        <v>96</v>
      </c>
      <c r="AH38" s="178">
        <v>96</v>
      </c>
      <c r="AI38" s="178">
        <v>96</v>
      </c>
      <c r="AJ38" s="178">
        <v>96</v>
      </c>
      <c r="AK38" s="178">
        <v>96</v>
      </c>
      <c r="AL38" s="178">
        <v>96</v>
      </c>
      <c r="AM38" s="178">
        <v>96</v>
      </c>
      <c r="AN38" s="178">
        <v>96</v>
      </c>
      <c r="AO38" s="178">
        <v>96</v>
      </c>
      <c r="AP38" s="178">
        <v>96</v>
      </c>
      <c r="AQ38" s="178">
        <v>96</v>
      </c>
      <c r="AR38" s="178" t="s">
        <v>691</v>
      </c>
      <c r="AS38" s="178" t="s">
        <v>691</v>
      </c>
      <c r="AT38" s="178" t="s">
        <v>691</v>
      </c>
      <c r="AU38" s="178" t="s">
        <v>691</v>
      </c>
      <c r="AV38" s="178"/>
      <c r="AW38" s="718">
        <v>828974</v>
      </c>
      <c r="AX38" s="718">
        <v>828974</v>
      </c>
      <c r="AY38" s="718">
        <v>828974</v>
      </c>
      <c r="AZ38" s="718">
        <v>828974</v>
      </c>
      <c r="BA38" s="718">
        <v>828974</v>
      </c>
      <c r="BB38" s="718">
        <v>828974</v>
      </c>
      <c r="BC38" s="718">
        <v>828974</v>
      </c>
      <c r="BD38" s="718">
        <v>828974</v>
      </c>
      <c r="BE38" s="718">
        <v>828974</v>
      </c>
      <c r="BF38" s="718">
        <v>828974</v>
      </c>
      <c r="BG38" s="718">
        <v>828974</v>
      </c>
      <c r="BH38" s="718">
        <v>828974</v>
      </c>
      <c r="BI38" s="718">
        <v>828974</v>
      </c>
      <c r="BJ38" s="718">
        <v>828974</v>
      </c>
      <c r="BK38" s="718">
        <v>828974</v>
      </c>
      <c r="BL38" s="718">
        <v>494260</v>
      </c>
      <c r="BM38" s="718">
        <v>494260</v>
      </c>
      <c r="BN38" s="718">
        <v>494260</v>
      </c>
      <c r="BO38" s="718">
        <v>494260</v>
      </c>
      <c r="BP38" s="718">
        <v>494260</v>
      </c>
      <c r="BQ38" s="718">
        <v>494260</v>
      </c>
      <c r="BR38" s="718">
        <v>494260</v>
      </c>
      <c r="BS38" s="718">
        <v>494260</v>
      </c>
      <c r="BT38" s="718">
        <v>494260</v>
      </c>
      <c r="BU38" s="718">
        <v>494260</v>
      </c>
      <c r="BV38" s="718">
        <v>494260</v>
      </c>
      <c r="BW38" s="718" t="s">
        <v>691</v>
      </c>
      <c r="BX38" s="718" t="s">
        <v>691</v>
      </c>
      <c r="BY38" s="718" t="s">
        <v>691</v>
      </c>
      <c r="BZ38" s="719" t="s">
        <v>691</v>
      </c>
      <c r="CA38" s="167"/>
    </row>
    <row r="39" spans="2:79" s="17" customFormat="1" ht="15.75">
      <c r="B39" s="273">
        <v>15</v>
      </c>
      <c r="C39" s="178" t="s">
        <v>668</v>
      </c>
      <c r="D39" s="178" t="s">
        <v>675</v>
      </c>
      <c r="E39" s="178" t="s">
        <v>19</v>
      </c>
      <c r="F39" s="178" t="s">
        <v>670</v>
      </c>
      <c r="G39" s="178" t="s">
        <v>673</v>
      </c>
      <c r="H39" s="178" t="s">
        <v>676</v>
      </c>
      <c r="I39" s="178">
        <v>2011</v>
      </c>
      <c r="J39" s="178"/>
      <c r="K39" s="178" t="s">
        <v>678</v>
      </c>
      <c r="L39" s="178" t="s">
        <v>683</v>
      </c>
      <c r="M39" s="178" t="s">
        <v>688</v>
      </c>
      <c r="N39" s="718">
        <v>2</v>
      </c>
      <c r="O39" s="718">
        <v>4.7039999999999998E-2</v>
      </c>
      <c r="P39" s="718">
        <v>462.33600000000001</v>
      </c>
      <c r="Q39" s="178"/>
      <c r="R39" s="178">
        <v>0</v>
      </c>
      <c r="S39" s="178">
        <v>0</v>
      </c>
      <c r="T39" s="178">
        <v>0</v>
      </c>
      <c r="U39" s="178">
        <v>0</v>
      </c>
      <c r="V39" s="178">
        <v>0</v>
      </c>
      <c r="W39" s="178">
        <v>0</v>
      </c>
      <c r="X39" s="178">
        <v>0</v>
      </c>
      <c r="Y39" s="178">
        <v>0</v>
      </c>
      <c r="Z39" s="178">
        <v>0</v>
      </c>
      <c r="AA39" s="178">
        <v>0</v>
      </c>
      <c r="AB39" s="178">
        <v>0</v>
      </c>
      <c r="AC39" s="178">
        <v>0</v>
      </c>
      <c r="AD39" s="178">
        <v>0</v>
      </c>
      <c r="AE39" s="178" t="s">
        <v>691</v>
      </c>
      <c r="AF39" s="178" t="s">
        <v>691</v>
      </c>
      <c r="AG39" s="178" t="s">
        <v>691</v>
      </c>
      <c r="AH39" s="178" t="s">
        <v>691</v>
      </c>
      <c r="AI39" s="178" t="s">
        <v>691</v>
      </c>
      <c r="AJ39" s="178" t="s">
        <v>691</v>
      </c>
      <c r="AK39" s="178" t="s">
        <v>691</v>
      </c>
      <c r="AL39" s="178" t="s">
        <v>691</v>
      </c>
      <c r="AM39" s="178" t="s">
        <v>691</v>
      </c>
      <c r="AN39" s="178" t="s">
        <v>691</v>
      </c>
      <c r="AO39" s="178" t="s">
        <v>691</v>
      </c>
      <c r="AP39" s="178" t="s">
        <v>691</v>
      </c>
      <c r="AQ39" s="178" t="s">
        <v>691</v>
      </c>
      <c r="AR39" s="178" t="s">
        <v>691</v>
      </c>
      <c r="AS39" s="178" t="s">
        <v>691</v>
      </c>
      <c r="AT39" s="178" t="s">
        <v>691</v>
      </c>
      <c r="AU39" s="178" t="s">
        <v>691</v>
      </c>
      <c r="AV39" s="178"/>
      <c r="AW39" s="718">
        <v>314</v>
      </c>
      <c r="AX39" s="718">
        <v>314</v>
      </c>
      <c r="AY39" s="718">
        <v>314</v>
      </c>
      <c r="AZ39" s="718">
        <v>314</v>
      </c>
      <c r="BA39" s="718">
        <v>314</v>
      </c>
      <c r="BB39" s="718">
        <v>314</v>
      </c>
      <c r="BC39" s="718">
        <v>314</v>
      </c>
      <c r="BD39" s="718">
        <v>314</v>
      </c>
      <c r="BE39" s="718">
        <v>314</v>
      </c>
      <c r="BF39" s="718">
        <v>314</v>
      </c>
      <c r="BG39" s="718">
        <v>314</v>
      </c>
      <c r="BH39" s="718">
        <v>314</v>
      </c>
      <c r="BI39" s="718">
        <v>314</v>
      </c>
      <c r="BJ39" s="718" t="s">
        <v>690</v>
      </c>
      <c r="BK39" s="718" t="s">
        <v>690</v>
      </c>
      <c r="BL39" s="718" t="s">
        <v>689</v>
      </c>
      <c r="BM39" s="718" t="s">
        <v>689</v>
      </c>
      <c r="BN39" s="718" t="s">
        <v>689</v>
      </c>
      <c r="BO39" s="718" t="s">
        <v>689</v>
      </c>
      <c r="BP39" s="718" t="s">
        <v>689</v>
      </c>
      <c r="BQ39" s="718" t="s">
        <v>689</v>
      </c>
      <c r="BR39" s="718" t="s">
        <v>689</v>
      </c>
      <c r="BS39" s="718" t="s">
        <v>689</v>
      </c>
      <c r="BT39" s="718" t="s">
        <v>689</v>
      </c>
      <c r="BU39" s="718" t="s">
        <v>689</v>
      </c>
      <c r="BV39" s="718" t="s">
        <v>689</v>
      </c>
      <c r="BW39" s="718" t="s">
        <v>691</v>
      </c>
      <c r="BX39" s="718" t="s">
        <v>691</v>
      </c>
      <c r="BY39" s="718" t="s">
        <v>691</v>
      </c>
      <c r="BZ39" s="719" t="s">
        <v>691</v>
      </c>
      <c r="CA39" s="167"/>
    </row>
    <row r="40" spans="2:79" s="17" customFormat="1" ht="15.75">
      <c r="B40" s="274" t="s">
        <v>493</v>
      </c>
      <c r="C40" s="277"/>
      <c r="D40" s="277"/>
      <c r="E40" s="277"/>
      <c r="F40" s="277"/>
      <c r="G40" s="277"/>
      <c r="H40" s="277"/>
      <c r="I40" s="277"/>
      <c r="J40" s="277"/>
      <c r="K40" s="277"/>
      <c r="L40" s="277"/>
      <c r="M40" s="277"/>
      <c r="N40" s="277"/>
      <c r="O40" s="277"/>
      <c r="P40" s="277"/>
      <c r="Q40" s="277"/>
      <c r="R40" s="277"/>
      <c r="S40" s="277"/>
      <c r="T40" s="277"/>
      <c r="U40" s="277"/>
      <c r="V40" s="277"/>
      <c r="W40" s="277"/>
      <c r="X40" s="277"/>
      <c r="Y40" s="277"/>
      <c r="Z40" s="277"/>
      <c r="AA40" s="277"/>
      <c r="AB40" s="277"/>
      <c r="AC40" s="277"/>
      <c r="AD40" s="277"/>
      <c r="AE40" s="277"/>
      <c r="AF40" s="277"/>
      <c r="AG40" s="277"/>
      <c r="AH40" s="277"/>
      <c r="AI40" s="277"/>
      <c r="AJ40" s="277"/>
      <c r="AK40" s="277"/>
      <c r="AL40" s="277"/>
      <c r="AM40" s="277"/>
      <c r="AN40" s="277"/>
      <c r="AO40" s="277"/>
      <c r="AP40" s="277"/>
      <c r="AQ40" s="277"/>
      <c r="AR40" s="277"/>
      <c r="AS40" s="277"/>
      <c r="AT40" s="277"/>
      <c r="AU40" s="277"/>
      <c r="AV40" s="277"/>
      <c r="AW40" s="277"/>
      <c r="AX40" s="277"/>
      <c r="AY40" s="277"/>
      <c r="AZ40" s="277"/>
      <c r="BA40" s="277"/>
      <c r="BB40" s="277"/>
      <c r="BC40" s="277"/>
      <c r="BD40" s="277"/>
      <c r="BE40" s="277"/>
      <c r="BF40" s="277"/>
      <c r="BG40" s="277"/>
      <c r="BH40" s="277"/>
      <c r="BI40" s="277"/>
      <c r="BJ40" s="277"/>
      <c r="BK40" s="277"/>
      <c r="BL40" s="277"/>
      <c r="BM40" s="277"/>
      <c r="BN40" s="277"/>
      <c r="BO40" s="277"/>
      <c r="BP40" s="277"/>
      <c r="BQ40" s="277"/>
      <c r="BR40" s="277"/>
      <c r="BS40" s="277"/>
      <c r="BT40" s="277"/>
      <c r="BU40" s="277"/>
      <c r="BV40" s="277"/>
      <c r="BW40" s="277"/>
      <c r="BX40" s="277"/>
      <c r="BY40" s="277"/>
      <c r="BZ40" s="278"/>
      <c r="CA40" s="167"/>
    </row>
  </sheetData>
  <mergeCells count="1">
    <mergeCell ref="B23:B24"/>
  </mergeCells>
  <hyperlinks>
    <hyperlink ref="H19" location="Table_4_a.__2011_Lost_Revenues_Work_Form" display="Go to Tab 4."/>
  </hyperlinks>
  <pageMargins left="0.70866141732283472" right="0.70866141732283472" top="0.74803149606299213" bottom="0.74803149606299213" header="0.31496062992125984" footer="0.31496062992125984"/>
  <pageSetup scale="63" fitToWidth="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4:CA51"/>
  <sheetViews>
    <sheetView topLeftCell="A19" zoomScale="80" zoomScaleNormal="80" workbookViewId="0">
      <pane xSplit="5" ySplit="5" topLeftCell="AX24" activePane="bottomRight" state="frozen"/>
      <selection activeCell="A19" sqref="A19"/>
      <selection pane="topRight" activeCell="F19" sqref="F19"/>
      <selection pane="bottomLeft" activeCell="A24" sqref="A24"/>
      <selection pane="bottomRight" activeCell="G33" sqref="G33"/>
    </sheetView>
  </sheetViews>
  <sheetFormatPr defaultColWidth="9.140625" defaultRowHeight="15"/>
  <cols>
    <col min="1" max="1" width="9.140625" style="12"/>
    <col min="2" max="2" width="13.28515625" style="12" customWidth="1"/>
    <col min="3" max="3" width="25.7109375" style="12" bestFit="1" customWidth="1"/>
    <col min="4" max="4" width="14.28515625" style="12" customWidth="1"/>
    <col min="5" max="5" width="63.710937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10.140625" style="12" bestFit="1" customWidth="1"/>
    <col min="19" max="19" width="12.42578125" style="12" bestFit="1" customWidth="1"/>
    <col min="20" max="20" width="8.140625" style="12" bestFit="1" customWidth="1"/>
    <col min="21" max="36" width="11.28515625" style="12" bestFit="1" customWidth="1"/>
    <col min="37" max="38" width="9.42578125" style="12" bestFit="1" customWidth="1"/>
    <col min="39" max="47" width="9.28515625" style="12" bestFit="1" customWidth="1"/>
    <col min="48" max="48" width="9.140625" style="12"/>
    <col min="49" max="49" width="15.7109375" style="12" bestFit="1" customWidth="1"/>
    <col min="50" max="61" width="17" style="12" bestFit="1" customWidth="1"/>
    <col min="62" max="68" width="15.7109375" style="12" bestFit="1" customWidth="1"/>
    <col min="69" max="69" width="13.7109375" style="12" bestFit="1" customWidth="1"/>
    <col min="70" max="70" width="11.28515625" style="12" bestFit="1" customWidth="1"/>
    <col min="71" max="78" width="9.28515625" style="12" bestFit="1" customWidth="1"/>
    <col min="79" max="79" width="9.140625" style="16"/>
    <col min="80" max="16384" width="9.140625" style="12"/>
  </cols>
  <sheetData>
    <row r="14" spans="2:79" ht="15.75" thickBot="1">
      <c r="CA14" s="12"/>
    </row>
    <row r="15" spans="2:79" s="9" customFormat="1" ht="31.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2.5" customHeight="1">
      <c r="D17" s="123"/>
    </row>
    <row r="18" spans="2:79" ht="23.25" customHeight="1">
      <c r="B18" s="196" t="s">
        <v>576</v>
      </c>
      <c r="C18" s="196"/>
      <c r="D18" s="92"/>
      <c r="G18" s="625" t="s">
        <v>598</v>
      </c>
    </row>
    <row r="19" spans="2:79" ht="23.25" customHeight="1">
      <c r="B19" s="660" t="s">
        <v>524</v>
      </c>
      <c r="C19" s="649"/>
      <c r="D19" s="649"/>
      <c r="E19" s="649"/>
      <c r="F19" s="649"/>
      <c r="G19" s="649"/>
      <c r="H19" s="649"/>
      <c r="I19" s="649"/>
      <c r="J19" s="649"/>
      <c r="K19" s="649"/>
      <c r="L19" s="649"/>
      <c r="M19" s="649"/>
      <c r="N19" s="649"/>
      <c r="O19" s="649"/>
      <c r="P19" s="649"/>
    </row>
    <row r="20" spans="2:79" ht="23.25" customHeight="1">
      <c r="B20" s="660" t="s">
        <v>522</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8"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8"/>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t="s">
        <v>668</v>
      </c>
      <c r="D24" s="178" t="s">
        <v>671</v>
      </c>
      <c r="E24" s="178" t="s">
        <v>21</v>
      </c>
      <c r="F24" s="178" t="s">
        <v>670</v>
      </c>
      <c r="G24" s="178" t="s">
        <v>694</v>
      </c>
      <c r="H24" s="178" t="s">
        <v>676</v>
      </c>
      <c r="I24" s="178">
        <v>2012</v>
      </c>
      <c r="J24" s="178"/>
      <c r="K24" s="178" t="s">
        <v>699</v>
      </c>
      <c r="L24" s="178"/>
      <c r="M24" s="178" t="s">
        <v>688</v>
      </c>
      <c r="N24" s="718">
        <v>1556</v>
      </c>
      <c r="O24" s="718">
        <v>64.366445290000001</v>
      </c>
      <c r="P24" s="718">
        <v>115551.0089</v>
      </c>
      <c r="Q24" s="178"/>
      <c r="R24" s="718">
        <v>0</v>
      </c>
      <c r="S24" s="718">
        <v>1340.0396639999999</v>
      </c>
      <c r="T24" s="718">
        <v>1340.021</v>
      </c>
      <c r="U24" s="718">
        <v>1294.2234000000001</v>
      </c>
      <c r="V24" s="718">
        <v>1093.0498</v>
      </c>
      <c r="W24" s="718">
        <v>1092.9958999999999</v>
      </c>
      <c r="X24" s="718">
        <v>240.69153</v>
      </c>
      <c r="Y24" s="718">
        <v>240.69153</v>
      </c>
      <c r="Z24" s="718">
        <v>232.73539</v>
      </c>
      <c r="AA24" s="718">
        <v>232.73539</v>
      </c>
      <c r="AB24" s="718">
        <v>232.73539</v>
      </c>
      <c r="AC24" s="718">
        <v>220.56725</v>
      </c>
      <c r="AD24" s="718">
        <v>220.56725</v>
      </c>
      <c r="AE24" s="718">
        <v>16.414123</v>
      </c>
      <c r="AF24" s="718">
        <v>16.414123</v>
      </c>
      <c r="AG24" s="718">
        <v>16.414123</v>
      </c>
      <c r="AH24" s="718">
        <v>0</v>
      </c>
      <c r="AI24" s="718">
        <v>0</v>
      </c>
      <c r="AJ24" s="718">
        <v>0</v>
      </c>
      <c r="AK24" s="718">
        <v>0</v>
      </c>
      <c r="AL24" s="718">
        <v>0</v>
      </c>
      <c r="AM24" s="718">
        <v>0</v>
      </c>
      <c r="AN24" s="718">
        <v>0</v>
      </c>
      <c r="AO24" s="718">
        <v>0</v>
      </c>
      <c r="AP24" s="718">
        <v>0</v>
      </c>
      <c r="AQ24" s="718">
        <v>0</v>
      </c>
      <c r="AR24" s="718">
        <v>0</v>
      </c>
      <c r="AS24" s="718">
        <v>0</v>
      </c>
      <c r="AT24" s="718">
        <v>0</v>
      </c>
      <c r="AU24" s="718">
        <v>0</v>
      </c>
      <c r="AV24" s="178"/>
      <c r="AW24" s="718">
        <v>0</v>
      </c>
      <c r="AX24" s="718">
        <v>4890220.2139999997</v>
      </c>
      <c r="AY24" s="718">
        <v>4890179.7609999999</v>
      </c>
      <c r="AZ24" s="718">
        <v>4693913.9910000004</v>
      </c>
      <c r="BA24" s="718">
        <v>3837660.7769999998</v>
      </c>
      <c r="BB24" s="718">
        <v>3837428.2969999998</v>
      </c>
      <c r="BC24" s="718">
        <v>853402.67200000002</v>
      </c>
      <c r="BD24" s="718">
        <v>853402.67200000002</v>
      </c>
      <c r="BE24" s="718">
        <v>845457.51650000003</v>
      </c>
      <c r="BF24" s="718">
        <v>845457.51650000003</v>
      </c>
      <c r="BG24" s="718">
        <v>845457.51650000003</v>
      </c>
      <c r="BH24" s="718">
        <v>726394.87860000005</v>
      </c>
      <c r="BI24" s="718">
        <v>726394.87860000005</v>
      </c>
      <c r="BJ24" s="718">
        <v>16391.475709999999</v>
      </c>
      <c r="BK24" s="718">
        <v>16391.475709999999</v>
      </c>
      <c r="BL24" s="718">
        <v>16391.475709999999</v>
      </c>
      <c r="BM24" s="718">
        <v>0</v>
      </c>
      <c r="BN24" s="718">
        <v>0</v>
      </c>
      <c r="BO24" s="718">
        <v>0</v>
      </c>
      <c r="BP24" s="718">
        <v>0</v>
      </c>
      <c r="BQ24" s="718">
        <v>0</v>
      </c>
      <c r="BR24" s="718">
        <v>0</v>
      </c>
      <c r="BS24" s="718">
        <v>0</v>
      </c>
      <c r="BT24" s="718">
        <v>0</v>
      </c>
      <c r="BU24" s="718">
        <v>0</v>
      </c>
      <c r="BV24" s="718">
        <v>0</v>
      </c>
      <c r="BW24" s="718">
        <v>0</v>
      </c>
      <c r="BX24" s="718">
        <v>0</v>
      </c>
      <c r="BY24" s="718">
        <v>0</v>
      </c>
      <c r="BZ24" s="719">
        <v>0</v>
      </c>
      <c r="CA24" s="167"/>
    </row>
    <row r="25" spans="2:79" s="17" customFormat="1" ht="15.75">
      <c r="B25" s="273">
        <v>2</v>
      </c>
      <c r="C25" s="178" t="s">
        <v>668</v>
      </c>
      <c r="D25" s="178" t="s">
        <v>671</v>
      </c>
      <c r="E25" s="178" t="s">
        <v>22</v>
      </c>
      <c r="F25" s="178" t="s">
        <v>670</v>
      </c>
      <c r="G25" s="178" t="s">
        <v>694</v>
      </c>
      <c r="H25" s="178" t="s">
        <v>676</v>
      </c>
      <c r="I25" s="178">
        <v>2012</v>
      </c>
      <c r="J25" s="178"/>
      <c r="K25" s="178" t="s">
        <v>699</v>
      </c>
      <c r="L25" s="178"/>
      <c r="M25" s="178" t="s">
        <v>688</v>
      </c>
      <c r="N25" s="718">
        <v>359</v>
      </c>
      <c r="O25" s="718">
        <v>6026.7936399999999</v>
      </c>
      <c r="P25" s="718">
        <v>32442206.809999999</v>
      </c>
      <c r="Q25" s="178"/>
      <c r="R25" s="718">
        <v>0</v>
      </c>
      <c r="S25" s="718">
        <v>4531.4237899999998</v>
      </c>
      <c r="T25" s="718">
        <v>4499.8347000000003</v>
      </c>
      <c r="U25" s="718">
        <v>4452.0397000000003</v>
      </c>
      <c r="V25" s="718">
        <v>4392.2739000000001</v>
      </c>
      <c r="W25" s="718">
        <v>4392.2739000000001</v>
      </c>
      <c r="X25" s="718">
        <v>4118.1211000000003</v>
      </c>
      <c r="Y25" s="718">
        <v>4019.8134</v>
      </c>
      <c r="Z25" s="718">
        <v>4019.8134</v>
      </c>
      <c r="AA25" s="718">
        <v>3671.2633999999998</v>
      </c>
      <c r="AB25" s="718">
        <v>2360.7714000000001</v>
      </c>
      <c r="AC25" s="718">
        <v>2316.6003000000001</v>
      </c>
      <c r="AD25" s="718">
        <v>2316.6003000000001</v>
      </c>
      <c r="AE25" s="718">
        <v>810.08306000000005</v>
      </c>
      <c r="AF25" s="718">
        <v>639.82602999999995</v>
      </c>
      <c r="AG25" s="718">
        <v>639.82602999999995</v>
      </c>
      <c r="AH25" s="718">
        <v>175.90714</v>
      </c>
      <c r="AI25" s="718">
        <v>137.15961999999999</v>
      </c>
      <c r="AJ25" s="718">
        <v>137.15961999999999</v>
      </c>
      <c r="AK25" s="718">
        <v>137.15961999999999</v>
      </c>
      <c r="AL25" s="718">
        <v>137.15961999999999</v>
      </c>
      <c r="AM25" s="718">
        <v>0</v>
      </c>
      <c r="AN25" s="718">
        <v>0</v>
      </c>
      <c r="AO25" s="718">
        <v>0</v>
      </c>
      <c r="AP25" s="718">
        <v>0</v>
      </c>
      <c r="AQ25" s="718">
        <v>0</v>
      </c>
      <c r="AR25" s="718">
        <v>0</v>
      </c>
      <c r="AS25" s="718">
        <v>0</v>
      </c>
      <c r="AT25" s="718">
        <v>0</v>
      </c>
      <c r="AU25" s="718">
        <v>0</v>
      </c>
      <c r="AV25" s="178"/>
      <c r="AW25" s="718">
        <v>0</v>
      </c>
      <c r="AX25" s="718">
        <v>24392636.699999999</v>
      </c>
      <c r="AY25" s="718">
        <v>24288756.170000002</v>
      </c>
      <c r="AZ25" s="718">
        <v>24131826.149999999</v>
      </c>
      <c r="BA25" s="718">
        <v>23935785.25</v>
      </c>
      <c r="BB25" s="718">
        <v>23935785.25</v>
      </c>
      <c r="BC25" s="718">
        <v>23037689.890000001</v>
      </c>
      <c r="BD25" s="718">
        <v>22455199.32</v>
      </c>
      <c r="BE25" s="718">
        <v>22455199.32</v>
      </c>
      <c r="BF25" s="718">
        <v>21163792.600000001</v>
      </c>
      <c r="BG25" s="718">
        <v>13698164.300000001</v>
      </c>
      <c r="BH25" s="718">
        <v>12836678.449999999</v>
      </c>
      <c r="BI25" s="718">
        <v>12737200.380000001</v>
      </c>
      <c r="BJ25" s="718">
        <v>3822450.9019999998</v>
      </c>
      <c r="BK25" s="718">
        <v>3263748.9270000001</v>
      </c>
      <c r="BL25" s="718">
        <v>3263748.9270000001</v>
      </c>
      <c r="BM25" s="718">
        <v>428145.87839999999</v>
      </c>
      <c r="BN25" s="718">
        <v>365474.46</v>
      </c>
      <c r="BO25" s="718">
        <v>365474.46</v>
      </c>
      <c r="BP25" s="718">
        <v>365474.45899999997</v>
      </c>
      <c r="BQ25" s="718">
        <v>365474.46</v>
      </c>
      <c r="BR25" s="718">
        <v>0</v>
      </c>
      <c r="BS25" s="718">
        <v>0</v>
      </c>
      <c r="BT25" s="718">
        <v>0</v>
      </c>
      <c r="BU25" s="718">
        <v>0</v>
      </c>
      <c r="BV25" s="718">
        <v>0</v>
      </c>
      <c r="BW25" s="718">
        <v>0</v>
      </c>
      <c r="BX25" s="718">
        <v>0</v>
      </c>
      <c r="BY25" s="718">
        <v>0</v>
      </c>
      <c r="BZ25" s="719">
        <v>0</v>
      </c>
      <c r="CA25" s="167"/>
    </row>
    <row r="26" spans="2:79" s="17" customFormat="1" ht="16.5" customHeight="1">
      <c r="B26" s="273">
        <v>3</v>
      </c>
      <c r="C26" s="178" t="s">
        <v>668</v>
      </c>
      <c r="D26" s="178" t="s">
        <v>671</v>
      </c>
      <c r="E26" s="178" t="s">
        <v>20</v>
      </c>
      <c r="F26" s="178" t="s">
        <v>670</v>
      </c>
      <c r="G26" s="178" t="s">
        <v>694</v>
      </c>
      <c r="H26" s="178" t="s">
        <v>676</v>
      </c>
      <c r="I26" s="178">
        <v>2012</v>
      </c>
      <c r="J26" s="178"/>
      <c r="K26" s="178" t="s">
        <v>699</v>
      </c>
      <c r="L26" s="178"/>
      <c r="M26" s="178" t="s">
        <v>700</v>
      </c>
      <c r="N26" s="718">
        <v>37</v>
      </c>
      <c r="O26" s="718">
        <v>254.76876350000001</v>
      </c>
      <c r="P26" s="718">
        <v>372632.342</v>
      </c>
      <c r="Q26" s="178"/>
      <c r="R26" s="718">
        <v>0</v>
      </c>
      <c r="S26" s="718">
        <v>191.55546129999999</v>
      </c>
      <c r="T26" s="718">
        <v>191.55546000000001</v>
      </c>
      <c r="U26" s="718">
        <v>191.55546000000001</v>
      </c>
      <c r="V26" s="718">
        <v>191.55546000000001</v>
      </c>
      <c r="W26" s="718">
        <v>0</v>
      </c>
      <c r="X26" s="718">
        <v>0</v>
      </c>
      <c r="Y26" s="718">
        <v>0</v>
      </c>
      <c r="Z26" s="718">
        <v>0</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718">
        <v>0</v>
      </c>
      <c r="AX26" s="718">
        <v>931521.41509999998</v>
      </c>
      <c r="AY26" s="718">
        <v>931521.41509999998</v>
      </c>
      <c r="AZ26" s="718">
        <v>931521.41509999998</v>
      </c>
      <c r="BA26" s="718">
        <v>931521.41509999998</v>
      </c>
      <c r="BB26" s="718">
        <v>0</v>
      </c>
      <c r="BC26" s="718">
        <v>0</v>
      </c>
      <c r="BD26" s="718">
        <v>0</v>
      </c>
      <c r="BE26" s="718">
        <v>0</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9">
        <v>0</v>
      </c>
      <c r="CA26" s="167"/>
    </row>
    <row r="27" spans="2:79" s="17" customFormat="1" ht="15.75">
      <c r="B27" s="273">
        <v>4</v>
      </c>
      <c r="C27" s="178" t="s">
        <v>668</v>
      </c>
      <c r="D27" s="178" t="s">
        <v>671</v>
      </c>
      <c r="E27" s="276" t="s">
        <v>17</v>
      </c>
      <c r="F27" s="178" t="s">
        <v>670</v>
      </c>
      <c r="G27" s="178" t="s">
        <v>694</v>
      </c>
      <c r="H27" s="178" t="s">
        <v>676</v>
      </c>
      <c r="I27" s="178">
        <v>2012</v>
      </c>
      <c r="J27" s="178"/>
      <c r="K27" s="178" t="s">
        <v>699</v>
      </c>
      <c r="L27" s="178"/>
      <c r="M27" s="178" t="s">
        <v>688</v>
      </c>
      <c r="N27" s="718">
        <v>1</v>
      </c>
      <c r="O27" s="718">
        <v>128.38489999999999</v>
      </c>
      <c r="P27" s="718">
        <v>32228.825529999998</v>
      </c>
      <c r="Q27" s="178"/>
      <c r="R27" s="718">
        <v>0</v>
      </c>
      <c r="S27" s="718">
        <v>96.53</v>
      </c>
      <c r="T27" s="718">
        <v>96.53</v>
      </c>
      <c r="U27" s="718">
        <v>96.53</v>
      </c>
      <c r="V27" s="718">
        <v>96.53</v>
      </c>
      <c r="W27" s="718">
        <v>96.53</v>
      </c>
      <c r="X27" s="718">
        <v>96.53</v>
      </c>
      <c r="Y27" s="718">
        <v>96.53</v>
      </c>
      <c r="Z27" s="718">
        <v>96.53</v>
      </c>
      <c r="AA27" s="718">
        <v>96.53</v>
      </c>
      <c r="AB27" s="718">
        <v>96.53</v>
      </c>
      <c r="AC27" s="718">
        <v>96.53</v>
      </c>
      <c r="AD27" s="718">
        <v>96.53</v>
      </c>
      <c r="AE27" s="718">
        <v>96.53</v>
      </c>
      <c r="AF27" s="718">
        <v>96.53</v>
      </c>
      <c r="AG27" s="718">
        <v>96.53</v>
      </c>
      <c r="AH27" s="718">
        <v>0</v>
      </c>
      <c r="AI27" s="718">
        <v>0</v>
      </c>
      <c r="AJ27" s="718">
        <v>0</v>
      </c>
      <c r="AK27" s="718">
        <v>0</v>
      </c>
      <c r="AL27" s="718">
        <v>0</v>
      </c>
      <c r="AM27" s="718">
        <v>0</v>
      </c>
      <c r="AN27" s="718">
        <v>0</v>
      </c>
      <c r="AO27" s="718">
        <v>0</v>
      </c>
      <c r="AP27" s="718">
        <v>0</v>
      </c>
      <c r="AQ27" s="718">
        <v>0</v>
      </c>
      <c r="AR27" s="718">
        <v>0</v>
      </c>
      <c r="AS27" s="718">
        <v>0</v>
      </c>
      <c r="AT27" s="718">
        <v>0</v>
      </c>
      <c r="AU27" s="718">
        <v>0</v>
      </c>
      <c r="AV27" s="178"/>
      <c r="AW27" s="718">
        <v>0</v>
      </c>
      <c r="AX27" s="718">
        <v>247001.16</v>
      </c>
      <c r="AY27" s="718">
        <v>247001.16</v>
      </c>
      <c r="AZ27" s="718">
        <v>247001.16</v>
      </c>
      <c r="BA27" s="718">
        <v>247001.16</v>
      </c>
      <c r="BB27" s="718">
        <v>247001.16</v>
      </c>
      <c r="BC27" s="718">
        <v>247001.16</v>
      </c>
      <c r="BD27" s="718">
        <v>247001.16</v>
      </c>
      <c r="BE27" s="718">
        <v>247001.16</v>
      </c>
      <c r="BF27" s="718">
        <v>247001.16</v>
      </c>
      <c r="BG27" s="718">
        <v>247001.16</v>
      </c>
      <c r="BH27" s="718">
        <v>247001.16</v>
      </c>
      <c r="BI27" s="718">
        <v>247001.16</v>
      </c>
      <c r="BJ27" s="718">
        <v>247001.16</v>
      </c>
      <c r="BK27" s="718">
        <v>247001.16</v>
      </c>
      <c r="BL27" s="718">
        <v>247001.16</v>
      </c>
      <c r="BM27" s="718">
        <v>0</v>
      </c>
      <c r="BN27" s="718">
        <v>0</v>
      </c>
      <c r="BO27" s="718">
        <v>0</v>
      </c>
      <c r="BP27" s="718">
        <v>0</v>
      </c>
      <c r="BQ27" s="718">
        <v>0</v>
      </c>
      <c r="BR27" s="718">
        <v>0</v>
      </c>
      <c r="BS27" s="718">
        <v>0</v>
      </c>
      <c r="BT27" s="718">
        <v>0</v>
      </c>
      <c r="BU27" s="718">
        <v>0</v>
      </c>
      <c r="BV27" s="718">
        <v>0</v>
      </c>
      <c r="BW27" s="718">
        <v>0</v>
      </c>
      <c r="BX27" s="718">
        <v>0</v>
      </c>
      <c r="BY27" s="718">
        <v>0</v>
      </c>
      <c r="BZ27" s="719">
        <v>0</v>
      </c>
      <c r="CA27" s="167"/>
    </row>
    <row r="28" spans="2:79" s="17" customFormat="1" ht="15.75">
      <c r="B28" s="273">
        <v>5</v>
      </c>
      <c r="C28" s="178" t="s">
        <v>668</v>
      </c>
      <c r="D28" s="178" t="s">
        <v>669</v>
      </c>
      <c r="E28" s="178" t="s">
        <v>2</v>
      </c>
      <c r="F28" s="178" t="s">
        <v>670</v>
      </c>
      <c r="G28" s="178" t="s">
        <v>29</v>
      </c>
      <c r="H28" s="178" t="s">
        <v>676</v>
      </c>
      <c r="I28" s="178">
        <v>2012</v>
      </c>
      <c r="J28" s="178"/>
      <c r="K28" s="178" t="s">
        <v>699</v>
      </c>
      <c r="L28" s="178"/>
      <c r="M28" s="178" t="s">
        <v>679</v>
      </c>
      <c r="N28" s="718">
        <v>118</v>
      </c>
      <c r="O28" s="718">
        <v>22.90607134</v>
      </c>
      <c r="P28" s="718">
        <v>58856.26</v>
      </c>
      <c r="Q28" s="178"/>
      <c r="R28" s="718">
        <v>0</v>
      </c>
      <c r="S28" s="718">
        <v>17.222610029999998</v>
      </c>
      <c r="T28" s="718">
        <v>17.22261</v>
      </c>
      <c r="U28" s="718">
        <v>17.22261</v>
      </c>
      <c r="V28" s="718">
        <v>16.798992999999999</v>
      </c>
      <c r="W28" s="718">
        <v>0</v>
      </c>
      <c r="X28" s="718">
        <v>0</v>
      </c>
      <c r="Y28" s="718">
        <v>0</v>
      </c>
      <c r="Z28" s="718">
        <v>0</v>
      </c>
      <c r="AA28" s="718">
        <v>0</v>
      </c>
      <c r="AB28" s="718">
        <v>0</v>
      </c>
      <c r="AC28" s="718">
        <v>0</v>
      </c>
      <c r="AD28" s="718">
        <v>0</v>
      </c>
      <c r="AE28" s="718">
        <v>0</v>
      </c>
      <c r="AF28" s="718">
        <v>0</v>
      </c>
      <c r="AG28" s="718">
        <v>0</v>
      </c>
      <c r="AH28" s="718">
        <v>0</v>
      </c>
      <c r="AI28" s="718">
        <v>0</v>
      </c>
      <c r="AJ28" s="718">
        <v>0</v>
      </c>
      <c r="AK28" s="718">
        <v>0</v>
      </c>
      <c r="AL28" s="718">
        <v>0</v>
      </c>
      <c r="AM28" s="718">
        <v>0</v>
      </c>
      <c r="AN28" s="718">
        <v>0</v>
      </c>
      <c r="AO28" s="718">
        <v>0</v>
      </c>
      <c r="AP28" s="718">
        <v>0</v>
      </c>
      <c r="AQ28" s="718">
        <v>0</v>
      </c>
      <c r="AR28" s="718">
        <v>0</v>
      </c>
      <c r="AS28" s="718">
        <v>0</v>
      </c>
      <c r="AT28" s="718">
        <v>0</v>
      </c>
      <c r="AU28" s="718">
        <v>0</v>
      </c>
      <c r="AV28" s="178"/>
      <c r="AW28" s="718">
        <v>0</v>
      </c>
      <c r="AX28" s="718">
        <v>30332.46386</v>
      </c>
      <c r="AY28" s="718">
        <v>30332.46386</v>
      </c>
      <c r="AZ28" s="718">
        <v>30332.46386</v>
      </c>
      <c r="BA28" s="718">
        <v>29953.642650000002</v>
      </c>
      <c r="BB28" s="718">
        <v>0</v>
      </c>
      <c r="BC28" s="718">
        <v>0</v>
      </c>
      <c r="BD28" s="718">
        <v>0</v>
      </c>
      <c r="BE28" s="718">
        <v>0</v>
      </c>
      <c r="BF28" s="718">
        <v>0</v>
      </c>
      <c r="BG28" s="718">
        <v>0</v>
      </c>
      <c r="BH28" s="718">
        <v>0</v>
      </c>
      <c r="BI28" s="718">
        <v>0</v>
      </c>
      <c r="BJ28" s="718">
        <v>0</v>
      </c>
      <c r="BK28" s="718">
        <v>0</v>
      </c>
      <c r="BL28" s="718">
        <v>0</v>
      </c>
      <c r="BM28" s="718">
        <v>0</v>
      </c>
      <c r="BN28" s="718">
        <v>0</v>
      </c>
      <c r="BO28" s="718">
        <v>0</v>
      </c>
      <c r="BP28" s="718">
        <v>0</v>
      </c>
      <c r="BQ28" s="718">
        <v>0</v>
      </c>
      <c r="BR28" s="718">
        <v>0</v>
      </c>
      <c r="BS28" s="718">
        <v>0</v>
      </c>
      <c r="BT28" s="718">
        <v>0</v>
      </c>
      <c r="BU28" s="718">
        <v>0</v>
      </c>
      <c r="BV28" s="718">
        <v>0</v>
      </c>
      <c r="BW28" s="718">
        <v>0</v>
      </c>
      <c r="BX28" s="718">
        <v>0</v>
      </c>
      <c r="BY28" s="718">
        <v>0</v>
      </c>
      <c r="BZ28" s="719">
        <v>0</v>
      </c>
      <c r="CA28" s="167"/>
    </row>
    <row r="29" spans="2:79" s="17" customFormat="1" ht="15.75">
      <c r="B29" s="273">
        <v>6</v>
      </c>
      <c r="C29" s="178" t="s">
        <v>668</v>
      </c>
      <c r="D29" s="178" t="s">
        <v>669</v>
      </c>
      <c r="E29" s="178" t="s">
        <v>1</v>
      </c>
      <c r="F29" s="178" t="s">
        <v>670</v>
      </c>
      <c r="G29" s="178" t="s">
        <v>29</v>
      </c>
      <c r="H29" s="178" t="s">
        <v>676</v>
      </c>
      <c r="I29" s="178">
        <v>2012</v>
      </c>
      <c r="J29" s="178"/>
      <c r="K29" s="178" t="s">
        <v>699</v>
      </c>
      <c r="L29" s="178"/>
      <c r="M29" s="178" t="s">
        <v>679</v>
      </c>
      <c r="N29" s="718">
        <v>1075</v>
      </c>
      <c r="O29" s="718">
        <v>78.586727890000006</v>
      </c>
      <c r="P29" s="718">
        <v>916135.83239999996</v>
      </c>
      <c r="Q29" s="178"/>
      <c r="R29" s="718">
        <v>0</v>
      </c>
      <c r="S29" s="718">
        <v>59.087765330000003</v>
      </c>
      <c r="T29" s="718">
        <v>59.087764999999997</v>
      </c>
      <c r="U29" s="718">
        <v>59.087764999999997</v>
      </c>
      <c r="V29" s="718">
        <v>58.285538000000003</v>
      </c>
      <c r="W29" s="718">
        <v>36.354792000000003</v>
      </c>
      <c r="X29" s="718">
        <v>0</v>
      </c>
      <c r="Y29" s="718">
        <v>0</v>
      </c>
      <c r="Z29" s="718">
        <v>0</v>
      </c>
      <c r="AA29" s="718">
        <v>0</v>
      </c>
      <c r="AB29" s="718">
        <v>0</v>
      </c>
      <c r="AC29" s="718">
        <v>0</v>
      </c>
      <c r="AD29" s="718">
        <v>0</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718">
        <v>0</v>
      </c>
      <c r="AX29" s="718">
        <v>430436.40820000001</v>
      </c>
      <c r="AY29" s="718">
        <v>430436.40820000001</v>
      </c>
      <c r="AZ29" s="718">
        <v>430436.40820000001</v>
      </c>
      <c r="BA29" s="718">
        <v>429719.01280000003</v>
      </c>
      <c r="BB29" s="718">
        <v>276504.93410000001</v>
      </c>
      <c r="BC29" s="718">
        <v>0</v>
      </c>
      <c r="BD29" s="718">
        <v>0</v>
      </c>
      <c r="BE29" s="718">
        <v>0</v>
      </c>
      <c r="BF29" s="718">
        <v>0</v>
      </c>
      <c r="BG29" s="718">
        <v>0</v>
      </c>
      <c r="BH29" s="718">
        <v>0</v>
      </c>
      <c r="BI29" s="718">
        <v>0</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9">
        <v>0</v>
      </c>
      <c r="CA29" s="167"/>
    </row>
    <row r="30" spans="2:79" s="17" customFormat="1" ht="15.75">
      <c r="B30" s="273">
        <v>7</v>
      </c>
      <c r="C30" s="178" t="s">
        <v>668</v>
      </c>
      <c r="D30" s="178" t="s">
        <v>669</v>
      </c>
      <c r="E30" s="178" t="s">
        <v>5</v>
      </c>
      <c r="F30" s="178" t="s">
        <v>670</v>
      </c>
      <c r="G30" s="178" t="s">
        <v>29</v>
      </c>
      <c r="H30" s="178" t="s">
        <v>676</v>
      </c>
      <c r="I30" s="178">
        <v>2012</v>
      </c>
      <c r="J30" s="178"/>
      <c r="K30" s="178" t="s">
        <v>699</v>
      </c>
      <c r="L30" s="178"/>
      <c r="M30" s="178" t="s">
        <v>684</v>
      </c>
      <c r="N30" s="718">
        <v>41656</v>
      </c>
      <c r="O30" s="718">
        <v>77.288087950000005</v>
      </c>
      <c r="P30" s="718">
        <v>1147400.6680000001</v>
      </c>
      <c r="Q30" s="178"/>
      <c r="R30" s="718">
        <v>0</v>
      </c>
      <c r="S30" s="718">
        <v>58.111344320000001</v>
      </c>
      <c r="T30" s="718">
        <v>58.111344000000003</v>
      </c>
      <c r="U30" s="718">
        <v>58.111344000000003</v>
      </c>
      <c r="V30" s="718">
        <v>58.111344000000003</v>
      </c>
      <c r="W30" s="718">
        <v>53.190435999999998</v>
      </c>
      <c r="X30" s="718">
        <v>45.011642999999999</v>
      </c>
      <c r="Y30" s="718">
        <v>33.697197000000003</v>
      </c>
      <c r="Z30" s="718">
        <v>33.572783000000001</v>
      </c>
      <c r="AA30" s="718">
        <v>33.572783000000001</v>
      </c>
      <c r="AB30" s="718">
        <v>21.651458000000002</v>
      </c>
      <c r="AC30" s="718">
        <v>8.4708991999999999</v>
      </c>
      <c r="AD30" s="718">
        <v>8.4701553999999994</v>
      </c>
      <c r="AE30" s="718">
        <v>8.4701553999999994</v>
      </c>
      <c r="AF30" s="718">
        <v>8.3248013000000007</v>
      </c>
      <c r="AG30" s="718">
        <v>8.3248013000000007</v>
      </c>
      <c r="AH30" s="718">
        <v>8.1179661999999997</v>
      </c>
      <c r="AI30" s="718">
        <v>2.2777447</v>
      </c>
      <c r="AJ30" s="718">
        <v>2.2777447</v>
      </c>
      <c r="AK30" s="718">
        <v>2.2777447</v>
      </c>
      <c r="AL30" s="718">
        <v>2.2777447</v>
      </c>
      <c r="AM30" s="718">
        <v>0</v>
      </c>
      <c r="AN30" s="718">
        <v>0</v>
      </c>
      <c r="AO30" s="718">
        <v>0</v>
      </c>
      <c r="AP30" s="718">
        <v>0</v>
      </c>
      <c r="AQ30" s="718">
        <v>0</v>
      </c>
      <c r="AR30" s="718">
        <v>0</v>
      </c>
      <c r="AS30" s="718">
        <v>0</v>
      </c>
      <c r="AT30" s="718">
        <v>0</v>
      </c>
      <c r="AU30" s="718">
        <v>0</v>
      </c>
      <c r="AV30" s="178"/>
      <c r="AW30" s="718">
        <v>0</v>
      </c>
      <c r="AX30" s="718">
        <v>1051578.7690000001</v>
      </c>
      <c r="AY30" s="718">
        <v>1051578.7690000001</v>
      </c>
      <c r="AZ30" s="718">
        <v>1051578.7690000001</v>
      </c>
      <c r="BA30" s="718">
        <v>1051578.7690000001</v>
      </c>
      <c r="BB30" s="718">
        <v>945302.41650000005</v>
      </c>
      <c r="BC30" s="718">
        <v>768665.8861</v>
      </c>
      <c r="BD30" s="718">
        <v>524308.97140000004</v>
      </c>
      <c r="BE30" s="718">
        <v>523219.09889999998</v>
      </c>
      <c r="BF30" s="718">
        <v>523219.09889999998</v>
      </c>
      <c r="BG30" s="718">
        <v>265755.48690000002</v>
      </c>
      <c r="BH30" s="718">
        <v>197225.23499999999</v>
      </c>
      <c r="BI30" s="718">
        <v>191095.79829999999</v>
      </c>
      <c r="BJ30" s="718">
        <v>191095.79829999999</v>
      </c>
      <c r="BK30" s="718">
        <v>177754.46660000001</v>
      </c>
      <c r="BL30" s="718">
        <v>177754.46660000001</v>
      </c>
      <c r="BM30" s="718">
        <v>175322.8731</v>
      </c>
      <c r="BN30" s="718">
        <v>49192.216</v>
      </c>
      <c r="BO30" s="718">
        <v>49192.216</v>
      </c>
      <c r="BP30" s="718">
        <v>49192.216399999998</v>
      </c>
      <c r="BQ30" s="718">
        <v>49192.216</v>
      </c>
      <c r="BR30" s="718">
        <v>0</v>
      </c>
      <c r="BS30" s="718">
        <v>0</v>
      </c>
      <c r="BT30" s="718">
        <v>0</v>
      </c>
      <c r="BU30" s="718">
        <v>0</v>
      </c>
      <c r="BV30" s="718">
        <v>0</v>
      </c>
      <c r="BW30" s="718">
        <v>0</v>
      </c>
      <c r="BX30" s="718">
        <v>0</v>
      </c>
      <c r="BY30" s="718">
        <v>0</v>
      </c>
      <c r="BZ30" s="719">
        <v>0</v>
      </c>
      <c r="CA30" s="167"/>
    </row>
    <row r="31" spans="2:79" s="17" customFormat="1" ht="15.75">
      <c r="B31" s="273">
        <v>8</v>
      </c>
      <c r="C31" s="178" t="s">
        <v>668</v>
      </c>
      <c r="D31" s="178" t="s">
        <v>669</v>
      </c>
      <c r="E31" s="178" t="s">
        <v>4</v>
      </c>
      <c r="F31" s="178" t="s">
        <v>670</v>
      </c>
      <c r="G31" s="178" t="s">
        <v>29</v>
      </c>
      <c r="H31" s="178" t="s">
        <v>676</v>
      </c>
      <c r="I31" s="178">
        <v>2012</v>
      </c>
      <c r="J31" s="178"/>
      <c r="K31" s="178" t="s">
        <v>699</v>
      </c>
      <c r="L31" s="178"/>
      <c r="M31" s="178" t="s">
        <v>684</v>
      </c>
      <c r="N31" s="718">
        <v>1213</v>
      </c>
      <c r="O31" s="718">
        <v>12.032823349999999</v>
      </c>
      <c r="P31" s="718">
        <v>54900.204120000002</v>
      </c>
      <c r="Q31" s="178"/>
      <c r="R31" s="718">
        <v>0</v>
      </c>
      <c r="S31" s="718">
        <v>9.0472356020000007</v>
      </c>
      <c r="T31" s="718">
        <v>9.0472356000000005</v>
      </c>
      <c r="U31" s="718">
        <v>9.0472356000000005</v>
      </c>
      <c r="V31" s="718">
        <v>9.0472356000000005</v>
      </c>
      <c r="W31" s="718">
        <v>9.0090453000000004</v>
      </c>
      <c r="X31" s="718">
        <v>9.0090453000000004</v>
      </c>
      <c r="Y31" s="718">
        <v>7.6842492</v>
      </c>
      <c r="Z31" s="718">
        <v>7.6682062000000002</v>
      </c>
      <c r="AA31" s="718">
        <v>7.6682062000000002</v>
      </c>
      <c r="AB31" s="718">
        <v>7.6682062000000002</v>
      </c>
      <c r="AC31" s="718">
        <v>0.14105429999999999</v>
      </c>
      <c r="AD31" s="718">
        <v>0.1409571</v>
      </c>
      <c r="AE31" s="718">
        <v>0.1409571</v>
      </c>
      <c r="AF31" s="718">
        <v>0.13588140000000001</v>
      </c>
      <c r="AG31" s="718">
        <v>0.13588140000000001</v>
      </c>
      <c r="AH31" s="718">
        <v>0.12692400000000001</v>
      </c>
      <c r="AI31" s="718">
        <v>0</v>
      </c>
      <c r="AJ31" s="718">
        <v>0</v>
      </c>
      <c r="AK31" s="718">
        <v>0</v>
      </c>
      <c r="AL31" s="718">
        <v>0</v>
      </c>
      <c r="AM31" s="718">
        <v>0</v>
      </c>
      <c r="AN31" s="718">
        <v>0</v>
      </c>
      <c r="AO31" s="718">
        <v>0</v>
      </c>
      <c r="AP31" s="718">
        <v>0</v>
      </c>
      <c r="AQ31" s="718">
        <v>0</v>
      </c>
      <c r="AR31" s="718">
        <v>0</v>
      </c>
      <c r="AS31" s="718">
        <v>0</v>
      </c>
      <c r="AT31" s="718">
        <v>0</v>
      </c>
      <c r="AU31" s="718">
        <v>0</v>
      </c>
      <c r="AV31" s="178"/>
      <c r="AW31" s="718">
        <v>0</v>
      </c>
      <c r="AX31" s="718">
        <v>54900.204120000002</v>
      </c>
      <c r="AY31" s="718">
        <v>54900.204120000002</v>
      </c>
      <c r="AZ31" s="718">
        <v>54900.204120000002</v>
      </c>
      <c r="BA31" s="718">
        <v>54900.204120000002</v>
      </c>
      <c r="BB31" s="718">
        <v>54075.411480000002</v>
      </c>
      <c r="BC31" s="718">
        <v>54075.411480000002</v>
      </c>
      <c r="BD31" s="718">
        <v>25463.927439999999</v>
      </c>
      <c r="BE31" s="718">
        <v>25323.391250000001</v>
      </c>
      <c r="BF31" s="718">
        <v>25323.391250000001</v>
      </c>
      <c r="BG31" s="718">
        <v>25323.391250000001</v>
      </c>
      <c r="BH31" s="718">
        <v>4112.9069090000003</v>
      </c>
      <c r="BI31" s="718">
        <v>3312.3456679999999</v>
      </c>
      <c r="BJ31" s="718">
        <v>3312.3456679999999</v>
      </c>
      <c r="BK31" s="718">
        <v>2846.4687650000001</v>
      </c>
      <c r="BL31" s="718">
        <v>2846.4687650000001</v>
      </c>
      <c r="BM31" s="718">
        <v>2741.163532</v>
      </c>
      <c r="BN31" s="718">
        <v>0</v>
      </c>
      <c r="BO31" s="718">
        <v>0</v>
      </c>
      <c r="BP31" s="718">
        <v>0</v>
      </c>
      <c r="BQ31" s="718">
        <v>0</v>
      </c>
      <c r="BR31" s="718">
        <v>0</v>
      </c>
      <c r="BS31" s="718">
        <v>0</v>
      </c>
      <c r="BT31" s="718">
        <v>0</v>
      </c>
      <c r="BU31" s="718">
        <v>0</v>
      </c>
      <c r="BV31" s="718">
        <v>0</v>
      </c>
      <c r="BW31" s="718">
        <v>0</v>
      </c>
      <c r="BX31" s="718">
        <v>0</v>
      </c>
      <c r="BY31" s="718">
        <v>0</v>
      </c>
      <c r="BZ31" s="719">
        <v>0</v>
      </c>
      <c r="CA31" s="167"/>
    </row>
    <row r="32" spans="2:79" s="17" customFormat="1" ht="15.75">
      <c r="B32" s="273">
        <v>9</v>
      </c>
      <c r="C32" s="178" t="s">
        <v>668</v>
      </c>
      <c r="D32" s="178" t="s">
        <v>669</v>
      </c>
      <c r="E32" s="178" t="s">
        <v>3</v>
      </c>
      <c r="F32" s="178" t="s">
        <v>670</v>
      </c>
      <c r="G32" s="178" t="s">
        <v>29</v>
      </c>
      <c r="H32" s="178" t="s">
        <v>676</v>
      </c>
      <c r="I32" s="178">
        <v>2012</v>
      </c>
      <c r="J32" s="178"/>
      <c r="K32" s="178" t="s">
        <v>699</v>
      </c>
      <c r="L32" s="178"/>
      <c r="M32" s="178" t="s">
        <v>685</v>
      </c>
      <c r="N32" s="718">
        <v>5640</v>
      </c>
      <c r="O32" s="718">
        <v>1598.6789200000001</v>
      </c>
      <c r="P32" s="718">
        <v>4840487.9060000004</v>
      </c>
      <c r="Q32" s="178"/>
      <c r="R32" s="718">
        <v>0</v>
      </c>
      <c r="S32" s="718">
        <v>1202.0142249999999</v>
      </c>
      <c r="T32" s="718">
        <v>1202.0142000000001</v>
      </c>
      <c r="U32" s="718">
        <v>1202.0142000000001</v>
      </c>
      <c r="V32" s="718">
        <v>1202.0142000000001</v>
      </c>
      <c r="W32" s="718">
        <v>1202.0142000000001</v>
      </c>
      <c r="X32" s="718">
        <v>1202.0142000000001</v>
      </c>
      <c r="Y32" s="718">
        <v>1202.0142000000001</v>
      </c>
      <c r="Z32" s="718">
        <v>1202.0142000000001</v>
      </c>
      <c r="AA32" s="718">
        <v>1202.0142000000001</v>
      </c>
      <c r="AB32" s="718">
        <v>1202.0142000000001</v>
      </c>
      <c r="AC32" s="718">
        <v>1202.0142000000001</v>
      </c>
      <c r="AD32" s="718">
        <v>1202.0142000000001</v>
      </c>
      <c r="AE32" s="718">
        <v>1202.0142000000001</v>
      </c>
      <c r="AF32" s="718">
        <v>1202.0142000000001</v>
      </c>
      <c r="AG32" s="718">
        <v>1202.0142000000001</v>
      </c>
      <c r="AH32" s="718">
        <v>1202.0142000000001</v>
      </c>
      <c r="AI32" s="718">
        <v>1202.0142000000001</v>
      </c>
      <c r="AJ32" s="718">
        <v>1202.0142000000001</v>
      </c>
      <c r="AK32" s="718">
        <v>908.50878999999998</v>
      </c>
      <c r="AL32" s="718">
        <v>0</v>
      </c>
      <c r="AM32" s="718">
        <v>0</v>
      </c>
      <c r="AN32" s="718">
        <v>0</v>
      </c>
      <c r="AO32" s="718">
        <v>0</v>
      </c>
      <c r="AP32" s="718">
        <v>0</v>
      </c>
      <c r="AQ32" s="718">
        <v>0</v>
      </c>
      <c r="AR32" s="718">
        <v>0</v>
      </c>
      <c r="AS32" s="718">
        <v>0</v>
      </c>
      <c r="AT32" s="718">
        <v>0</v>
      </c>
      <c r="AU32" s="718">
        <v>0</v>
      </c>
      <c r="AV32" s="178"/>
      <c r="AW32" s="718">
        <v>0</v>
      </c>
      <c r="AX32" s="718">
        <v>2016290.855</v>
      </c>
      <c r="AY32" s="718">
        <v>2016290.855</v>
      </c>
      <c r="AZ32" s="718">
        <v>2016290.855</v>
      </c>
      <c r="BA32" s="718">
        <v>2016290.855</v>
      </c>
      <c r="BB32" s="718">
        <v>2016290.855</v>
      </c>
      <c r="BC32" s="718">
        <v>2016290.855</v>
      </c>
      <c r="BD32" s="718">
        <v>2016290.855</v>
      </c>
      <c r="BE32" s="718">
        <v>2016290.855</v>
      </c>
      <c r="BF32" s="718">
        <v>2016290.855</v>
      </c>
      <c r="BG32" s="718">
        <v>2016290.855</v>
      </c>
      <c r="BH32" s="718">
        <v>2016290.855</v>
      </c>
      <c r="BI32" s="718">
        <v>2016290.855</v>
      </c>
      <c r="BJ32" s="718">
        <v>2016290.855</v>
      </c>
      <c r="BK32" s="718">
        <v>2016290.855</v>
      </c>
      <c r="BL32" s="718">
        <v>2016290.855</v>
      </c>
      <c r="BM32" s="718">
        <v>2016290.855</v>
      </c>
      <c r="BN32" s="718">
        <v>2016290.9</v>
      </c>
      <c r="BO32" s="718">
        <v>2016290.9</v>
      </c>
      <c r="BP32" s="718">
        <v>1753822.32</v>
      </c>
      <c r="BQ32" s="718">
        <v>0</v>
      </c>
      <c r="BR32" s="718">
        <v>0</v>
      </c>
      <c r="BS32" s="718">
        <v>0</v>
      </c>
      <c r="BT32" s="718">
        <v>0</v>
      </c>
      <c r="BU32" s="718">
        <v>0</v>
      </c>
      <c r="BV32" s="718">
        <v>0</v>
      </c>
      <c r="BW32" s="718">
        <v>0</v>
      </c>
      <c r="BX32" s="718">
        <v>0</v>
      </c>
      <c r="BY32" s="718">
        <v>0</v>
      </c>
      <c r="BZ32" s="719">
        <v>0</v>
      </c>
      <c r="CA32" s="167"/>
    </row>
    <row r="33" spans="1:79" s="17" customFormat="1" ht="15.75">
      <c r="B33" s="273">
        <v>10</v>
      </c>
      <c r="C33" s="178" t="s">
        <v>668</v>
      </c>
      <c r="D33" s="178" t="s">
        <v>669</v>
      </c>
      <c r="E33" s="178" t="s">
        <v>42</v>
      </c>
      <c r="F33" s="178" t="s">
        <v>670</v>
      </c>
      <c r="G33" s="178" t="s">
        <v>29</v>
      </c>
      <c r="H33" s="178" t="s">
        <v>677</v>
      </c>
      <c r="I33" s="178">
        <v>2012</v>
      </c>
      <c r="J33" s="178"/>
      <c r="K33" s="178" t="s">
        <v>699</v>
      </c>
      <c r="L33" s="178"/>
      <c r="M33" s="178" t="s">
        <v>686</v>
      </c>
      <c r="N33" s="718">
        <v>2742</v>
      </c>
      <c r="O33" s="718">
        <v>1679.0930800000001</v>
      </c>
      <c r="P33" s="718">
        <v>10075.23</v>
      </c>
      <c r="Q33" s="178"/>
      <c r="R33" s="718">
        <v>0</v>
      </c>
      <c r="S33" s="718">
        <v>1262.4760000000001</v>
      </c>
      <c r="T33" s="718">
        <v>0</v>
      </c>
      <c r="U33" s="718">
        <v>0</v>
      </c>
      <c r="V33" s="718">
        <v>0</v>
      </c>
      <c r="W33" s="718">
        <v>0</v>
      </c>
      <c r="X33" s="718">
        <v>0</v>
      </c>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0</v>
      </c>
      <c r="AO33" s="718">
        <v>0</v>
      </c>
      <c r="AP33" s="718">
        <v>0</v>
      </c>
      <c r="AQ33" s="718">
        <v>0</v>
      </c>
      <c r="AR33" s="718">
        <v>0</v>
      </c>
      <c r="AS33" s="718">
        <v>0</v>
      </c>
      <c r="AT33" s="718">
        <v>0</v>
      </c>
      <c r="AU33" s="718">
        <v>0</v>
      </c>
      <c r="AV33" s="178"/>
      <c r="AW33" s="718">
        <v>0</v>
      </c>
      <c r="AX33" s="718">
        <v>10075.23</v>
      </c>
      <c r="AY33" s="718">
        <v>0</v>
      </c>
      <c r="AZ33" s="718">
        <v>0</v>
      </c>
      <c r="BA33" s="718">
        <v>0</v>
      </c>
      <c r="BB33" s="718">
        <v>0</v>
      </c>
      <c r="BC33" s="718">
        <v>0</v>
      </c>
      <c r="BD33" s="718">
        <v>0</v>
      </c>
      <c r="BE33" s="718">
        <v>0</v>
      </c>
      <c r="BF33" s="718">
        <v>0</v>
      </c>
      <c r="BG33" s="718">
        <v>0</v>
      </c>
      <c r="BH33" s="718">
        <v>0</v>
      </c>
      <c r="BI33" s="718">
        <v>0</v>
      </c>
      <c r="BJ33" s="718">
        <v>0</v>
      </c>
      <c r="BK33" s="718">
        <v>0</v>
      </c>
      <c r="BL33" s="718">
        <v>0</v>
      </c>
      <c r="BM33" s="718">
        <v>0</v>
      </c>
      <c r="BN33" s="718">
        <v>0</v>
      </c>
      <c r="BO33" s="718">
        <v>0</v>
      </c>
      <c r="BP33" s="718">
        <v>0</v>
      </c>
      <c r="BQ33" s="718">
        <v>0</v>
      </c>
      <c r="BR33" s="718">
        <v>0</v>
      </c>
      <c r="BS33" s="718">
        <v>0</v>
      </c>
      <c r="BT33" s="718">
        <v>0</v>
      </c>
      <c r="BU33" s="718">
        <v>0</v>
      </c>
      <c r="BV33" s="718">
        <v>0</v>
      </c>
      <c r="BW33" s="718">
        <v>0</v>
      </c>
      <c r="BX33" s="718">
        <v>0</v>
      </c>
      <c r="BY33" s="718">
        <v>0</v>
      </c>
      <c r="BZ33" s="719">
        <v>0</v>
      </c>
      <c r="CA33" s="167"/>
    </row>
    <row r="34" spans="1:79" s="17" customFormat="1" ht="15.75">
      <c r="B34" s="273">
        <v>11</v>
      </c>
      <c r="C34" s="178" t="s">
        <v>668</v>
      </c>
      <c r="D34" s="178" t="s">
        <v>695</v>
      </c>
      <c r="E34" s="178" t="s">
        <v>14</v>
      </c>
      <c r="F34" s="178" t="s">
        <v>670</v>
      </c>
      <c r="G34" s="178" t="s">
        <v>29</v>
      </c>
      <c r="H34" s="178" t="s">
        <v>676</v>
      </c>
      <c r="I34" s="178">
        <v>2012</v>
      </c>
      <c r="J34" s="178"/>
      <c r="K34" s="178" t="s">
        <v>699</v>
      </c>
      <c r="L34" s="178"/>
      <c r="M34" s="178" t="s">
        <v>688</v>
      </c>
      <c r="N34" s="718">
        <v>246</v>
      </c>
      <c r="O34" s="718">
        <v>52.680768829999998</v>
      </c>
      <c r="P34" s="718">
        <v>-47678.914299999997</v>
      </c>
      <c r="Q34" s="178"/>
      <c r="R34" s="718">
        <v>0</v>
      </c>
      <c r="S34" s="718">
        <v>39.609600620000002</v>
      </c>
      <c r="T34" s="718">
        <v>38.281646000000002</v>
      </c>
      <c r="U34" s="718">
        <v>38.281646000000002</v>
      </c>
      <c r="V34" s="718">
        <v>38.281646000000002</v>
      </c>
      <c r="W34" s="718">
        <v>38.260658999999997</v>
      </c>
      <c r="X34" s="718">
        <v>38.260658999999997</v>
      </c>
      <c r="Y34" s="718">
        <v>37.892752000000002</v>
      </c>
      <c r="Z34" s="718">
        <v>37.892752000000002</v>
      </c>
      <c r="AA34" s="718">
        <v>31.794568999999999</v>
      </c>
      <c r="AB34" s="718">
        <v>31.091097000000001</v>
      </c>
      <c r="AC34" s="718">
        <v>30.521239000000001</v>
      </c>
      <c r="AD34" s="718">
        <v>30.521239000000001</v>
      </c>
      <c r="AE34" s="718">
        <v>28.976382000000001</v>
      </c>
      <c r="AF34" s="718">
        <v>28.976382000000001</v>
      </c>
      <c r="AG34" s="718">
        <v>24.579657000000001</v>
      </c>
      <c r="AH34" s="718">
        <v>24.478278</v>
      </c>
      <c r="AI34" s="718">
        <v>24.478278</v>
      </c>
      <c r="AJ34" s="718">
        <v>24.478278</v>
      </c>
      <c r="AK34" s="718">
        <v>24.478278</v>
      </c>
      <c r="AL34" s="718">
        <v>24.478278</v>
      </c>
      <c r="AM34" s="718">
        <v>0.42930550000000001</v>
      </c>
      <c r="AN34" s="718">
        <v>0</v>
      </c>
      <c r="AO34" s="718">
        <v>0</v>
      </c>
      <c r="AP34" s="718">
        <v>0</v>
      </c>
      <c r="AQ34" s="718">
        <v>0</v>
      </c>
      <c r="AR34" s="718">
        <v>0</v>
      </c>
      <c r="AS34" s="718">
        <v>0</v>
      </c>
      <c r="AT34" s="718">
        <v>0</v>
      </c>
      <c r="AU34" s="718">
        <v>0</v>
      </c>
      <c r="AV34" s="178"/>
      <c r="AW34" s="718">
        <v>0</v>
      </c>
      <c r="AX34" s="718">
        <v>261836.67180000001</v>
      </c>
      <c r="AY34" s="718">
        <v>261836.6716</v>
      </c>
      <c r="AZ34" s="718">
        <v>261836.6716</v>
      </c>
      <c r="BA34" s="718">
        <v>236272.67180000001</v>
      </c>
      <c r="BB34" s="718">
        <v>235658.67180000001</v>
      </c>
      <c r="BC34" s="718">
        <v>235658.67180000001</v>
      </c>
      <c r="BD34" s="718">
        <v>228576.21179999999</v>
      </c>
      <c r="BE34" s="718">
        <v>227169.79370000001</v>
      </c>
      <c r="BF34" s="718">
        <v>109775.79369999999</v>
      </c>
      <c r="BG34" s="718">
        <v>109118.79369999999</v>
      </c>
      <c r="BH34" s="718">
        <v>104419.57369999999</v>
      </c>
      <c r="BI34" s="718">
        <v>104419.57369999999</v>
      </c>
      <c r="BJ34" s="718">
        <v>99283.457599999994</v>
      </c>
      <c r="BK34" s="718">
        <v>99283.457599999994</v>
      </c>
      <c r="BL34" s="718">
        <v>64858.457600000002</v>
      </c>
      <c r="BM34" s="718">
        <v>64022.457600000002</v>
      </c>
      <c r="BN34" s="718">
        <v>64022.457999999999</v>
      </c>
      <c r="BO34" s="718">
        <v>64022.457999999999</v>
      </c>
      <c r="BP34" s="718">
        <v>64022.457600000002</v>
      </c>
      <c r="BQ34" s="718">
        <v>64022.457999999999</v>
      </c>
      <c r="BR34" s="718">
        <v>3165</v>
      </c>
      <c r="BS34" s="718">
        <v>0</v>
      </c>
      <c r="BT34" s="718">
        <v>0</v>
      </c>
      <c r="BU34" s="718">
        <v>0</v>
      </c>
      <c r="BV34" s="718">
        <v>0</v>
      </c>
      <c r="BW34" s="718">
        <v>0</v>
      </c>
      <c r="BX34" s="718">
        <v>0</v>
      </c>
      <c r="BY34" s="718">
        <v>0</v>
      </c>
      <c r="BZ34" s="719">
        <v>0</v>
      </c>
      <c r="CA34" s="167"/>
    </row>
    <row r="35" spans="1:79" s="17" customFormat="1" ht="15.75">
      <c r="B35" s="273">
        <v>12</v>
      </c>
      <c r="C35" s="178" t="s">
        <v>668</v>
      </c>
      <c r="D35" s="178" t="s">
        <v>674</v>
      </c>
      <c r="E35" s="178" t="s">
        <v>9</v>
      </c>
      <c r="F35" s="178" t="s">
        <v>670</v>
      </c>
      <c r="G35" s="178" t="s">
        <v>674</v>
      </c>
      <c r="H35" s="178" t="s">
        <v>677</v>
      </c>
      <c r="I35" s="178">
        <v>2012</v>
      </c>
      <c r="J35" s="178"/>
      <c r="K35" s="178" t="s">
        <v>699</v>
      </c>
      <c r="L35" s="178"/>
      <c r="M35" s="178" t="s">
        <v>687</v>
      </c>
      <c r="N35" s="718">
        <v>10</v>
      </c>
      <c r="O35" s="718">
        <v>4881.2833049999999</v>
      </c>
      <c r="P35" s="718">
        <v>-58400.304940000002</v>
      </c>
      <c r="Q35" s="178"/>
      <c r="R35" s="718">
        <v>0</v>
      </c>
      <c r="S35" s="718">
        <v>3670.1378239999999</v>
      </c>
      <c r="T35" s="718">
        <v>0</v>
      </c>
      <c r="U35" s="718">
        <v>0</v>
      </c>
      <c r="V35" s="718">
        <v>0</v>
      </c>
      <c r="W35" s="718">
        <v>0</v>
      </c>
      <c r="X35" s="718">
        <v>0</v>
      </c>
      <c r="Y35" s="718">
        <v>0</v>
      </c>
      <c r="Z35" s="718">
        <v>0</v>
      </c>
      <c r="AA35" s="718">
        <v>0</v>
      </c>
      <c r="AB35" s="718">
        <v>0</v>
      </c>
      <c r="AC35" s="718">
        <v>0</v>
      </c>
      <c r="AD35" s="718">
        <v>0</v>
      </c>
      <c r="AE35" s="718">
        <v>0</v>
      </c>
      <c r="AF35" s="718">
        <v>0</v>
      </c>
      <c r="AG35" s="718">
        <v>0</v>
      </c>
      <c r="AH35" s="718">
        <v>0</v>
      </c>
      <c r="AI35" s="718">
        <v>0</v>
      </c>
      <c r="AJ35" s="718">
        <v>0</v>
      </c>
      <c r="AK35" s="718">
        <v>0</v>
      </c>
      <c r="AL35" s="718">
        <v>0</v>
      </c>
      <c r="AM35" s="718">
        <v>0</v>
      </c>
      <c r="AN35" s="718">
        <v>0</v>
      </c>
      <c r="AO35" s="718">
        <v>0</v>
      </c>
      <c r="AP35" s="718">
        <v>0</v>
      </c>
      <c r="AQ35" s="718">
        <v>0</v>
      </c>
      <c r="AR35" s="718">
        <v>0</v>
      </c>
      <c r="AS35" s="718">
        <v>0</v>
      </c>
      <c r="AT35" s="718">
        <v>0</v>
      </c>
      <c r="AU35" s="718">
        <v>0</v>
      </c>
      <c r="AV35" s="178"/>
      <c r="AW35" s="718">
        <v>0</v>
      </c>
      <c r="AX35" s="718">
        <v>88448.72</v>
      </c>
      <c r="AY35" s="718">
        <v>0</v>
      </c>
      <c r="AZ35" s="718">
        <v>0</v>
      </c>
      <c r="BA35" s="718">
        <v>0</v>
      </c>
      <c r="BB35" s="718">
        <v>0</v>
      </c>
      <c r="BC35" s="718">
        <v>0</v>
      </c>
      <c r="BD35" s="718">
        <v>0</v>
      </c>
      <c r="BE35" s="718">
        <v>0</v>
      </c>
      <c r="BF35" s="718">
        <v>0</v>
      </c>
      <c r="BG35" s="718">
        <v>0</v>
      </c>
      <c r="BH35" s="718">
        <v>0</v>
      </c>
      <c r="BI35" s="718">
        <v>0</v>
      </c>
      <c r="BJ35" s="718">
        <v>0</v>
      </c>
      <c r="BK35" s="718">
        <v>0</v>
      </c>
      <c r="BL35" s="718">
        <v>0</v>
      </c>
      <c r="BM35" s="718">
        <v>0</v>
      </c>
      <c r="BN35" s="718">
        <v>0</v>
      </c>
      <c r="BO35" s="718">
        <v>0</v>
      </c>
      <c r="BP35" s="718">
        <v>0</v>
      </c>
      <c r="BQ35" s="718">
        <v>0</v>
      </c>
      <c r="BR35" s="718">
        <v>0</v>
      </c>
      <c r="BS35" s="718">
        <v>0</v>
      </c>
      <c r="BT35" s="718">
        <v>0</v>
      </c>
      <c r="BU35" s="718">
        <v>0</v>
      </c>
      <c r="BV35" s="718">
        <v>0</v>
      </c>
      <c r="BW35" s="718">
        <v>0</v>
      </c>
      <c r="BX35" s="718">
        <v>0</v>
      </c>
      <c r="BY35" s="718">
        <v>0</v>
      </c>
      <c r="BZ35" s="719">
        <v>0</v>
      </c>
      <c r="CA35" s="167"/>
    </row>
    <row r="36" spans="1:79" s="17" customFormat="1" ht="15.75">
      <c r="B36" s="273">
        <v>13</v>
      </c>
      <c r="C36" s="178" t="s">
        <v>668</v>
      </c>
      <c r="D36" s="178" t="s">
        <v>675</v>
      </c>
      <c r="E36" s="178" t="s">
        <v>17</v>
      </c>
      <c r="F36" s="178" t="s">
        <v>670</v>
      </c>
      <c r="G36" s="178" t="s">
        <v>694</v>
      </c>
      <c r="H36" s="178" t="s">
        <v>676</v>
      </c>
      <c r="I36" s="178">
        <v>2012</v>
      </c>
      <c r="J36" s="178"/>
      <c r="K36" s="178" t="s">
        <v>699</v>
      </c>
      <c r="L36" s="178"/>
      <c r="M36" s="178" t="s">
        <v>688</v>
      </c>
      <c r="N36" s="718">
        <v>5</v>
      </c>
      <c r="O36" s="718">
        <v>251.4084762</v>
      </c>
      <c r="P36" s="718">
        <v>836259.94059999997</v>
      </c>
      <c r="Q36" s="178"/>
      <c r="R36" s="718">
        <v>0</v>
      </c>
      <c r="S36" s="718">
        <v>189.0289295</v>
      </c>
      <c r="T36" s="718">
        <v>189.02893</v>
      </c>
      <c r="U36" s="718">
        <v>189.02893</v>
      </c>
      <c r="V36" s="718">
        <v>189.02893</v>
      </c>
      <c r="W36" s="718">
        <v>189.02893</v>
      </c>
      <c r="X36" s="718">
        <v>189.02893</v>
      </c>
      <c r="Y36" s="718">
        <v>189.02893</v>
      </c>
      <c r="Z36" s="718">
        <v>189.02893</v>
      </c>
      <c r="AA36" s="718">
        <v>189.02893</v>
      </c>
      <c r="AB36" s="718">
        <v>189.02893</v>
      </c>
      <c r="AC36" s="718">
        <v>189.02893</v>
      </c>
      <c r="AD36" s="718">
        <v>189.02893</v>
      </c>
      <c r="AE36" s="718">
        <v>0</v>
      </c>
      <c r="AF36" s="718">
        <v>0</v>
      </c>
      <c r="AG36" s="718">
        <v>0</v>
      </c>
      <c r="AH36" s="718">
        <v>0</v>
      </c>
      <c r="AI36" s="718">
        <v>0</v>
      </c>
      <c r="AJ36" s="718">
        <v>0</v>
      </c>
      <c r="AK36" s="718">
        <v>0</v>
      </c>
      <c r="AL36" s="718">
        <v>0</v>
      </c>
      <c r="AM36" s="718">
        <v>0</v>
      </c>
      <c r="AN36" s="718">
        <v>0</v>
      </c>
      <c r="AO36" s="718">
        <v>0</v>
      </c>
      <c r="AP36" s="718">
        <v>0</v>
      </c>
      <c r="AQ36" s="718">
        <v>0</v>
      </c>
      <c r="AR36" s="718">
        <v>0</v>
      </c>
      <c r="AS36" s="718">
        <v>0</v>
      </c>
      <c r="AT36" s="718">
        <v>0</v>
      </c>
      <c r="AU36" s="718">
        <v>0</v>
      </c>
      <c r="AV36" s="178"/>
      <c r="AW36" s="718">
        <v>0</v>
      </c>
      <c r="AX36" s="718">
        <v>418129.97029999999</v>
      </c>
      <c r="AY36" s="718">
        <v>418129.97029999999</v>
      </c>
      <c r="AZ36" s="718">
        <v>418129.97029999999</v>
      </c>
      <c r="BA36" s="718">
        <v>418129.97029999999</v>
      </c>
      <c r="BB36" s="718">
        <v>418129.97029999999</v>
      </c>
      <c r="BC36" s="718">
        <v>418129.97029999999</v>
      </c>
      <c r="BD36" s="718">
        <v>418129.97029999999</v>
      </c>
      <c r="BE36" s="718">
        <v>418129.97029999999</v>
      </c>
      <c r="BF36" s="718">
        <v>418129.97029999999</v>
      </c>
      <c r="BG36" s="718">
        <v>418129.97029999999</v>
      </c>
      <c r="BH36" s="718">
        <v>418129.97029999999</v>
      </c>
      <c r="BI36" s="718">
        <v>418129.97029999999</v>
      </c>
      <c r="BJ36" s="718">
        <v>0</v>
      </c>
      <c r="BK36" s="718">
        <v>0</v>
      </c>
      <c r="BL36" s="718">
        <v>0</v>
      </c>
      <c r="BM36" s="718">
        <v>0</v>
      </c>
      <c r="BN36" s="718">
        <v>0</v>
      </c>
      <c r="BO36" s="718">
        <v>0</v>
      </c>
      <c r="BP36" s="718">
        <v>0</v>
      </c>
      <c r="BQ36" s="718">
        <v>0</v>
      </c>
      <c r="BR36" s="718">
        <v>0</v>
      </c>
      <c r="BS36" s="718">
        <v>0</v>
      </c>
      <c r="BT36" s="718">
        <v>0</v>
      </c>
      <c r="BU36" s="718">
        <v>0</v>
      </c>
      <c r="BV36" s="718">
        <v>0</v>
      </c>
      <c r="BW36" s="718">
        <v>0</v>
      </c>
      <c r="BX36" s="718">
        <v>0</v>
      </c>
      <c r="BY36" s="718">
        <v>0</v>
      </c>
      <c r="BZ36" s="719">
        <v>0</v>
      </c>
      <c r="CA36" s="167"/>
    </row>
    <row r="37" spans="1:79" s="17" customFormat="1" ht="15.75">
      <c r="B37" s="273">
        <v>14</v>
      </c>
      <c r="C37" s="178" t="s">
        <v>668</v>
      </c>
      <c r="D37" s="178" t="s">
        <v>671</v>
      </c>
      <c r="E37" s="178" t="s">
        <v>672</v>
      </c>
      <c r="F37" s="178" t="s">
        <v>670</v>
      </c>
      <c r="G37" s="178" t="s">
        <v>694</v>
      </c>
      <c r="H37" s="178" t="s">
        <v>677</v>
      </c>
      <c r="I37" s="178">
        <v>2012</v>
      </c>
      <c r="J37" s="178"/>
      <c r="K37" s="178" t="s">
        <v>699</v>
      </c>
      <c r="L37" s="178"/>
      <c r="M37" s="178" t="s">
        <v>687</v>
      </c>
      <c r="N37" s="718">
        <v>12</v>
      </c>
      <c r="O37" s="718">
        <v>2887.5011509999999</v>
      </c>
      <c r="P37" s="718">
        <v>31556.959999999999</v>
      </c>
      <c r="Q37" s="178"/>
      <c r="R37" s="718">
        <v>0</v>
      </c>
      <c r="S37" s="718">
        <v>2171.0534969999999</v>
      </c>
      <c r="T37" s="718">
        <v>0</v>
      </c>
      <c r="U37" s="718">
        <v>0</v>
      </c>
      <c r="V37" s="718">
        <v>0</v>
      </c>
      <c r="W37" s="718">
        <v>0</v>
      </c>
      <c r="X37" s="718">
        <v>0</v>
      </c>
      <c r="Y37" s="718">
        <v>0</v>
      </c>
      <c r="Z37" s="718">
        <v>0</v>
      </c>
      <c r="AA37" s="718">
        <v>0</v>
      </c>
      <c r="AB37" s="718">
        <v>0</v>
      </c>
      <c r="AC37" s="718">
        <v>0</v>
      </c>
      <c r="AD37" s="718">
        <v>0</v>
      </c>
      <c r="AE37" s="718">
        <v>0</v>
      </c>
      <c r="AF37" s="718">
        <v>0</v>
      </c>
      <c r="AG37" s="718">
        <v>0</v>
      </c>
      <c r="AH37" s="718">
        <v>0</v>
      </c>
      <c r="AI37" s="718">
        <v>0</v>
      </c>
      <c r="AJ37" s="718">
        <v>0</v>
      </c>
      <c r="AK37" s="718">
        <v>0</v>
      </c>
      <c r="AL37" s="718">
        <v>0</v>
      </c>
      <c r="AM37" s="718">
        <v>0</v>
      </c>
      <c r="AN37" s="718">
        <v>0</v>
      </c>
      <c r="AO37" s="718">
        <v>0</v>
      </c>
      <c r="AP37" s="718">
        <v>0</v>
      </c>
      <c r="AQ37" s="718">
        <v>0</v>
      </c>
      <c r="AR37" s="718">
        <v>0</v>
      </c>
      <c r="AS37" s="718">
        <v>0</v>
      </c>
      <c r="AT37" s="718">
        <v>0</v>
      </c>
      <c r="AU37" s="718">
        <v>0</v>
      </c>
      <c r="AV37" s="178"/>
      <c r="AW37" s="718">
        <v>0</v>
      </c>
      <c r="AX37" s="718">
        <v>31556.959999999999</v>
      </c>
      <c r="AY37" s="718">
        <v>0</v>
      </c>
      <c r="AZ37" s="718">
        <v>0</v>
      </c>
      <c r="BA37" s="718">
        <v>0</v>
      </c>
      <c r="BB37" s="718">
        <v>0</v>
      </c>
      <c r="BC37" s="718">
        <v>0</v>
      </c>
      <c r="BD37" s="718">
        <v>0</v>
      </c>
      <c r="BE37" s="718">
        <v>0</v>
      </c>
      <c r="BF37" s="718">
        <v>0</v>
      </c>
      <c r="BG37" s="718">
        <v>0</v>
      </c>
      <c r="BH37" s="718">
        <v>0</v>
      </c>
      <c r="BI37" s="718">
        <v>0</v>
      </c>
      <c r="BJ37" s="718">
        <v>0</v>
      </c>
      <c r="BK37" s="718">
        <v>0</v>
      </c>
      <c r="BL37" s="718">
        <v>0</v>
      </c>
      <c r="BM37" s="718">
        <v>0</v>
      </c>
      <c r="BN37" s="718">
        <v>0</v>
      </c>
      <c r="BO37" s="718">
        <v>0</v>
      </c>
      <c r="BP37" s="718">
        <v>0</v>
      </c>
      <c r="BQ37" s="718">
        <v>0</v>
      </c>
      <c r="BR37" s="718">
        <v>0</v>
      </c>
      <c r="BS37" s="718">
        <v>0</v>
      </c>
      <c r="BT37" s="718">
        <v>0</v>
      </c>
      <c r="BU37" s="718">
        <v>0</v>
      </c>
      <c r="BV37" s="718">
        <v>0</v>
      </c>
      <c r="BW37" s="718">
        <v>0</v>
      </c>
      <c r="BX37" s="718">
        <v>0</v>
      </c>
      <c r="BY37" s="718">
        <v>0</v>
      </c>
      <c r="BZ37" s="719">
        <v>0</v>
      </c>
      <c r="CA37" s="167"/>
    </row>
    <row r="38" spans="1:79" s="17" customFormat="1" ht="15.75">
      <c r="B38" s="273">
        <v>15</v>
      </c>
      <c r="C38" s="178" t="s">
        <v>668</v>
      </c>
      <c r="D38" s="178" t="s">
        <v>674</v>
      </c>
      <c r="E38" s="178" t="s">
        <v>13</v>
      </c>
      <c r="F38" s="178" t="s">
        <v>670</v>
      </c>
      <c r="G38" s="178" t="s">
        <v>674</v>
      </c>
      <c r="H38" s="178" t="s">
        <v>676</v>
      </c>
      <c r="I38" s="178">
        <v>2012</v>
      </c>
      <c r="J38" s="178"/>
      <c r="K38" s="178" t="s">
        <v>699</v>
      </c>
      <c r="L38" s="178"/>
      <c r="M38" s="178"/>
      <c r="N38" s="718">
        <v>1</v>
      </c>
      <c r="O38" s="718">
        <v>3.3336060810000001</v>
      </c>
      <c r="P38" s="718">
        <v>19155</v>
      </c>
      <c r="Q38" s="178"/>
      <c r="R38" s="718">
        <v>0</v>
      </c>
      <c r="S38" s="718">
        <v>2.506470738</v>
      </c>
      <c r="T38" s="718">
        <v>2.5064706999999999</v>
      </c>
      <c r="U38" s="718">
        <v>2.5064706999999999</v>
      </c>
      <c r="V38" s="718">
        <v>2.5064706999999999</v>
      </c>
      <c r="W38" s="718">
        <v>2.5064706999999999</v>
      </c>
      <c r="X38" s="718">
        <v>2.5064706999999999</v>
      </c>
      <c r="Y38" s="718">
        <v>2.5064706999999999</v>
      </c>
      <c r="Z38" s="718">
        <v>2.5064706999999999</v>
      </c>
      <c r="AA38" s="718">
        <v>2.5064706999999999</v>
      </c>
      <c r="AB38" s="718">
        <v>2.5064706999999999</v>
      </c>
      <c r="AC38" s="718">
        <v>2.5064706999999999</v>
      </c>
      <c r="AD38" s="718">
        <v>2.5064706999999999</v>
      </c>
      <c r="AE38" s="718">
        <v>2.5064706999999999</v>
      </c>
      <c r="AF38" s="718">
        <v>2.5064706999999999</v>
      </c>
      <c r="AG38" s="718">
        <v>2.5064706999999999</v>
      </c>
      <c r="AH38" s="718">
        <v>2.5064706999999999</v>
      </c>
      <c r="AI38" s="718">
        <v>2.5064706999999999</v>
      </c>
      <c r="AJ38" s="718">
        <v>2.5064706999999999</v>
      </c>
      <c r="AK38" s="718">
        <v>0</v>
      </c>
      <c r="AL38" s="718">
        <v>0</v>
      </c>
      <c r="AM38" s="718">
        <v>0</v>
      </c>
      <c r="AN38" s="718">
        <v>0</v>
      </c>
      <c r="AO38" s="718">
        <v>0</v>
      </c>
      <c r="AP38" s="718">
        <v>0</v>
      </c>
      <c r="AQ38" s="718">
        <v>0</v>
      </c>
      <c r="AR38" s="718">
        <v>0</v>
      </c>
      <c r="AS38" s="718">
        <v>0</v>
      </c>
      <c r="AT38" s="718">
        <v>0</v>
      </c>
      <c r="AU38" s="718">
        <v>0</v>
      </c>
      <c r="AV38" s="178"/>
      <c r="AW38" s="718">
        <v>0</v>
      </c>
      <c r="AX38" s="718">
        <v>17295.60484</v>
      </c>
      <c r="AY38" s="718">
        <v>17295.60484</v>
      </c>
      <c r="AZ38" s="718">
        <v>17295.60484</v>
      </c>
      <c r="BA38" s="718">
        <v>17295.60484</v>
      </c>
      <c r="BB38" s="718">
        <v>17295.60484</v>
      </c>
      <c r="BC38" s="718">
        <v>17295.60484</v>
      </c>
      <c r="BD38" s="718">
        <v>17295.60484</v>
      </c>
      <c r="BE38" s="718">
        <v>17295.60484</v>
      </c>
      <c r="BF38" s="718">
        <v>17295.60484</v>
      </c>
      <c r="BG38" s="718">
        <v>17295.60484</v>
      </c>
      <c r="BH38" s="718">
        <v>17295.60484</v>
      </c>
      <c r="BI38" s="718">
        <v>17295.60484</v>
      </c>
      <c r="BJ38" s="718">
        <v>17295.60484</v>
      </c>
      <c r="BK38" s="718">
        <v>17295.60484</v>
      </c>
      <c r="BL38" s="718">
        <v>17295.60484</v>
      </c>
      <c r="BM38" s="718">
        <v>17295.60484</v>
      </c>
      <c r="BN38" s="718">
        <v>17295.605</v>
      </c>
      <c r="BO38" s="718">
        <v>17295.605</v>
      </c>
      <c r="BP38" s="718">
        <v>0</v>
      </c>
      <c r="BQ38" s="718">
        <v>0</v>
      </c>
      <c r="BR38" s="718">
        <v>0</v>
      </c>
      <c r="BS38" s="718">
        <v>0</v>
      </c>
      <c r="BT38" s="718">
        <v>0</v>
      </c>
      <c r="BU38" s="718">
        <v>0</v>
      </c>
      <c r="BV38" s="718">
        <v>0</v>
      </c>
      <c r="BW38" s="718">
        <v>0</v>
      </c>
      <c r="BX38" s="718">
        <v>0</v>
      </c>
      <c r="BY38" s="718">
        <v>0</v>
      </c>
      <c r="BZ38" s="719">
        <v>0</v>
      </c>
      <c r="CA38" s="167"/>
    </row>
    <row r="39" spans="1:79" s="17" customFormat="1" ht="15.75">
      <c r="A39" s="17" t="s">
        <v>729</v>
      </c>
      <c r="B39" s="273">
        <v>16</v>
      </c>
      <c r="C39" s="178" t="s">
        <v>696</v>
      </c>
      <c r="D39" s="178" t="s">
        <v>669</v>
      </c>
      <c r="E39" s="178" t="s">
        <v>697</v>
      </c>
      <c r="F39" s="178" t="s">
        <v>670</v>
      </c>
      <c r="G39" s="178" t="s">
        <v>29</v>
      </c>
      <c r="H39" s="178" t="s">
        <v>677</v>
      </c>
      <c r="I39" s="178">
        <v>2012</v>
      </c>
      <c r="J39" s="178"/>
      <c r="K39" s="178" t="s">
        <v>699</v>
      </c>
      <c r="L39" s="178"/>
      <c r="M39" s="178" t="s">
        <v>686</v>
      </c>
      <c r="N39" s="718">
        <v>3</v>
      </c>
      <c r="O39" s="718">
        <v>1.97879129</v>
      </c>
      <c r="P39" s="718">
        <v>10.524369999999999</v>
      </c>
      <c r="Q39" s="178"/>
      <c r="R39" s="718">
        <v>0</v>
      </c>
      <c r="S39" s="718">
        <v>1.4878130000000001</v>
      </c>
      <c r="T39" s="718">
        <v>0</v>
      </c>
      <c r="U39" s="718">
        <v>0</v>
      </c>
      <c r="V39" s="718">
        <v>0</v>
      </c>
      <c r="W39" s="718">
        <v>0</v>
      </c>
      <c r="X39" s="718">
        <v>0</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718">
        <v>0</v>
      </c>
      <c r="AX39" s="718">
        <v>10.524369999999999</v>
      </c>
      <c r="AY39" s="718">
        <v>0</v>
      </c>
      <c r="AZ39" s="718">
        <v>0</v>
      </c>
      <c r="BA39" s="718">
        <v>0</v>
      </c>
      <c r="BB39" s="718">
        <v>0</v>
      </c>
      <c r="BC39" s="718">
        <v>0</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9">
        <v>0</v>
      </c>
      <c r="CA39" s="167"/>
    </row>
    <row r="40" spans="1:79" s="17" customFormat="1" ht="15.75">
      <c r="A40" s="17" t="s">
        <v>729</v>
      </c>
      <c r="B40" s="273">
        <v>17</v>
      </c>
      <c r="C40" s="178" t="s">
        <v>696</v>
      </c>
      <c r="D40" s="178" t="s">
        <v>669</v>
      </c>
      <c r="E40" s="178" t="s">
        <v>697</v>
      </c>
      <c r="F40" s="178" t="s">
        <v>670</v>
      </c>
      <c r="G40" s="178" t="s">
        <v>29</v>
      </c>
      <c r="H40" s="178" t="s">
        <v>677</v>
      </c>
      <c r="I40" s="178">
        <v>2012</v>
      </c>
      <c r="J40" s="178"/>
      <c r="K40" s="178" t="s">
        <v>699</v>
      </c>
      <c r="L40" s="178"/>
      <c r="M40" s="178" t="s">
        <v>686</v>
      </c>
      <c r="N40" s="718">
        <v>9293</v>
      </c>
      <c r="O40" s="718">
        <v>5690.6683400000002</v>
      </c>
      <c r="P40" s="718">
        <v>34146.28</v>
      </c>
      <c r="Q40" s="178"/>
      <c r="R40" s="718">
        <v>0</v>
      </c>
      <c r="S40" s="718">
        <v>4278.6980000000003</v>
      </c>
      <c r="T40" s="718">
        <v>0</v>
      </c>
      <c r="U40" s="718">
        <v>0</v>
      </c>
      <c r="V40" s="718">
        <v>0</v>
      </c>
      <c r="W40" s="718">
        <v>0</v>
      </c>
      <c r="X40" s="718">
        <v>0</v>
      </c>
      <c r="Y40" s="718">
        <v>0</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718">
        <v>0</v>
      </c>
      <c r="AX40" s="718">
        <v>34146.28</v>
      </c>
      <c r="AY40" s="718">
        <v>0</v>
      </c>
      <c r="AZ40" s="718">
        <v>0</v>
      </c>
      <c r="BA40" s="718">
        <v>0</v>
      </c>
      <c r="BB40" s="718">
        <v>0</v>
      </c>
      <c r="BC40" s="718">
        <v>0</v>
      </c>
      <c r="BD40" s="718">
        <v>0</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9">
        <v>0</v>
      </c>
      <c r="CA40" s="167"/>
    </row>
    <row r="41" spans="1:79" s="17" customFormat="1" ht="15.75">
      <c r="A41" s="17" t="s">
        <v>729</v>
      </c>
      <c r="B41" s="273">
        <v>18</v>
      </c>
      <c r="C41" s="178" t="s">
        <v>696</v>
      </c>
      <c r="D41" s="178" t="s">
        <v>674</v>
      </c>
      <c r="E41" s="178" t="s">
        <v>9</v>
      </c>
      <c r="F41" s="178" t="s">
        <v>670</v>
      </c>
      <c r="G41" s="178" t="s">
        <v>674</v>
      </c>
      <c r="H41" s="178" t="s">
        <v>677</v>
      </c>
      <c r="I41" s="178">
        <v>2012</v>
      </c>
      <c r="J41" s="178"/>
      <c r="K41" s="178" t="s">
        <v>699</v>
      </c>
      <c r="L41" s="178"/>
      <c r="M41" s="178" t="s">
        <v>687</v>
      </c>
      <c r="N41" s="718">
        <v>22</v>
      </c>
      <c r="O41" s="718">
        <v>20765.19282</v>
      </c>
      <c r="P41" s="718">
        <v>376264.7</v>
      </c>
      <c r="Q41" s="178"/>
      <c r="R41" s="718">
        <v>0</v>
      </c>
      <c r="S41" s="718">
        <v>15612.926939999999</v>
      </c>
      <c r="T41" s="718">
        <v>0</v>
      </c>
      <c r="U41" s="718">
        <v>0</v>
      </c>
      <c r="V41" s="718">
        <v>0</v>
      </c>
      <c r="W41" s="718">
        <v>0</v>
      </c>
      <c r="X41" s="718">
        <v>0</v>
      </c>
      <c r="Y41" s="718">
        <v>0</v>
      </c>
      <c r="Z41" s="718">
        <v>0</v>
      </c>
      <c r="AA41" s="718">
        <v>0</v>
      </c>
      <c r="AB41" s="718">
        <v>0</v>
      </c>
      <c r="AC41" s="718">
        <v>0</v>
      </c>
      <c r="AD41" s="718">
        <v>0</v>
      </c>
      <c r="AE41" s="718">
        <v>0</v>
      </c>
      <c r="AF41" s="718">
        <v>0</v>
      </c>
      <c r="AG41" s="718">
        <v>0</v>
      </c>
      <c r="AH41" s="718">
        <v>0</v>
      </c>
      <c r="AI41" s="718">
        <v>0</v>
      </c>
      <c r="AJ41" s="718">
        <v>0</v>
      </c>
      <c r="AK41" s="718">
        <v>0</v>
      </c>
      <c r="AL41" s="718">
        <v>0</v>
      </c>
      <c r="AM41" s="718">
        <v>0</v>
      </c>
      <c r="AN41" s="718">
        <v>0</v>
      </c>
      <c r="AO41" s="718">
        <v>0</v>
      </c>
      <c r="AP41" s="718">
        <v>0</v>
      </c>
      <c r="AQ41" s="718">
        <v>0</v>
      </c>
      <c r="AR41" s="718">
        <v>0</v>
      </c>
      <c r="AS41" s="718">
        <v>0</v>
      </c>
      <c r="AT41" s="718">
        <v>0</v>
      </c>
      <c r="AU41" s="718">
        <v>0</v>
      </c>
      <c r="AV41" s="178"/>
      <c r="AW41" s="718">
        <v>0</v>
      </c>
      <c r="AX41" s="718">
        <v>376264.7</v>
      </c>
      <c r="AY41" s="718">
        <v>0</v>
      </c>
      <c r="AZ41" s="718">
        <v>0</v>
      </c>
      <c r="BA41" s="718">
        <v>0</v>
      </c>
      <c r="BB41" s="718">
        <v>0</v>
      </c>
      <c r="BC41" s="718">
        <v>0</v>
      </c>
      <c r="BD41" s="718">
        <v>0</v>
      </c>
      <c r="BE41" s="718">
        <v>0</v>
      </c>
      <c r="BF41" s="718">
        <v>0</v>
      </c>
      <c r="BG41" s="718">
        <v>0</v>
      </c>
      <c r="BH41" s="718">
        <v>0</v>
      </c>
      <c r="BI41" s="718">
        <v>0</v>
      </c>
      <c r="BJ41" s="718">
        <v>0</v>
      </c>
      <c r="BK41" s="718">
        <v>0</v>
      </c>
      <c r="BL41" s="718">
        <v>0</v>
      </c>
      <c r="BM41" s="718">
        <v>0</v>
      </c>
      <c r="BN41" s="718">
        <v>0</v>
      </c>
      <c r="BO41" s="718">
        <v>0</v>
      </c>
      <c r="BP41" s="718">
        <v>0</v>
      </c>
      <c r="BQ41" s="718">
        <v>0</v>
      </c>
      <c r="BR41" s="718">
        <v>0</v>
      </c>
      <c r="BS41" s="718">
        <v>0</v>
      </c>
      <c r="BT41" s="718">
        <v>0</v>
      </c>
      <c r="BU41" s="718">
        <v>0</v>
      </c>
      <c r="BV41" s="718">
        <v>0</v>
      </c>
      <c r="BW41" s="718">
        <v>0</v>
      </c>
      <c r="BX41" s="718">
        <v>0</v>
      </c>
      <c r="BY41" s="718">
        <v>0</v>
      </c>
      <c r="BZ41" s="719">
        <v>0</v>
      </c>
      <c r="CA41" s="167"/>
    </row>
    <row r="42" spans="1:79" s="17" customFormat="1" ht="15.75">
      <c r="A42" s="17" t="s">
        <v>729</v>
      </c>
      <c r="B42" s="273">
        <v>19</v>
      </c>
      <c r="C42" s="178" t="s">
        <v>696</v>
      </c>
      <c r="D42" s="178" t="s">
        <v>671</v>
      </c>
      <c r="E42" s="178" t="s">
        <v>697</v>
      </c>
      <c r="F42" s="178" t="s">
        <v>670</v>
      </c>
      <c r="G42" s="178" t="s">
        <v>671</v>
      </c>
      <c r="H42" s="178" t="s">
        <v>677</v>
      </c>
      <c r="I42" s="178">
        <v>2012</v>
      </c>
      <c r="J42" s="178"/>
      <c r="K42" s="178" t="s">
        <v>699</v>
      </c>
      <c r="L42" s="178"/>
      <c r="M42" s="178" t="s">
        <v>686</v>
      </c>
      <c r="N42" s="718">
        <v>7</v>
      </c>
      <c r="O42" s="718">
        <v>5.9584000000000001</v>
      </c>
      <c r="P42" s="718">
        <v>25.48</v>
      </c>
      <c r="Q42" s="178"/>
      <c r="R42" s="718">
        <v>0</v>
      </c>
      <c r="S42" s="718">
        <v>4.4800000000000004</v>
      </c>
      <c r="T42" s="718">
        <v>0</v>
      </c>
      <c r="U42" s="718">
        <v>0</v>
      </c>
      <c r="V42" s="718">
        <v>0</v>
      </c>
      <c r="W42" s="718">
        <v>0</v>
      </c>
      <c r="X42" s="718">
        <v>0</v>
      </c>
      <c r="Y42" s="718">
        <v>0</v>
      </c>
      <c r="Z42" s="718">
        <v>0</v>
      </c>
      <c r="AA42" s="718">
        <v>0</v>
      </c>
      <c r="AB42" s="718">
        <v>0</v>
      </c>
      <c r="AC42" s="718">
        <v>0</v>
      </c>
      <c r="AD42" s="718">
        <v>0</v>
      </c>
      <c r="AE42" s="718">
        <v>0</v>
      </c>
      <c r="AF42" s="718">
        <v>0</v>
      </c>
      <c r="AG42" s="718">
        <v>0</v>
      </c>
      <c r="AH42" s="718">
        <v>0</v>
      </c>
      <c r="AI42" s="718">
        <v>0</v>
      </c>
      <c r="AJ42" s="718">
        <v>0</v>
      </c>
      <c r="AK42" s="718">
        <v>0</v>
      </c>
      <c r="AL42" s="718">
        <v>0</v>
      </c>
      <c r="AM42" s="718">
        <v>0</v>
      </c>
      <c r="AN42" s="718">
        <v>0</v>
      </c>
      <c r="AO42" s="718">
        <v>0</v>
      </c>
      <c r="AP42" s="718">
        <v>0</v>
      </c>
      <c r="AQ42" s="718">
        <v>0</v>
      </c>
      <c r="AR42" s="718">
        <v>0</v>
      </c>
      <c r="AS42" s="718">
        <v>0</v>
      </c>
      <c r="AT42" s="718">
        <v>0</v>
      </c>
      <c r="AU42" s="718">
        <v>0</v>
      </c>
      <c r="AV42" s="178"/>
      <c r="AW42" s="718">
        <v>0</v>
      </c>
      <c r="AX42" s="718">
        <v>25.48</v>
      </c>
      <c r="AY42" s="718">
        <v>0</v>
      </c>
      <c r="AZ42" s="718">
        <v>0</v>
      </c>
      <c r="BA42" s="718">
        <v>0</v>
      </c>
      <c r="BB42" s="718">
        <v>0</v>
      </c>
      <c r="BC42" s="718">
        <v>0</v>
      </c>
      <c r="BD42" s="718">
        <v>0</v>
      </c>
      <c r="BE42" s="718">
        <v>0</v>
      </c>
      <c r="BF42" s="718">
        <v>0</v>
      </c>
      <c r="BG42" s="718">
        <v>0</v>
      </c>
      <c r="BH42" s="718">
        <v>0</v>
      </c>
      <c r="BI42" s="718">
        <v>0</v>
      </c>
      <c r="BJ42" s="718">
        <v>0</v>
      </c>
      <c r="BK42" s="718">
        <v>0</v>
      </c>
      <c r="BL42" s="718">
        <v>0</v>
      </c>
      <c r="BM42" s="718">
        <v>0</v>
      </c>
      <c r="BN42" s="718">
        <v>0</v>
      </c>
      <c r="BO42" s="718">
        <v>0</v>
      </c>
      <c r="BP42" s="718">
        <v>0</v>
      </c>
      <c r="BQ42" s="718">
        <v>0</v>
      </c>
      <c r="BR42" s="718">
        <v>0</v>
      </c>
      <c r="BS42" s="718">
        <v>0</v>
      </c>
      <c r="BT42" s="718">
        <v>0</v>
      </c>
      <c r="BU42" s="718">
        <v>0</v>
      </c>
      <c r="BV42" s="718">
        <v>0</v>
      </c>
      <c r="BW42" s="718">
        <v>0</v>
      </c>
      <c r="BX42" s="718">
        <v>0</v>
      </c>
      <c r="BY42" s="718">
        <v>0</v>
      </c>
      <c r="BZ42" s="719">
        <v>0</v>
      </c>
      <c r="CA42" s="167"/>
    </row>
    <row r="43" spans="1:79" s="17" customFormat="1" ht="15.75">
      <c r="A43" s="17" t="s">
        <v>729</v>
      </c>
      <c r="B43" s="273">
        <v>20</v>
      </c>
      <c r="C43" s="178" t="s">
        <v>696</v>
      </c>
      <c r="D43" s="178" t="s">
        <v>671</v>
      </c>
      <c r="E43" s="178" t="s">
        <v>9</v>
      </c>
      <c r="F43" s="178" t="s">
        <v>670</v>
      </c>
      <c r="G43" s="178" t="s">
        <v>671</v>
      </c>
      <c r="H43" s="178" t="s">
        <v>677</v>
      </c>
      <c r="I43" s="178">
        <v>2012</v>
      </c>
      <c r="J43" s="178"/>
      <c r="K43" s="178" t="s">
        <v>699</v>
      </c>
      <c r="L43" s="178"/>
      <c r="M43" s="178" t="s">
        <v>687</v>
      </c>
      <c r="N43" s="718">
        <v>4</v>
      </c>
      <c r="O43" s="718">
        <v>271.14586839999998</v>
      </c>
      <c r="P43" s="718">
        <v>2963.3020000000001</v>
      </c>
      <c r="Q43" s="178"/>
      <c r="R43" s="718">
        <v>0</v>
      </c>
      <c r="S43" s="718">
        <v>203.86907400000001</v>
      </c>
      <c r="T43" s="718">
        <v>0</v>
      </c>
      <c r="U43" s="718">
        <v>0</v>
      </c>
      <c r="V43" s="718">
        <v>0</v>
      </c>
      <c r="W43" s="718">
        <v>0</v>
      </c>
      <c r="X43" s="718">
        <v>0</v>
      </c>
      <c r="Y43" s="718">
        <v>0</v>
      </c>
      <c r="Z43" s="718">
        <v>0</v>
      </c>
      <c r="AA43" s="718">
        <v>0</v>
      </c>
      <c r="AB43" s="718">
        <v>0</v>
      </c>
      <c r="AC43" s="718">
        <v>0</v>
      </c>
      <c r="AD43" s="718">
        <v>0</v>
      </c>
      <c r="AE43" s="718">
        <v>0</v>
      </c>
      <c r="AF43" s="718">
        <v>0</v>
      </c>
      <c r="AG43" s="718">
        <v>0</v>
      </c>
      <c r="AH43" s="718">
        <v>0</v>
      </c>
      <c r="AI43" s="718">
        <v>0</v>
      </c>
      <c r="AJ43" s="718">
        <v>0</v>
      </c>
      <c r="AK43" s="718">
        <v>0</v>
      </c>
      <c r="AL43" s="718">
        <v>0</v>
      </c>
      <c r="AM43" s="718">
        <v>0</v>
      </c>
      <c r="AN43" s="718">
        <v>0</v>
      </c>
      <c r="AO43" s="718">
        <v>0</v>
      </c>
      <c r="AP43" s="718">
        <v>0</v>
      </c>
      <c r="AQ43" s="718">
        <v>0</v>
      </c>
      <c r="AR43" s="718">
        <v>0</v>
      </c>
      <c r="AS43" s="718">
        <v>0</v>
      </c>
      <c r="AT43" s="718">
        <v>0</v>
      </c>
      <c r="AU43" s="718">
        <v>0</v>
      </c>
      <c r="AV43" s="178"/>
      <c r="AW43" s="718">
        <v>0</v>
      </c>
      <c r="AX43" s="718">
        <v>2963.3020000000001</v>
      </c>
      <c r="AY43" s="718">
        <v>0</v>
      </c>
      <c r="AZ43" s="718">
        <v>0</v>
      </c>
      <c r="BA43" s="718">
        <v>0</v>
      </c>
      <c r="BB43" s="718">
        <v>0</v>
      </c>
      <c r="BC43" s="718">
        <v>0</v>
      </c>
      <c r="BD43" s="718">
        <v>0</v>
      </c>
      <c r="BE43" s="718">
        <v>0</v>
      </c>
      <c r="BF43" s="718">
        <v>0</v>
      </c>
      <c r="BG43" s="718">
        <v>0</v>
      </c>
      <c r="BH43" s="718">
        <v>0</v>
      </c>
      <c r="BI43" s="718">
        <v>0</v>
      </c>
      <c r="BJ43" s="718">
        <v>0</v>
      </c>
      <c r="BK43" s="718">
        <v>0</v>
      </c>
      <c r="BL43" s="718">
        <v>0</v>
      </c>
      <c r="BM43" s="718">
        <v>0</v>
      </c>
      <c r="BN43" s="718">
        <v>0</v>
      </c>
      <c r="BO43" s="718">
        <v>0</v>
      </c>
      <c r="BP43" s="718">
        <v>0</v>
      </c>
      <c r="BQ43" s="718">
        <v>0</v>
      </c>
      <c r="BR43" s="718">
        <v>0</v>
      </c>
      <c r="BS43" s="718">
        <v>0</v>
      </c>
      <c r="BT43" s="718">
        <v>0</v>
      </c>
      <c r="BU43" s="718">
        <v>0</v>
      </c>
      <c r="BV43" s="718">
        <v>0</v>
      </c>
      <c r="BW43" s="718">
        <v>0</v>
      </c>
      <c r="BX43" s="718">
        <v>0</v>
      </c>
      <c r="BY43" s="718">
        <v>0</v>
      </c>
      <c r="BZ43" s="719">
        <v>0</v>
      </c>
      <c r="CA43" s="167"/>
    </row>
    <row r="44" spans="1:79" s="17" customFormat="1" ht="15.75">
      <c r="B44" s="273">
        <v>21</v>
      </c>
      <c r="C44" s="178" t="s">
        <v>698</v>
      </c>
      <c r="D44" s="178" t="s">
        <v>671</v>
      </c>
      <c r="E44" s="178" t="s">
        <v>22</v>
      </c>
      <c r="F44" s="178" t="s">
        <v>670</v>
      </c>
      <c r="G44" s="178" t="s">
        <v>694</v>
      </c>
      <c r="H44" s="178" t="s">
        <v>676</v>
      </c>
      <c r="I44" s="178">
        <v>2011</v>
      </c>
      <c r="J44" s="178"/>
      <c r="K44" s="178" t="s">
        <v>699</v>
      </c>
      <c r="L44" s="178"/>
      <c r="M44" s="178" t="s">
        <v>688</v>
      </c>
      <c r="N44" s="718">
        <v>42</v>
      </c>
      <c r="O44" s="718">
        <v>616.54881680000005</v>
      </c>
      <c r="P44" s="718">
        <v>2278456.7760000001</v>
      </c>
      <c r="Q44" s="178"/>
      <c r="R44" s="718">
        <v>463.570539</v>
      </c>
      <c r="S44" s="718">
        <v>463.570539</v>
      </c>
      <c r="T44" s="718">
        <v>463.57053999999999</v>
      </c>
      <c r="U44" s="718">
        <v>463.57053999999999</v>
      </c>
      <c r="V44" s="718">
        <v>463.57053999999999</v>
      </c>
      <c r="W44" s="718">
        <v>418.70438999999999</v>
      </c>
      <c r="X44" s="718">
        <v>348.11506000000003</v>
      </c>
      <c r="Y44" s="718">
        <v>182.35061999999999</v>
      </c>
      <c r="Z44" s="718">
        <v>174.68422000000001</v>
      </c>
      <c r="AA44" s="718">
        <v>174.68422000000001</v>
      </c>
      <c r="AB44" s="718">
        <v>171.90338</v>
      </c>
      <c r="AC44" s="718">
        <v>137.68342999999999</v>
      </c>
      <c r="AD44" s="718">
        <v>86.935979000000003</v>
      </c>
      <c r="AE44" s="718">
        <v>86.935979000000003</v>
      </c>
      <c r="AF44" s="718">
        <v>86.935979000000003</v>
      </c>
      <c r="AG44" s="718">
        <v>26.121849000000001</v>
      </c>
      <c r="AH44" s="718">
        <v>3.6581123999999998</v>
      </c>
      <c r="AI44" s="718">
        <v>3.6581123999999998</v>
      </c>
      <c r="AJ44" s="718">
        <v>3.6581123999999998</v>
      </c>
      <c r="AK44" s="718">
        <v>3.6581123999999998</v>
      </c>
      <c r="AL44" s="718">
        <v>0</v>
      </c>
      <c r="AM44" s="718">
        <v>0</v>
      </c>
      <c r="AN44" s="718">
        <v>0</v>
      </c>
      <c r="AO44" s="718">
        <v>0</v>
      </c>
      <c r="AP44" s="718">
        <v>0</v>
      </c>
      <c r="AQ44" s="718">
        <v>0</v>
      </c>
      <c r="AR44" s="718">
        <v>0</v>
      </c>
      <c r="AS44" s="718">
        <v>0</v>
      </c>
      <c r="AT44" s="718">
        <v>0</v>
      </c>
      <c r="AU44" s="718">
        <v>0</v>
      </c>
      <c r="AV44" s="178"/>
      <c r="AW44" s="718">
        <v>1702656.8</v>
      </c>
      <c r="AX44" s="718">
        <v>1702656.7509999999</v>
      </c>
      <c r="AY44" s="718">
        <v>1702656.7509999999</v>
      </c>
      <c r="AZ44" s="718">
        <v>1702656.7509999999</v>
      </c>
      <c r="BA44" s="718">
        <v>1702656.7509999999</v>
      </c>
      <c r="BB44" s="718">
        <v>1530308.145</v>
      </c>
      <c r="BC44" s="718">
        <v>1276471.2350000001</v>
      </c>
      <c r="BD44" s="718">
        <v>756134.28870000003</v>
      </c>
      <c r="BE44" s="718">
        <v>726513.36289999995</v>
      </c>
      <c r="BF44" s="718">
        <v>726513.36289999995</v>
      </c>
      <c r="BG44" s="718">
        <v>690549.85470000003</v>
      </c>
      <c r="BH44" s="718">
        <v>593305.07750000001</v>
      </c>
      <c r="BI44" s="718">
        <v>273972.54229999997</v>
      </c>
      <c r="BJ44" s="718">
        <v>273972.54229999997</v>
      </c>
      <c r="BK44" s="718">
        <v>273972.54229999997</v>
      </c>
      <c r="BL44" s="718">
        <v>236313.5552</v>
      </c>
      <c r="BM44" s="718">
        <v>14158.882820000001</v>
      </c>
      <c r="BN44" s="718">
        <v>14158.883</v>
      </c>
      <c r="BO44" s="718">
        <v>14158.883</v>
      </c>
      <c r="BP44" s="718">
        <v>14158.882799999999</v>
      </c>
      <c r="BQ44" s="718">
        <v>0</v>
      </c>
      <c r="BR44" s="718">
        <v>0</v>
      </c>
      <c r="BS44" s="718">
        <v>0</v>
      </c>
      <c r="BT44" s="718">
        <v>0</v>
      </c>
      <c r="BU44" s="718">
        <v>0</v>
      </c>
      <c r="BV44" s="718">
        <v>0</v>
      </c>
      <c r="BW44" s="718">
        <v>0</v>
      </c>
      <c r="BX44" s="718">
        <v>0</v>
      </c>
      <c r="BY44" s="718">
        <v>0</v>
      </c>
      <c r="BZ44" s="719">
        <v>0</v>
      </c>
      <c r="CA44" s="167"/>
    </row>
    <row r="45" spans="1:79" s="17" customFormat="1" ht="15.75">
      <c r="B45" s="273">
        <v>22</v>
      </c>
      <c r="C45" s="178" t="s">
        <v>698</v>
      </c>
      <c r="D45" s="178" t="s">
        <v>671</v>
      </c>
      <c r="E45" s="178" t="s">
        <v>21</v>
      </c>
      <c r="F45" s="178" t="s">
        <v>670</v>
      </c>
      <c r="G45" s="178" t="s">
        <v>694</v>
      </c>
      <c r="H45" s="178" t="s">
        <v>676</v>
      </c>
      <c r="I45" s="178">
        <v>2011</v>
      </c>
      <c r="J45" s="178"/>
      <c r="K45" s="178" t="s">
        <v>699</v>
      </c>
      <c r="L45" s="178"/>
      <c r="M45" s="178" t="s">
        <v>688</v>
      </c>
      <c r="N45" s="718">
        <v>43</v>
      </c>
      <c r="O45" s="718">
        <v>57.677628249999998</v>
      </c>
      <c r="P45" s="718">
        <v>133740.48009999999</v>
      </c>
      <c r="Q45" s="178"/>
      <c r="R45" s="718">
        <v>53.379389400000001</v>
      </c>
      <c r="S45" s="718">
        <v>53.379389400000001</v>
      </c>
      <c r="T45" s="718">
        <v>53.175457999999999</v>
      </c>
      <c r="U45" s="718">
        <v>44.348790000000001</v>
      </c>
      <c r="V45" s="718">
        <v>44.348790000000001</v>
      </c>
      <c r="W45" s="718">
        <v>44.219307999999998</v>
      </c>
      <c r="X45" s="718">
        <v>4.4584031</v>
      </c>
      <c r="Y45" s="718">
        <v>4.4584031</v>
      </c>
      <c r="Z45" s="718">
        <v>4.4584031</v>
      </c>
      <c r="AA45" s="718">
        <v>4.4584031</v>
      </c>
      <c r="AB45" s="718">
        <v>4.0851044999999999</v>
      </c>
      <c r="AC45" s="718">
        <v>4.0851044999999999</v>
      </c>
      <c r="AD45" s="718">
        <v>0</v>
      </c>
      <c r="AE45" s="718">
        <v>0</v>
      </c>
      <c r="AF45" s="718">
        <v>0</v>
      </c>
      <c r="AG45" s="718">
        <v>0</v>
      </c>
      <c r="AH45" s="718">
        <v>0</v>
      </c>
      <c r="AI45" s="718">
        <v>0</v>
      </c>
      <c r="AJ45" s="718">
        <v>0</v>
      </c>
      <c r="AK45" s="718">
        <v>0</v>
      </c>
      <c r="AL45" s="718">
        <v>0</v>
      </c>
      <c r="AM45" s="718">
        <v>0</v>
      </c>
      <c r="AN45" s="718">
        <v>0</v>
      </c>
      <c r="AO45" s="718">
        <v>0</v>
      </c>
      <c r="AP45" s="718">
        <v>0</v>
      </c>
      <c r="AQ45" s="718">
        <v>0</v>
      </c>
      <c r="AR45" s="718">
        <v>0</v>
      </c>
      <c r="AS45" s="718">
        <v>0</v>
      </c>
      <c r="AT45" s="718">
        <v>0</v>
      </c>
      <c r="AU45" s="718">
        <v>0</v>
      </c>
      <c r="AV45" s="178"/>
      <c r="AW45" s="718">
        <v>124183.27</v>
      </c>
      <c r="AX45" s="718">
        <v>124183.2678</v>
      </c>
      <c r="AY45" s="718">
        <v>123613.6629</v>
      </c>
      <c r="AZ45" s="718">
        <v>103162.0151</v>
      </c>
      <c r="BA45" s="718">
        <v>103162.0151</v>
      </c>
      <c r="BB45" s="718">
        <v>102816.546</v>
      </c>
      <c r="BC45" s="718">
        <v>11875.07201</v>
      </c>
      <c r="BD45" s="718">
        <v>11875.07201</v>
      </c>
      <c r="BE45" s="718">
        <v>11875.07201</v>
      </c>
      <c r="BF45" s="718">
        <v>11875.07201</v>
      </c>
      <c r="BG45" s="718">
        <v>9420.4202280000009</v>
      </c>
      <c r="BH45" s="718">
        <v>9420.4202280000009</v>
      </c>
      <c r="BI45" s="718">
        <v>0</v>
      </c>
      <c r="BJ45" s="718">
        <v>0</v>
      </c>
      <c r="BK45" s="718">
        <v>0</v>
      </c>
      <c r="BL45" s="718">
        <v>0</v>
      </c>
      <c r="BM45" s="718">
        <v>0</v>
      </c>
      <c r="BN45" s="718">
        <v>0</v>
      </c>
      <c r="BO45" s="718">
        <v>0</v>
      </c>
      <c r="BP45" s="718">
        <v>0</v>
      </c>
      <c r="BQ45" s="718">
        <v>0</v>
      </c>
      <c r="BR45" s="718">
        <v>0</v>
      </c>
      <c r="BS45" s="718">
        <v>0</v>
      </c>
      <c r="BT45" s="718">
        <v>0</v>
      </c>
      <c r="BU45" s="718">
        <v>0</v>
      </c>
      <c r="BV45" s="718">
        <v>0</v>
      </c>
      <c r="BW45" s="718">
        <v>0</v>
      </c>
      <c r="BX45" s="718">
        <v>0</v>
      </c>
      <c r="BY45" s="718">
        <v>0</v>
      </c>
      <c r="BZ45" s="719">
        <v>0</v>
      </c>
      <c r="CA45" s="167"/>
    </row>
    <row r="46" spans="1:79" s="17" customFormat="1" ht="15.75">
      <c r="B46" s="273">
        <v>23</v>
      </c>
      <c r="C46" s="178" t="s">
        <v>698</v>
      </c>
      <c r="D46" s="178" t="s">
        <v>671</v>
      </c>
      <c r="E46" s="178" t="s">
        <v>20</v>
      </c>
      <c r="F46" s="178" t="s">
        <v>670</v>
      </c>
      <c r="G46" s="178" t="s">
        <v>694</v>
      </c>
      <c r="H46" s="178" t="s">
        <v>676</v>
      </c>
      <c r="I46" s="178">
        <v>2011</v>
      </c>
      <c r="J46" s="178"/>
      <c r="K46" s="178" t="s">
        <v>699</v>
      </c>
      <c r="L46" s="178"/>
      <c r="M46" s="178" t="s">
        <v>688</v>
      </c>
      <c r="N46" s="718">
        <v>9</v>
      </c>
      <c r="O46" s="718">
        <v>46.594571670000001</v>
      </c>
      <c r="P46" s="718">
        <v>226586.29019999999</v>
      </c>
      <c r="Q46" s="178"/>
      <c r="R46" s="718">
        <v>46.594571700000003</v>
      </c>
      <c r="S46" s="718">
        <v>46.594571670000001</v>
      </c>
      <c r="T46" s="718">
        <v>46.594571999999999</v>
      </c>
      <c r="U46" s="718">
        <v>46.594571999999999</v>
      </c>
      <c r="V46" s="718">
        <v>46.594571999999999</v>
      </c>
      <c r="W46" s="718">
        <v>0</v>
      </c>
      <c r="X46" s="718">
        <v>0</v>
      </c>
      <c r="Y46" s="718">
        <v>0</v>
      </c>
      <c r="Z46" s="718">
        <v>0</v>
      </c>
      <c r="AA46" s="718">
        <v>0</v>
      </c>
      <c r="AB46" s="718">
        <v>0</v>
      </c>
      <c r="AC46" s="718">
        <v>0</v>
      </c>
      <c r="AD46" s="718">
        <v>0</v>
      </c>
      <c r="AE46" s="718">
        <v>0</v>
      </c>
      <c r="AF46" s="718">
        <v>0</v>
      </c>
      <c r="AG46" s="718">
        <v>0</v>
      </c>
      <c r="AH46" s="718">
        <v>0</v>
      </c>
      <c r="AI46" s="718">
        <v>0</v>
      </c>
      <c r="AJ46" s="718">
        <v>0</v>
      </c>
      <c r="AK46" s="718">
        <v>0</v>
      </c>
      <c r="AL46" s="718">
        <v>0</v>
      </c>
      <c r="AM46" s="718">
        <v>0</v>
      </c>
      <c r="AN46" s="718">
        <v>0</v>
      </c>
      <c r="AO46" s="718">
        <v>0</v>
      </c>
      <c r="AP46" s="718">
        <v>0</v>
      </c>
      <c r="AQ46" s="718">
        <v>0</v>
      </c>
      <c r="AR46" s="718">
        <v>0</v>
      </c>
      <c r="AS46" s="718">
        <v>0</v>
      </c>
      <c r="AT46" s="718">
        <v>0</v>
      </c>
      <c r="AU46" s="718">
        <v>0</v>
      </c>
      <c r="AV46" s="178"/>
      <c r="AW46" s="718">
        <v>226586.29</v>
      </c>
      <c r="AX46" s="718">
        <v>226586.29019999999</v>
      </c>
      <c r="AY46" s="718">
        <v>226586.29019999999</v>
      </c>
      <c r="AZ46" s="718">
        <v>226586.29019999999</v>
      </c>
      <c r="BA46" s="718">
        <v>226586.29019999999</v>
      </c>
      <c r="BB46" s="718">
        <v>0</v>
      </c>
      <c r="BC46" s="718">
        <v>0</v>
      </c>
      <c r="BD46" s="718">
        <v>0</v>
      </c>
      <c r="BE46" s="718">
        <v>0</v>
      </c>
      <c r="BF46" s="718">
        <v>0</v>
      </c>
      <c r="BG46" s="718">
        <v>0</v>
      </c>
      <c r="BH46" s="718">
        <v>0</v>
      </c>
      <c r="BI46" s="718">
        <v>0</v>
      </c>
      <c r="BJ46" s="718">
        <v>0</v>
      </c>
      <c r="BK46" s="718">
        <v>0</v>
      </c>
      <c r="BL46" s="718">
        <v>0</v>
      </c>
      <c r="BM46" s="718">
        <v>0</v>
      </c>
      <c r="BN46" s="718">
        <v>0</v>
      </c>
      <c r="BO46" s="718">
        <v>0</v>
      </c>
      <c r="BP46" s="718">
        <v>0</v>
      </c>
      <c r="BQ46" s="718">
        <v>0</v>
      </c>
      <c r="BR46" s="718">
        <v>0</v>
      </c>
      <c r="BS46" s="718">
        <v>0</v>
      </c>
      <c r="BT46" s="718">
        <v>0</v>
      </c>
      <c r="BU46" s="718">
        <v>0</v>
      </c>
      <c r="BV46" s="718">
        <v>0</v>
      </c>
      <c r="BW46" s="718">
        <v>0</v>
      </c>
      <c r="BX46" s="718">
        <v>0</v>
      </c>
      <c r="BY46" s="718">
        <v>0</v>
      </c>
      <c r="BZ46" s="719">
        <v>0</v>
      </c>
      <c r="CA46" s="167"/>
    </row>
    <row r="47" spans="1:79" s="17" customFormat="1" ht="15.75">
      <c r="B47" s="273">
        <v>24</v>
      </c>
      <c r="C47" s="178" t="s">
        <v>698</v>
      </c>
      <c r="D47" s="178" t="s">
        <v>675</v>
      </c>
      <c r="E47" s="178" t="s">
        <v>17</v>
      </c>
      <c r="F47" s="178" t="s">
        <v>670</v>
      </c>
      <c r="G47" s="178" t="s">
        <v>694</v>
      </c>
      <c r="H47" s="178" t="s">
        <v>676</v>
      </c>
      <c r="I47" s="178">
        <v>2011</v>
      </c>
      <c r="J47" s="178"/>
      <c r="K47" s="178" t="s">
        <v>699</v>
      </c>
      <c r="L47" s="178"/>
      <c r="M47" s="178" t="s">
        <v>701</v>
      </c>
      <c r="N47" s="718">
        <v>1</v>
      </c>
      <c r="O47" s="718">
        <v>180.1209877</v>
      </c>
      <c r="P47" s="718">
        <v>187365.15270000001</v>
      </c>
      <c r="Q47" s="178"/>
      <c r="R47" s="718">
        <v>90.060493800000003</v>
      </c>
      <c r="S47" s="718">
        <v>90.060493840000007</v>
      </c>
      <c r="T47" s="718">
        <v>90.060494000000006</v>
      </c>
      <c r="U47" s="718">
        <v>90.060494000000006</v>
      </c>
      <c r="V47" s="718">
        <v>90.060494000000006</v>
      </c>
      <c r="W47" s="718">
        <v>90.060494000000006</v>
      </c>
      <c r="X47" s="718">
        <v>90.060494000000006</v>
      </c>
      <c r="Y47" s="718">
        <v>90.060494000000006</v>
      </c>
      <c r="Z47" s="718">
        <v>90.060494000000006</v>
      </c>
      <c r="AA47" s="718">
        <v>90.060494000000006</v>
      </c>
      <c r="AB47" s="718">
        <v>90.060494000000006</v>
      </c>
      <c r="AC47" s="718">
        <v>90.060494000000006</v>
      </c>
      <c r="AD47" s="718">
        <v>90.060494000000006</v>
      </c>
      <c r="AE47" s="718">
        <v>90.060494000000006</v>
      </c>
      <c r="AF47" s="718">
        <v>90.060494000000006</v>
      </c>
      <c r="AG47" s="718">
        <v>0</v>
      </c>
      <c r="AH47" s="718">
        <v>0</v>
      </c>
      <c r="AI47" s="718">
        <v>0</v>
      </c>
      <c r="AJ47" s="718">
        <v>0</v>
      </c>
      <c r="AK47" s="718">
        <v>0</v>
      </c>
      <c r="AL47" s="718">
        <v>0</v>
      </c>
      <c r="AM47" s="718">
        <v>0</v>
      </c>
      <c r="AN47" s="718">
        <v>0</v>
      </c>
      <c r="AO47" s="718">
        <v>0</v>
      </c>
      <c r="AP47" s="718">
        <v>0</v>
      </c>
      <c r="AQ47" s="718">
        <v>0</v>
      </c>
      <c r="AR47" s="718">
        <v>0</v>
      </c>
      <c r="AS47" s="718">
        <v>0</v>
      </c>
      <c r="AT47" s="718">
        <v>0</v>
      </c>
      <c r="AU47" s="718">
        <v>0</v>
      </c>
      <c r="AV47" s="178"/>
      <c r="AW47" s="718">
        <v>93682.576000000001</v>
      </c>
      <c r="AX47" s="718">
        <v>93682.576369999995</v>
      </c>
      <c r="AY47" s="718">
        <v>93682.576369999995</v>
      </c>
      <c r="AZ47" s="718">
        <v>93682.576369999995</v>
      </c>
      <c r="BA47" s="718">
        <v>93682.576369999995</v>
      </c>
      <c r="BB47" s="718">
        <v>93682.576369999995</v>
      </c>
      <c r="BC47" s="718">
        <v>93682.576369999995</v>
      </c>
      <c r="BD47" s="718">
        <v>93682.576369999995</v>
      </c>
      <c r="BE47" s="718">
        <v>93682.576369999995</v>
      </c>
      <c r="BF47" s="718">
        <v>93682.576369999995</v>
      </c>
      <c r="BG47" s="718">
        <v>93682.576369999995</v>
      </c>
      <c r="BH47" s="718">
        <v>93682.576369999995</v>
      </c>
      <c r="BI47" s="718">
        <v>93682.576369999995</v>
      </c>
      <c r="BJ47" s="718">
        <v>93682.576369999995</v>
      </c>
      <c r="BK47" s="718">
        <v>93682.576369999995</v>
      </c>
      <c r="BL47" s="718">
        <v>0</v>
      </c>
      <c r="BM47" s="718">
        <v>0</v>
      </c>
      <c r="BN47" s="718">
        <v>0</v>
      </c>
      <c r="BO47" s="718">
        <v>0</v>
      </c>
      <c r="BP47" s="718">
        <v>0</v>
      </c>
      <c r="BQ47" s="718">
        <v>0</v>
      </c>
      <c r="BR47" s="718">
        <v>0</v>
      </c>
      <c r="BS47" s="718">
        <v>0</v>
      </c>
      <c r="BT47" s="718">
        <v>0</v>
      </c>
      <c r="BU47" s="718">
        <v>0</v>
      </c>
      <c r="BV47" s="718">
        <v>0</v>
      </c>
      <c r="BW47" s="718">
        <v>0</v>
      </c>
      <c r="BX47" s="718">
        <v>0</v>
      </c>
      <c r="BY47" s="718">
        <v>0</v>
      </c>
      <c r="BZ47" s="719">
        <v>0</v>
      </c>
      <c r="CA47" s="167"/>
    </row>
    <row r="48" spans="1:79" s="17" customFormat="1" ht="15.75">
      <c r="B48" s="273">
        <v>25</v>
      </c>
      <c r="C48" s="178" t="s">
        <v>698</v>
      </c>
      <c r="D48" s="178" t="s">
        <v>669</v>
      </c>
      <c r="E48" s="178" t="s">
        <v>3</v>
      </c>
      <c r="F48" s="178" t="s">
        <v>670</v>
      </c>
      <c r="G48" s="178" t="s">
        <v>29</v>
      </c>
      <c r="H48" s="178" t="s">
        <v>676</v>
      </c>
      <c r="I48" s="178">
        <v>2011</v>
      </c>
      <c r="J48" s="178"/>
      <c r="K48" s="178" t="s">
        <v>699</v>
      </c>
      <c r="L48" s="178"/>
      <c r="M48" s="178" t="s">
        <v>685</v>
      </c>
      <c r="N48" s="718">
        <v>-1208</v>
      </c>
      <c r="O48" s="718">
        <v>-786.98537539999995</v>
      </c>
      <c r="P48" s="718">
        <v>-1424169.2609999999</v>
      </c>
      <c r="Q48" s="178"/>
      <c r="R48" s="718">
        <v>-327.81641999999999</v>
      </c>
      <c r="S48" s="718">
        <v>-327.81641980000001</v>
      </c>
      <c r="T48" s="718">
        <v>-327.81639999999999</v>
      </c>
      <c r="U48" s="718">
        <v>-327.81639999999999</v>
      </c>
      <c r="V48" s="718">
        <v>-327.81639999999999</v>
      </c>
      <c r="W48" s="718">
        <v>-327.81639999999999</v>
      </c>
      <c r="X48" s="718">
        <v>-327.81639999999999</v>
      </c>
      <c r="Y48" s="718">
        <v>-327.81639999999999</v>
      </c>
      <c r="Z48" s="718">
        <v>-327.81639999999999</v>
      </c>
      <c r="AA48" s="718">
        <v>-327.81639999999999</v>
      </c>
      <c r="AB48" s="718">
        <v>-327.81639999999999</v>
      </c>
      <c r="AC48" s="718">
        <v>-327.81639999999999</v>
      </c>
      <c r="AD48" s="718">
        <v>-327.81639999999999</v>
      </c>
      <c r="AE48" s="718">
        <v>-327.81639999999999</v>
      </c>
      <c r="AF48" s="718">
        <v>-327.81639999999999</v>
      </c>
      <c r="AG48" s="718">
        <v>-327.81639999999999</v>
      </c>
      <c r="AH48" s="718">
        <v>-327.81639999999999</v>
      </c>
      <c r="AI48" s="718">
        <v>-327.81639999999999</v>
      </c>
      <c r="AJ48" s="718">
        <v>-258.33440000000002</v>
      </c>
      <c r="AK48" s="718">
        <v>0</v>
      </c>
      <c r="AL48" s="718">
        <v>0</v>
      </c>
      <c r="AM48" s="718">
        <v>0</v>
      </c>
      <c r="AN48" s="718">
        <v>0</v>
      </c>
      <c r="AO48" s="718">
        <v>0</v>
      </c>
      <c r="AP48" s="718">
        <v>0</v>
      </c>
      <c r="AQ48" s="718">
        <v>0</v>
      </c>
      <c r="AR48" s="718">
        <v>0</v>
      </c>
      <c r="AS48" s="718">
        <v>0</v>
      </c>
      <c r="AT48" s="718">
        <v>0</v>
      </c>
      <c r="AU48" s="718">
        <v>0</v>
      </c>
      <c r="AV48" s="178"/>
      <c r="AW48" s="718">
        <v>-593233.47</v>
      </c>
      <c r="AX48" s="718">
        <v>-593233.47400000005</v>
      </c>
      <c r="AY48" s="718">
        <v>-593233.47400000005</v>
      </c>
      <c r="AZ48" s="718">
        <v>-593233.47400000005</v>
      </c>
      <c r="BA48" s="718">
        <v>-593233.47400000005</v>
      </c>
      <c r="BB48" s="718">
        <v>-593233.47400000005</v>
      </c>
      <c r="BC48" s="718">
        <v>-593233.47400000005</v>
      </c>
      <c r="BD48" s="718">
        <v>-593233.47400000005</v>
      </c>
      <c r="BE48" s="718">
        <v>-593233.47400000005</v>
      </c>
      <c r="BF48" s="718">
        <v>-593233.47400000005</v>
      </c>
      <c r="BG48" s="718">
        <v>-593233.47400000005</v>
      </c>
      <c r="BH48" s="718">
        <v>-593233.47400000005</v>
      </c>
      <c r="BI48" s="718">
        <v>-593233.47400000005</v>
      </c>
      <c r="BJ48" s="718">
        <v>-593233.47400000005</v>
      </c>
      <c r="BK48" s="718">
        <v>-593233.47400000005</v>
      </c>
      <c r="BL48" s="718">
        <v>-593233.47400000005</v>
      </c>
      <c r="BM48" s="718">
        <v>-593233.47400000005</v>
      </c>
      <c r="BN48" s="718">
        <v>-593233.47</v>
      </c>
      <c r="BO48" s="718">
        <v>-531205.25</v>
      </c>
      <c r="BP48" s="718">
        <v>0</v>
      </c>
      <c r="BQ48" s="718">
        <v>0</v>
      </c>
      <c r="BR48" s="718">
        <v>0</v>
      </c>
      <c r="BS48" s="718">
        <v>0</v>
      </c>
      <c r="BT48" s="718">
        <v>0</v>
      </c>
      <c r="BU48" s="718">
        <v>0</v>
      </c>
      <c r="BV48" s="718">
        <v>0</v>
      </c>
      <c r="BW48" s="718">
        <v>0</v>
      </c>
      <c r="BX48" s="718">
        <v>0</v>
      </c>
      <c r="BY48" s="718">
        <v>0</v>
      </c>
      <c r="BZ48" s="719">
        <v>0</v>
      </c>
      <c r="CA48" s="167"/>
    </row>
    <row r="49" spans="2:79" s="17" customFormat="1" ht="15.75">
      <c r="B49" s="273">
        <v>26</v>
      </c>
      <c r="C49" s="178" t="s">
        <v>698</v>
      </c>
      <c r="D49" s="178" t="s">
        <v>669</v>
      </c>
      <c r="E49" s="178" t="s">
        <v>5</v>
      </c>
      <c r="F49" s="178" t="s">
        <v>670</v>
      </c>
      <c r="G49" s="178" t="s">
        <v>29</v>
      </c>
      <c r="H49" s="178" t="s">
        <v>676</v>
      </c>
      <c r="I49" s="178">
        <v>2011</v>
      </c>
      <c r="J49" s="178"/>
      <c r="K49" s="178" t="s">
        <v>699</v>
      </c>
      <c r="L49" s="178"/>
      <c r="M49" s="178" t="s">
        <v>684</v>
      </c>
      <c r="N49" s="718">
        <v>3213</v>
      </c>
      <c r="O49" s="718">
        <v>4.5786509979999996</v>
      </c>
      <c r="P49" s="718">
        <v>93199.725340000005</v>
      </c>
      <c r="Q49" s="178"/>
      <c r="R49" s="718">
        <v>4.2352679699999998</v>
      </c>
      <c r="S49" s="718">
        <v>4.235267973</v>
      </c>
      <c r="T49" s="718">
        <v>4.2352679999999996</v>
      </c>
      <c r="U49" s="718">
        <v>4.2352679999999996</v>
      </c>
      <c r="V49" s="718">
        <v>4.2352679999999996</v>
      </c>
      <c r="W49" s="718">
        <v>3.8728986999999999</v>
      </c>
      <c r="X49" s="718">
        <v>2.2131832999999999</v>
      </c>
      <c r="Y49" s="718">
        <v>2.2122052000000001</v>
      </c>
      <c r="Z49" s="718">
        <v>2.2122052000000001</v>
      </c>
      <c r="AA49" s="718">
        <v>0.69465399999999999</v>
      </c>
      <c r="AB49" s="718">
        <v>0.28862009999999999</v>
      </c>
      <c r="AC49" s="718">
        <v>0.28854289999999999</v>
      </c>
      <c r="AD49" s="718">
        <v>0.28854289999999999</v>
      </c>
      <c r="AE49" s="718">
        <v>0.27527580000000001</v>
      </c>
      <c r="AF49" s="718">
        <v>0.27527580000000001</v>
      </c>
      <c r="AG49" s="718">
        <v>0.27466829999999998</v>
      </c>
      <c r="AH49" s="718">
        <v>0</v>
      </c>
      <c r="AI49" s="718">
        <v>0</v>
      </c>
      <c r="AJ49" s="718">
        <v>0</v>
      </c>
      <c r="AK49" s="718">
        <v>0</v>
      </c>
      <c r="AL49" s="718">
        <v>0</v>
      </c>
      <c r="AM49" s="718">
        <v>0</v>
      </c>
      <c r="AN49" s="718">
        <v>0</v>
      </c>
      <c r="AO49" s="718">
        <v>0</v>
      </c>
      <c r="AP49" s="718">
        <v>0</v>
      </c>
      <c r="AQ49" s="718">
        <v>0</v>
      </c>
      <c r="AR49" s="718">
        <v>0</v>
      </c>
      <c r="AS49" s="718">
        <v>0</v>
      </c>
      <c r="AT49" s="718">
        <v>0</v>
      </c>
      <c r="AU49" s="718">
        <v>0</v>
      </c>
      <c r="AV49" s="178"/>
      <c r="AW49" s="718">
        <v>85730.539000000004</v>
      </c>
      <c r="AX49" s="718">
        <v>85730.539380000002</v>
      </c>
      <c r="AY49" s="718">
        <v>85730.539380000002</v>
      </c>
      <c r="AZ49" s="718">
        <v>85730.539380000002</v>
      </c>
      <c r="BA49" s="718">
        <v>85730.539380000002</v>
      </c>
      <c r="BB49" s="718">
        <v>77904.486839999998</v>
      </c>
      <c r="BC49" s="718">
        <v>42059.787600000003</v>
      </c>
      <c r="BD49" s="718">
        <v>42051.218979999998</v>
      </c>
      <c r="BE49" s="718">
        <v>42051.218979999998</v>
      </c>
      <c r="BF49" s="718">
        <v>9276.8243669999993</v>
      </c>
      <c r="BG49" s="718">
        <v>7793.5656689999996</v>
      </c>
      <c r="BH49" s="718">
        <v>7156.8463240000001</v>
      </c>
      <c r="BI49" s="718">
        <v>7156.8463240000001</v>
      </c>
      <c r="BJ49" s="718">
        <v>5939.1239079999996</v>
      </c>
      <c r="BK49" s="718">
        <v>5939.1239079999996</v>
      </c>
      <c r="BL49" s="718">
        <v>5931.982207</v>
      </c>
      <c r="BM49" s="718">
        <v>0</v>
      </c>
      <c r="BN49" s="718">
        <v>0</v>
      </c>
      <c r="BO49" s="718">
        <v>0</v>
      </c>
      <c r="BP49" s="718">
        <v>0</v>
      </c>
      <c r="BQ49" s="718">
        <v>0</v>
      </c>
      <c r="BR49" s="718">
        <v>0</v>
      </c>
      <c r="BS49" s="718">
        <v>0</v>
      </c>
      <c r="BT49" s="718">
        <v>0</v>
      </c>
      <c r="BU49" s="718">
        <v>0</v>
      </c>
      <c r="BV49" s="718">
        <v>0</v>
      </c>
      <c r="BW49" s="718">
        <v>0</v>
      </c>
      <c r="BX49" s="718">
        <v>0</v>
      </c>
      <c r="BY49" s="718">
        <v>0</v>
      </c>
      <c r="BZ49" s="719">
        <v>0</v>
      </c>
      <c r="CA49" s="167"/>
    </row>
    <row r="50" spans="2:79" s="17" customFormat="1" ht="15.75">
      <c r="B50" s="273">
        <v>27</v>
      </c>
      <c r="C50" s="178" t="s">
        <v>698</v>
      </c>
      <c r="D50" s="178" t="s">
        <v>669</v>
      </c>
      <c r="E50" s="178" t="s">
        <v>4</v>
      </c>
      <c r="F50" s="178" t="s">
        <v>670</v>
      </c>
      <c r="G50" s="178" t="s">
        <v>29</v>
      </c>
      <c r="H50" s="178" t="s">
        <v>676</v>
      </c>
      <c r="I50" s="178">
        <v>2011</v>
      </c>
      <c r="J50" s="178"/>
      <c r="K50" s="178" t="s">
        <v>699</v>
      </c>
      <c r="L50" s="178"/>
      <c r="M50" s="178" t="s">
        <v>684</v>
      </c>
      <c r="N50" s="718">
        <v>323</v>
      </c>
      <c r="O50" s="718">
        <v>0.63212470300000001</v>
      </c>
      <c r="P50" s="718">
        <v>10050.840759999999</v>
      </c>
      <c r="Q50" s="178"/>
      <c r="R50" s="718">
        <v>0.63212469999999998</v>
      </c>
      <c r="S50" s="718">
        <v>0.63212470300000001</v>
      </c>
      <c r="T50" s="718">
        <v>0.63212469999999998</v>
      </c>
      <c r="U50" s="718">
        <v>0.63212469999999998</v>
      </c>
      <c r="V50" s="718">
        <v>0.63212469999999998</v>
      </c>
      <c r="W50" s="718">
        <v>0.58886470000000002</v>
      </c>
      <c r="X50" s="718">
        <v>0.41188130000000001</v>
      </c>
      <c r="Y50" s="718">
        <v>0.41093839999999998</v>
      </c>
      <c r="Z50" s="718">
        <v>0.41093839999999998</v>
      </c>
      <c r="AA50" s="718">
        <v>0.2297717</v>
      </c>
      <c r="AB50" s="718">
        <v>3.0372699999999999E-2</v>
      </c>
      <c r="AC50" s="718">
        <v>3.0340700000000002E-2</v>
      </c>
      <c r="AD50" s="718">
        <v>3.0340700000000002E-2</v>
      </c>
      <c r="AE50" s="718">
        <v>2.95529E-2</v>
      </c>
      <c r="AF50" s="718">
        <v>2.95529E-2</v>
      </c>
      <c r="AG50" s="718">
        <v>2.9012400000000001E-2</v>
      </c>
      <c r="AH50" s="718">
        <v>0</v>
      </c>
      <c r="AI50" s="718">
        <v>0</v>
      </c>
      <c r="AJ50" s="718">
        <v>0</v>
      </c>
      <c r="AK50" s="718">
        <v>0</v>
      </c>
      <c r="AL50" s="718">
        <v>0</v>
      </c>
      <c r="AM50" s="718">
        <v>0</v>
      </c>
      <c r="AN50" s="718">
        <v>0</v>
      </c>
      <c r="AO50" s="718">
        <v>0</v>
      </c>
      <c r="AP50" s="718">
        <v>0</v>
      </c>
      <c r="AQ50" s="718">
        <v>0</v>
      </c>
      <c r="AR50" s="718">
        <v>0</v>
      </c>
      <c r="AS50" s="718">
        <v>0</v>
      </c>
      <c r="AT50" s="718">
        <v>0</v>
      </c>
      <c r="AU50" s="718">
        <v>0</v>
      </c>
      <c r="AV50" s="178"/>
      <c r="AW50" s="718">
        <v>10823.561</v>
      </c>
      <c r="AX50" s="718">
        <v>10823.56113</v>
      </c>
      <c r="AY50" s="718">
        <v>10823.56113</v>
      </c>
      <c r="AZ50" s="718">
        <v>10823.56113</v>
      </c>
      <c r="BA50" s="718">
        <v>10823.56113</v>
      </c>
      <c r="BB50" s="718">
        <v>9889.2797630000005</v>
      </c>
      <c r="BC50" s="718">
        <v>6066.9876439999998</v>
      </c>
      <c r="BD50" s="718">
        <v>6058.727296</v>
      </c>
      <c r="BE50" s="718">
        <v>6058.727296</v>
      </c>
      <c r="BF50" s="718">
        <v>2146.0898590000002</v>
      </c>
      <c r="BG50" s="718">
        <v>969.26265780000006</v>
      </c>
      <c r="BH50" s="718">
        <v>705.23739560000001</v>
      </c>
      <c r="BI50" s="718">
        <v>705.23739560000001</v>
      </c>
      <c r="BJ50" s="718">
        <v>632.93178169999999</v>
      </c>
      <c r="BK50" s="718">
        <v>632.93178169999999</v>
      </c>
      <c r="BL50" s="718">
        <v>626.57749590000003</v>
      </c>
      <c r="BM50" s="718">
        <v>0</v>
      </c>
      <c r="BN50" s="718">
        <v>0</v>
      </c>
      <c r="BO50" s="718">
        <v>0</v>
      </c>
      <c r="BP50" s="718">
        <v>0</v>
      </c>
      <c r="BQ50" s="718">
        <v>0</v>
      </c>
      <c r="BR50" s="718">
        <v>0</v>
      </c>
      <c r="BS50" s="718">
        <v>0</v>
      </c>
      <c r="BT50" s="718">
        <v>0</v>
      </c>
      <c r="BU50" s="718">
        <v>0</v>
      </c>
      <c r="BV50" s="718">
        <v>0</v>
      </c>
      <c r="BW50" s="718">
        <v>0</v>
      </c>
      <c r="BX50" s="718">
        <v>0</v>
      </c>
      <c r="BY50" s="718">
        <v>0</v>
      </c>
      <c r="BZ50" s="719">
        <v>0</v>
      </c>
      <c r="CA50" s="167"/>
    </row>
    <row r="51" spans="2:79" s="17" customFormat="1" ht="15.75">
      <c r="B51" s="274" t="s">
        <v>493</v>
      </c>
      <c r="C51" s="277"/>
      <c r="D51" s="277"/>
      <c r="E51" s="277"/>
      <c r="F51" s="277"/>
      <c r="G51" s="277"/>
      <c r="H51" s="277"/>
      <c r="I51" s="277"/>
      <c r="J51" s="277"/>
      <c r="K51" s="277"/>
      <c r="L51" s="277"/>
      <c r="M51" s="277"/>
      <c r="N51" s="277"/>
      <c r="O51" s="277"/>
      <c r="P51" s="277"/>
      <c r="Q51" s="277"/>
      <c r="R51" s="277"/>
      <c r="S51" s="277"/>
      <c r="T51" s="277"/>
      <c r="U51" s="277"/>
      <c r="V51" s="277"/>
      <c r="W51" s="277"/>
      <c r="X51" s="277"/>
      <c r="Y51" s="277"/>
      <c r="Z51" s="277"/>
      <c r="AA51" s="277"/>
      <c r="AB51" s="277"/>
      <c r="AC51" s="277"/>
      <c r="AD51" s="277"/>
      <c r="AE51" s="277"/>
      <c r="AF51" s="277"/>
      <c r="AG51" s="277"/>
      <c r="AH51" s="277"/>
      <c r="AI51" s="277"/>
      <c r="AJ51" s="277"/>
      <c r="AK51" s="277"/>
      <c r="AL51" s="277"/>
      <c r="AM51" s="277"/>
      <c r="AN51" s="277"/>
      <c r="AO51" s="277"/>
      <c r="AP51" s="277"/>
      <c r="AQ51" s="277"/>
      <c r="AR51" s="277"/>
      <c r="AS51" s="277"/>
      <c r="AT51" s="277"/>
      <c r="AU51" s="277"/>
      <c r="AV51" s="277"/>
      <c r="AW51" s="277"/>
      <c r="AX51" s="277"/>
      <c r="AY51" s="277"/>
      <c r="AZ51" s="277"/>
      <c r="BA51" s="277"/>
      <c r="BB51" s="277"/>
      <c r="BC51" s="277"/>
      <c r="BD51" s="277"/>
      <c r="BE51" s="277"/>
      <c r="BF51" s="277"/>
      <c r="BG51" s="277"/>
      <c r="BH51" s="277"/>
      <c r="BI51" s="277"/>
      <c r="BJ51" s="277"/>
      <c r="BK51" s="277"/>
      <c r="BL51" s="277"/>
      <c r="BM51" s="277"/>
      <c r="BN51" s="277"/>
      <c r="BO51" s="277"/>
      <c r="BP51" s="277"/>
      <c r="BQ51" s="277"/>
      <c r="BR51" s="277"/>
      <c r="BS51" s="277"/>
      <c r="BT51" s="277"/>
      <c r="BU51" s="277"/>
      <c r="BV51" s="277"/>
      <c r="BW51" s="277"/>
      <c r="BX51" s="277"/>
      <c r="BY51" s="277"/>
      <c r="BZ51" s="278"/>
      <c r="CA51" s="167"/>
    </row>
  </sheetData>
  <mergeCells count="1">
    <mergeCell ref="B22:B23"/>
  </mergeCells>
  <hyperlinks>
    <hyperlink ref="G18" location="Table_4_b.__2012_Lost_Revenues_Work_Form" display="Go to Tab 4."/>
  </hyperlinks>
  <pageMargins left="0.70866141732283472" right="0.70866141732283472" top="0.74803149606299213" bottom="0.74803149606299213" header="0.31496062992125984" footer="0.31496062992125984"/>
  <pageSetup scale="53"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4:CA60"/>
  <sheetViews>
    <sheetView topLeftCell="A22" zoomScale="80" zoomScaleNormal="80" workbookViewId="0">
      <pane xSplit="5" ySplit="2" topLeftCell="AD24" activePane="bottomRight" state="frozen"/>
      <selection activeCell="A22" sqref="A22"/>
      <selection pane="topRight" activeCell="F22" sqref="F22"/>
      <selection pane="bottomLeft" activeCell="A24" sqref="A24"/>
      <selection pane="bottomRight" activeCell="AY28" sqref="AY28"/>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27.28515625" style="12" bestFit="1"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4.85546875" style="12" bestFit="1" customWidth="1"/>
    <col min="17" max="17" width="9.140625" style="12"/>
    <col min="18" max="18" width="9.28515625" style="12" bestFit="1" customWidth="1"/>
    <col min="19" max="19" width="9.42578125" style="12" bestFit="1" customWidth="1"/>
    <col min="20" max="20" width="12.42578125" style="12" bestFit="1" customWidth="1"/>
    <col min="21" max="38" width="11.28515625" style="12" bestFit="1" customWidth="1"/>
    <col min="39" max="39" width="9.42578125" style="12" bestFit="1" customWidth="1"/>
    <col min="40" max="47" width="9.28515625" style="12" bestFit="1" customWidth="1"/>
    <col min="48" max="48" width="9.140625" style="12"/>
    <col min="49" max="49" width="9.42578125" style="12" bestFit="1" customWidth="1"/>
    <col min="50" max="50" width="15.7109375" style="12" bestFit="1" customWidth="1"/>
    <col min="51" max="62" width="17" style="12" bestFit="1" customWidth="1"/>
    <col min="63" max="69" width="15.7109375" style="12" bestFit="1" customWidth="1"/>
    <col min="70" max="70" width="13.7109375" style="12" bestFit="1" customWidth="1"/>
    <col min="71" max="71" width="11.28515625" style="12" bestFit="1" customWidth="1"/>
    <col min="72" max="77" width="9.28515625" style="12" bestFit="1" customWidth="1"/>
    <col min="78" max="78" width="9.140625" style="12"/>
    <col min="79" max="79" width="9.140625" style="16"/>
    <col min="80" max="16384" width="9.140625" style="12"/>
  </cols>
  <sheetData>
    <row r="14" spans="2:79" ht="15.75" thickBot="1">
      <c r="CA14" s="12"/>
    </row>
    <row r="15" spans="2:79" s="9" customFormat="1" ht="31.5" customHeight="1" thickBot="1">
      <c r="B15" s="572"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2.5" customHeight="1">
      <c r="D17" s="123"/>
    </row>
    <row r="18" spans="2:79" ht="23.25" customHeight="1">
      <c r="B18" s="196" t="s">
        <v>577</v>
      </c>
      <c r="C18" s="196"/>
      <c r="D18" s="92"/>
      <c r="H18" s="625" t="s">
        <v>598</v>
      </c>
    </row>
    <row r="19" spans="2:79" ht="23.25" customHeight="1">
      <c r="B19" s="660" t="s">
        <v>525</v>
      </c>
      <c r="C19" s="649"/>
      <c r="D19" s="649"/>
      <c r="E19" s="649"/>
      <c r="F19" s="649"/>
      <c r="G19" s="649"/>
      <c r="H19" s="649"/>
      <c r="I19" s="649"/>
      <c r="J19" s="649"/>
      <c r="K19" s="649"/>
      <c r="L19" s="649"/>
      <c r="M19" s="649"/>
      <c r="N19" s="649"/>
      <c r="O19" s="649"/>
      <c r="P19" s="649"/>
    </row>
    <row r="20" spans="2:79" ht="23.25" customHeight="1">
      <c r="B20" s="660" t="s">
        <v>526</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8"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8"/>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t="s">
        <v>210</v>
      </c>
      <c r="D24" s="178" t="s">
        <v>671</v>
      </c>
      <c r="E24" s="178" t="s">
        <v>702</v>
      </c>
      <c r="F24" s="178" t="s">
        <v>670</v>
      </c>
      <c r="G24" s="178" t="s">
        <v>673</v>
      </c>
      <c r="H24" s="178" t="s">
        <v>676</v>
      </c>
      <c r="I24" s="178">
        <v>2012</v>
      </c>
      <c r="J24" s="178" t="s">
        <v>711</v>
      </c>
      <c r="K24" s="178"/>
      <c r="L24" s="178" t="s">
        <v>712</v>
      </c>
      <c r="M24" s="178" t="s">
        <v>713</v>
      </c>
      <c r="N24" s="178">
        <v>9</v>
      </c>
      <c r="O24" s="718">
        <v>47</v>
      </c>
      <c r="P24" s="718">
        <v>226586</v>
      </c>
      <c r="Q24" s="178"/>
      <c r="R24" s="718">
        <v>0</v>
      </c>
      <c r="S24" s="718">
        <v>46.594571700000003</v>
      </c>
      <c r="T24" s="718">
        <v>46.594571700000003</v>
      </c>
      <c r="U24" s="718">
        <v>46.594571700000003</v>
      </c>
      <c r="V24" s="718">
        <v>46.594571700000003</v>
      </c>
      <c r="W24" s="718">
        <v>0</v>
      </c>
      <c r="X24" s="718">
        <v>0</v>
      </c>
      <c r="Y24" s="718">
        <v>0</v>
      </c>
      <c r="Z24" s="718">
        <v>0</v>
      </c>
      <c r="AA24" s="718">
        <v>0</v>
      </c>
      <c r="AB24" s="718">
        <v>0</v>
      </c>
      <c r="AC24" s="718">
        <v>0</v>
      </c>
      <c r="AD24" s="718">
        <v>0</v>
      </c>
      <c r="AE24" s="718">
        <v>0</v>
      </c>
      <c r="AF24" s="718">
        <v>0</v>
      </c>
      <c r="AG24" s="718">
        <v>0</v>
      </c>
      <c r="AH24" s="718">
        <v>0</v>
      </c>
      <c r="AI24" s="718">
        <v>0</v>
      </c>
      <c r="AJ24" s="718">
        <v>0</v>
      </c>
      <c r="AK24" s="718">
        <v>0</v>
      </c>
      <c r="AL24" s="718">
        <v>0</v>
      </c>
      <c r="AM24" s="718">
        <v>0</v>
      </c>
      <c r="AN24" s="718">
        <v>0</v>
      </c>
      <c r="AO24" s="718">
        <v>0</v>
      </c>
      <c r="AP24" s="718">
        <v>0</v>
      </c>
      <c r="AQ24" s="718">
        <v>0</v>
      </c>
      <c r="AR24" s="718">
        <v>0</v>
      </c>
      <c r="AS24" s="718">
        <v>0</v>
      </c>
      <c r="AT24" s="718">
        <v>0</v>
      </c>
      <c r="AU24" s="718">
        <v>0</v>
      </c>
      <c r="AV24" s="178"/>
      <c r="AW24" s="718">
        <v>0</v>
      </c>
      <c r="AX24" s="718">
        <v>226586.29</v>
      </c>
      <c r="AY24" s="718">
        <v>226586.29</v>
      </c>
      <c r="AZ24" s="718">
        <v>226586.29</v>
      </c>
      <c r="BA24" s="718">
        <v>226586.29</v>
      </c>
      <c r="BB24" s="718">
        <v>0</v>
      </c>
      <c r="BC24" s="718">
        <v>0</v>
      </c>
      <c r="BD24" s="718">
        <v>0</v>
      </c>
      <c r="BE24" s="718">
        <v>0</v>
      </c>
      <c r="BF24" s="718">
        <v>0</v>
      </c>
      <c r="BG24" s="718">
        <v>0</v>
      </c>
      <c r="BH24" s="718">
        <v>0</v>
      </c>
      <c r="BI24" s="718">
        <v>0</v>
      </c>
      <c r="BJ24" s="718">
        <v>0</v>
      </c>
      <c r="BK24" s="718">
        <v>0</v>
      </c>
      <c r="BL24" s="718">
        <v>0</v>
      </c>
      <c r="BM24" s="718">
        <v>0</v>
      </c>
      <c r="BN24" s="718">
        <v>0</v>
      </c>
      <c r="BO24" s="718">
        <v>0</v>
      </c>
      <c r="BP24" s="718">
        <v>0</v>
      </c>
      <c r="BQ24" s="718">
        <v>0</v>
      </c>
      <c r="BR24" s="718">
        <v>0</v>
      </c>
      <c r="BS24" s="718">
        <v>0</v>
      </c>
      <c r="BT24" s="718">
        <v>0</v>
      </c>
      <c r="BU24" s="718">
        <v>0</v>
      </c>
      <c r="BV24" s="718">
        <v>0</v>
      </c>
      <c r="BW24" s="718">
        <v>0</v>
      </c>
      <c r="BX24" s="718">
        <v>0</v>
      </c>
      <c r="BY24" s="718">
        <v>0</v>
      </c>
      <c r="BZ24" s="717">
        <v>0</v>
      </c>
      <c r="CA24" s="167"/>
    </row>
    <row r="25" spans="2:79" s="17" customFormat="1" ht="15.75">
      <c r="B25" s="273">
        <v>2</v>
      </c>
      <c r="C25" s="178" t="s">
        <v>210</v>
      </c>
      <c r="D25" s="178" t="s">
        <v>671</v>
      </c>
      <c r="E25" s="178" t="s">
        <v>702</v>
      </c>
      <c r="F25" s="178" t="s">
        <v>670</v>
      </c>
      <c r="G25" s="178" t="s">
        <v>673</v>
      </c>
      <c r="H25" s="178" t="s">
        <v>676</v>
      </c>
      <c r="I25" s="178">
        <v>2013</v>
      </c>
      <c r="J25" s="178" t="s">
        <v>711</v>
      </c>
      <c r="K25" s="178"/>
      <c r="L25" s="178" t="s">
        <v>712</v>
      </c>
      <c r="M25" s="178" t="s">
        <v>713</v>
      </c>
      <c r="N25" s="178">
        <v>11</v>
      </c>
      <c r="O25" s="718">
        <v>148</v>
      </c>
      <c r="P25" s="718">
        <v>806418</v>
      </c>
      <c r="Q25" s="178"/>
      <c r="R25" s="718">
        <v>0</v>
      </c>
      <c r="S25" s="718">
        <v>0</v>
      </c>
      <c r="T25" s="718">
        <v>96.939442900000003</v>
      </c>
      <c r="U25" s="718">
        <v>96.939442900000003</v>
      </c>
      <c r="V25" s="718">
        <v>96.939442900000003</v>
      </c>
      <c r="W25" s="718">
        <v>96.939442900000003</v>
      </c>
      <c r="X25" s="718">
        <v>0</v>
      </c>
      <c r="Y25" s="718">
        <v>0</v>
      </c>
      <c r="Z25" s="718">
        <v>0</v>
      </c>
      <c r="AA25" s="718">
        <v>0</v>
      </c>
      <c r="AB25" s="718">
        <v>0</v>
      </c>
      <c r="AC25" s="718">
        <v>0</v>
      </c>
      <c r="AD25" s="718">
        <v>0</v>
      </c>
      <c r="AE25" s="718">
        <v>0</v>
      </c>
      <c r="AF25" s="718">
        <v>0</v>
      </c>
      <c r="AG25" s="718">
        <v>0</v>
      </c>
      <c r="AH25" s="718">
        <v>0</v>
      </c>
      <c r="AI25" s="718">
        <v>0</v>
      </c>
      <c r="AJ25" s="718">
        <v>0</v>
      </c>
      <c r="AK25" s="718">
        <v>0</v>
      </c>
      <c r="AL25" s="718">
        <v>0</v>
      </c>
      <c r="AM25" s="718">
        <v>0</v>
      </c>
      <c r="AN25" s="718">
        <v>0</v>
      </c>
      <c r="AO25" s="718">
        <v>0</v>
      </c>
      <c r="AP25" s="718">
        <v>0</v>
      </c>
      <c r="AQ25" s="718">
        <v>0</v>
      </c>
      <c r="AR25" s="718">
        <v>0</v>
      </c>
      <c r="AS25" s="718">
        <v>0</v>
      </c>
      <c r="AT25" s="718">
        <v>0</v>
      </c>
      <c r="AU25" s="718">
        <v>0</v>
      </c>
      <c r="AV25" s="178"/>
      <c r="AW25" s="718">
        <v>0</v>
      </c>
      <c r="AX25" s="718">
        <v>0</v>
      </c>
      <c r="AY25" s="718">
        <v>532958.446</v>
      </c>
      <c r="AZ25" s="718">
        <v>532958.446</v>
      </c>
      <c r="BA25" s="718">
        <v>532958.446</v>
      </c>
      <c r="BB25" s="718">
        <v>532958.446</v>
      </c>
      <c r="BC25" s="718">
        <v>0</v>
      </c>
      <c r="BD25" s="718">
        <v>0</v>
      </c>
      <c r="BE25" s="718">
        <v>0</v>
      </c>
      <c r="BF25" s="718">
        <v>0</v>
      </c>
      <c r="BG25" s="718">
        <v>0</v>
      </c>
      <c r="BH25" s="718">
        <v>0</v>
      </c>
      <c r="BI25" s="718">
        <v>0</v>
      </c>
      <c r="BJ25" s="718">
        <v>0</v>
      </c>
      <c r="BK25" s="718">
        <v>0</v>
      </c>
      <c r="BL25" s="718">
        <v>0</v>
      </c>
      <c r="BM25" s="718">
        <v>0</v>
      </c>
      <c r="BN25" s="718">
        <v>0</v>
      </c>
      <c r="BO25" s="718">
        <v>0</v>
      </c>
      <c r="BP25" s="718">
        <v>0</v>
      </c>
      <c r="BQ25" s="718">
        <v>0</v>
      </c>
      <c r="BR25" s="718">
        <v>0</v>
      </c>
      <c r="BS25" s="718">
        <v>0</v>
      </c>
      <c r="BT25" s="718">
        <v>0</v>
      </c>
      <c r="BU25" s="718">
        <v>0</v>
      </c>
      <c r="BV25" s="718">
        <v>0</v>
      </c>
      <c r="BW25" s="718">
        <v>0</v>
      </c>
      <c r="BX25" s="718">
        <v>0</v>
      </c>
      <c r="BY25" s="718">
        <v>0</v>
      </c>
      <c r="BZ25" s="717">
        <v>0</v>
      </c>
      <c r="CA25" s="167"/>
    </row>
    <row r="26" spans="2:79" s="17" customFormat="1" ht="15.75">
      <c r="B26" s="273">
        <v>3</v>
      </c>
      <c r="C26" s="178" t="s">
        <v>210</v>
      </c>
      <c r="D26" s="178" t="s">
        <v>671</v>
      </c>
      <c r="E26" s="178" t="s">
        <v>703</v>
      </c>
      <c r="F26" s="178" t="s">
        <v>670</v>
      </c>
      <c r="G26" s="178" t="s">
        <v>673</v>
      </c>
      <c r="H26" s="178" t="s">
        <v>677</v>
      </c>
      <c r="I26" s="178">
        <v>2013</v>
      </c>
      <c r="J26" s="178" t="s">
        <v>711</v>
      </c>
      <c r="K26" s="178"/>
      <c r="L26" s="178" t="s">
        <v>712</v>
      </c>
      <c r="M26" s="178" t="s">
        <v>687</v>
      </c>
      <c r="N26" s="178">
        <v>7</v>
      </c>
      <c r="O26" s="718">
        <v>0</v>
      </c>
      <c r="P26" s="718">
        <v>0</v>
      </c>
      <c r="Q26" s="178"/>
      <c r="R26" s="718">
        <v>0</v>
      </c>
      <c r="S26" s="718">
        <v>0</v>
      </c>
      <c r="T26" s="718">
        <v>1078.99</v>
      </c>
      <c r="U26" s="718">
        <v>0</v>
      </c>
      <c r="V26" s="718">
        <v>0</v>
      </c>
      <c r="W26" s="718">
        <v>0</v>
      </c>
      <c r="X26" s="718">
        <v>0</v>
      </c>
      <c r="Y26" s="718">
        <v>0</v>
      </c>
      <c r="Z26" s="718">
        <v>0</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718">
        <v>0</v>
      </c>
      <c r="AX26" s="718">
        <v>0</v>
      </c>
      <c r="AY26" s="718">
        <v>17168.63</v>
      </c>
      <c r="AZ26" s="718">
        <v>0</v>
      </c>
      <c r="BA26" s="718">
        <v>0</v>
      </c>
      <c r="BB26" s="718">
        <v>0</v>
      </c>
      <c r="BC26" s="718">
        <v>0</v>
      </c>
      <c r="BD26" s="718">
        <v>0</v>
      </c>
      <c r="BE26" s="718">
        <v>0</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7">
        <v>0</v>
      </c>
      <c r="CA26" s="167"/>
    </row>
    <row r="27" spans="2:79" s="17" customFormat="1" ht="15.75">
      <c r="B27" s="273">
        <v>4</v>
      </c>
      <c r="C27" s="178" t="s">
        <v>210</v>
      </c>
      <c r="D27" s="178" t="s">
        <v>671</v>
      </c>
      <c r="E27" s="178" t="s">
        <v>22</v>
      </c>
      <c r="F27" s="178" t="s">
        <v>670</v>
      </c>
      <c r="G27" s="178" t="s">
        <v>673</v>
      </c>
      <c r="H27" s="178" t="s">
        <v>676</v>
      </c>
      <c r="I27" s="178">
        <v>2012</v>
      </c>
      <c r="J27" s="178" t="s">
        <v>711</v>
      </c>
      <c r="K27" s="178"/>
      <c r="L27" s="178" t="s">
        <v>712</v>
      </c>
      <c r="M27" s="178" t="s">
        <v>688</v>
      </c>
      <c r="N27" s="178">
        <v>40</v>
      </c>
      <c r="O27" s="718">
        <v>567</v>
      </c>
      <c r="P27" s="718">
        <v>5250452</v>
      </c>
      <c r="Q27" s="178"/>
      <c r="R27" s="718">
        <v>0</v>
      </c>
      <c r="S27" s="718">
        <v>418.70606099999998</v>
      </c>
      <c r="T27" s="718">
        <v>418.70606099999998</v>
      </c>
      <c r="U27" s="718">
        <v>412.69853999999998</v>
      </c>
      <c r="V27" s="718">
        <v>385.15605099999999</v>
      </c>
      <c r="W27" s="718">
        <v>385.15605099999999</v>
      </c>
      <c r="X27" s="718">
        <v>361.748762</v>
      </c>
      <c r="Y27" s="718">
        <v>360.12686400000001</v>
      </c>
      <c r="Z27" s="718">
        <v>360.12686400000001</v>
      </c>
      <c r="AA27" s="718">
        <v>347.14755400000001</v>
      </c>
      <c r="AB27" s="718">
        <v>336.89433600000001</v>
      </c>
      <c r="AC27" s="718">
        <v>310.810047</v>
      </c>
      <c r="AD27" s="718">
        <v>308.62352700000002</v>
      </c>
      <c r="AE27" s="718">
        <v>147.06971200000001</v>
      </c>
      <c r="AF27" s="718">
        <v>128.54094599999999</v>
      </c>
      <c r="AG27" s="718">
        <v>128.54094599999999</v>
      </c>
      <c r="AH27" s="718">
        <v>94.226532700000007</v>
      </c>
      <c r="AI27" s="718">
        <v>9.1659655200000003</v>
      </c>
      <c r="AJ27" s="718">
        <v>8.3768945099999996</v>
      </c>
      <c r="AK27" s="718">
        <v>8.3768945099999996</v>
      </c>
      <c r="AL27" s="718">
        <v>8.3768945099999996</v>
      </c>
      <c r="AM27" s="718">
        <v>0</v>
      </c>
      <c r="AN27" s="718">
        <v>0</v>
      </c>
      <c r="AO27" s="718">
        <v>0</v>
      </c>
      <c r="AP27" s="718">
        <v>0</v>
      </c>
      <c r="AQ27" s="718">
        <v>0</v>
      </c>
      <c r="AR27" s="718">
        <v>0</v>
      </c>
      <c r="AS27" s="718">
        <v>0</v>
      </c>
      <c r="AT27" s="718">
        <v>0</v>
      </c>
      <c r="AU27" s="718">
        <v>0</v>
      </c>
      <c r="AV27" s="178"/>
      <c r="AW27" s="718">
        <v>0</v>
      </c>
      <c r="AX27" s="718">
        <v>3651010.52</v>
      </c>
      <c r="AY27" s="718">
        <v>3651010.52</v>
      </c>
      <c r="AZ27" s="718">
        <v>3632558.58</v>
      </c>
      <c r="BA27" s="718">
        <v>3547962.57</v>
      </c>
      <c r="BB27" s="718">
        <v>3547962.57</v>
      </c>
      <c r="BC27" s="718">
        <v>3473117.75</v>
      </c>
      <c r="BD27" s="718">
        <v>3461338.58</v>
      </c>
      <c r="BE27" s="718">
        <v>3461338.58</v>
      </c>
      <c r="BF27" s="718">
        <v>3405748.9</v>
      </c>
      <c r="BG27" s="718">
        <v>3330157.79</v>
      </c>
      <c r="BH27" s="718">
        <v>3125885.85</v>
      </c>
      <c r="BI27" s="718">
        <v>3105619.2</v>
      </c>
      <c r="BJ27" s="718">
        <v>2156755.14</v>
      </c>
      <c r="BK27" s="718">
        <v>2099844.54</v>
      </c>
      <c r="BL27" s="718">
        <v>2099844.54</v>
      </c>
      <c r="BM27" s="718">
        <v>1506187.02</v>
      </c>
      <c r="BN27" s="718">
        <v>32757.557799999999</v>
      </c>
      <c r="BO27" s="718">
        <v>32104.470600000001</v>
      </c>
      <c r="BP27" s="718">
        <v>32104.470600000001</v>
      </c>
      <c r="BQ27" s="718">
        <v>32104.470600000001</v>
      </c>
      <c r="BR27" s="718">
        <v>0</v>
      </c>
      <c r="BS27" s="718">
        <v>0</v>
      </c>
      <c r="BT27" s="718">
        <v>0</v>
      </c>
      <c r="BU27" s="718">
        <v>0</v>
      </c>
      <c r="BV27" s="718">
        <v>0</v>
      </c>
      <c r="BW27" s="718">
        <v>0</v>
      </c>
      <c r="BX27" s="718">
        <v>0</v>
      </c>
      <c r="BY27" s="718">
        <v>0</v>
      </c>
      <c r="BZ27" s="717">
        <v>0</v>
      </c>
      <c r="CA27" s="167"/>
    </row>
    <row r="28" spans="2:79" s="17" customFormat="1" ht="15.75">
      <c r="B28" s="273">
        <v>5</v>
      </c>
      <c r="C28" s="178" t="s">
        <v>210</v>
      </c>
      <c r="D28" s="178" t="s">
        <v>671</v>
      </c>
      <c r="E28" s="178" t="s">
        <v>22</v>
      </c>
      <c r="F28" s="178" t="s">
        <v>670</v>
      </c>
      <c r="G28" s="178" t="s">
        <v>673</v>
      </c>
      <c r="H28" s="178" t="s">
        <v>676</v>
      </c>
      <c r="I28" s="178">
        <v>2013</v>
      </c>
      <c r="J28" s="178" t="s">
        <v>711</v>
      </c>
      <c r="K28" s="178"/>
      <c r="L28" s="178" t="s">
        <v>712</v>
      </c>
      <c r="M28" s="178" t="s">
        <v>688</v>
      </c>
      <c r="N28" s="178">
        <v>547</v>
      </c>
      <c r="O28" s="718">
        <v>5817</v>
      </c>
      <c r="P28" s="718">
        <v>31277603</v>
      </c>
      <c r="Q28" s="178"/>
      <c r="R28" s="718">
        <v>0</v>
      </c>
      <c r="S28" s="718">
        <v>0</v>
      </c>
      <c r="T28" s="718">
        <v>4347.6409199999998</v>
      </c>
      <c r="U28" s="718">
        <v>4257.9465499999997</v>
      </c>
      <c r="V28" s="718">
        <v>4189.3681200000001</v>
      </c>
      <c r="W28" s="718">
        <v>4187.0784000000003</v>
      </c>
      <c r="X28" s="718">
        <v>3942.7469000000001</v>
      </c>
      <c r="Y28" s="718">
        <v>3870.10214</v>
      </c>
      <c r="Z28" s="718">
        <v>3870.10214</v>
      </c>
      <c r="AA28" s="718">
        <v>3860.4640800000002</v>
      </c>
      <c r="AB28" s="718">
        <v>3543.36141</v>
      </c>
      <c r="AC28" s="718">
        <v>3081.9249500000001</v>
      </c>
      <c r="AD28" s="718">
        <v>2447.2775900000001</v>
      </c>
      <c r="AE28" s="718">
        <v>2367.364</v>
      </c>
      <c r="AF28" s="718">
        <v>1093.3436200000001</v>
      </c>
      <c r="AG28" s="718">
        <v>721.57313599999998</v>
      </c>
      <c r="AH28" s="718">
        <v>721.57313599999998</v>
      </c>
      <c r="AI28" s="718">
        <v>623.423</v>
      </c>
      <c r="AJ28" s="718">
        <v>197.87647699999999</v>
      </c>
      <c r="AK28" s="718">
        <v>192.497488</v>
      </c>
      <c r="AL28" s="718">
        <v>192.497488</v>
      </c>
      <c r="AM28" s="718">
        <v>192.497488</v>
      </c>
      <c r="AN28" s="718">
        <v>0</v>
      </c>
      <c r="AO28" s="718">
        <v>0</v>
      </c>
      <c r="AP28" s="718">
        <v>0</v>
      </c>
      <c r="AQ28" s="718">
        <v>0</v>
      </c>
      <c r="AR28" s="718">
        <v>0</v>
      </c>
      <c r="AS28" s="718">
        <v>0</v>
      </c>
      <c r="AT28" s="718">
        <v>0</v>
      </c>
      <c r="AU28" s="718">
        <v>0</v>
      </c>
      <c r="AV28" s="178"/>
      <c r="AW28" s="718">
        <v>0</v>
      </c>
      <c r="AX28" s="718">
        <v>0</v>
      </c>
      <c r="AY28" s="718">
        <v>23178166.5</v>
      </c>
      <c r="AZ28" s="718">
        <v>22859494.199999999</v>
      </c>
      <c r="BA28" s="718">
        <v>22613362.300000001</v>
      </c>
      <c r="BB28" s="718">
        <v>22605819.899999999</v>
      </c>
      <c r="BC28" s="718">
        <v>21805031.800000001</v>
      </c>
      <c r="BD28" s="718">
        <v>21449602.100000001</v>
      </c>
      <c r="BE28" s="718">
        <v>21449602.100000001</v>
      </c>
      <c r="BF28" s="718">
        <v>21379475</v>
      </c>
      <c r="BG28" s="718">
        <v>20317723.100000001</v>
      </c>
      <c r="BH28" s="718">
        <v>17938523</v>
      </c>
      <c r="BI28" s="718">
        <v>14390380.6</v>
      </c>
      <c r="BJ28" s="718">
        <v>13808923.699999999</v>
      </c>
      <c r="BK28" s="718">
        <v>6318931.8600000003</v>
      </c>
      <c r="BL28" s="718">
        <v>4998332.42</v>
      </c>
      <c r="BM28" s="718">
        <v>4998332.42</v>
      </c>
      <c r="BN28" s="718">
        <v>4121410.95</v>
      </c>
      <c r="BO28" s="718">
        <v>461408.12300000002</v>
      </c>
      <c r="BP28" s="718">
        <v>447482.82400000002</v>
      </c>
      <c r="BQ28" s="718">
        <v>447482.82400000002</v>
      </c>
      <c r="BR28" s="718">
        <v>447482.82400000002</v>
      </c>
      <c r="BS28" s="718">
        <v>0</v>
      </c>
      <c r="BT28" s="718">
        <v>0</v>
      </c>
      <c r="BU28" s="718">
        <v>0</v>
      </c>
      <c r="BV28" s="718">
        <v>0</v>
      </c>
      <c r="BW28" s="718">
        <v>0</v>
      </c>
      <c r="BX28" s="718">
        <v>0</v>
      </c>
      <c r="BY28" s="718">
        <v>0</v>
      </c>
      <c r="BZ28" s="717">
        <v>0</v>
      </c>
      <c r="CA28" s="167"/>
    </row>
    <row r="29" spans="2:79" s="17" customFormat="1" ht="15.75">
      <c r="B29" s="273">
        <v>6</v>
      </c>
      <c r="C29" s="178" t="s">
        <v>210</v>
      </c>
      <c r="D29" s="178" t="s">
        <v>671</v>
      </c>
      <c r="E29" s="178" t="s">
        <v>704</v>
      </c>
      <c r="F29" s="178" t="s">
        <v>670</v>
      </c>
      <c r="G29" s="178" t="s">
        <v>673</v>
      </c>
      <c r="H29" s="178" t="s">
        <v>676</v>
      </c>
      <c r="I29" s="178">
        <v>2012</v>
      </c>
      <c r="J29" s="178" t="s">
        <v>711</v>
      </c>
      <c r="K29" s="178"/>
      <c r="L29" s="178" t="s">
        <v>712</v>
      </c>
      <c r="M29" s="178" t="s">
        <v>688</v>
      </c>
      <c r="N29" s="178">
        <v>2</v>
      </c>
      <c r="O29" s="718">
        <v>4</v>
      </c>
      <c r="P29" s="718">
        <v>17773</v>
      </c>
      <c r="Q29" s="178"/>
      <c r="R29" s="718">
        <v>0</v>
      </c>
      <c r="S29" s="718">
        <v>4.2109897299999997</v>
      </c>
      <c r="T29" s="718">
        <v>4.2109897299999997</v>
      </c>
      <c r="U29" s="718">
        <v>4.2109897299999997</v>
      </c>
      <c r="V29" s="718">
        <v>1.45257916</v>
      </c>
      <c r="W29" s="718">
        <v>1.45257916</v>
      </c>
      <c r="X29" s="718">
        <v>0.13909898000000001</v>
      </c>
      <c r="Y29" s="718">
        <v>0.13909898000000001</v>
      </c>
      <c r="Z29" s="718">
        <v>0.13909898000000001</v>
      </c>
      <c r="AA29" s="718">
        <v>0.13909898000000001</v>
      </c>
      <c r="AB29" s="718">
        <v>0.13909898000000001</v>
      </c>
      <c r="AC29" s="718">
        <v>0.13909898000000001</v>
      </c>
      <c r="AD29" s="718">
        <v>0.13909898000000001</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718">
        <v>0</v>
      </c>
      <c r="AX29" s="718">
        <v>16742.796399999999</v>
      </c>
      <c r="AY29" s="718">
        <v>16742.796399999999</v>
      </c>
      <c r="AZ29" s="718">
        <v>16742.796399999999</v>
      </c>
      <c r="BA29" s="718">
        <v>5278.0187599999999</v>
      </c>
      <c r="BB29" s="718">
        <v>5278.0187599999999</v>
      </c>
      <c r="BC29" s="718">
        <v>505.42307699999998</v>
      </c>
      <c r="BD29" s="718">
        <v>505.42307699999998</v>
      </c>
      <c r="BE29" s="718">
        <v>505.42307699999998</v>
      </c>
      <c r="BF29" s="718">
        <v>505.42307699999998</v>
      </c>
      <c r="BG29" s="718">
        <v>505.42307699999998</v>
      </c>
      <c r="BH29" s="718">
        <v>505.42307699999998</v>
      </c>
      <c r="BI29" s="718">
        <v>505.42307699999998</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7">
        <v>0</v>
      </c>
      <c r="CA29" s="167"/>
    </row>
    <row r="30" spans="2:79" s="17" customFormat="1" ht="15.75">
      <c r="B30" s="273">
        <v>7</v>
      </c>
      <c r="C30" s="178" t="s">
        <v>210</v>
      </c>
      <c r="D30" s="178" t="s">
        <v>671</v>
      </c>
      <c r="E30" s="178" t="s">
        <v>704</v>
      </c>
      <c r="F30" s="178" t="s">
        <v>670</v>
      </c>
      <c r="G30" s="178" t="s">
        <v>673</v>
      </c>
      <c r="H30" s="178" t="s">
        <v>676</v>
      </c>
      <c r="I30" s="178">
        <v>2013</v>
      </c>
      <c r="J30" s="178" t="s">
        <v>711</v>
      </c>
      <c r="K30" s="178"/>
      <c r="L30" s="178" t="s">
        <v>712</v>
      </c>
      <c r="M30" s="178" t="s">
        <v>688</v>
      </c>
      <c r="N30" s="178">
        <v>1248</v>
      </c>
      <c r="O30" s="718">
        <v>1263</v>
      </c>
      <c r="P30" s="718">
        <v>4147308</v>
      </c>
      <c r="Q30" s="178"/>
      <c r="R30" s="718">
        <v>0</v>
      </c>
      <c r="S30" s="718">
        <v>0</v>
      </c>
      <c r="T30" s="718">
        <v>1193.2774099999999</v>
      </c>
      <c r="U30" s="718">
        <v>1193.2774099999999</v>
      </c>
      <c r="V30" s="718">
        <v>1137.8845100000001</v>
      </c>
      <c r="W30" s="718">
        <v>949.45305800000006</v>
      </c>
      <c r="X30" s="718">
        <v>283.52096799999998</v>
      </c>
      <c r="Y30" s="718">
        <v>276.83145500000001</v>
      </c>
      <c r="Z30" s="718">
        <v>276.83145500000001</v>
      </c>
      <c r="AA30" s="718">
        <v>273.01549999999997</v>
      </c>
      <c r="AB30" s="718">
        <v>273.01549999999997</v>
      </c>
      <c r="AC30" s="718">
        <v>273.01549999999997</v>
      </c>
      <c r="AD30" s="718">
        <v>262.76107000000002</v>
      </c>
      <c r="AE30" s="718">
        <v>185.16703799999999</v>
      </c>
      <c r="AF30" s="718">
        <v>5.1005346500000002</v>
      </c>
      <c r="AG30" s="718">
        <v>5.1005346500000002</v>
      </c>
      <c r="AH30" s="718">
        <v>5.1005346500000002</v>
      </c>
      <c r="AI30" s="718">
        <v>0</v>
      </c>
      <c r="AJ30" s="718">
        <v>0</v>
      </c>
      <c r="AK30" s="718">
        <v>0</v>
      </c>
      <c r="AL30" s="718">
        <v>0</v>
      </c>
      <c r="AM30" s="718">
        <v>0</v>
      </c>
      <c r="AN30" s="718">
        <v>0</v>
      </c>
      <c r="AO30" s="718">
        <v>0</v>
      </c>
      <c r="AP30" s="718">
        <v>0</v>
      </c>
      <c r="AQ30" s="718">
        <v>0</v>
      </c>
      <c r="AR30" s="718">
        <v>0</v>
      </c>
      <c r="AS30" s="718">
        <v>0</v>
      </c>
      <c r="AT30" s="718">
        <v>0</v>
      </c>
      <c r="AU30" s="718">
        <v>0</v>
      </c>
      <c r="AV30" s="178"/>
      <c r="AW30" s="718">
        <v>0</v>
      </c>
      <c r="AX30" s="718">
        <v>0</v>
      </c>
      <c r="AY30" s="718">
        <v>3914520.96</v>
      </c>
      <c r="AZ30" s="718">
        <v>3914520.96</v>
      </c>
      <c r="BA30" s="718">
        <v>3709132.6</v>
      </c>
      <c r="BB30" s="718">
        <v>3004015.87</v>
      </c>
      <c r="BC30" s="718">
        <v>962285.72699999996</v>
      </c>
      <c r="BD30" s="718">
        <v>946789.89599999995</v>
      </c>
      <c r="BE30" s="718">
        <v>946789.89599999995</v>
      </c>
      <c r="BF30" s="718">
        <v>942976.65899999999</v>
      </c>
      <c r="BG30" s="718">
        <v>942976.65899999999</v>
      </c>
      <c r="BH30" s="718">
        <v>942976.65899999999</v>
      </c>
      <c r="BI30" s="718">
        <v>849949.75800000003</v>
      </c>
      <c r="BJ30" s="718">
        <v>557161.94799999997</v>
      </c>
      <c r="BK30" s="718">
        <v>5096.8996900000002</v>
      </c>
      <c r="BL30" s="718">
        <v>5096.8996900000002</v>
      </c>
      <c r="BM30" s="718">
        <v>5096.8996900000002</v>
      </c>
      <c r="BN30" s="718">
        <v>0</v>
      </c>
      <c r="BO30" s="718">
        <v>0</v>
      </c>
      <c r="BP30" s="718">
        <v>0</v>
      </c>
      <c r="BQ30" s="718">
        <v>0</v>
      </c>
      <c r="BR30" s="718">
        <v>0</v>
      </c>
      <c r="BS30" s="718">
        <v>0</v>
      </c>
      <c r="BT30" s="718">
        <v>0</v>
      </c>
      <c r="BU30" s="718">
        <v>0</v>
      </c>
      <c r="BV30" s="718">
        <v>0</v>
      </c>
      <c r="BW30" s="718">
        <v>0</v>
      </c>
      <c r="BX30" s="718">
        <v>0</v>
      </c>
      <c r="BY30" s="718">
        <v>0</v>
      </c>
      <c r="BZ30" s="717">
        <v>0</v>
      </c>
      <c r="CA30" s="167"/>
    </row>
    <row r="31" spans="2:79" s="17" customFormat="1" ht="15.75">
      <c r="B31" s="273">
        <v>8</v>
      </c>
      <c r="C31" s="178" t="s">
        <v>210</v>
      </c>
      <c r="D31" s="178" t="s">
        <v>669</v>
      </c>
      <c r="E31" s="178" t="s">
        <v>705</v>
      </c>
      <c r="F31" s="178" t="s">
        <v>670</v>
      </c>
      <c r="G31" s="178" t="s">
        <v>29</v>
      </c>
      <c r="H31" s="178" t="s">
        <v>676</v>
      </c>
      <c r="I31" s="178">
        <v>2013</v>
      </c>
      <c r="J31" s="178" t="s">
        <v>711</v>
      </c>
      <c r="K31" s="178"/>
      <c r="L31" s="178" t="s">
        <v>714</v>
      </c>
      <c r="M31" s="178" t="s">
        <v>715</v>
      </c>
      <c r="N31" s="178">
        <v>13621</v>
      </c>
      <c r="O31" s="718">
        <v>18</v>
      </c>
      <c r="P31" s="718">
        <v>268660</v>
      </c>
      <c r="Q31" s="178"/>
      <c r="R31" s="718">
        <v>0</v>
      </c>
      <c r="S31" s="718">
        <v>0</v>
      </c>
      <c r="T31" s="718">
        <v>20.283671900000002</v>
      </c>
      <c r="U31" s="718">
        <v>20.283671900000002</v>
      </c>
      <c r="V31" s="718">
        <v>19.551539600000002</v>
      </c>
      <c r="W31" s="718">
        <v>16.760521099999998</v>
      </c>
      <c r="X31" s="718">
        <v>16.760521099999998</v>
      </c>
      <c r="Y31" s="718">
        <v>16.760521099999998</v>
      </c>
      <c r="Z31" s="718">
        <v>16.760521099999998</v>
      </c>
      <c r="AA31" s="718">
        <v>16.737068499999999</v>
      </c>
      <c r="AB31" s="718">
        <v>12.5183579</v>
      </c>
      <c r="AC31" s="718">
        <v>12.5183579</v>
      </c>
      <c r="AD31" s="718">
        <v>10.055569999999999</v>
      </c>
      <c r="AE31" s="718">
        <v>10.055288600000001</v>
      </c>
      <c r="AF31" s="718">
        <v>10.055288600000001</v>
      </c>
      <c r="AG31" s="718">
        <v>10.040298099999999</v>
      </c>
      <c r="AH31" s="718">
        <v>10.040298099999999</v>
      </c>
      <c r="AI31" s="718">
        <v>10.028017999999999</v>
      </c>
      <c r="AJ31" s="718">
        <v>9.7181393299999996</v>
      </c>
      <c r="AK31" s="718">
        <v>5.7043321599999999</v>
      </c>
      <c r="AL31" s="718">
        <v>5.7043321599999999</v>
      </c>
      <c r="AM31" s="718">
        <v>5.7043321599999999</v>
      </c>
      <c r="AN31" s="718">
        <v>0</v>
      </c>
      <c r="AO31" s="718">
        <v>0</v>
      </c>
      <c r="AP31" s="718">
        <v>0</v>
      </c>
      <c r="AQ31" s="718">
        <v>0</v>
      </c>
      <c r="AR31" s="718">
        <v>0</v>
      </c>
      <c r="AS31" s="718">
        <v>0</v>
      </c>
      <c r="AT31" s="718">
        <v>0</v>
      </c>
      <c r="AU31" s="718">
        <v>0</v>
      </c>
      <c r="AV31" s="178"/>
      <c r="AW31" s="718">
        <v>0</v>
      </c>
      <c r="AX31" s="718">
        <v>0</v>
      </c>
      <c r="AY31" s="718">
        <v>302636.79499999998</v>
      </c>
      <c r="AZ31" s="718">
        <v>302636.79499999998</v>
      </c>
      <c r="BA31" s="718">
        <v>290974.42</v>
      </c>
      <c r="BB31" s="718">
        <v>246515.38</v>
      </c>
      <c r="BC31" s="718">
        <v>246515.38</v>
      </c>
      <c r="BD31" s="718">
        <v>246515.38</v>
      </c>
      <c r="BE31" s="718">
        <v>246515.38</v>
      </c>
      <c r="BF31" s="718">
        <v>246309.935</v>
      </c>
      <c r="BG31" s="718">
        <v>179108.723</v>
      </c>
      <c r="BH31" s="718">
        <v>179108.723</v>
      </c>
      <c r="BI31" s="718">
        <v>162853.913</v>
      </c>
      <c r="BJ31" s="718">
        <v>160534.80100000001</v>
      </c>
      <c r="BK31" s="718">
        <v>160534.80100000001</v>
      </c>
      <c r="BL31" s="718">
        <v>159874.867</v>
      </c>
      <c r="BM31" s="718">
        <v>159874.867</v>
      </c>
      <c r="BN31" s="718">
        <v>159739.55799999999</v>
      </c>
      <c r="BO31" s="718">
        <v>154803.4</v>
      </c>
      <c r="BP31" s="718">
        <v>90866.160999999993</v>
      </c>
      <c r="BQ31" s="718">
        <v>90866.160999999993</v>
      </c>
      <c r="BR31" s="718">
        <v>90866.160999999993</v>
      </c>
      <c r="BS31" s="718">
        <v>0</v>
      </c>
      <c r="BT31" s="718">
        <v>0</v>
      </c>
      <c r="BU31" s="718">
        <v>0</v>
      </c>
      <c r="BV31" s="718">
        <v>0</v>
      </c>
      <c r="BW31" s="718">
        <v>0</v>
      </c>
      <c r="BX31" s="718">
        <v>0</v>
      </c>
      <c r="BY31" s="718">
        <v>0</v>
      </c>
      <c r="BZ31" s="717">
        <v>0</v>
      </c>
      <c r="CA31" s="167"/>
    </row>
    <row r="32" spans="2:79" s="17" customFormat="1" ht="15.75">
      <c r="B32" s="273">
        <v>9</v>
      </c>
      <c r="C32" s="178" t="s">
        <v>210</v>
      </c>
      <c r="D32" s="178" t="s">
        <v>669</v>
      </c>
      <c r="E32" s="178" t="s">
        <v>2</v>
      </c>
      <c r="F32" s="178" t="s">
        <v>670</v>
      </c>
      <c r="G32" s="178" t="s">
        <v>29</v>
      </c>
      <c r="H32" s="178" t="s">
        <v>676</v>
      </c>
      <c r="I32" s="178">
        <v>2013</v>
      </c>
      <c r="J32" s="178" t="s">
        <v>711</v>
      </c>
      <c r="K32" s="178"/>
      <c r="L32" s="178" t="s">
        <v>716</v>
      </c>
      <c r="M32" s="178" t="s">
        <v>679</v>
      </c>
      <c r="N32" s="178">
        <v>89</v>
      </c>
      <c r="O32" s="718">
        <v>35</v>
      </c>
      <c r="P32" s="718">
        <v>62470</v>
      </c>
      <c r="Q32" s="178"/>
      <c r="R32" s="718">
        <v>0</v>
      </c>
      <c r="S32" s="718">
        <v>0</v>
      </c>
      <c r="T32" s="718">
        <v>18.440274800000001</v>
      </c>
      <c r="U32" s="718">
        <v>18.440274800000001</v>
      </c>
      <c r="V32" s="718">
        <v>18.440274800000001</v>
      </c>
      <c r="W32" s="718">
        <v>18.440274800000001</v>
      </c>
      <c r="X32" s="718">
        <v>0</v>
      </c>
      <c r="Y32" s="718">
        <v>0</v>
      </c>
      <c r="Z32" s="718">
        <v>0</v>
      </c>
      <c r="AA32" s="718">
        <v>0</v>
      </c>
      <c r="AB32" s="718">
        <v>0</v>
      </c>
      <c r="AC32" s="718">
        <v>0</v>
      </c>
      <c r="AD32" s="718">
        <v>0</v>
      </c>
      <c r="AE32" s="718">
        <v>0</v>
      </c>
      <c r="AF32" s="718">
        <v>0</v>
      </c>
      <c r="AG32" s="718">
        <v>0</v>
      </c>
      <c r="AH32" s="718">
        <v>0</v>
      </c>
      <c r="AI32" s="718">
        <v>0</v>
      </c>
      <c r="AJ32" s="718">
        <v>0</v>
      </c>
      <c r="AK32" s="718">
        <v>0</v>
      </c>
      <c r="AL32" s="718">
        <v>0</v>
      </c>
      <c r="AM32" s="718">
        <v>0</v>
      </c>
      <c r="AN32" s="718">
        <v>0</v>
      </c>
      <c r="AO32" s="718">
        <v>0</v>
      </c>
      <c r="AP32" s="718">
        <v>0</v>
      </c>
      <c r="AQ32" s="718">
        <v>0</v>
      </c>
      <c r="AR32" s="718">
        <v>0</v>
      </c>
      <c r="AS32" s="718">
        <v>0</v>
      </c>
      <c r="AT32" s="718">
        <v>0</v>
      </c>
      <c r="AU32" s="718">
        <v>0</v>
      </c>
      <c r="AV32" s="178"/>
      <c r="AW32" s="718">
        <v>0</v>
      </c>
      <c r="AX32" s="718">
        <v>0</v>
      </c>
      <c r="AY32" s="718">
        <v>32880.149100000002</v>
      </c>
      <c r="AZ32" s="718">
        <v>32880.149100000002</v>
      </c>
      <c r="BA32" s="718">
        <v>32880.149100000002</v>
      </c>
      <c r="BB32" s="718">
        <v>32880.149100000002</v>
      </c>
      <c r="BC32" s="718">
        <v>0</v>
      </c>
      <c r="BD32" s="718">
        <v>0</v>
      </c>
      <c r="BE32" s="718">
        <v>0</v>
      </c>
      <c r="BF32" s="718">
        <v>0</v>
      </c>
      <c r="BG32" s="718">
        <v>0</v>
      </c>
      <c r="BH32" s="718">
        <v>0</v>
      </c>
      <c r="BI32" s="718">
        <v>0</v>
      </c>
      <c r="BJ32" s="718">
        <v>0</v>
      </c>
      <c r="BK32" s="718">
        <v>0</v>
      </c>
      <c r="BL32" s="718">
        <v>0</v>
      </c>
      <c r="BM32" s="718">
        <v>0</v>
      </c>
      <c r="BN32" s="718">
        <v>0</v>
      </c>
      <c r="BO32" s="718">
        <v>0</v>
      </c>
      <c r="BP32" s="718">
        <v>0</v>
      </c>
      <c r="BQ32" s="718">
        <v>0</v>
      </c>
      <c r="BR32" s="718">
        <v>0</v>
      </c>
      <c r="BS32" s="718">
        <v>0</v>
      </c>
      <c r="BT32" s="718">
        <v>0</v>
      </c>
      <c r="BU32" s="718">
        <v>0</v>
      </c>
      <c r="BV32" s="718">
        <v>0</v>
      </c>
      <c r="BW32" s="718">
        <v>0</v>
      </c>
      <c r="BX32" s="718">
        <v>0</v>
      </c>
      <c r="BY32" s="718">
        <v>0</v>
      </c>
      <c r="BZ32" s="717">
        <v>0</v>
      </c>
      <c r="CA32" s="167"/>
    </row>
    <row r="33" spans="2:79" s="17" customFormat="1" ht="15.75">
      <c r="B33" s="273">
        <v>10</v>
      </c>
      <c r="C33" s="178" t="s">
        <v>210</v>
      </c>
      <c r="D33" s="178" t="s">
        <v>669</v>
      </c>
      <c r="E33" s="178" t="s">
        <v>1</v>
      </c>
      <c r="F33" s="178" t="s">
        <v>670</v>
      </c>
      <c r="G33" s="178" t="s">
        <v>29</v>
      </c>
      <c r="H33" s="178" t="s">
        <v>676</v>
      </c>
      <c r="I33" s="178">
        <v>2013</v>
      </c>
      <c r="J33" s="178" t="s">
        <v>711</v>
      </c>
      <c r="K33" s="178"/>
      <c r="L33" s="178" t="s">
        <v>712</v>
      </c>
      <c r="M33" s="178" t="s">
        <v>679</v>
      </c>
      <c r="N33" s="178">
        <v>575</v>
      </c>
      <c r="O33" s="718">
        <v>79</v>
      </c>
      <c r="P33" s="718">
        <v>524800</v>
      </c>
      <c r="Q33" s="178"/>
      <c r="R33" s="718">
        <v>0</v>
      </c>
      <c r="S33" s="718">
        <v>0</v>
      </c>
      <c r="T33" s="718">
        <v>36.8655872</v>
      </c>
      <c r="U33" s="718">
        <v>36.8655872</v>
      </c>
      <c r="V33" s="718">
        <v>36.8655872</v>
      </c>
      <c r="W33" s="718">
        <v>36.551235200000001</v>
      </c>
      <c r="X33" s="718">
        <v>21.240190399999999</v>
      </c>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0</v>
      </c>
      <c r="AO33" s="718">
        <v>0</v>
      </c>
      <c r="AP33" s="718">
        <v>0</v>
      </c>
      <c r="AQ33" s="718">
        <v>0</v>
      </c>
      <c r="AR33" s="718">
        <v>0</v>
      </c>
      <c r="AS33" s="718">
        <v>0</v>
      </c>
      <c r="AT33" s="718">
        <v>0</v>
      </c>
      <c r="AU33" s="718">
        <v>0</v>
      </c>
      <c r="AV33" s="178"/>
      <c r="AW33" s="718">
        <v>0</v>
      </c>
      <c r="AX33" s="718">
        <v>0</v>
      </c>
      <c r="AY33" s="718">
        <v>247498.77600000001</v>
      </c>
      <c r="AZ33" s="718">
        <v>247498.77600000001</v>
      </c>
      <c r="BA33" s="718">
        <v>247498.77600000001</v>
      </c>
      <c r="BB33" s="718">
        <v>247191.14300000001</v>
      </c>
      <c r="BC33" s="718">
        <v>144521.76500000001</v>
      </c>
      <c r="BD33" s="718">
        <v>0</v>
      </c>
      <c r="BE33" s="718">
        <v>0</v>
      </c>
      <c r="BF33" s="718">
        <v>0</v>
      </c>
      <c r="BG33" s="718">
        <v>0</v>
      </c>
      <c r="BH33" s="718">
        <v>0</v>
      </c>
      <c r="BI33" s="718">
        <v>0</v>
      </c>
      <c r="BJ33" s="718">
        <v>0</v>
      </c>
      <c r="BK33" s="718">
        <v>0</v>
      </c>
      <c r="BL33" s="718">
        <v>0</v>
      </c>
      <c r="BM33" s="718">
        <v>0</v>
      </c>
      <c r="BN33" s="718">
        <v>0</v>
      </c>
      <c r="BO33" s="718">
        <v>0</v>
      </c>
      <c r="BP33" s="718">
        <v>0</v>
      </c>
      <c r="BQ33" s="718">
        <v>0</v>
      </c>
      <c r="BR33" s="718">
        <v>0</v>
      </c>
      <c r="BS33" s="718">
        <v>0</v>
      </c>
      <c r="BT33" s="718">
        <v>0</v>
      </c>
      <c r="BU33" s="718">
        <v>0</v>
      </c>
      <c r="BV33" s="718">
        <v>0</v>
      </c>
      <c r="BW33" s="718">
        <v>0</v>
      </c>
      <c r="BX33" s="718">
        <v>0</v>
      </c>
      <c r="BY33" s="718">
        <v>0</v>
      </c>
      <c r="BZ33" s="717">
        <v>0</v>
      </c>
      <c r="CA33" s="167"/>
    </row>
    <row r="34" spans="2:79" s="17" customFormat="1" ht="15.75">
      <c r="B34" s="273">
        <v>11</v>
      </c>
      <c r="C34" s="178" t="s">
        <v>210</v>
      </c>
      <c r="D34" s="178" t="s">
        <v>669</v>
      </c>
      <c r="E34" s="178" t="s">
        <v>706</v>
      </c>
      <c r="F34" s="178" t="s">
        <v>670</v>
      </c>
      <c r="G34" s="178" t="s">
        <v>29</v>
      </c>
      <c r="H34" s="178" t="s">
        <v>676</v>
      </c>
      <c r="I34" s="178">
        <v>2013</v>
      </c>
      <c r="J34" s="178" t="s">
        <v>711</v>
      </c>
      <c r="K34" s="178"/>
      <c r="L34" s="178" t="s">
        <v>714</v>
      </c>
      <c r="M34" s="178" t="s">
        <v>715</v>
      </c>
      <c r="N34" s="178">
        <v>37096</v>
      </c>
      <c r="O34" s="718">
        <v>45</v>
      </c>
      <c r="P34" s="718">
        <v>645567</v>
      </c>
      <c r="Q34" s="178"/>
      <c r="R34" s="718">
        <v>0</v>
      </c>
      <c r="S34" s="718">
        <v>0</v>
      </c>
      <c r="T34" s="718">
        <v>46.476309100000002</v>
      </c>
      <c r="U34" s="718">
        <v>46.476309100000002</v>
      </c>
      <c r="V34" s="718">
        <v>43.924781500000002</v>
      </c>
      <c r="W34" s="718">
        <v>35.2170658</v>
      </c>
      <c r="X34" s="718">
        <v>35.2170658</v>
      </c>
      <c r="Y34" s="718">
        <v>35.2170658</v>
      </c>
      <c r="Z34" s="718">
        <v>35.2170658</v>
      </c>
      <c r="AA34" s="718">
        <v>35.150446799999997</v>
      </c>
      <c r="AB34" s="718">
        <v>30.211464899999999</v>
      </c>
      <c r="AC34" s="718">
        <v>30.211464899999999</v>
      </c>
      <c r="AD34" s="718">
        <v>21.922310599999999</v>
      </c>
      <c r="AE34" s="718">
        <v>14.160225000000001</v>
      </c>
      <c r="AF34" s="718">
        <v>14.160225000000001</v>
      </c>
      <c r="AG34" s="718">
        <v>13.8812786</v>
      </c>
      <c r="AH34" s="718">
        <v>13.8812786</v>
      </c>
      <c r="AI34" s="718">
        <v>13.7381715</v>
      </c>
      <c r="AJ34" s="718">
        <v>11.858350400000001</v>
      </c>
      <c r="AK34" s="718">
        <v>6.9605838599999998</v>
      </c>
      <c r="AL34" s="718">
        <v>6.9605838599999998</v>
      </c>
      <c r="AM34" s="718">
        <v>6.9605838599999998</v>
      </c>
      <c r="AN34" s="718">
        <v>0</v>
      </c>
      <c r="AO34" s="718">
        <v>0</v>
      </c>
      <c r="AP34" s="718">
        <v>0</v>
      </c>
      <c r="AQ34" s="718">
        <v>0</v>
      </c>
      <c r="AR34" s="718">
        <v>0</v>
      </c>
      <c r="AS34" s="718">
        <v>0</v>
      </c>
      <c r="AT34" s="718">
        <v>0</v>
      </c>
      <c r="AU34" s="718">
        <v>0</v>
      </c>
      <c r="AV34" s="178"/>
      <c r="AW34" s="718">
        <v>0</v>
      </c>
      <c r="AX34" s="718">
        <v>0</v>
      </c>
      <c r="AY34" s="718">
        <v>674564.1</v>
      </c>
      <c r="AZ34" s="718">
        <v>674564.1</v>
      </c>
      <c r="BA34" s="718">
        <v>633919.98800000001</v>
      </c>
      <c r="BB34" s="718">
        <v>495211.95299999998</v>
      </c>
      <c r="BC34" s="718">
        <v>495211.95299999998</v>
      </c>
      <c r="BD34" s="718">
        <v>495211.95299999998</v>
      </c>
      <c r="BE34" s="718">
        <v>495211.95299999998</v>
      </c>
      <c r="BF34" s="718">
        <v>494628.37099999998</v>
      </c>
      <c r="BG34" s="718">
        <v>415953.723</v>
      </c>
      <c r="BH34" s="718">
        <v>415953.723</v>
      </c>
      <c r="BI34" s="718">
        <v>361946.84</v>
      </c>
      <c r="BJ34" s="718">
        <v>232696.837</v>
      </c>
      <c r="BK34" s="718">
        <v>232696.837</v>
      </c>
      <c r="BL34" s="718">
        <v>220416.63699999999</v>
      </c>
      <c r="BM34" s="718">
        <v>220416.63699999999</v>
      </c>
      <c r="BN34" s="718">
        <v>218839.799</v>
      </c>
      <c r="BO34" s="718">
        <v>188895.51699999999</v>
      </c>
      <c r="BP34" s="718">
        <v>110877.40300000001</v>
      </c>
      <c r="BQ34" s="718">
        <v>110877.40300000001</v>
      </c>
      <c r="BR34" s="718">
        <v>110877.40300000001</v>
      </c>
      <c r="BS34" s="718">
        <v>0</v>
      </c>
      <c r="BT34" s="718">
        <v>0</v>
      </c>
      <c r="BU34" s="718">
        <v>0</v>
      </c>
      <c r="BV34" s="718">
        <v>0</v>
      </c>
      <c r="BW34" s="718">
        <v>0</v>
      </c>
      <c r="BX34" s="718">
        <v>0</v>
      </c>
      <c r="BY34" s="718">
        <v>0</v>
      </c>
      <c r="BZ34" s="717">
        <v>0</v>
      </c>
      <c r="CA34" s="167"/>
    </row>
    <row r="35" spans="2:79" s="17" customFormat="1" ht="15.75">
      <c r="B35" s="273">
        <v>12</v>
      </c>
      <c r="C35" s="178" t="s">
        <v>210</v>
      </c>
      <c r="D35" s="178" t="s">
        <v>669</v>
      </c>
      <c r="E35" s="178" t="s">
        <v>14</v>
      </c>
      <c r="F35" s="178" t="s">
        <v>670</v>
      </c>
      <c r="G35" s="178" t="s">
        <v>29</v>
      </c>
      <c r="H35" s="178" t="s">
        <v>676</v>
      </c>
      <c r="I35" s="178">
        <v>2013</v>
      </c>
      <c r="J35" s="178" t="s">
        <v>711</v>
      </c>
      <c r="K35" s="178"/>
      <c r="L35" s="178" t="s">
        <v>712</v>
      </c>
      <c r="M35" s="178" t="s">
        <v>717</v>
      </c>
      <c r="N35" s="178">
        <v>240</v>
      </c>
      <c r="O35" s="718">
        <v>20</v>
      </c>
      <c r="P35" s="718">
        <v>198590</v>
      </c>
      <c r="Q35" s="178"/>
      <c r="R35" s="718">
        <v>0</v>
      </c>
      <c r="S35" s="718">
        <v>0</v>
      </c>
      <c r="T35" s="718">
        <v>19.746704399999999</v>
      </c>
      <c r="U35" s="718">
        <v>19.376546099999999</v>
      </c>
      <c r="V35" s="718">
        <v>19.342895299999999</v>
      </c>
      <c r="W35" s="718">
        <v>18.379512099999999</v>
      </c>
      <c r="X35" s="718">
        <v>18.0324235</v>
      </c>
      <c r="Y35" s="718">
        <v>17.685334900000001</v>
      </c>
      <c r="Z35" s="718">
        <v>17.5395672</v>
      </c>
      <c r="AA35" s="718">
        <v>17.5395672</v>
      </c>
      <c r="AB35" s="718">
        <v>13.0679269</v>
      </c>
      <c r="AC35" s="718">
        <v>12.911583</v>
      </c>
      <c r="AD35" s="718">
        <v>12.866693</v>
      </c>
      <c r="AE35" s="718">
        <v>12.866693</v>
      </c>
      <c r="AF35" s="718">
        <v>12.4517437</v>
      </c>
      <c r="AG35" s="718">
        <v>12.4517437</v>
      </c>
      <c r="AH35" s="718">
        <v>6.34651108</v>
      </c>
      <c r="AI35" s="718">
        <v>6.3384330999999996</v>
      </c>
      <c r="AJ35" s="718">
        <v>6.3384330999999996</v>
      </c>
      <c r="AK35" s="718">
        <v>6.3384330999999996</v>
      </c>
      <c r="AL35" s="718">
        <v>6.3384330999999996</v>
      </c>
      <c r="AM35" s="718">
        <v>6.3384330999999996</v>
      </c>
      <c r="AN35" s="718">
        <v>0.59948630000000003</v>
      </c>
      <c r="AO35" s="718">
        <v>0</v>
      </c>
      <c r="AP35" s="718">
        <v>0</v>
      </c>
      <c r="AQ35" s="718">
        <v>0</v>
      </c>
      <c r="AR35" s="718">
        <v>0</v>
      </c>
      <c r="AS35" s="718">
        <v>0</v>
      </c>
      <c r="AT35" s="718">
        <v>0</v>
      </c>
      <c r="AU35" s="718">
        <v>0</v>
      </c>
      <c r="AV35" s="178"/>
      <c r="AW35" s="718">
        <v>0</v>
      </c>
      <c r="AX35" s="718">
        <v>0</v>
      </c>
      <c r="AY35" s="718">
        <v>198590.06899999999</v>
      </c>
      <c r="AZ35" s="718">
        <v>191464.27900000001</v>
      </c>
      <c r="BA35" s="718">
        <v>190816.481</v>
      </c>
      <c r="BB35" s="718">
        <v>172270.723</v>
      </c>
      <c r="BC35" s="718">
        <v>165589.04300000001</v>
      </c>
      <c r="BD35" s="718">
        <v>158907.35999999999</v>
      </c>
      <c r="BE35" s="718">
        <v>156101.23699999999</v>
      </c>
      <c r="BF35" s="718">
        <v>155095.704</v>
      </c>
      <c r="BG35" s="718">
        <v>69013.701199999996</v>
      </c>
      <c r="BH35" s="718">
        <v>68867.685500000007</v>
      </c>
      <c r="BI35" s="718">
        <v>68190.671499999997</v>
      </c>
      <c r="BJ35" s="718">
        <v>68190.671499999997</v>
      </c>
      <c r="BK35" s="718">
        <v>66811.108200000002</v>
      </c>
      <c r="BL35" s="718">
        <v>66811.108200000002</v>
      </c>
      <c r="BM35" s="718">
        <v>19009.019199999999</v>
      </c>
      <c r="BN35" s="718">
        <v>18942.405699999999</v>
      </c>
      <c r="BO35" s="718">
        <v>18942.405699999999</v>
      </c>
      <c r="BP35" s="718">
        <v>18942.405699999999</v>
      </c>
      <c r="BQ35" s="718">
        <v>18942.405699999999</v>
      </c>
      <c r="BR35" s="718">
        <v>18942.405699999999</v>
      </c>
      <c r="BS35" s="718">
        <v>4419.6361100000004</v>
      </c>
      <c r="BT35" s="718">
        <v>0</v>
      </c>
      <c r="BU35" s="718">
        <v>0</v>
      </c>
      <c r="BV35" s="718">
        <v>0</v>
      </c>
      <c r="BW35" s="718">
        <v>0</v>
      </c>
      <c r="BX35" s="718">
        <v>0</v>
      </c>
      <c r="BY35" s="718">
        <v>0</v>
      </c>
      <c r="BZ35" s="717">
        <v>0</v>
      </c>
      <c r="CA35" s="167"/>
    </row>
    <row r="36" spans="2:79" s="17" customFormat="1" ht="15.75">
      <c r="B36" s="273">
        <v>13</v>
      </c>
      <c r="C36" s="178" t="s">
        <v>210</v>
      </c>
      <c r="D36" s="178" t="s">
        <v>669</v>
      </c>
      <c r="E36" s="178" t="s">
        <v>707</v>
      </c>
      <c r="F36" s="178" t="s">
        <v>670</v>
      </c>
      <c r="G36" s="178" t="s">
        <v>29</v>
      </c>
      <c r="H36" s="178" t="s">
        <v>676</v>
      </c>
      <c r="I36" s="178">
        <v>2013</v>
      </c>
      <c r="J36" s="178" t="s">
        <v>711</v>
      </c>
      <c r="K36" s="178"/>
      <c r="L36" s="178" t="s">
        <v>718</v>
      </c>
      <c r="M36" s="178" t="s">
        <v>719</v>
      </c>
      <c r="N36" s="178">
        <v>6174</v>
      </c>
      <c r="O36" s="718">
        <v>2655</v>
      </c>
      <c r="P36" s="718">
        <v>4620192</v>
      </c>
      <c r="Q36" s="178"/>
      <c r="R36" s="718">
        <v>0</v>
      </c>
      <c r="S36" s="718">
        <v>0</v>
      </c>
      <c r="T36" s="718">
        <v>1288.8594800000001</v>
      </c>
      <c r="U36" s="718">
        <v>1288.8594800000001</v>
      </c>
      <c r="V36" s="718">
        <v>1288.8594800000001</v>
      </c>
      <c r="W36" s="718">
        <v>1288.8594800000001</v>
      </c>
      <c r="X36" s="718">
        <v>1288.8594800000001</v>
      </c>
      <c r="Y36" s="718">
        <v>1288.8594800000001</v>
      </c>
      <c r="Z36" s="718">
        <v>1288.8594800000001</v>
      </c>
      <c r="AA36" s="718">
        <v>1288.8594800000001</v>
      </c>
      <c r="AB36" s="718">
        <v>1288.8594800000001</v>
      </c>
      <c r="AC36" s="718">
        <v>1288.8594800000001</v>
      </c>
      <c r="AD36" s="718">
        <v>1288.8594800000001</v>
      </c>
      <c r="AE36" s="718">
        <v>1288.8594800000001</v>
      </c>
      <c r="AF36" s="718">
        <v>1288.8594800000001</v>
      </c>
      <c r="AG36" s="718">
        <v>1288.8594800000001</v>
      </c>
      <c r="AH36" s="718">
        <v>1288.8594800000001</v>
      </c>
      <c r="AI36" s="718">
        <v>1288.8594800000001</v>
      </c>
      <c r="AJ36" s="718">
        <v>1288.8594800000001</v>
      </c>
      <c r="AK36" s="718">
        <v>1288.8594800000001</v>
      </c>
      <c r="AL36" s="718">
        <v>1004.9451299999999</v>
      </c>
      <c r="AM36" s="718">
        <v>0</v>
      </c>
      <c r="AN36" s="718">
        <v>0</v>
      </c>
      <c r="AO36" s="718">
        <v>0</v>
      </c>
      <c r="AP36" s="718">
        <v>0</v>
      </c>
      <c r="AQ36" s="718">
        <v>0</v>
      </c>
      <c r="AR36" s="718">
        <v>0</v>
      </c>
      <c r="AS36" s="718">
        <v>0</v>
      </c>
      <c r="AT36" s="718">
        <v>0</v>
      </c>
      <c r="AU36" s="718">
        <v>0</v>
      </c>
      <c r="AV36" s="178"/>
      <c r="AW36" s="718">
        <v>0</v>
      </c>
      <c r="AX36" s="718">
        <v>0</v>
      </c>
      <c r="AY36" s="718">
        <v>2205222.64</v>
      </c>
      <c r="AZ36" s="718">
        <v>2205222.64</v>
      </c>
      <c r="BA36" s="718">
        <v>2205222.64</v>
      </c>
      <c r="BB36" s="718">
        <v>2205222.64</v>
      </c>
      <c r="BC36" s="718">
        <v>2205222.64</v>
      </c>
      <c r="BD36" s="718">
        <v>2205222.64</v>
      </c>
      <c r="BE36" s="718">
        <v>2205222.64</v>
      </c>
      <c r="BF36" s="718">
        <v>2205222.64</v>
      </c>
      <c r="BG36" s="718">
        <v>2205222.64</v>
      </c>
      <c r="BH36" s="718">
        <v>2205222.64</v>
      </c>
      <c r="BI36" s="718">
        <v>2205222.64</v>
      </c>
      <c r="BJ36" s="718">
        <v>2205222.64</v>
      </c>
      <c r="BK36" s="718">
        <v>2205222.64</v>
      </c>
      <c r="BL36" s="718">
        <v>2205222.64</v>
      </c>
      <c r="BM36" s="718">
        <v>2205222.64</v>
      </c>
      <c r="BN36" s="718">
        <v>2205222.64</v>
      </c>
      <c r="BO36" s="718">
        <v>2205222.64</v>
      </c>
      <c r="BP36" s="718">
        <v>2205222.64</v>
      </c>
      <c r="BQ36" s="718">
        <v>1951330.97</v>
      </c>
      <c r="BR36" s="718">
        <v>0</v>
      </c>
      <c r="BS36" s="718">
        <v>0</v>
      </c>
      <c r="BT36" s="718">
        <v>0</v>
      </c>
      <c r="BU36" s="718">
        <v>0</v>
      </c>
      <c r="BV36" s="718">
        <v>0</v>
      </c>
      <c r="BW36" s="718">
        <v>0</v>
      </c>
      <c r="BX36" s="718">
        <v>0</v>
      </c>
      <c r="BY36" s="718">
        <v>0</v>
      </c>
      <c r="BZ36" s="717">
        <v>0</v>
      </c>
      <c r="CA36" s="167"/>
    </row>
    <row r="37" spans="2:79" s="17" customFormat="1" ht="15.75">
      <c r="B37" s="273">
        <v>14</v>
      </c>
      <c r="C37" s="178" t="s">
        <v>210</v>
      </c>
      <c r="D37" s="178" t="s">
        <v>669</v>
      </c>
      <c r="E37" s="178" t="s">
        <v>707</v>
      </c>
      <c r="F37" s="178" t="s">
        <v>670</v>
      </c>
      <c r="G37" s="178" t="s">
        <v>29</v>
      </c>
      <c r="H37" s="178" t="s">
        <v>676</v>
      </c>
      <c r="I37" s="178">
        <v>2011</v>
      </c>
      <c r="J37" s="178" t="s">
        <v>711</v>
      </c>
      <c r="K37" s="178"/>
      <c r="L37" s="178" t="s">
        <v>718</v>
      </c>
      <c r="M37" s="178" t="s">
        <v>719</v>
      </c>
      <c r="N37" s="178">
        <v>2</v>
      </c>
      <c r="O37" s="718">
        <v>1</v>
      </c>
      <c r="P37" s="718">
        <v>1488</v>
      </c>
      <c r="Q37" s="178"/>
      <c r="R37" s="718">
        <v>0.52716432999999996</v>
      </c>
      <c r="S37" s="718">
        <v>0.52716432999999996</v>
      </c>
      <c r="T37" s="718">
        <v>0.52716432999999996</v>
      </c>
      <c r="U37" s="718">
        <v>0.52716432999999996</v>
      </c>
      <c r="V37" s="718">
        <v>0.52716432999999996</v>
      </c>
      <c r="W37" s="718">
        <v>0.52716432999999996</v>
      </c>
      <c r="X37" s="718">
        <v>0.52716432999999996</v>
      </c>
      <c r="Y37" s="718">
        <v>0.52716432999999996</v>
      </c>
      <c r="Z37" s="718">
        <v>0.52716432999999996</v>
      </c>
      <c r="AA37" s="718">
        <v>0.52716432999999996</v>
      </c>
      <c r="AB37" s="718">
        <v>0.52716432999999996</v>
      </c>
      <c r="AC37" s="718">
        <v>0.52716432999999996</v>
      </c>
      <c r="AD37" s="718">
        <v>0.52716432999999996</v>
      </c>
      <c r="AE37" s="718">
        <v>0.52716432999999996</v>
      </c>
      <c r="AF37" s="718">
        <v>0.52716432999999996</v>
      </c>
      <c r="AG37" s="718">
        <v>0.52716432999999996</v>
      </c>
      <c r="AH37" s="718">
        <v>0.52716432999999996</v>
      </c>
      <c r="AI37" s="718">
        <v>0.52716432999999996</v>
      </c>
      <c r="AJ37" s="718">
        <v>0.36971779999999999</v>
      </c>
      <c r="AK37" s="718">
        <v>0</v>
      </c>
      <c r="AL37" s="718">
        <v>0</v>
      </c>
      <c r="AM37" s="718">
        <v>0</v>
      </c>
      <c r="AN37" s="718">
        <v>0</v>
      </c>
      <c r="AO37" s="718">
        <v>0</v>
      </c>
      <c r="AP37" s="718">
        <v>0</v>
      </c>
      <c r="AQ37" s="718">
        <v>0</v>
      </c>
      <c r="AR37" s="718">
        <v>0</v>
      </c>
      <c r="AS37" s="718">
        <v>0</v>
      </c>
      <c r="AT37" s="718">
        <v>0</v>
      </c>
      <c r="AU37" s="718">
        <v>0</v>
      </c>
      <c r="AV37" s="178"/>
      <c r="AW37" s="718">
        <v>900.32480299999997</v>
      </c>
      <c r="AX37" s="718">
        <v>900.32480299999997</v>
      </c>
      <c r="AY37" s="718">
        <v>900.32480299999997</v>
      </c>
      <c r="AZ37" s="718">
        <v>900.32480299999997</v>
      </c>
      <c r="BA37" s="718">
        <v>900.32480299999997</v>
      </c>
      <c r="BB37" s="718">
        <v>900.32480299999997</v>
      </c>
      <c r="BC37" s="718">
        <v>900.32480299999997</v>
      </c>
      <c r="BD37" s="718">
        <v>900.32480299999997</v>
      </c>
      <c r="BE37" s="718">
        <v>900.32480299999997</v>
      </c>
      <c r="BF37" s="718">
        <v>900.32480299999997</v>
      </c>
      <c r="BG37" s="718">
        <v>900.32480299999997</v>
      </c>
      <c r="BH37" s="718">
        <v>900.32480299999997</v>
      </c>
      <c r="BI37" s="718">
        <v>900.32480299999997</v>
      </c>
      <c r="BJ37" s="718">
        <v>900.32480299999997</v>
      </c>
      <c r="BK37" s="718">
        <v>900.32480299999997</v>
      </c>
      <c r="BL37" s="718">
        <v>900.32480299999997</v>
      </c>
      <c r="BM37" s="718">
        <v>900.32480299999997</v>
      </c>
      <c r="BN37" s="718">
        <v>900.32480299999997</v>
      </c>
      <c r="BO37" s="718">
        <v>759.52755100000002</v>
      </c>
      <c r="BP37" s="718">
        <v>0</v>
      </c>
      <c r="BQ37" s="718">
        <v>0</v>
      </c>
      <c r="BR37" s="718">
        <v>0</v>
      </c>
      <c r="BS37" s="718">
        <v>0</v>
      </c>
      <c r="BT37" s="718">
        <v>0</v>
      </c>
      <c r="BU37" s="718">
        <v>0</v>
      </c>
      <c r="BV37" s="718">
        <v>0</v>
      </c>
      <c r="BW37" s="718">
        <v>0</v>
      </c>
      <c r="BX37" s="718">
        <v>0</v>
      </c>
      <c r="BY37" s="718">
        <v>0</v>
      </c>
      <c r="BZ37" s="717">
        <v>0</v>
      </c>
      <c r="CA37" s="167"/>
    </row>
    <row r="38" spans="2:79" s="17" customFormat="1" ht="15.75">
      <c r="B38" s="273">
        <v>15</v>
      </c>
      <c r="C38" s="178" t="s">
        <v>210</v>
      </c>
      <c r="D38" s="178" t="s">
        <v>669</v>
      </c>
      <c r="E38" s="178" t="s">
        <v>707</v>
      </c>
      <c r="F38" s="178" t="s">
        <v>670</v>
      </c>
      <c r="G38" s="178" t="s">
        <v>29</v>
      </c>
      <c r="H38" s="178" t="s">
        <v>676</v>
      </c>
      <c r="I38" s="178">
        <v>2012</v>
      </c>
      <c r="J38" s="178" t="s">
        <v>711</v>
      </c>
      <c r="K38" s="178"/>
      <c r="L38" s="178" t="s">
        <v>718</v>
      </c>
      <c r="M38" s="178" t="s">
        <v>719</v>
      </c>
      <c r="N38" s="178">
        <v>140</v>
      </c>
      <c r="O38" s="718">
        <v>61</v>
      </c>
      <c r="P38" s="718">
        <v>105147</v>
      </c>
      <c r="Q38" s="178"/>
      <c r="R38" s="718">
        <v>0</v>
      </c>
      <c r="S38" s="718">
        <v>26.630780999999999</v>
      </c>
      <c r="T38" s="718">
        <v>26.630780999999999</v>
      </c>
      <c r="U38" s="718">
        <v>26.630780999999999</v>
      </c>
      <c r="V38" s="718">
        <v>26.630780999999999</v>
      </c>
      <c r="W38" s="718">
        <v>26.630780999999999</v>
      </c>
      <c r="X38" s="718">
        <v>26.630780999999999</v>
      </c>
      <c r="Y38" s="718">
        <v>26.630780999999999</v>
      </c>
      <c r="Z38" s="718">
        <v>26.630780999999999</v>
      </c>
      <c r="AA38" s="718">
        <v>26.630780999999999</v>
      </c>
      <c r="AB38" s="718">
        <v>26.630780999999999</v>
      </c>
      <c r="AC38" s="718">
        <v>26.630780999999999</v>
      </c>
      <c r="AD38" s="718">
        <v>26.630780999999999</v>
      </c>
      <c r="AE38" s="718">
        <v>26.630780999999999</v>
      </c>
      <c r="AF38" s="718">
        <v>26.630780999999999</v>
      </c>
      <c r="AG38" s="718">
        <v>26.630780999999999</v>
      </c>
      <c r="AH38" s="718">
        <v>26.630780999999999</v>
      </c>
      <c r="AI38" s="718">
        <v>26.630780999999999</v>
      </c>
      <c r="AJ38" s="718">
        <v>26.630780999999999</v>
      </c>
      <c r="AK38" s="718">
        <v>26.630780999999999</v>
      </c>
      <c r="AL38" s="718">
        <v>20.802405799999999</v>
      </c>
      <c r="AM38" s="718">
        <v>0</v>
      </c>
      <c r="AN38" s="718">
        <v>0</v>
      </c>
      <c r="AO38" s="718">
        <v>0</v>
      </c>
      <c r="AP38" s="718">
        <v>0</v>
      </c>
      <c r="AQ38" s="718">
        <v>0</v>
      </c>
      <c r="AR38" s="718">
        <v>0</v>
      </c>
      <c r="AS38" s="718">
        <v>0</v>
      </c>
      <c r="AT38" s="718">
        <v>0</v>
      </c>
      <c r="AU38" s="718">
        <v>0</v>
      </c>
      <c r="AV38" s="178"/>
      <c r="AW38" s="718">
        <v>0</v>
      </c>
      <c r="AX38" s="718">
        <v>51626.487099999998</v>
      </c>
      <c r="AY38" s="718">
        <v>51626.487099999998</v>
      </c>
      <c r="AZ38" s="718">
        <v>51626.487099999998</v>
      </c>
      <c r="BA38" s="718">
        <v>51626.487099999998</v>
      </c>
      <c r="BB38" s="718">
        <v>51626.487099999998</v>
      </c>
      <c r="BC38" s="718">
        <v>51626.487099999998</v>
      </c>
      <c r="BD38" s="718">
        <v>51626.487099999998</v>
      </c>
      <c r="BE38" s="718">
        <v>51626.487099999998</v>
      </c>
      <c r="BF38" s="718">
        <v>51626.487099999998</v>
      </c>
      <c r="BG38" s="718">
        <v>51626.487099999998</v>
      </c>
      <c r="BH38" s="718">
        <v>51626.487099999998</v>
      </c>
      <c r="BI38" s="718">
        <v>51626.487099999998</v>
      </c>
      <c r="BJ38" s="718">
        <v>51626.487099999998</v>
      </c>
      <c r="BK38" s="718">
        <v>51626.487099999998</v>
      </c>
      <c r="BL38" s="718">
        <v>51626.487099999998</v>
      </c>
      <c r="BM38" s="718">
        <v>51626.487099999998</v>
      </c>
      <c r="BN38" s="718">
        <v>51626.487099999998</v>
      </c>
      <c r="BO38" s="718">
        <v>51626.487099999998</v>
      </c>
      <c r="BP38" s="718">
        <v>45798.850100000003</v>
      </c>
      <c r="BQ38" s="718">
        <v>0</v>
      </c>
      <c r="BR38" s="718">
        <v>0</v>
      </c>
      <c r="BS38" s="718">
        <v>0</v>
      </c>
      <c r="BT38" s="718">
        <v>0</v>
      </c>
      <c r="BU38" s="718">
        <v>0</v>
      </c>
      <c r="BV38" s="718">
        <v>0</v>
      </c>
      <c r="BW38" s="718">
        <v>0</v>
      </c>
      <c r="BX38" s="718">
        <v>0</v>
      </c>
      <c r="BY38" s="718">
        <v>0</v>
      </c>
      <c r="BZ38" s="717">
        <v>0</v>
      </c>
      <c r="CA38" s="167"/>
    </row>
    <row r="39" spans="2:79" s="17" customFormat="1" ht="15.75">
      <c r="B39" s="273">
        <v>16</v>
      </c>
      <c r="C39" s="178" t="s">
        <v>210</v>
      </c>
      <c r="D39" s="178" t="s">
        <v>669</v>
      </c>
      <c r="E39" s="178" t="s">
        <v>708</v>
      </c>
      <c r="F39" s="178" t="s">
        <v>670</v>
      </c>
      <c r="G39" s="178" t="s">
        <v>29</v>
      </c>
      <c r="H39" s="178" t="s">
        <v>677</v>
      </c>
      <c r="I39" s="178">
        <v>2006</v>
      </c>
      <c r="J39" s="178" t="s">
        <v>711</v>
      </c>
      <c r="K39" s="178"/>
      <c r="L39" s="178" t="s">
        <v>712</v>
      </c>
      <c r="M39" s="178" t="s">
        <v>686</v>
      </c>
      <c r="N39" s="178">
        <v>33</v>
      </c>
      <c r="O39" s="718">
        <v>0</v>
      </c>
      <c r="P39" s="718">
        <v>0</v>
      </c>
      <c r="Q39" s="178"/>
      <c r="R39" s="718">
        <v>0</v>
      </c>
      <c r="S39" s="718">
        <v>0</v>
      </c>
      <c r="T39" s="718">
        <v>18.705570000000002</v>
      </c>
      <c r="U39" s="718">
        <v>0</v>
      </c>
      <c r="V39" s="718">
        <v>0</v>
      </c>
      <c r="W39" s="718">
        <v>0</v>
      </c>
      <c r="X39" s="718">
        <v>0</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718">
        <v>0</v>
      </c>
      <c r="AX39" s="718">
        <v>0</v>
      </c>
      <c r="AY39" s="718">
        <v>44.841230000000003</v>
      </c>
      <c r="AZ39" s="718">
        <v>0</v>
      </c>
      <c r="BA39" s="718">
        <v>0</v>
      </c>
      <c r="BB39" s="718">
        <v>0</v>
      </c>
      <c r="BC39" s="718">
        <v>0</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7">
        <v>0</v>
      </c>
      <c r="CA39" s="167"/>
    </row>
    <row r="40" spans="2:79" s="17" customFormat="1" ht="15.75">
      <c r="B40" s="273">
        <v>17</v>
      </c>
      <c r="C40" s="178" t="s">
        <v>210</v>
      </c>
      <c r="D40" s="178" t="s">
        <v>669</v>
      </c>
      <c r="E40" s="178" t="s">
        <v>708</v>
      </c>
      <c r="F40" s="178" t="s">
        <v>670</v>
      </c>
      <c r="G40" s="178" t="s">
        <v>29</v>
      </c>
      <c r="H40" s="178" t="s">
        <v>677</v>
      </c>
      <c r="I40" s="178">
        <v>2007</v>
      </c>
      <c r="J40" s="178" t="s">
        <v>711</v>
      </c>
      <c r="K40" s="178"/>
      <c r="L40" s="178" t="s">
        <v>712</v>
      </c>
      <c r="M40" s="178" t="s">
        <v>686</v>
      </c>
      <c r="N40" s="178">
        <v>869</v>
      </c>
      <c r="O40" s="718">
        <v>0</v>
      </c>
      <c r="P40" s="718">
        <v>0</v>
      </c>
      <c r="Q40" s="178"/>
      <c r="R40" s="718">
        <v>0</v>
      </c>
      <c r="S40" s="718">
        <v>0</v>
      </c>
      <c r="T40" s="718">
        <v>492.58</v>
      </c>
      <c r="U40" s="718">
        <v>0</v>
      </c>
      <c r="V40" s="718">
        <v>0</v>
      </c>
      <c r="W40" s="718">
        <v>0</v>
      </c>
      <c r="X40" s="718">
        <v>0</v>
      </c>
      <c r="Y40" s="718">
        <v>0</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718">
        <v>0</v>
      </c>
      <c r="AX40" s="718">
        <v>0</v>
      </c>
      <c r="AY40" s="718">
        <v>1582.8810000000001</v>
      </c>
      <c r="AZ40" s="718">
        <v>0</v>
      </c>
      <c r="BA40" s="718">
        <v>0</v>
      </c>
      <c r="BB40" s="718">
        <v>0</v>
      </c>
      <c r="BC40" s="718">
        <v>0</v>
      </c>
      <c r="BD40" s="718">
        <v>0</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7">
        <v>0</v>
      </c>
      <c r="CA40" s="167"/>
    </row>
    <row r="41" spans="2:79" s="17" customFormat="1" ht="15.75">
      <c r="B41" s="273">
        <v>18</v>
      </c>
      <c r="C41" s="178" t="s">
        <v>210</v>
      </c>
      <c r="D41" s="178" t="s">
        <v>669</v>
      </c>
      <c r="E41" s="178" t="s">
        <v>708</v>
      </c>
      <c r="F41" s="178" t="s">
        <v>670</v>
      </c>
      <c r="G41" s="178" t="s">
        <v>29</v>
      </c>
      <c r="H41" s="178" t="s">
        <v>677</v>
      </c>
      <c r="I41" s="178">
        <v>2008</v>
      </c>
      <c r="J41" s="178" t="s">
        <v>711</v>
      </c>
      <c r="K41" s="178"/>
      <c r="L41" s="178" t="s">
        <v>712</v>
      </c>
      <c r="M41" s="178" t="s">
        <v>686</v>
      </c>
      <c r="N41" s="178">
        <v>794</v>
      </c>
      <c r="O41" s="718">
        <v>0</v>
      </c>
      <c r="P41" s="718">
        <v>0</v>
      </c>
      <c r="Q41" s="178"/>
      <c r="R41" s="718">
        <v>0</v>
      </c>
      <c r="S41" s="718">
        <v>0</v>
      </c>
      <c r="T41" s="718">
        <v>450.06740000000002</v>
      </c>
      <c r="U41" s="718">
        <v>0</v>
      </c>
      <c r="V41" s="718">
        <v>0</v>
      </c>
      <c r="W41" s="718">
        <v>0</v>
      </c>
      <c r="X41" s="718">
        <v>0</v>
      </c>
      <c r="Y41" s="718">
        <v>0</v>
      </c>
      <c r="Z41" s="718">
        <v>0</v>
      </c>
      <c r="AA41" s="718">
        <v>0</v>
      </c>
      <c r="AB41" s="718">
        <v>0</v>
      </c>
      <c r="AC41" s="718">
        <v>0</v>
      </c>
      <c r="AD41" s="718">
        <v>0</v>
      </c>
      <c r="AE41" s="718">
        <v>0</v>
      </c>
      <c r="AF41" s="718">
        <v>0</v>
      </c>
      <c r="AG41" s="718">
        <v>0</v>
      </c>
      <c r="AH41" s="718">
        <v>0</v>
      </c>
      <c r="AI41" s="718">
        <v>0</v>
      </c>
      <c r="AJ41" s="718">
        <v>0</v>
      </c>
      <c r="AK41" s="718">
        <v>0</v>
      </c>
      <c r="AL41" s="718">
        <v>0</v>
      </c>
      <c r="AM41" s="718">
        <v>0</v>
      </c>
      <c r="AN41" s="718">
        <v>0</v>
      </c>
      <c r="AO41" s="718">
        <v>0</v>
      </c>
      <c r="AP41" s="718">
        <v>0</v>
      </c>
      <c r="AQ41" s="718">
        <v>0</v>
      </c>
      <c r="AR41" s="718">
        <v>0</v>
      </c>
      <c r="AS41" s="718">
        <v>0</v>
      </c>
      <c r="AT41" s="718">
        <v>0</v>
      </c>
      <c r="AU41" s="718">
        <v>0</v>
      </c>
      <c r="AV41" s="178"/>
      <c r="AW41" s="718">
        <v>0</v>
      </c>
      <c r="AX41" s="718">
        <v>0</v>
      </c>
      <c r="AY41" s="718">
        <v>1430.6790000000001</v>
      </c>
      <c r="AZ41" s="718">
        <v>0</v>
      </c>
      <c r="BA41" s="718">
        <v>0</v>
      </c>
      <c r="BB41" s="718">
        <v>0</v>
      </c>
      <c r="BC41" s="718">
        <v>0</v>
      </c>
      <c r="BD41" s="718">
        <v>0</v>
      </c>
      <c r="BE41" s="718">
        <v>0</v>
      </c>
      <c r="BF41" s="718">
        <v>0</v>
      </c>
      <c r="BG41" s="718">
        <v>0</v>
      </c>
      <c r="BH41" s="718">
        <v>0</v>
      </c>
      <c r="BI41" s="718">
        <v>0</v>
      </c>
      <c r="BJ41" s="718">
        <v>0</v>
      </c>
      <c r="BK41" s="718">
        <v>0</v>
      </c>
      <c r="BL41" s="718">
        <v>0</v>
      </c>
      <c r="BM41" s="718">
        <v>0</v>
      </c>
      <c r="BN41" s="718">
        <v>0</v>
      </c>
      <c r="BO41" s="718">
        <v>0</v>
      </c>
      <c r="BP41" s="718">
        <v>0</v>
      </c>
      <c r="BQ41" s="718">
        <v>0</v>
      </c>
      <c r="BR41" s="718">
        <v>0</v>
      </c>
      <c r="BS41" s="718">
        <v>0</v>
      </c>
      <c r="BT41" s="718">
        <v>0</v>
      </c>
      <c r="BU41" s="718">
        <v>0</v>
      </c>
      <c r="BV41" s="718">
        <v>0</v>
      </c>
      <c r="BW41" s="718">
        <v>0</v>
      </c>
      <c r="BX41" s="718">
        <v>0</v>
      </c>
      <c r="BY41" s="718">
        <v>0</v>
      </c>
      <c r="BZ41" s="717">
        <v>0</v>
      </c>
      <c r="CA41" s="167"/>
    </row>
    <row r="42" spans="2:79" s="17" customFormat="1" ht="15.75">
      <c r="B42" s="273">
        <v>19</v>
      </c>
      <c r="C42" s="178" t="s">
        <v>210</v>
      </c>
      <c r="D42" s="178" t="s">
        <v>669</v>
      </c>
      <c r="E42" s="178" t="s">
        <v>708</v>
      </c>
      <c r="F42" s="178" t="s">
        <v>670</v>
      </c>
      <c r="G42" s="178" t="s">
        <v>29</v>
      </c>
      <c r="H42" s="178" t="s">
        <v>677</v>
      </c>
      <c r="I42" s="178">
        <v>2009</v>
      </c>
      <c r="J42" s="178" t="s">
        <v>711</v>
      </c>
      <c r="K42" s="178"/>
      <c r="L42" s="178" t="s">
        <v>712</v>
      </c>
      <c r="M42" s="178" t="s">
        <v>686</v>
      </c>
      <c r="N42" s="716">
        <v>1060</v>
      </c>
      <c r="O42" s="718">
        <v>0</v>
      </c>
      <c r="P42" s="718">
        <v>0</v>
      </c>
      <c r="Q42" s="178"/>
      <c r="R42" s="718">
        <v>0</v>
      </c>
      <c r="S42" s="718">
        <v>0</v>
      </c>
      <c r="T42" s="718">
        <v>600.84559999999999</v>
      </c>
      <c r="U42" s="718">
        <v>0</v>
      </c>
      <c r="V42" s="718">
        <v>0</v>
      </c>
      <c r="W42" s="718">
        <v>0</v>
      </c>
      <c r="X42" s="718">
        <v>0</v>
      </c>
      <c r="Y42" s="718">
        <v>0</v>
      </c>
      <c r="Z42" s="718">
        <v>0</v>
      </c>
      <c r="AA42" s="718">
        <v>0</v>
      </c>
      <c r="AB42" s="718">
        <v>0</v>
      </c>
      <c r="AC42" s="718">
        <v>0</v>
      </c>
      <c r="AD42" s="718">
        <v>0</v>
      </c>
      <c r="AE42" s="718">
        <v>0</v>
      </c>
      <c r="AF42" s="718">
        <v>0</v>
      </c>
      <c r="AG42" s="718">
        <v>0</v>
      </c>
      <c r="AH42" s="718">
        <v>0</v>
      </c>
      <c r="AI42" s="718">
        <v>0</v>
      </c>
      <c r="AJ42" s="718">
        <v>0</v>
      </c>
      <c r="AK42" s="718">
        <v>0</v>
      </c>
      <c r="AL42" s="718">
        <v>0</v>
      </c>
      <c r="AM42" s="718">
        <v>0</v>
      </c>
      <c r="AN42" s="718">
        <v>0</v>
      </c>
      <c r="AO42" s="718">
        <v>0</v>
      </c>
      <c r="AP42" s="718">
        <v>0</v>
      </c>
      <c r="AQ42" s="718">
        <v>0</v>
      </c>
      <c r="AR42" s="718">
        <v>0</v>
      </c>
      <c r="AS42" s="718">
        <v>0</v>
      </c>
      <c r="AT42" s="718">
        <v>0</v>
      </c>
      <c r="AU42" s="718">
        <v>0</v>
      </c>
      <c r="AV42" s="178"/>
      <c r="AW42" s="718">
        <v>0</v>
      </c>
      <c r="AX42" s="718">
        <v>0</v>
      </c>
      <c r="AY42" s="718">
        <v>1968.2670000000001</v>
      </c>
      <c r="AZ42" s="718">
        <v>0</v>
      </c>
      <c r="BA42" s="718">
        <v>0</v>
      </c>
      <c r="BB42" s="718">
        <v>0</v>
      </c>
      <c r="BC42" s="718">
        <v>0</v>
      </c>
      <c r="BD42" s="718">
        <v>0</v>
      </c>
      <c r="BE42" s="718">
        <v>0</v>
      </c>
      <c r="BF42" s="718">
        <v>0</v>
      </c>
      <c r="BG42" s="718">
        <v>0</v>
      </c>
      <c r="BH42" s="718">
        <v>0</v>
      </c>
      <c r="BI42" s="718">
        <v>0</v>
      </c>
      <c r="BJ42" s="718">
        <v>0</v>
      </c>
      <c r="BK42" s="718">
        <v>0</v>
      </c>
      <c r="BL42" s="718">
        <v>0</v>
      </c>
      <c r="BM42" s="718">
        <v>0</v>
      </c>
      <c r="BN42" s="718">
        <v>0</v>
      </c>
      <c r="BO42" s="718">
        <v>0</v>
      </c>
      <c r="BP42" s="718">
        <v>0</v>
      </c>
      <c r="BQ42" s="718">
        <v>0</v>
      </c>
      <c r="BR42" s="718">
        <v>0</v>
      </c>
      <c r="BS42" s="718">
        <v>0</v>
      </c>
      <c r="BT42" s="718">
        <v>0</v>
      </c>
      <c r="BU42" s="718">
        <v>0</v>
      </c>
      <c r="BV42" s="718">
        <v>0</v>
      </c>
      <c r="BW42" s="718">
        <v>0</v>
      </c>
      <c r="BX42" s="718">
        <v>0</v>
      </c>
      <c r="BY42" s="718">
        <v>0</v>
      </c>
      <c r="BZ42" s="717">
        <v>0</v>
      </c>
      <c r="CA42" s="167"/>
    </row>
    <row r="43" spans="2:79" s="17" customFormat="1" ht="15.75">
      <c r="B43" s="273">
        <v>20</v>
      </c>
      <c r="C43" s="178" t="s">
        <v>210</v>
      </c>
      <c r="D43" s="178" t="s">
        <v>669</v>
      </c>
      <c r="E43" s="178" t="s">
        <v>708</v>
      </c>
      <c r="F43" s="178" t="s">
        <v>670</v>
      </c>
      <c r="G43" s="178" t="s">
        <v>29</v>
      </c>
      <c r="H43" s="178" t="s">
        <v>677</v>
      </c>
      <c r="I43" s="178">
        <v>2010</v>
      </c>
      <c r="J43" s="178" t="s">
        <v>711</v>
      </c>
      <c r="K43" s="178"/>
      <c r="L43" s="178" t="s">
        <v>712</v>
      </c>
      <c r="M43" s="178" t="s">
        <v>686</v>
      </c>
      <c r="N43" s="716">
        <v>1446</v>
      </c>
      <c r="O43" s="718">
        <v>0</v>
      </c>
      <c r="P43" s="718">
        <v>0</v>
      </c>
      <c r="Q43" s="178"/>
      <c r="R43" s="718">
        <v>0</v>
      </c>
      <c r="S43" s="718">
        <v>0</v>
      </c>
      <c r="T43" s="718">
        <v>819.59190000000001</v>
      </c>
      <c r="U43" s="718">
        <v>0</v>
      </c>
      <c r="V43" s="718">
        <v>0</v>
      </c>
      <c r="W43" s="718">
        <v>0</v>
      </c>
      <c r="X43" s="718">
        <v>0</v>
      </c>
      <c r="Y43" s="718">
        <v>0</v>
      </c>
      <c r="Z43" s="718">
        <v>0</v>
      </c>
      <c r="AA43" s="718">
        <v>0</v>
      </c>
      <c r="AB43" s="718">
        <v>0</v>
      </c>
      <c r="AC43" s="718">
        <v>0</v>
      </c>
      <c r="AD43" s="718">
        <v>0</v>
      </c>
      <c r="AE43" s="718">
        <v>0</v>
      </c>
      <c r="AF43" s="718">
        <v>0</v>
      </c>
      <c r="AG43" s="718">
        <v>0</v>
      </c>
      <c r="AH43" s="718">
        <v>0</v>
      </c>
      <c r="AI43" s="718">
        <v>0</v>
      </c>
      <c r="AJ43" s="718">
        <v>0</v>
      </c>
      <c r="AK43" s="718">
        <v>0</v>
      </c>
      <c r="AL43" s="718">
        <v>0</v>
      </c>
      <c r="AM43" s="718">
        <v>0</v>
      </c>
      <c r="AN43" s="718">
        <v>0</v>
      </c>
      <c r="AO43" s="718">
        <v>0</v>
      </c>
      <c r="AP43" s="718">
        <v>0</v>
      </c>
      <c r="AQ43" s="718">
        <v>0</v>
      </c>
      <c r="AR43" s="718">
        <v>0</v>
      </c>
      <c r="AS43" s="718">
        <v>0</v>
      </c>
      <c r="AT43" s="718">
        <v>0</v>
      </c>
      <c r="AU43" s="718">
        <v>0</v>
      </c>
      <c r="AV43" s="178"/>
      <c r="AW43" s="718">
        <v>0</v>
      </c>
      <c r="AX43" s="718">
        <v>0</v>
      </c>
      <c r="AY43" s="718">
        <v>2735.8069999999998</v>
      </c>
      <c r="AZ43" s="718">
        <v>0</v>
      </c>
      <c r="BA43" s="718">
        <v>0</v>
      </c>
      <c r="BB43" s="718">
        <v>0</v>
      </c>
      <c r="BC43" s="718">
        <v>0</v>
      </c>
      <c r="BD43" s="718">
        <v>0</v>
      </c>
      <c r="BE43" s="718">
        <v>0</v>
      </c>
      <c r="BF43" s="718">
        <v>0</v>
      </c>
      <c r="BG43" s="718">
        <v>0</v>
      </c>
      <c r="BH43" s="718">
        <v>0</v>
      </c>
      <c r="BI43" s="718">
        <v>0</v>
      </c>
      <c r="BJ43" s="718">
        <v>0</v>
      </c>
      <c r="BK43" s="718">
        <v>0</v>
      </c>
      <c r="BL43" s="718">
        <v>0</v>
      </c>
      <c r="BM43" s="718">
        <v>0</v>
      </c>
      <c r="BN43" s="718">
        <v>0</v>
      </c>
      <c r="BO43" s="718">
        <v>0</v>
      </c>
      <c r="BP43" s="718">
        <v>0</v>
      </c>
      <c r="BQ43" s="718">
        <v>0</v>
      </c>
      <c r="BR43" s="718">
        <v>0</v>
      </c>
      <c r="BS43" s="718">
        <v>0</v>
      </c>
      <c r="BT43" s="718">
        <v>0</v>
      </c>
      <c r="BU43" s="718">
        <v>0</v>
      </c>
      <c r="BV43" s="718">
        <v>0</v>
      </c>
      <c r="BW43" s="718">
        <v>0</v>
      </c>
      <c r="BX43" s="718">
        <v>0</v>
      </c>
      <c r="BY43" s="718">
        <v>0</v>
      </c>
      <c r="BZ43" s="717">
        <v>0</v>
      </c>
      <c r="CA43" s="167"/>
    </row>
    <row r="44" spans="2:79" s="17" customFormat="1" ht="15.75">
      <c r="B44" s="273">
        <v>21</v>
      </c>
      <c r="C44" s="178" t="s">
        <v>210</v>
      </c>
      <c r="D44" s="178" t="s">
        <v>669</v>
      </c>
      <c r="E44" s="178" t="s">
        <v>708</v>
      </c>
      <c r="F44" s="178" t="s">
        <v>670</v>
      </c>
      <c r="G44" s="178" t="s">
        <v>29</v>
      </c>
      <c r="H44" s="178" t="s">
        <v>677</v>
      </c>
      <c r="I44" s="178">
        <v>2011</v>
      </c>
      <c r="J44" s="178" t="s">
        <v>711</v>
      </c>
      <c r="K44" s="178"/>
      <c r="L44" s="178" t="s">
        <v>712</v>
      </c>
      <c r="M44" s="178" t="s">
        <v>686</v>
      </c>
      <c r="N44" s="178">
        <v>512</v>
      </c>
      <c r="O44" s="718">
        <v>0</v>
      </c>
      <c r="P44" s="718">
        <v>0</v>
      </c>
      <c r="Q44" s="178"/>
      <c r="R44" s="718">
        <v>0</v>
      </c>
      <c r="S44" s="718">
        <v>0</v>
      </c>
      <c r="T44" s="718">
        <v>290.21980000000002</v>
      </c>
      <c r="U44" s="718">
        <v>0</v>
      </c>
      <c r="V44" s="718">
        <v>0</v>
      </c>
      <c r="W44" s="718">
        <v>0</v>
      </c>
      <c r="X44" s="718">
        <v>0</v>
      </c>
      <c r="Y44" s="718">
        <v>0</v>
      </c>
      <c r="Z44" s="718">
        <v>0</v>
      </c>
      <c r="AA44" s="718">
        <v>0</v>
      </c>
      <c r="AB44" s="718">
        <v>0</v>
      </c>
      <c r="AC44" s="718">
        <v>0</v>
      </c>
      <c r="AD44" s="718">
        <v>0</v>
      </c>
      <c r="AE44" s="718">
        <v>0</v>
      </c>
      <c r="AF44" s="718">
        <v>0</v>
      </c>
      <c r="AG44" s="718">
        <v>0</v>
      </c>
      <c r="AH44" s="718">
        <v>0</v>
      </c>
      <c r="AI44" s="718">
        <v>0</v>
      </c>
      <c r="AJ44" s="718">
        <v>0</v>
      </c>
      <c r="AK44" s="718">
        <v>0</v>
      </c>
      <c r="AL44" s="718">
        <v>0</v>
      </c>
      <c r="AM44" s="718">
        <v>0</v>
      </c>
      <c r="AN44" s="718">
        <v>0</v>
      </c>
      <c r="AO44" s="718">
        <v>0</v>
      </c>
      <c r="AP44" s="718">
        <v>0</v>
      </c>
      <c r="AQ44" s="718">
        <v>0</v>
      </c>
      <c r="AR44" s="718">
        <v>0</v>
      </c>
      <c r="AS44" s="718">
        <v>0</v>
      </c>
      <c r="AT44" s="718">
        <v>0</v>
      </c>
      <c r="AU44" s="718">
        <v>0</v>
      </c>
      <c r="AV44" s="178"/>
      <c r="AW44" s="718">
        <v>0</v>
      </c>
      <c r="AX44" s="718">
        <v>0</v>
      </c>
      <c r="AY44" s="718">
        <v>887.63630000000001</v>
      </c>
      <c r="AZ44" s="718">
        <v>0</v>
      </c>
      <c r="BA44" s="718">
        <v>0</v>
      </c>
      <c r="BB44" s="718">
        <v>0</v>
      </c>
      <c r="BC44" s="718">
        <v>0</v>
      </c>
      <c r="BD44" s="718">
        <v>0</v>
      </c>
      <c r="BE44" s="718">
        <v>0</v>
      </c>
      <c r="BF44" s="718">
        <v>0</v>
      </c>
      <c r="BG44" s="718">
        <v>0</v>
      </c>
      <c r="BH44" s="718">
        <v>0</v>
      </c>
      <c r="BI44" s="718">
        <v>0</v>
      </c>
      <c r="BJ44" s="718">
        <v>0</v>
      </c>
      <c r="BK44" s="718">
        <v>0</v>
      </c>
      <c r="BL44" s="718">
        <v>0</v>
      </c>
      <c r="BM44" s="718">
        <v>0</v>
      </c>
      <c r="BN44" s="718">
        <v>0</v>
      </c>
      <c r="BO44" s="718">
        <v>0</v>
      </c>
      <c r="BP44" s="718">
        <v>0</v>
      </c>
      <c r="BQ44" s="718">
        <v>0</v>
      </c>
      <c r="BR44" s="718">
        <v>0</v>
      </c>
      <c r="BS44" s="718">
        <v>0</v>
      </c>
      <c r="BT44" s="718">
        <v>0</v>
      </c>
      <c r="BU44" s="718">
        <v>0</v>
      </c>
      <c r="BV44" s="718">
        <v>0</v>
      </c>
      <c r="BW44" s="718">
        <v>0</v>
      </c>
      <c r="BX44" s="718">
        <v>0</v>
      </c>
      <c r="BY44" s="718">
        <v>0</v>
      </c>
      <c r="BZ44" s="717">
        <v>0</v>
      </c>
      <c r="CA44" s="167"/>
    </row>
    <row r="45" spans="2:79" s="17" customFormat="1" ht="15.75">
      <c r="B45" s="273">
        <v>22</v>
      </c>
      <c r="C45" s="178" t="s">
        <v>210</v>
      </c>
      <c r="D45" s="178" t="s">
        <v>669</v>
      </c>
      <c r="E45" s="178" t="s">
        <v>708</v>
      </c>
      <c r="F45" s="178" t="s">
        <v>670</v>
      </c>
      <c r="G45" s="178" t="s">
        <v>29</v>
      </c>
      <c r="H45" s="178" t="s">
        <v>677</v>
      </c>
      <c r="I45" s="178">
        <v>2012</v>
      </c>
      <c r="J45" s="178" t="s">
        <v>711</v>
      </c>
      <c r="K45" s="178"/>
      <c r="L45" s="178" t="s">
        <v>712</v>
      </c>
      <c r="M45" s="178" t="s">
        <v>686</v>
      </c>
      <c r="N45" s="178">
        <v>233</v>
      </c>
      <c r="O45" s="718">
        <v>0</v>
      </c>
      <c r="P45" s="718">
        <v>0</v>
      </c>
      <c r="Q45" s="178"/>
      <c r="R45" s="718">
        <v>0</v>
      </c>
      <c r="S45" s="718">
        <v>0</v>
      </c>
      <c r="T45" s="718">
        <v>132.0727</v>
      </c>
      <c r="U45" s="718">
        <v>0</v>
      </c>
      <c r="V45" s="718">
        <v>0</v>
      </c>
      <c r="W45" s="718">
        <v>0</v>
      </c>
      <c r="X45" s="718">
        <v>0</v>
      </c>
      <c r="Y45" s="718">
        <v>0</v>
      </c>
      <c r="Z45" s="718">
        <v>0</v>
      </c>
      <c r="AA45" s="718">
        <v>0</v>
      </c>
      <c r="AB45" s="718">
        <v>0</v>
      </c>
      <c r="AC45" s="718">
        <v>0</v>
      </c>
      <c r="AD45" s="718">
        <v>0</v>
      </c>
      <c r="AE45" s="718">
        <v>0</v>
      </c>
      <c r="AF45" s="718">
        <v>0</v>
      </c>
      <c r="AG45" s="718">
        <v>0</v>
      </c>
      <c r="AH45" s="718">
        <v>0</v>
      </c>
      <c r="AI45" s="718">
        <v>0</v>
      </c>
      <c r="AJ45" s="718">
        <v>0</v>
      </c>
      <c r="AK45" s="718">
        <v>0</v>
      </c>
      <c r="AL45" s="718">
        <v>0</v>
      </c>
      <c r="AM45" s="718">
        <v>0</v>
      </c>
      <c r="AN45" s="718">
        <v>0</v>
      </c>
      <c r="AO45" s="718">
        <v>0</v>
      </c>
      <c r="AP45" s="718">
        <v>0</v>
      </c>
      <c r="AQ45" s="718">
        <v>0</v>
      </c>
      <c r="AR45" s="718">
        <v>0</v>
      </c>
      <c r="AS45" s="718">
        <v>0</v>
      </c>
      <c r="AT45" s="718">
        <v>0</v>
      </c>
      <c r="AU45" s="718">
        <v>0</v>
      </c>
      <c r="AV45" s="178"/>
      <c r="AW45" s="718">
        <v>0</v>
      </c>
      <c r="AX45" s="718">
        <v>0</v>
      </c>
      <c r="AY45" s="718">
        <v>429.34100000000001</v>
      </c>
      <c r="AZ45" s="718">
        <v>0</v>
      </c>
      <c r="BA45" s="718">
        <v>0</v>
      </c>
      <c r="BB45" s="718">
        <v>0</v>
      </c>
      <c r="BC45" s="718">
        <v>0</v>
      </c>
      <c r="BD45" s="718">
        <v>0</v>
      </c>
      <c r="BE45" s="718">
        <v>0</v>
      </c>
      <c r="BF45" s="718">
        <v>0</v>
      </c>
      <c r="BG45" s="718">
        <v>0</v>
      </c>
      <c r="BH45" s="718">
        <v>0</v>
      </c>
      <c r="BI45" s="718">
        <v>0</v>
      </c>
      <c r="BJ45" s="718">
        <v>0</v>
      </c>
      <c r="BK45" s="718">
        <v>0</v>
      </c>
      <c r="BL45" s="718">
        <v>0</v>
      </c>
      <c r="BM45" s="718">
        <v>0</v>
      </c>
      <c r="BN45" s="718">
        <v>0</v>
      </c>
      <c r="BO45" s="718">
        <v>0</v>
      </c>
      <c r="BP45" s="718">
        <v>0</v>
      </c>
      <c r="BQ45" s="718">
        <v>0</v>
      </c>
      <c r="BR45" s="718">
        <v>0</v>
      </c>
      <c r="BS45" s="718">
        <v>0</v>
      </c>
      <c r="BT45" s="718">
        <v>0</v>
      </c>
      <c r="BU45" s="718">
        <v>0</v>
      </c>
      <c r="BV45" s="718">
        <v>0</v>
      </c>
      <c r="BW45" s="718">
        <v>0</v>
      </c>
      <c r="BX45" s="718">
        <v>0</v>
      </c>
      <c r="BY45" s="718">
        <v>0</v>
      </c>
      <c r="BZ45" s="717">
        <v>0</v>
      </c>
      <c r="CA45" s="167"/>
    </row>
    <row r="46" spans="2:79" s="17" customFormat="1" ht="15.75">
      <c r="B46" s="273">
        <v>23</v>
      </c>
      <c r="C46" s="178" t="s">
        <v>210</v>
      </c>
      <c r="D46" s="178" t="s">
        <v>669</v>
      </c>
      <c r="E46" s="178" t="s">
        <v>708</v>
      </c>
      <c r="F46" s="178" t="s">
        <v>670</v>
      </c>
      <c r="G46" s="178" t="s">
        <v>29</v>
      </c>
      <c r="H46" s="178" t="s">
        <v>677</v>
      </c>
      <c r="I46" s="178">
        <v>2013</v>
      </c>
      <c r="J46" s="178" t="s">
        <v>711</v>
      </c>
      <c r="K46" s="178"/>
      <c r="L46" s="178" t="s">
        <v>712</v>
      </c>
      <c r="M46" s="178" t="s">
        <v>686</v>
      </c>
      <c r="N46" s="716">
        <v>6151</v>
      </c>
      <c r="O46" s="718">
        <v>0</v>
      </c>
      <c r="P46" s="718">
        <v>0</v>
      </c>
      <c r="Q46" s="178"/>
      <c r="R46" s="718">
        <v>0</v>
      </c>
      <c r="S46" s="718">
        <v>0</v>
      </c>
      <c r="T46" s="718">
        <v>3486.4520000000002</v>
      </c>
      <c r="U46" s="718">
        <v>0</v>
      </c>
      <c r="V46" s="718">
        <v>0</v>
      </c>
      <c r="W46" s="718">
        <v>0</v>
      </c>
      <c r="X46" s="718">
        <v>0</v>
      </c>
      <c r="Y46" s="718">
        <v>0</v>
      </c>
      <c r="Z46" s="718">
        <v>0</v>
      </c>
      <c r="AA46" s="718">
        <v>0</v>
      </c>
      <c r="AB46" s="718">
        <v>0</v>
      </c>
      <c r="AC46" s="718">
        <v>0</v>
      </c>
      <c r="AD46" s="718">
        <v>0</v>
      </c>
      <c r="AE46" s="718">
        <v>0</v>
      </c>
      <c r="AF46" s="718">
        <v>0</v>
      </c>
      <c r="AG46" s="718">
        <v>0</v>
      </c>
      <c r="AH46" s="718">
        <v>0</v>
      </c>
      <c r="AI46" s="718">
        <v>0</v>
      </c>
      <c r="AJ46" s="718">
        <v>0</v>
      </c>
      <c r="AK46" s="718">
        <v>0</v>
      </c>
      <c r="AL46" s="718">
        <v>0</v>
      </c>
      <c r="AM46" s="718">
        <v>0</v>
      </c>
      <c r="AN46" s="718">
        <v>0</v>
      </c>
      <c r="AO46" s="718">
        <v>0</v>
      </c>
      <c r="AP46" s="718">
        <v>0</v>
      </c>
      <c r="AQ46" s="718">
        <v>0</v>
      </c>
      <c r="AR46" s="718">
        <v>0</v>
      </c>
      <c r="AS46" s="718">
        <v>0</v>
      </c>
      <c r="AT46" s="718">
        <v>0</v>
      </c>
      <c r="AU46" s="718">
        <v>0</v>
      </c>
      <c r="AV46" s="178"/>
      <c r="AW46" s="718">
        <v>0</v>
      </c>
      <c r="AX46" s="718">
        <v>0</v>
      </c>
      <c r="AY46" s="718">
        <v>1125.681</v>
      </c>
      <c r="AZ46" s="718">
        <v>0</v>
      </c>
      <c r="BA46" s="718">
        <v>0</v>
      </c>
      <c r="BB46" s="718">
        <v>0</v>
      </c>
      <c r="BC46" s="718">
        <v>0</v>
      </c>
      <c r="BD46" s="718">
        <v>0</v>
      </c>
      <c r="BE46" s="718">
        <v>0</v>
      </c>
      <c r="BF46" s="718">
        <v>0</v>
      </c>
      <c r="BG46" s="718">
        <v>0</v>
      </c>
      <c r="BH46" s="718">
        <v>0</v>
      </c>
      <c r="BI46" s="718">
        <v>0</v>
      </c>
      <c r="BJ46" s="718">
        <v>0</v>
      </c>
      <c r="BK46" s="718">
        <v>0</v>
      </c>
      <c r="BL46" s="718">
        <v>0</v>
      </c>
      <c r="BM46" s="718">
        <v>0</v>
      </c>
      <c r="BN46" s="718">
        <v>0</v>
      </c>
      <c r="BO46" s="718">
        <v>0</v>
      </c>
      <c r="BP46" s="718">
        <v>0</v>
      </c>
      <c r="BQ46" s="718">
        <v>0</v>
      </c>
      <c r="BR46" s="718">
        <v>0</v>
      </c>
      <c r="BS46" s="718">
        <v>0</v>
      </c>
      <c r="BT46" s="718">
        <v>0</v>
      </c>
      <c r="BU46" s="718">
        <v>0</v>
      </c>
      <c r="BV46" s="718">
        <v>0</v>
      </c>
      <c r="BW46" s="718">
        <v>0</v>
      </c>
      <c r="BX46" s="718">
        <v>0</v>
      </c>
      <c r="BY46" s="718">
        <v>0</v>
      </c>
      <c r="BZ46" s="717">
        <v>0</v>
      </c>
      <c r="CA46" s="167"/>
    </row>
    <row r="47" spans="2:79" s="17" customFormat="1" ht="15.75">
      <c r="B47" s="273">
        <v>24</v>
      </c>
      <c r="C47" s="178" t="s">
        <v>210</v>
      </c>
      <c r="D47" s="178" t="s">
        <v>669</v>
      </c>
      <c r="E47" s="178" t="s">
        <v>709</v>
      </c>
      <c r="F47" s="178" t="s">
        <v>670</v>
      </c>
      <c r="G47" s="178" t="s">
        <v>29</v>
      </c>
      <c r="H47" s="178" t="s">
        <v>677</v>
      </c>
      <c r="I47" s="178">
        <v>2012</v>
      </c>
      <c r="J47" s="178" t="s">
        <v>711</v>
      </c>
      <c r="K47" s="178"/>
      <c r="L47" s="178" t="s">
        <v>712</v>
      </c>
      <c r="M47" s="178" t="s">
        <v>686</v>
      </c>
      <c r="N47" s="178">
        <v>584</v>
      </c>
      <c r="O47" s="718">
        <v>0</v>
      </c>
      <c r="P47" s="718">
        <v>0</v>
      </c>
      <c r="Q47" s="178"/>
      <c r="R47" s="718">
        <v>0</v>
      </c>
      <c r="S47" s="718">
        <v>0</v>
      </c>
      <c r="T47" s="718">
        <v>0</v>
      </c>
      <c r="U47" s="718">
        <v>0</v>
      </c>
      <c r="V47" s="718">
        <v>0</v>
      </c>
      <c r="W47" s="718">
        <v>0</v>
      </c>
      <c r="X47" s="718">
        <v>0</v>
      </c>
      <c r="Y47" s="718">
        <v>0</v>
      </c>
      <c r="Z47" s="718">
        <v>0</v>
      </c>
      <c r="AA47" s="718">
        <v>0</v>
      </c>
      <c r="AB47" s="718">
        <v>0</v>
      </c>
      <c r="AC47" s="718">
        <v>0</v>
      </c>
      <c r="AD47" s="718">
        <v>0</v>
      </c>
      <c r="AE47" s="718">
        <v>0</v>
      </c>
      <c r="AF47" s="718">
        <v>0</v>
      </c>
      <c r="AG47" s="718">
        <v>0</v>
      </c>
      <c r="AH47" s="718">
        <v>0</v>
      </c>
      <c r="AI47" s="718">
        <v>0</v>
      </c>
      <c r="AJ47" s="718">
        <v>0</v>
      </c>
      <c r="AK47" s="718">
        <v>0</v>
      </c>
      <c r="AL47" s="718">
        <v>0</v>
      </c>
      <c r="AM47" s="718">
        <v>0</v>
      </c>
      <c r="AN47" s="718">
        <v>0</v>
      </c>
      <c r="AO47" s="718">
        <v>0</v>
      </c>
      <c r="AP47" s="718">
        <v>0</v>
      </c>
      <c r="AQ47" s="718">
        <v>0</v>
      </c>
      <c r="AR47" s="718">
        <v>0</v>
      </c>
      <c r="AS47" s="718">
        <v>0</v>
      </c>
      <c r="AT47" s="718">
        <v>0</v>
      </c>
      <c r="AU47" s="718">
        <v>0</v>
      </c>
      <c r="AV47" s="178"/>
      <c r="AW47" s="718">
        <v>0</v>
      </c>
      <c r="AX47" s="718">
        <v>0</v>
      </c>
      <c r="AY47" s="718">
        <v>0</v>
      </c>
      <c r="AZ47" s="718">
        <v>0</v>
      </c>
      <c r="BA47" s="718">
        <v>0</v>
      </c>
      <c r="BB47" s="718">
        <v>0</v>
      </c>
      <c r="BC47" s="718">
        <v>0</v>
      </c>
      <c r="BD47" s="718">
        <v>0</v>
      </c>
      <c r="BE47" s="718">
        <v>0</v>
      </c>
      <c r="BF47" s="718">
        <v>0</v>
      </c>
      <c r="BG47" s="718">
        <v>0</v>
      </c>
      <c r="BH47" s="718">
        <v>0</v>
      </c>
      <c r="BI47" s="718">
        <v>0</v>
      </c>
      <c r="BJ47" s="718">
        <v>0</v>
      </c>
      <c r="BK47" s="718">
        <v>0</v>
      </c>
      <c r="BL47" s="718">
        <v>0</v>
      </c>
      <c r="BM47" s="718">
        <v>0</v>
      </c>
      <c r="BN47" s="718">
        <v>0</v>
      </c>
      <c r="BO47" s="718">
        <v>0</v>
      </c>
      <c r="BP47" s="718">
        <v>0</v>
      </c>
      <c r="BQ47" s="718">
        <v>0</v>
      </c>
      <c r="BR47" s="718">
        <v>0</v>
      </c>
      <c r="BS47" s="718">
        <v>0</v>
      </c>
      <c r="BT47" s="718">
        <v>0</v>
      </c>
      <c r="BU47" s="718">
        <v>0</v>
      </c>
      <c r="BV47" s="718">
        <v>0</v>
      </c>
      <c r="BW47" s="718">
        <v>0</v>
      </c>
      <c r="BX47" s="718">
        <v>0</v>
      </c>
      <c r="BY47" s="718">
        <v>0</v>
      </c>
      <c r="BZ47" s="717">
        <v>0</v>
      </c>
      <c r="CA47" s="167"/>
    </row>
    <row r="48" spans="2:79" s="17" customFormat="1" ht="15.75">
      <c r="B48" s="273">
        <v>25</v>
      </c>
      <c r="C48" s="178" t="s">
        <v>210</v>
      </c>
      <c r="D48" s="178" t="s">
        <v>669</v>
      </c>
      <c r="E48" s="178" t="s">
        <v>709</v>
      </c>
      <c r="F48" s="178" t="s">
        <v>670</v>
      </c>
      <c r="G48" s="178" t="s">
        <v>29</v>
      </c>
      <c r="H48" s="178" t="s">
        <v>677</v>
      </c>
      <c r="I48" s="178">
        <v>2013</v>
      </c>
      <c r="J48" s="178" t="s">
        <v>711</v>
      </c>
      <c r="K48" s="178"/>
      <c r="L48" s="178" t="s">
        <v>712</v>
      </c>
      <c r="M48" s="178" t="s">
        <v>686</v>
      </c>
      <c r="N48" s="716">
        <v>9841</v>
      </c>
      <c r="O48" s="718">
        <v>0</v>
      </c>
      <c r="P48" s="718">
        <v>0</v>
      </c>
      <c r="Q48" s="178"/>
      <c r="R48" s="718">
        <v>0</v>
      </c>
      <c r="S48" s="718">
        <v>0</v>
      </c>
      <c r="T48" s="718">
        <v>0</v>
      </c>
      <c r="U48" s="718">
        <v>0</v>
      </c>
      <c r="V48" s="718">
        <v>0</v>
      </c>
      <c r="W48" s="718">
        <v>0</v>
      </c>
      <c r="X48" s="718">
        <v>0</v>
      </c>
      <c r="Y48" s="718">
        <v>0</v>
      </c>
      <c r="Z48" s="718">
        <v>0</v>
      </c>
      <c r="AA48" s="718">
        <v>0</v>
      </c>
      <c r="AB48" s="718">
        <v>0</v>
      </c>
      <c r="AC48" s="718">
        <v>0</v>
      </c>
      <c r="AD48" s="718">
        <v>0</v>
      </c>
      <c r="AE48" s="718">
        <v>0</v>
      </c>
      <c r="AF48" s="718">
        <v>0</v>
      </c>
      <c r="AG48" s="718">
        <v>0</v>
      </c>
      <c r="AH48" s="718">
        <v>0</v>
      </c>
      <c r="AI48" s="718">
        <v>0</v>
      </c>
      <c r="AJ48" s="718">
        <v>0</v>
      </c>
      <c r="AK48" s="718">
        <v>0</v>
      </c>
      <c r="AL48" s="718">
        <v>0</v>
      </c>
      <c r="AM48" s="718">
        <v>0</v>
      </c>
      <c r="AN48" s="718">
        <v>0</v>
      </c>
      <c r="AO48" s="718">
        <v>0</v>
      </c>
      <c r="AP48" s="718">
        <v>0</v>
      </c>
      <c r="AQ48" s="718">
        <v>0</v>
      </c>
      <c r="AR48" s="718">
        <v>0</v>
      </c>
      <c r="AS48" s="718">
        <v>0</v>
      </c>
      <c r="AT48" s="718">
        <v>0</v>
      </c>
      <c r="AU48" s="718">
        <v>0</v>
      </c>
      <c r="AV48" s="178"/>
      <c r="AW48" s="718">
        <v>0</v>
      </c>
      <c r="AX48" s="718">
        <v>0</v>
      </c>
      <c r="AY48" s="718">
        <v>0</v>
      </c>
      <c r="AZ48" s="718">
        <v>0</v>
      </c>
      <c r="BA48" s="718">
        <v>0</v>
      </c>
      <c r="BB48" s="718">
        <v>0</v>
      </c>
      <c r="BC48" s="718">
        <v>0</v>
      </c>
      <c r="BD48" s="718">
        <v>0</v>
      </c>
      <c r="BE48" s="718">
        <v>0</v>
      </c>
      <c r="BF48" s="718">
        <v>0</v>
      </c>
      <c r="BG48" s="718">
        <v>0</v>
      </c>
      <c r="BH48" s="718">
        <v>0</v>
      </c>
      <c r="BI48" s="718">
        <v>0</v>
      </c>
      <c r="BJ48" s="718">
        <v>0</v>
      </c>
      <c r="BK48" s="718">
        <v>0</v>
      </c>
      <c r="BL48" s="718">
        <v>0</v>
      </c>
      <c r="BM48" s="718">
        <v>0</v>
      </c>
      <c r="BN48" s="718">
        <v>0</v>
      </c>
      <c r="BO48" s="718">
        <v>0</v>
      </c>
      <c r="BP48" s="718">
        <v>0</v>
      </c>
      <c r="BQ48" s="718">
        <v>0</v>
      </c>
      <c r="BR48" s="718">
        <v>0</v>
      </c>
      <c r="BS48" s="718">
        <v>0</v>
      </c>
      <c r="BT48" s="718">
        <v>0</v>
      </c>
      <c r="BU48" s="718">
        <v>0</v>
      </c>
      <c r="BV48" s="718">
        <v>0</v>
      </c>
      <c r="BW48" s="718">
        <v>0</v>
      </c>
      <c r="BX48" s="718">
        <v>0</v>
      </c>
      <c r="BY48" s="718">
        <v>0</v>
      </c>
      <c r="BZ48" s="717">
        <v>0</v>
      </c>
      <c r="CA48" s="167"/>
    </row>
    <row r="49" spans="1:79" s="17" customFormat="1" ht="15.75">
      <c r="B49" s="273">
        <v>26</v>
      </c>
      <c r="C49" s="178" t="s">
        <v>210</v>
      </c>
      <c r="D49" s="178" t="s">
        <v>674</v>
      </c>
      <c r="E49" s="178" t="s">
        <v>703</v>
      </c>
      <c r="F49" s="178" t="s">
        <v>670</v>
      </c>
      <c r="G49" s="178" t="s">
        <v>674</v>
      </c>
      <c r="H49" s="178" t="s">
        <v>677</v>
      </c>
      <c r="I49" s="178">
        <v>2013</v>
      </c>
      <c r="J49" s="178" t="s">
        <v>711</v>
      </c>
      <c r="K49" s="178"/>
      <c r="L49" s="178" t="s">
        <v>712</v>
      </c>
      <c r="M49" s="178" t="s">
        <v>687</v>
      </c>
      <c r="N49" s="178">
        <v>18</v>
      </c>
      <c r="O49" s="718">
        <v>0</v>
      </c>
      <c r="P49" s="718">
        <v>0</v>
      </c>
      <c r="Q49" s="178"/>
      <c r="R49" s="718">
        <v>0</v>
      </c>
      <c r="S49" s="718">
        <v>0</v>
      </c>
      <c r="T49" s="718">
        <v>17138.63</v>
      </c>
      <c r="U49" s="718">
        <v>0</v>
      </c>
      <c r="V49" s="718">
        <v>0</v>
      </c>
      <c r="W49" s="718">
        <v>0</v>
      </c>
      <c r="X49" s="718">
        <v>0</v>
      </c>
      <c r="Y49" s="718">
        <v>0</v>
      </c>
      <c r="Z49" s="718">
        <v>0</v>
      </c>
      <c r="AA49" s="718">
        <v>0</v>
      </c>
      <c r="AB49" s="718">
        <v>0</v>
      </c>
      <c r="AC49" s="718">
        <v>0</v>
      </c>
      <c r="AD49" s="718">
        <v>0</v>
      </c>
      <c r="AE49" s="718">
        <v>0</v>
      </c>
      <c r="AF49" s="718">
        <v>0</v>
      </c>
      <c r="AG49" s="718">
        <v>0</v>
      </c>
      <c r="AH49" s="718">
        <v>0</v>
      </c>
      <c r="AI49" s="718">
        <v>0</v>
      </c>
      <c r="AJ49" s="718">
        <v>0</v>
      </c>
      <c r="AK49" s="718">
        <v>0</v>
      </c>
      <c r="AL49" s="718">
        <v>0</v>
      </c>
      <c r="AM49" s="718">
        <v>0</v>
      </c>
      <c r="AN49" s="718">
        <v>0</v>
      </c>
      <c r="AO49" s="718">
        <v>0</v>
      </c>
      <c r="AP49" s="718">
        <v>0</v>
      </c>
      <c r="AQ49" s="718">
        <v>0</v>
      </c>
      <c r="AR49" s="718">
        <v>0</v>
      </c>
      <c r="AS49" s="718">
        <v>0</v>
      </c>
      <c r="AT49" s="718">
        <v>0</v>
      </c>
      <c r="AU49" s="718">
        <v>0</v>
      </c>
      <c r="AV49" s="178"/>
      <c r="AW49" s="718">
        <v>0</v>
      </c>
      <c r="AX49" s="718">
        <v>0</v>
      </c>
      <c r="AY49" s="718">
        <v>416174.4</v>
      </c>
      <c r="AZ49" s="718">
        <v>0</v>
      </c>
      <c r="BA49" s="718">
        <v>0</v>
      </c>
      <c r="BB49" s="718">
        <v>0</v>
      </c>
      <c r="BC49" s="718">
        <v>0</v>
      </c>
      <c r="BD49" s="718">
        <v>0</v>
      </c>
      <c r="BE49" s="718">
        <v>0</v>
      </c>
      <c r="BF49" s="718">
        <v>0</v>
      </c>
      <c r="BG49" s="718">
        <v>0</v>
      </c>
      <c r="BH49" s="718">
        <v>0</v>
      </c>
      <c r="BI49" s="718">
        <v>0</v>
      </c>
      <c r="BJ49" s="718">
        <v>0</v>
      </c>
      <c r="BK49" s="718">
        <v>0</v>
      </c>
      <c r="BL49" s="718">
        <v>0</v>
      </c>
      <c r="BM49" s="718">
        <v>0</v>
      </c>
      <c r="BN49" s="718">
        <v>0</v>
      </c>
      <c r="BO49" s="718">
        <v>0</v>
      </c>
      <c r="BP49" s="718">
        <v>0</v>
      </c>
      <c r="BQ49" s="718">
        <v>0</v>
      </c>
      <c r="BR49" s="718">
        <v>0</v>
      </c>
      <c r="BS49" s="718">
        <v>0</v>
      </c>
      <c r="BT49" s="718">
        <v>0</v>
      </c>
      <c r="BU49" s="718">
        <v>0</v>
      </c>
      <c r="BV49" s="718">
        <v>0</v>
      </c>
      <c r="BW49" s="718">
        <v>0</v>
      </c>
      <c r="BX49" s="718">
        <v>0</v>
      </c>
      <c r="BY49" s="718">
        <v>0</v>
      </c>
      <c r="BZ49" s="717">
        <v>0</v>
      </c>
      <c r="CA49" s="167"/>
    </row>
    <row r="50" spans="1:79" s="17" customFormat="1" ht="15.75">
      <c r="B50" s="273">
        <v>27</v>
      </c>
      <c r="C50" s="178" t="s">
        <v>210</v>
      </c>
      <c r="D50" s="178" t="s">
        <v>674</v>
      </c>
      <c r="E50" s="178" t="s">
        <v>13</v>
      </c>
      <c r="F50" s="178" t="s">
        <v>670</v>
      </c>
      <c r="G50" s="178" t="s">
        <v>674</v>
      </c>
      <c r="H50" s="178" t="s">
        <v>676</v>
      </c>
      <c r="I50" s="178">
        <v>2013</v>
      </c>
      <c r="J50" s="178" t="s">
        <v>711</v>
      </c>
      <c r="K50" s="178"/>
      <c r="L50" s="178" t="s">
        <v>712</v>
      </c>
      <c r="M50" s="178"/>
      <c r="N50" s="178">
        <v>20</v>
      </c>
      <c r="O50" s="718">
        <v>1083</v>
      </c>
      <c r="P50" s="718">
        <v>4180520.9999999995</v>
      </c>
      <c r="Q50" s="178"/>
      <c r="R50" s="718">
        <v>0</v>
      </c>
      <c r="S50" s="718">
        <v>0</v>
      </c>
      <c r="T50" s="718">
        <v>974.33280000000002</v>
      </c>
      <c r="U50" s="718">
        <v>887.92200000000003</v>
      </c>
      <c r="V50" s="718">
        <v>887.92200000000003</v>
      </c>
      <c r="W50" s="718">
        <v>884.92499999999995</v>
      </c>
      <c r="X50" s="718">
        <v>723.73500000000001</v>
      </c>
      <c r="Y50" s="718">
        <v>24.704999999999998</v>
      </c>
      <c r="Z50" s="718">
        <v>24.704999999999998</v>
      </c>
      <c r="AA50" s="718">
        <v>24.704999999999998</v>
      </c>
      <c r="AB50" s="718">
        <v>24.704999999999998</v>
      </c>
      <c r="AC50" s="718">
        <v>24.704999999999998</v>
      </c>
      <c r="AD50" s="718">
        <v>24.704999999999998</v>
      </c>
      <c r="AE50" s="718">
        <v>0</v>
      </c>
      <c r="AF50" s="718">
        <v>0</v>
      </c>
      <c r="AG50" s="718">
        <v>0</v>
      </c>
      <c r="AH50" s="718">
        <v>0</v>
      </c>
      <c r="AI50" s="718">
        <v>0</v>
      </c>
      <c r="AJ50" s="718">
        <v>0</v>
      </c>
      <c r="AK50" s="718">
        <v>0</v>
      </c>
      <c r="AL50" s="718">
        <v>0</v>
      </c>
      <c r="AM50" s="718">
        <v>0</v>
      </c>
      <c r="AN50" s="718">
        <v>0</v>
      </c>
      <c r="AO50" s="718">
        <v>0</v>
      </c>
      <c r="AP50" s="718">
        <v>0</v>
      </c>
      <c r="AQ50" s="718">
        <v>0</v>
      </c>
      <c r="AR50" s="718">
        <v>0</v>
      </c>
      <c r="AS50" s="718">
        <v>0</v>
      </c>
      <c r="AT50" s="718">
        <v>0</v>
      </c>
      <c r="AU50" s="718">
        <v>0</v>
      </c>
      <c r="AV50" s="178"/>
      <c r="AW50" s="718">
        <v>0</v>
      </c>
      <c r="AX50" s="718">
        <v>0</v>
      </c>
      <c r="AY50" s="718">
        <v>3762468.75</v>
      </c>
      <c r="AZ50" s="718">
        <v>2058620.79</v>
      </c>
      <c r="BA50" s="718">
        <v>2058620.79</v>
      </c>
      <c r="BB50" s="718">
        <v>2025410.79</v>
      </c>
      <c r="BC50" s="718">
        <v>1119420</v>
      </c>
      <c r="BD50" s="718">
        <v>25920</v>
      </c>
      <c r="BE50" s="718">
        <v>25920</v>
      </c>
      <c r="BF50" s="718">
        <v>25920</v>
      </c>
      <c r="BG50" s="718">
        <v>25920</v>
      </c>
      <c r="BH50" s="718">
        <v>25920</v>
      </c>
      <c r="BI50" s="718">
        <v>25920</v>
      </c>
      <c r="BJ50" s="718">
        <v>0</v>
      </c>
      <c r="BK50" s="718">
        <v>0</v>
      </c>
      <c r="BL50" s="718">
        <v>0</v>
      </c>
      <c r="BM50" s="718">
        <v>0</v>
      </c>
      <c r="BN50" s="718">
        <v>0</v>
      </c>
      <c r="BO50" s="718">
        <v>0</v>
      </c>
      <c r="BP50" s="718">
        <v>0</v>
      </c>
      <c r="BQ50" s="718">
        <v>0</v>
      </c>
      <c r="BR50" s="718">
        <v>0</v>
      </c>
      <c r="BS50" s="718">
        <v>0</v>
      </c>
      <c r="BT50" s="718">
        <v>0</v>
      </c>
      <c r="BU50" s="718">
        <v>0</v>
      </c>
      <c r="BV50" s="718">
        <v>0</v>
      </c>
      <c r="BW50" s="718">
        <v>0</v>
      </c>
      <c r="BX50" s="718">
        <v>0</v>
      </c>
      <c r="BY50" s="718">
        <v>0</v>
      </c>
      <c r="BZ50" s="717">
        <v>0</v>
      </c>
      <c r="CA50" s="167"/>
    </row>
    <row r="51" spans="1:79" s="17" customFormat="1" ht="15.75">
      <c r="A51" s="17" t="s">
        <v>729</v>
      </c>
      <c r="B51" s="273">
        <v>28</v>
      </c>
      <c r="C51" s="178" t="s">
        <v>710</v>
      </c>
      <c r="D51" s="178" t="s">
        <v>671</v>
      </c>
      <c r="E51" s="178" t="s">
        <v>708</v>
      </c>
      <c r="F51" s="178" t="s">
        <v>670</v>
      </c>
      <c r="G51" s="178" t="s">
        <v>673</v>
      </c>
      <c r="H51" s="178" t="s">
        <v>677</v>
      </c>
      <c r="I51" s="178">
        <v>2007</v>
      </c>
      <c r="J51" s="178" t="s">
        <v>711</v>
      </c>
      <c r="K51" s="178"/>
      <c r="L51" s="178" t="s">
        <v>712</v>
      </c>
      <c r="M51" s="178" t="s">
        <v>686</v>
      </c>
      <c r="N51" s="178">
        <v>7</v>
      </c>
      <c r="O51" s="718">
        <v>0</v>
      </c>
      <c r="P51" s="718">
        <v>0</v>
      </c>
      <c r="Q51" s="178"/>
      <c r="R51" s="718">
        <v>0</v>
      </c>
      <c r="S51" s="718">
        <v>0</v>
      </c>
      <c r="T51" s="718">
        <v>4.4800000000000004</v>
      </c>
      <c r="U51" s="718">
        <v>0</v>
      </c>
      <c r="V51" s="718">
        <v>0</v>
      </c>
      <c r="W51" s="718">
        <v>0</v>
      </c>
      <c r="X51" s="718">
        <v>0</v>
      </c>
      <c r="Y51" s="718">
        <v>0</v>
      </c>
      <c r="Z51" s="718">
        <v>0</v>
      </c>
      <c r="AA51" s="718">
        <v>0</v>
      </c>
      <c r="AB51" s="718">
        <v>0</v>
      </c>
      <c r="AC51" s="718">
        <v>0</v>
      </c>
      <c r="AD51" s="718">
        <v>0</v>
      </c>
      <c r="AE51" s="718">
        <v>0</v>
      </c>
      <c r="AF51" s="718">
        <v>0</v>
      </c>
      <c r="AG51" s="718">
        <v>0</v>
      </c>
      <c r="AH51" s="718">
        <v>0</v>
      </c>
      <c r="AI51" s="718">
        <v>0</v>
      </c>
      <c r="AJ51" s="718">
        <v>0</v>
      </c>
      <c r="AK51" s="718">
        <v>0</v>
      </c>
      <c r="AL51" s="718">
        <v>0</v>
      </c>
      <c r="AM51" s="718">
        <v>0</v>
      </c>
      <c r="AN51" s="718">
        <v>0</v>
      </c>
      <c r="AO51" s="718">
        <v>0</v>
      </c>
      <c r="AP51" s="718">
        <v>0</v>
      </c>
      <c r="AQ51" s="718">
        <v>0</v>
      </c>
      <c r="AR51" s="718">
        <v>0</v>
      </c>
      <c r="AS51" s="718">
        <v>0</v>
      </c>
      <c r="AT51" s="718">
        <v>0</v>
      </c>
      <c r="AU51" s="718">
        <v>0</v>
      </c>
      <c r="AV51" s="178"/>
      <c r="AW51" s="718">
        <v>0</v>
      </c>
      <c r="AX51" s="718">
        <v>0</v>
      </c>
      <c r="AY51" s="718">
        <v>7.146617</v>
      </c>
      <c r="AZ51" s="718">
        <v>0</v>
      </c>
      <c r="BA51" s="718">
        <v>0</v>
      </c>
      <c r="BB51" s="718">
        <v>0</v>
      </c>
      <c r="BC51" s="718">
        <v>0</v>
      </c>
      <c r="BD51" s="718">
        <v>0</v>
      </c>
      <c r="BE51" s="718">
        <v>0</v>
      </c>
      <c r="BF51" s="718">
        <v>0</v>
      </c>
      <c r="BG51" s="718">
        <v>0</v>
      </c>
      <c r="BH51" s="718">
        <v>0</v>
      </c>
      <c r="BI51" s="718">
        <v>0</v>
      </c>
      <c r="BJ51" s="718">
        <v>0</v>
      </c>
      <c r="BK51" s="718">
        <v>0</v>
      </c>
      <c r="BL51" s="718">
        <v>0</v>
      </c>
      <c r="BM51" s="718">
        <v>0</v>
      </c>
      <c r="BN51" s="718">
        <v>0</v>
      </c>
      <c r="BO51" s="718">
        <v>0</v>
      </c>
      <c r="BP51" s="718">
        <v>0</v>
      </c>
      <c r="BQ51" s="718">
        <v>0</v>
      </c>
      <c r="BR51" s="718">
        <v>0</v>
      </c>
      <c r="BS51" s="718">
        <v>0</v>
      </c>
      <c r="BT51" s="718">
        <v>0</v>
      </c>
      <c r="BU51" s="718">
        <v>0</v>
      </c>
      <c r="BV51" s="718">
        <v>0</v>
      </c>
      <c r="BW51" s="718">
        <v>0</v>
      </c>
      <c r="BX51" s="718">
        <v>0</v>
      </c>
      <c r="BY51" s="718">
        <v>0</v>
      </c>
      <c r="BZ51" s="717">
        <v>0</v>
      </c>
      <c r="CA51" s="167"/>
    </row>
    <row r="52" spans="1:79" s="17" customFormat="1" ht="15.75">
      <c r="A52" s="17" t="s">
        <v>729</v>
      </c>
      <c r="B52" s="273">
        <v>29</v>
      </c>
      <c r="C52" s="178" t="s">
        <v>710</v>
      </c>
      <c r="D52" s="178" t="s">
        <v>669</v>
      </c>
      <c r="E52" s="178" t="s">
        <v>708</v>
      </c>
      <c r="F52" s="178" t="s">
        <v>670</v>
      </c>
      <c r="G52" s="178" t="s">
        <v>29</v>
      </c>
      <c r="H52" s="178" t="s">
        <v>677</v>
      </c>
      <c r="I52" s="178">
        <v>2006</v>
      </c>
      <c r="J52" s="178" t="s">
        <v>711</v>
      </c>
      <c r="K52" s="178"/>
      <c r="L52" s="178" t="s">
        <v>712</v>
      </c>
      <c r="M52" s="178" t="s">
        <v>686</v>
      </c>
      <c r="N52" s="178">
        <v>133</v>
      </c>
      <c r="O52" s="718">
        <v>0</v>
      </c>
      <c r="P52" s="718">
        <v>0</v>
      </c>
      <c r="Q52" s="178"/>
      <c r="R52" s="718">
        <v>0</v>
      </c>
      <c r="S52" s="718">
        <v>0</v>
      </c>
      <c r="T52" s="718">
        <v>75.362979999999993</v>
      </c>
      <c r="U52" s="718">
        <v>0</v>
      </c>
      <c r="V52" s="718">
        <v>0</v>
      </c>
      <c r="W52" s="718">
        <v>0</v>
      </c>
      <c r="X52" s="718">
        <v>0</v>
      </c>
      <c r="Y52" s="718">
        <v>0</v>
      </c>
      <c r="Z52" s="718">
        <v>0</v>
      </c>
      <c r="AA52" s="718">
        <v>0</v>
      </c>
      <c r="AB52" s="718">
        <v>0</v>
      </c>
      <c r="AC52" s="718">
        <v>0</v>
      </c>
      <c r="AD52" s="718">
        <v>0</v>
      </c>
      <c r="AE52" s="718">
        <v>0</v>
      </c>
      <c r="AF52" s="718">
        <v>0</v>
      </c>
      <c r="AG52" s="718">
        <v>0</v>
      </c>
      <c r="AH52" s="718">
        <v>0</v>
      </c>
      <c r="AI52" s="718">
        <v>0</v>
      </c>
      <c r="AJ52" s="718">
        <v>0</v>
      </c>
      <c r="AK52" s="718">
        <v>0</v>
      </c>
      <c r="AL52" s="718">
        <v>0</v>
      </c>
      <c r="AM52" s="718">
        <v>0</v>
      </c>
      <c r="AN52" s="718">
        <v>0</v>
      </c>
      <c r="AO52" s="718">
        <v>0</v>
      </c>
      <c r="AP52" s="718">
        <v>0</v>
      </c>
      <c r="AQ52" s="718">
        <v>0</v>
      </c>
      <c r="AR52" s="718">
        <v>0</v>
      </c>
      <c r="AS52" s="718">
        <v>0</v>
      </c>
      <c r="AT52" s="718">
        <v>0</v>
      </c>
      <c r="AU52" s="718">
        <v>0</v>
      </c>
      <c r="AV52" s="178"/>
      <c r="AW52" s="718">
        <v>0</v>
      </c>
      <c r="AX52" s="718">
        <v>0</v>
      </c>
      <c r="AY52" s="718">
        <v>212.4221</v>
      </c>
      <c r="AZ52" s="718">
        <v>0</v>
      </c>
      <c r="BA52" s="718">
        <v>0</v>
      </c>
      <c r="BB52" s="718">
        <v>0</v>
      </c>
      <c r="BC52" s="718">
        <v>0</v>
      </c>
      <c r="BD52" s="718">
        <v>0</v>
      </c>
      <c r="BE52" s="718">
        <v>0</v>
      </c>
      <c r="BF52" s="718">
        <v>0</v>
      </c>
      <c r="BG52" s="718">
        <v>0</v>
      </c>
      <c r="BH52" s="718">
        <v>0</v>
      </c>
      <c r="BI52" s="718">
        <v>0</v>
      </c>
      <c r="BJ52" s="718">
        <v>0</v>
      </c>
      <c r="BK52" s="718">
        <v>0</v>
      </c>
      <c r="BL52" s="718">
        <v>0</v>
      </c>
      <c r="BM52" s="718">
        <v>0</v>
      </c>
      <c r="BN52" s="718">
        <v>0</v>
      </c>
      <c r="BO52" s="718">
        <v>0</v>
      </c>
      <c r="BP52" s="718">
        <v>0</v>
      </c>
      <c r="BQ52" s="718">
        <v>0</v>
      </c>
      <c r="BR52" s="718">
        <v>0</v>
      </c>
      <c r="BS52" s="718">
        <v>0</v>
      </c>
      <c r="BT52" s="718">
        <v>0</v>
      </c>
      <c r="BU52" s="718">
        <v>0</v>
      </c>
      <c r="BV52" s="718">
        <v>0</v>
      </c>
      <c r="BW52" s="718">
        <v>0</v>
      </c>
      <c r="BX52" s="718">
        <v>0</v>
      </c>
      <c r="BY52" s="718">
        <v>0</v>
      </c>
      <c r="BZ52" s="717">
        <v>0</v>
      </c>
      <c r="CA52" s="167"/>
    </row>
    <row r="53" spans="1:79" s="17" customFormat="1" ht="15.75">
      <c r="A53" s="17" t="s">
        <v>729</v>
      </c>
      <c r="B53" s="273">
        <v>30</v>
      </c>
      <c r="C53" s="178" t="s">
        <v>710</v>
      </c>
      <c r="D53" s="178" t="s">
        <v>669</v>
      </c>
      <c r="E53" s="178" t="s">
        <v>708</v>
      </c>
      <c r="F53" s="178" t="s">
        <v>670</v>
      </c>
      <c r="G53" s="178" t="s">
        <v>29</v>
      </c>
      <c r="H53" s="178" t="s">
        <v>677</v>
      </c>
      <c r="I53" s="178">
        <v>2007</v>
      </c>
      <c r="J53" s="178" t="s">
        <v>711</v>
      </c>
      <c r="K53" s="178"/>
      <c r="L53" s="178" t="s">
        <v>712</v>
      </c>
      <c r="M53" s="178" t="s">
        <v>686</v>
      </c>
      <c r="N53" s="178">
        <v>2170</v>
      </c>
      <c r="O53" s="718">
        <v>0</v>
      </c>
      <c r="P53" s="718">
        <v>0</v>
      </c>
      <c r="Q53" s="178"/>
      <c r="R53" s="718">
        <v>0</v>
      </c>
      <c r="S53" s="718">
        <v>0</v>
      </c>
      <c r="T53" s="718">
        <v>1230.0070000000001</v>
      </c>
      <c r="U53" s="718">
        <v>0</v>
      </c>
      <c r="V53" s="718">
        <v>0</v>
      </c>
      <c r="W53" s="718">
        <v>0</v>
      </c>
      <c r="X53" s="718">
        <v>0</v>
      </c>
      <c r="Y53" s="718">
        <v>0</v>
      </c>
      <c r="Z53" s="718">
        <v>0</v>
      </c>
      <c r="AA53" s="718">
        <v>0</v>
      </c>
      <c r="AB53" s="718">
        <v>0</v>
      </c>
      <c r="AC53" s="718">
        <v>0</v>
      </c>
      <c r="AD53" s="718">
        <v>0</v>
      </c>
      <c r="AE53" s="718">
        <v>0</v>
      </c>
      <c r="AF53" s="718">
        <v>0</v>
      </c>
      <c r="AG53" s="718">
        <v>0</v>
      </c>
      <c r="AH53" s="718">
        <v>0</v>
      </c>
      <c r="AI53" s="718">
        <v>0</v>
      </c>
      <c r="AJ53" s="718">
        <v>0</v>
      </c>
      <c r="AK53" s="718">
        <v>0</v>
      </c>
      <c r="AL53" s="718">
        <v>0</v>
      </c>
      <c r="AM53" s="718">
        <v>0</v>
      </c>
      <c r="AN53" s="718">
        <v>0</v>
      </c>
      <c r="AO53" s="718">
        <v>0</v>
      </c>
      <c r="AP53" s="718">
        <v>0</v>
      </c>
      <c r="AQ53" s="718">
        <v>0</v>
      </c>
      <c r="AR53" s="718">
        <v>0</v>
      </c>
      <c r="AS53" s="718">
        <v>0</v>
      </c>
      <c r="AT53" s="718">
        <v>0</v>
      </c>
      <c r="AU53" s="718">
        <v>0</v>
      </c>
      <c r="AV53" s="178"/>
      <c r="AW53" s="718">
        <v>0</v>
      </c>
      <c r="AX53" s="718">
        <v>0</v>
      </c>
      <c r="AY53" s="718">
        <v>4009.328</v>
      </c>
      <c r="AZ53" s="718">
        <v>0</v>
      </c>
      <c r="BA53" s="718">
        <v>0</v>
      </c>
      <c r="BB53" s="718">
        <v>0</v>
      </c>
      <c r="BC53" s="718">
        <v>0</v>
      </c>
      <c r="BD53" s="718">
        <v>0</v>
      </c>
      <c r="BE53" s="718">
        <v>0</v>
      </c>
      <c r="BF53" s="718">
        <v>0</v>
      </c>
      <c r="BG53" s="718">
        <v>0</v>
      </c>
      <c r="BH53" s="718">
        <v>0</v>
      </c>
      <c r="BI53" s="718">
        <v>0</v>
      </c>
      <c r="BJ53" s="718">
        <v>0</v>
      </c>
      <c r="BK53" s="718">
        <v>0</v>
      </c>
      <c r="BL53" s="718">
        <v>0</v>
      </c>
      <c r="BM53" s="718">
        <v>0</v>
      </c>
      <c r="BN53" s="718">
        <v>0</v>
      </c>
      <c r="BO53" s="718">
        <v>0</v>
      </c>
      <c r="BP53" s="718">
        <v>0</v>
      </c>
      <c r="BQ53" s="718">
        <v>0</v>
      </c>
      <c r="BR53" s="718">
        <v>0</v>
      </c>
      <c r="BS53" s="718">
        <v>0</v>
      </c>
      <c r="BT53" s="718">
        <v>0</v>
      </c>
      <c r="BU53" s="718">
        <v>0</v>
      </c>
      <c r="BV53" s="718">
        <v>0</v>
      </c>
      <c r="BW53" s="718">
        <v>0</v>
      </c>
      <c r="BX53" s="718">
        <v>0</v>
      </c>
      <c r="BY53" s="718">
        <v>0</v>
      </c>
      <c r="BZ53" s="717">
        <v>0</v>
      </c>
      <c r="CA53" s="167"/>
    </row>
    <row r="54" spans="1:79" s="17" customFormat="1" ht="15.75">
      <c r="A54" s="17" t="s">
        <v>729</v>
      </c>
      <c r="B54" s="273">
        <v>31</v>
      </c>
      <c r="C54" s="178" t="s">
        <v>710</v>
      </c>
      <c r="D54" s="178" t="s">
        <v>669</v>
      </c>
      <c r="E54" s="178" t="s">
        <v>708</v>
      </c>
      <c r="F54" s="178" t="s">
        <v>670</v>
      </c>
      <c r="G54" s="178" t="s">
        <v>29</v>
      </c>
      <c r="H54" s="178" t="s">
        <v>677</v>
      </c>
      <c r="I54" s="178">
        <v>2008</v>
      </c>
      <c r="J54" s="178" t="s">
        <v>711</v>
      </c>
      <c r="K54" s="178"/>
      <c r="L54" s="178" t="s">
        <v>712</v>
      </c>
      <c r="M54" s="178" t="s">
        <v>686</v>
      </c>
      <c r="N54" s="178">
        <v>1468</v>
      </c>
      <c r="O54" s="718">
        <v>0</v>
      </c>
      <c r="P54" s="718">
        <v>0</v>
      </c>
      <c r="Q54" s="178"/>
      <c r="R54" s="718">
        <v>0</v>
      </c>
      <c r="S54" s="718">
        <v>0</v>
      </c>
      <c r="T54" s="718">
        <v>832.11440000000005</v>
      </c>
      <c r="U54" s="718">
        <v>0</v>
      </c>
      <c r="V54" s="718">
        <v>0</v>
      </c>
      <c r="W54" s="718">
        <v>0</v>
      </c>
      <c r="X54" s="718">
        <v>0</v>
      </c>
      <c r="Y54" s="718">
        <v>0</v>
      </c>
      <c r="Z54" s="718">
        <v>0</v>
      </c>
      <c r="AA54" s="718">
        <v>0</v>
      </c>
      <c r="AB54" s="718">
        <v>0</v>
      </c>
      <c r="AC54" s="718">
        <v>0</v>
      </c>
      <c r="AD54" s="718">
        <v>0</v>
      </c>
      <c r="AE54" s="718">
        <v>0</v>
      </c>
      <c r="AF54" s="718">
        <v>0</v>
      </c>
      <c r="AG54" s="718">
        <v>0</v>
      </c>
      <c r="AH54" s="718">
        <v>0</v>
      </c>
      <c r="AI54" s="718">
        <v>0</v>
      </c>
      <c r="AJ54" s="718">
        <v>0</v>
      </c>
      <c r="AK54" s="718">
        <v>0</v>
      </c>
      <c r="AL54" s="718">
        <v>0</v>
      </c>
      <c r="AM54" s="718">
        <v>0</v>
      </c>
      <c r="AN54" s="718">
        <v>0</v>
      </c>
      <c r="AO54" s="718">
        <v>0</v>
      </c>
      <c r="AP54" s="718">
        <v>0</v>
      </c>
      <c r="AQ54" s="718">
        <v>0</v>
      </c>
      <c r="AR54" s="718">
        <v>0</v>
      </c>
      <c r="AS54" s="718">
        <v>0</v>
      </c>
      <c r="AT54" s="718">
        <v>0</v>
      </c>
      <c r="AU54" s="718">
        <v>0</v>
      </c>
      <c r="AV54" s="178"/>
      <c r="AW54" s="718">
        <v>0</v>
      </c>
      <c r="AX54" s="718">
        <v>0</v>
      </c>
      <c r="AY54" s="718">
        <v>2652.6640000000002</v>
      </c>
      <c r="AZ54" s="718">
        <v>0</v>
      </c>
      <c r="BA54" s="718">
        <v>0</v>
      </c>
      <c r="BB54" s="718">
        <v>0</v>
      </c>
      <c r="BC54" s="718">
        <v>0</v>
      </c>
      <c r="BD54" s="718">
        <v>0</v>
      </c>
      <c r="BE54" s="718">
        <v>0</v>
      </c>
      <c r="BF54" s="718">
        <v>0</v>
      </c>
      <c r="BG54" s="718">
        <v>0</v>
      </c>
      <c r="BH54" s="718">
        <v>0</v>
      </c>
      <c r="BI54" s="718">
        <v>0</v>
      </c>
      <c r="BJ54" s="718">
        <v>0</v>
      </c>
      <c r="BK54" s="718">
        <v>0</v>
      </c>
      <c r="BL54" s="718">
        <v>0</v>
      </c>
      <c r="BM54" s="718">
        <v>0</v>
      </c>
      <c r="BN54" s="718">
        <v>0</v>
      </c>
      <c r="BO54" s="718">
        <v>0</v>
      </c>
      <c r="BP54" s="718">
        <v>0</v>
      </c>
      <c r="BQ54" s="718">
        <v>0</v>
      </c>
      <c r="BR54" s="718">
        <v>0</v>
      </c>
      <c r="BS54" s="718">
        <v>0</v>
      </c>
      <c r="BT54" s="718">
        <v>0</v>
      </c>
      <c r="BU54" s="718">
        <v>0</v>
      </c>
      <c r="BV54" s="718">
        <v>0</v>
      </c>
      <c r="BW54" s="718">
        <v>0</v>
      </c>
      <c r="BX54" s="718">
        <v>0</v>
      </c>
      <c r="BY54" s="718">
        <v>0</v>
      </c>
      <c r="BZ54" s="717">
        <v>0</v>
      </c>
      <c r="CA54" s="167"/>
    </row>
    <row r="55" spans="1:79" s="17" customFormat="1" ht="15.75">
      <c r="A55" s="17" t="s">
        <v>729</v>
      </c>
      <c r="B55" s="273">
        <v>32</v>
      </c>
      <c r="C55" s="178" t="s">
        <v>710</v>
      </c>
      <c r="D55" s="178" t="s">
        <v>669</v>
      </c>
      <c r="E55" s="178" t="s">
        <v>708</v>
      </c>
      <c r="F55" s="178" t="s">
        <v>670</v>
      </c>
      <c r="G55" s="178" t="s">
        <v>29</v>
      </c>
      <c r="H55" s="178" t="s">
        <v>677</v>
      </c>
      <c r="I55" s="178">
        <v>2009</v>
      </c>
      <c r="J55" s="178" t="s">
        <v>711</v>
      </c>
      <c r="K55" s="178"/>
      <c r="L55" s="178" t="s">
        <v>712</v>
      </c>
      <c r="M55" s="178" t="s">
        <v>686</v>
      </c>
      <c r="N55" s="178">
        <v>1602</v>
      </c>
      <c r="O55" s="718">
        <v>0</v>
      </c>
      <c r="P55" s="718">
        <v>0</v>
      </c>
      <c r="Q55" s="178"/>
      <c r="R55" s="718">
        <v>0</v>
      </c>
      <c r="S55" s="718">
        <v>0</v>
      </c>
      <c r="T55" s="718">
        <v>908.07039999999995</v>
      </c>
      <c r="U55" s="718">
        <v>0</v>
      </c>
      <c r="V55" s="718">
        <v>0</v>
      </c>
      <c r="W55" s="718">
        <v>0</v>
      </c>
      <c r="X55" s="718">
        <v>0</v>
      </c>
      <c r="Y55" s="718">
        <v>0</v>
      </c>
      <c r="Z55" s="718">
        <v>0</v>
      </c>
      <c r="AA55" s="718">
        <v>0</v>
      </c>
      <c r="AB55" s="718">
        <v>0</v>
      </c>
      <c r="AC55" s="718">
        <v>0</v>
      </c>
      <c r="AD55" s="718">
        <v>0</v>
      </c>
      <c r="AE55" s="718">
        <v>0</v>
      </c>
      <c r="AF55" s="718">
        <v>0</v>
      </c>
      <c r="AG55" s="718">
        <v>0</v>
      </c>
      <c r="AH55" s="718">
        <v>0</v>
      </c>
      <c r="AI55" s="718">
        <v>0</v>
      </c>
      <c r="AJ55" s="718">
        <v>0</v>
      </c>
      <c r="AK55" s="718">
        <v>0</v>
      </c>
      <c r="AL55" s="718">
        <v>0</v>
      </c>
      <c r="AM55" s="718">
        <v>0</v>
      </c>
      <c r="AN55" s="718">
        <v>0</v>
      </c>
      <c r="AO55" s="718">
        <v>0</v>
      </c>
      <c r="AP55" s="718">
        <v>0</v>
      </c>
      <c r="AQ55" s="718">
        <v>0</v>
      </c>
      <c r="AR55" s="718">
        <v>0</v>
      </c>
      <c r="AS55" s="718">
        <v>0</v>
      </c>
      <c r="AT55" s="718">
        <v>0</v>
      </c>
      <c r="AU55" s="718">
        <v>0</v>
      </c>
      <c r="AV55" s="178"/>
      <c r="AW55" s="718">
        <v>0</v>
      </c>
      <c r="AX55" s="718">
        <v>0</v>
      </c>
      <c r="AY55" s="718">
        <v>3159.91</v>
      </c>
      <c r="AZ55" s="718">
        <v>0</v>
      </c>
      <c r="BA55" s="718">
        <v>0</v>
      </c>
      <c r="BB55" s="718">
        <v>0</v>
      </c>
      <c r="BC55" s="718">
        <v>0</v>
      </c>
      <c r="BD55" s="718">
        <v>0</v>
      </c>
      <c r="BE55" s="718">
        <v>0</v>
      </c>
      <c r="BF55" s="718">
        <v>0</v>
      </c>
      <c r="BG55" s="718">
        <v>0</v>
      </c>
      <c r="BH55" s="718">
        <v>0</v>
      </c>
      <c r="BI55" s="718">
        <v>0</v>
      </c>
      <c r="BJ55" s="718">
        <v>0</v>
      </c>
      <c r="BK55" s="718">
        <v>0</v>
      </c>
      <c r="BL55" s="718">
        <v>0</v>
      </c>
      <c r="BM55" s="718">
        <v>0</v>
      </c>
      <c r="BN55" s="718">
        <v>0</v>
      </c>
      <c r="BO55" s="718">
        <v>0</v>
      </c>
      <c r="BP55" s="718">
        <v>0</v>
      </c>
      <c r="BQ55" s="718">
        <v>0</v>
      </c>
      <c r="BR55" s="718">
        <v>0</v>
      </c>
      <c r="BS55" s="718">
        <v>0</v>
      </c>
      <c r="BT55" s="718">
        <v>0</v>
      </c>
      <c r="BU55" s="718">
        <v>0</v>
      </c>
      <c r="BV55" s="718">
        <v>0</v>
      </c>
      <c r="BW55" s="718">
        <v>0</v>
      </c>
      <c r="BX55" s="718">
        <v>0</v>
      </c>
      <c r="BY55" s="718">
        <v>0</v>
      </c>
      <c r="BZ55" s="717">
        <v>0</v>
      </c>
      <c r="CA55" s="167"/>
    </row>
    <row r="56" spans="1:79" s="17" customFormat="1" ht="15.75">
      <c r="A56" s="17" t="s">
        <v>729</v>
      </c>
      <c r="B56" s="273">
        <v>33</v>
      </c>
      <c r="C56" s="178" t="s">
        <v>710</v>
      </c>
      <c r="D56" s="178" t="s">
        <v>669</v>
      </c>
      <c r="E56" s="178" t="s">
        <v>708</v>
      </c>
      <c r="F56" s="178" t="s">
        <v>670</v>
      </c>
      <c r="G56" s="178" t="s">
        <v>29</v>
      </c>
      <c r="H56" s="178" t="s">
        <v>677</v>
      </c>
      <c r="I56" s="178">
        <v>2010</v>
      </c>
      <c r="J56" s="178" t="s">
        <v>711</v>
      </c>
      <c r="K56" s="178"/>
      <c r="L56" s="178" t="s">
        <v>712</v>
      </c>
      <c r="M56" s="178" t="s">
        <v>686</v>
      </c>
      <c r="N56" s="178">
        <v>1681</v>
      </c>
      <c r="O56" s="718">
        <v>0</v>
      </c>
      <c r="P56" s="718">
        <v>0</v>
      </c>
      <c r="Q56" s="178"/>
      <c r="R56" s="718">
        <v>0</v>
      </c>
      <c r="S56" s="718">
        <v>0</v>
      </c>
      <c r="T56" s="718">
        <v>952.79819999999995</v>
      </c>
      <c r="U56" s="718">
        <v>0</v>
      </c>
      <c r="V56" s="718">
        <v>0</v>
      </c>
      <c r="W56" s="718">
        <v>0</v>
      </c>
      <c r="X56" s="718">
        <v>0</v>
      </c>
      <c r="Y56" s="718">
        <v>0</v>
      </c>
      <c r="Z56" s="718">
        <v>0</v>
      </c>
      <c r="AA56" s="718">
        <v>0</v>
      </c>
      <c r="AB56" s="718">
        <v>0</v>
      </c>
      <c r="AC56" s="718">
        <v>0</v>
      </c>
      <c r="AD56" s="718">
        <v>0</v>
      </c>
      <c r="AE56" s="718">
        <v>0</v>
      </c>
      <c r="AF56" s="718">
        <v>0</v>
      </c>
      <c r="AG56" s="718">
        <v>0</v>
      </c>
      <c r="AH56" s="718">
        <v>0</v>
      </c>
      <c r="AI56" s="718">
        <v>0</v>
      </c>
      <c r="AJ56" s="718">
        <v>0</v>
      </c>
      <c r="AK56" s="718">
        <v>0</v>
      </c>
      <c r="AL56" s="718">
        <v>0</v>
      </c>
      <c r="AM56" s="718">
        <v>0</v>
      </c>
      <c r="AN56" s="718">
        <v>0</v>
      </c>
      <c r="AO56" s="718">
        <v>0</v>
      </c>
      <c r="AP56" s="718">
        <v>0</v>
      </c>
      <c r="AQ56" s="718">
        <v>0</v>
      </c>
      <c r="AR56" s="718">
        <v>0</v>
      </c>
      <c r="AS56" s="718">
        <v>0</v>
      </c>
      <c r="AT56" s="718">
        <v>0</v>
      </c>
      <c r="AU56" s="718">
        <v>0</v>
      </c>
      <c r="AV56" s="178"/>
      <c r="AW56" s="718">
        <v>0</v>
      </c>
      <c r="AX56" s="718">
        <v>0</v>
      </c>
      <c r="AY56" s="718">
        <v>3279.4659999999999</v>
      </c>
      <c r="AZ56" s="718">
        <v>0</v>
      </c>
      <c r="BA56" s="718">
        <v>0</v>
      </c>
      <c r="BB56" s="718">
        <v>0</v>
      </c>
      <c r="BC56" s="718">
        <v>0</v>
      </c>
      <c r="BD56" s="718">
        <v>0</v>
      </c>
      <c r="BE56" s="718">
        <v>0</v>
      </c>
      <c r="BF56" s="718">
        <v>0</v>
      </c>
      <c r="BG56" s="718">
        <v>0</v>
      </c>
      <c r="BH56" s="718">
        <v>0</v>
      </c>
      <c r="BI56" s="718">
        <v>0</v>
      </c>
      <c r="BJ56" s="718">
        <v>0</v>
      </c>
      <c r="BK56" s="718">
        <v>0</v>
      </c>
      <c r="BL56" s="718">
        <v>0</v>
      </c>
      <c r="BM56" s="718">
        <v>0</v>
      </c>
      <c r="BN56" s="718">
        <v>0</v>
      </c>
      <c r="BO56" s="718">
        <v>0</v>
      </c>
      <c r="BP56" s="718">
        <v>0</v>
      </c>
      <c r="BQ56" s="718">
        <v>0</v>
      </c>
      <c r="BR56" s="718">
        <v>0</v>
      </c>
      <c r="BS56" s="718">
        <v>0</v>
      </c>
      <c r="BT56" s="718">
        <v>0</v>
      </c>
      <c r="BU56" s="718">
        <v>0</v>
      </c>
      <c r="BV56" s="718">
        <v>0</v>
      </c>
      <c r="BW56" s="718">
        <v>0</v>
      </c>
      <c r="BX56" s="718">
        <v>0</v>
      </c>
      <c r="BY56" s="718">
        <v>0</v>
      </c>
      <c r="BZ56" s="717">
        <v>0</v>
      </c>
      <c r="CA56" s="167"/>
    </row>
    <row r="57" spans="1:79" s="17" customFormat="1" ht="15.75">
      <c r="A57" s="17" t="s">
        <v>729</v>
      </c>
      <c r="B57" s="273">
        <v>34</v>
      </c>
      <c r="C57" s="178" t="s">
        <v>710</v>
      </c>
      <c r="D57" s="178" t="s">
        <v>674</v>
      </c>
      <c r="E57" s="178" t="s">
        <v>703</v>
      </c>
      <c r="F57" s="178" t="s">
        <v>670</v>
      </c>
      <c r="G57" s="178" t="s">
        <v>674</v>
      </c>
      <c r="H57" s="178" t="s">
        <v>677</v>
      </c>
      <c r="I57" s="178">
        <v>2013</v>
      </c>
      <c r="J57" s="178" t="s">
        <v>711</v>
      </c>
      <c r="K57" s="178"/>
      <c r="L57" s="178" t="s">
        <v>712</v>
      </c>
      <c r="M57" s="178" t="s">
        <v>687</v>
      </c>
      <c r="N57" s="178">
        <v>5</v>
      </c>
      <c r="O57" s="718">
        <v>0</v>
      </c>
      <c r="P57" s="718">
        <v>0</v>
      </c>
      <c r="Q57" s="178"/>
      <c r="R57" s="718">
        <v>0</v>
      </c>
      <c r="S57" s="718">
        <v>0</v>
      </c>
      <c r="T57" s="718">
        <v>1651.298</v>
      </c>
      <c r="U57" s="718">
        <v>0</v>
      </c>
      <c r="V57" s="718">
        <v>0</v>
      </c>
      <c r="W57" s="718">
        <v>0</v>
      </c>
      <c r="X57" s="718">
        <v>0</v>
      </c>
      <c r="Y57" s="718">
        <v>0</v>
      </c>
      <c r="Z57" s="718">
        <v>0</v>
      </c>
      <c r="AA57" s="718">
        <v>0</v>
      </c>
      <c r="AB57" s="718">
        <v>0</v>
      </c>
      <c r="AC57" s="718">
        <v>0</v>
      </c>
      <c r="AD57" s="718">
        <v>0</v>
      </c>
      <c r="AE57" s="718">
        <v>0</v>
      </c>
      <c r="AF57" s="718">
        <v>0</v>
      </c>
      <c r="AG57" s="718">
        <v>0</v>
      </c>
      <c r="AH57" s="718">
        <v>0</v>
      </c>
      <c r="AI57" s="718">
        <v>0</v>
      </c>
      <c r="AJ57" s="718">
        <v>0</v>
      </c>
      <c r="AK57" s="718">
        <v>0</v>
      </c>
      <c r="AL57" s="718">
        <v>0</v>
      </c>
      <c r="AM57" s="718">
        <v>0</v>
      </c>
      <c r="AN57" s="718">
        <v>0</v>
      </c>
      <c r="AO57" s="718">
        <v>0</v>
      </c>
      <c r="AP57" s="718">
        <v>0</v>
      </c>
      <c r="AQ57" s="718">
        <v>0</v>
      </c>
      <c r="AR57" s="718">
        <v>0</v>
      </c>
      <c r="AS57" s="718">
        <v>0</v>
      </c>
      <c r="AT57" s="718">
        <v>0</v>
      </c>
      <c r="AU57" s="718">
        <v>0</v>
      </c>
      <c r="AV57" s="178"/>
      <c r="AW57" s="718">
        <v>0</v>
      </c>
      <c r="AX57" s="718">
        <v>0</v>
      </c>
      <c r="AY57" s="718">
        <v>63912.42</v>
      </c>
      <c r="AZ57" s="718">
        <v>0</v>
      </c>
      <c r="BA57" s="718">
        <v>0</v>
      </c>
      <c r="BB57" s="718">
        <v>0</v>
      </c>
      <c r="BC57" s="718">
        <v>0</v>
      </c>
      <c r="BD57" s="718">
        <v>0</v>
      </c>
      <c r="BE57" s="718">
        <v>0</v>
      </c>
      <c r="BF57" s="718">
        <v>0</v>
      </c>
      <c r="BG57" s="718">
        <v>0</v>
      </c>
      <c r="BH57" s="718">
        <v>0</v>
      </c>
      <c r="BI57" s="718">
        <v>0</v>
      </c>
      <c r="BJ57" s="718">
        <v>0</v>
      </c>
      <c r="BK57" s="718">
        <v>0</v>
      </c>
      <c r="BL57" s="718">
        <v>0</v>
      </c>
      <c r="BM57" s="718">
        <v>0</v>
      </c>
      <c r="BN57" s="718">
        <v>0</v>
      </c>
      <c r="BO57" s="718">
        <v>0</v>
      </c>
      <c r="BP57" s="718">
        <v>0</v>
      </c>
      <c r="BQ57" s="718">
        <v>0</v>
      </c>
      <c r="BR57" s="718">
        <v>0</v>
      </c>
      <c r="BS57" s="718">
        <v>0</v>
      </c>
      <c r="BT57" s="718">
        <v>0</v>
      </c>
      <c r="BU57" s="718">
        <v>0</v>
      </c>
      <c r="BV57" s="718">
        <v>0</v>
      </c>
      <c r="BW57" s="718">
        <v>0</v>
      </c>
      <c r="BX57" s="718">
        <v>0</v>
      </c>
      <c r="BY57" s="718">
        <v>0</v>
      </c>
      <c r="BZ57" s="717">
        <v>0</v>
      </c>
      <c r="CA57" s="167"/>
    </row>
    <row r="58" spans="1:79" s="17" customFormat="1" ht="15.75">
      <c r="B58" s="273">
        <v>35</v>
      </c>
      <c r="C58" s="178" t="s">
        <v>210</v>
      </c>
      <c r="D58" s="178" t="s">
        <v>669</v>
      </c>
      <c r="E58" s="178" t="s">
        <v>1</v>
      </c>
      <c r="F58" s="178" t="s">
        <v>670</v>
      </c>
      <c r="G58" s="178" t="s">
        <v>29</v>
      </c>
      <c r="H58" s="178" t="s">
        <v>676</v>
      </c>
      <c r="I58" s="178">
        <v>2013</v>
      </c>
      <c r="J58" s="178" t="s">
        <v>711</v>
      </c>
      <c r="K58" s="178"/>
      <c r="L58" s="178" t="s">
        <v>712</v>
      </c>
      <c r="M58" s="178" t="s">
        <v>679</v>
      </c>
      <c r="N58" s="178">
        <v>1</v>
      </c>
      <c r="O58" s="718">
        <v>0</v>
      </c>
      <c r="P58" s="718">
        <v>1000</v>
      </c>
      <c r="Q58" s="178"/>
      <c r="R58" s="718">
        <v>0</v>
      </c>
      <c r="S58" s="718">
        <v>0</v>
      </c>
      <c r="T58" s="718">
        <v>3.4312370000000002E-2</v>
      </c>
      <c r="U58" s="718">
        <v>3.4312370000000002E-2</v>
      </c>
      <c r="V58" s="718">
        <v>3.4312370000000002E-2</v>
      </c>
      <c r="W58" s="718">
        <v>3.4312370000000002E-2</v>
      </c>
      <c r="X58" s="718">
        <v>1.9062699999999998E-2</v>
      </c>
      <c r="Y58" s="718">
        <v>0</v>
      </c>
      <c r="Z58" s="718">
        <v>0</v>
      </c>
      <c r="AA58" s="718">
        <v>0</v>
      </c>
      <c r="AB58" s="718">
        <v>0</v>
      </c>
      <c r="AC58" s="718">
        <v>0</v>
      </c>
      <c r="AD58" s="718">
        <v>0</v>
      </c>
      <c r="AE58" s="718">
        <v>0</v>
      </c>
      <c r="AF58" s="718">
        <v>0</v>
      </c>
      <c r="AG58" s="718">
        <v>0</v>
      </c>
      <c r="AH58" s="718">
        <v>0</v>
      </c>
      <c r="AI58" s="718">
        <v>0</v>
      </c>
      <c r="AJ58" s="718">
        <v>0</v>
      </c>
      <c r="AK58" s="718">
        <v>0</v>
      </c>
      <c r="AL58" s="718">
        <v>0</v>
      </c>
      <c r="AM58" s="718">
        <v>0</v>
      </c>
      <c r="AN58" s="718">
        <v>0</v>
      </c>
      <c r="AO58" s="718">
        <v>0</v>
      </c>
      <c r="AP58" s="718">
        <v>0</v>
      </c>
      <c r="AQ58" s="718">
        <v>0</v>
      </c>
      <c r="AR58" s="718">
        <v>0</v>
      </c>
      <c r="AS58" s="718">
        <v>0</v>
      </c>
      <c r="AT58" s="718">
        <v>0</v>
      </c>
      <c r="AU58" s="718">
        <v>0</v>
      </c>
      <c r="AV58" s="178"/>
      <c r="AW58" s="718">
        <v>0</v>
      </c>
      <c r="AX58" s="718">
        <v>0</v>
      </c>
      <c r="AY58" s="718">
        <v>240.122016</v>
      </c>
      <c r="AZ58" s="718">
        <v>240.122016</v>
      </c>
      <c r="BA58" s="718">
        <v>240.122016</v>
      </c>
      <c r="BB58" s="718">
        <v>240.122016</v>
      </c>
      <c r="BC58" s="718">
        <v>129.70576600000001</v>
      </c>
      <c r="BD58" s="718">
        <v>0</v>
      </c>
      <c r="BE58" s="718">
        <v>0</v>
      </c>
      <c r="BF58" s="718">
        <v>0</v>
      </c>
      <c r="BG58" s="718">
        <v>0</v>
      </c>
      <c r="BH58" s="718">
        <v>0</v>
      </c>
      <c r="BI58" s="718">
        <v>0</v>
      </c>
      <c r="BJ58" s="718">
        <v>0</v>
      </c>
      <c r="BK58" s="718">
        <v>0</v>
      </c>
      <c r="BL58" s="718">
        <v>0</v>
      </c>
      <c r="BM58" s="718">
        <v>0</v>
      </c>
      <c r="BN58" s="718">
        <v>0</v>
      </c>
      <c r="BO58" s="718">
        <v>0</v>
      </c>
      <c r="BP58" s="718">
        <v>0</v>
      </c>
      <c r="BQ58" s="718">
        <v>0</v>
      </c>
      <c r="BR58" s="718">
        <v>0</v>
      </c>
      <c r="BS58" s="718">
        <v>0</v>
      </c>
      <c r="BT58" s="718">
        <v>0</v>
      </c>
      <c r="BU58" s="718">
        <v>0</v>
      </c>
      <c r="BV58" s="718">
        <v>0</v>
      </c>
      <c r="BW58" s="718">
        <v>0</v>
      </c>
      <c r="BX58" s="718">
        <v>0</v>
      </c>
      <c r="BY58" s="718">
        <v>0</v>
      </c>
      <c r="BZ58" s="717">
        <v>0</v>
      </c>
      <c r="CA58" s="167"/>
    </row>
    <row r="59" spans="1:79" s="17" customFormat="1" ht="15.75">
      <c r="B59" s="273">
        <v>36</v>
      </c>
      <c r="C59" s="178" t="s">
        <v>210</v>
      </c>
      <c r="D59" s="178" t="s">
        <v>669</v>
      </c>
      <c r="E59" s="178" t="s">
        <v>707</v>
      </c>
      <c r="F59" s="178" t="s">
        <v>670</v>
      </c>
      <c r="G59" s="178" t="s">
        <v>29</v>
      </c>
      <c r="H59" s="178" t="s">
        <v>676</v>
      </c>
      <c r="I59" s="178">
        <v>2012</v>
      </c>
      <c r="J59" s="178" t="s">
        <v>711</v>
      </c>
      <c r="K59" s="178"/>
      <c r="L59" s="178" t="s">
        <v>718</v>
      </c>
      <c r="M59" s="178" t="s">
        <v>719</v>
      </c>
      <c r="N59" s="178">
        <v>1</v>
      </c>
      <c r="O59" s="718">
        <v>0</v>
      </c>
      <c r="P59" s="718">
        <v>1000</v>
      </c>
      <c r="Q59" s="178"/>
      <c r="R59" s="718">
        <v>0</v>
      </c>
      <c r="S59" s="718">
        <v>0.16029272</v>
      </c>
      <c r="T59" s="718">
        <v>0.16029272</v>
      </c>
      <c r="U59" s="718">
        <v>0.16029272</v>
      </c>
      <c r="V59" s="718">
        <v>0.16029272</v>
      </c>
      <c r="W59" s="718">
        <v>0.16029272</v>
      </c>
      <c r="X59" s="718">
        <v>0.16029272</v>
      </c>
      <c r="Y59" s="718">
        <v>0.16029272</v>
      </c>
      <c r="Z59" s="718">
        <v>0.16029272</v>
      </c>
      <c r="AA59" s="718">
        <v>0.16029272</v>
      </c>
      <c r="AB59" s="718">
        <v>0.16029272</v>
      </c>
      <c r="AC59" s="718">
        <v>0.16029272</v>
      </c>
      <c r="AD59" s="718">
        <v>0.16029272</v>
      </c>
      <c r="AE59" s="718">
        <v>0.16029272</v>
      </c>
      <c r="AF59" s="718">
        <v>0.16029272</v>
      </c>
      <c r="AG59" s="718">
        <v>0.16029272</v>
      </c>
      <c r="AH59" s="718">
        <v>0.16029272</v>
      </c>
      <c r="AI59" s="718">
        <v>0.16029272</v>
      </c>
      <c r="AJ59" s="718">
        <v>0.16029272</v>
      </c>
      <c r="AK59" s="718">
        <v>0.16029272</v>
      </c>
      <c r="AL59" s="718">
        <v>0.13777410000000001</v>
      </c>
      <c r="AM59" s="718">
        <v>0</v>
      </c>
      <c r="AN59" s="718">
        <v>0</v>
      </c>
      <c r="AO59" s="718">
        <v>0</v>
      </c>
      <c r="AP59" s="718">
        <v>0</v>
      </c>
      <c r="AQ59" s="718">
        <v>0</v>
      </c>
      <c r="AR59" s="718">
        <v>0</v>
      </c>
      <c r="AS59" s="718">
        <v>0</v>
      </c>
      <c r="AT59" s="718">
        <v>0</v>
      </c>
      <c r="AU59" s="718">
        <v>0</v>
      </c>
      <c r="AV59" s="178"/>
      <c r="AW59" s="718">
        <v>0</v>
      </c>
      <c r="AX59" s="718">
        <v>325.89620200000002</v>
      </c>
      <c r="AY59" s="718">
        <v>325.89620200000002</v>
      </c>
      <c r="AZ59" s="718">
        <v>325.89620200000002</v>
      </c>
      <c r="BA59" s="718">
        <v>325.89620200000002</v>
      </c>
      <c r="BB59" s="718">
        <v>325.89620200000002</v>
      </c>
      <c r="BC59" s="718">
        <v>325.89620200000002</v>
      </c>
      <c r="BD59" s="718">
        <v>325.89620200000002</v>
      </c>
      <c r="BE59" s="718">
        <v>325.89620200000002</v>
      </c>
      <c r="BF59" s="718">
        <v>325.89620200000002</v>
      </c>
      <c r="BG59" s="718">
        <v>325.89620200000002</v>
      </c>
      <c r="BH59" s="718">
        <v>325.89620200000002</v>
      </c>
      <c r="BI59" s="718">
        <v>325.89620200000002</v>
      </c>
      <c r="BJ59" s="718">
        <v>325.89620200000002</v>
      </c>
      <c r="BK59" s="718">
        <v>325.89620200000002</v>
      </c>
      <c r="BL59" s="718">
        <v>325.89620200000002</v>
      </c>
      <c r="BM59" s="718">
        <v>325.89620200000002</v>
      </c>
      <c r="BN59" s="718">
        <v>325.89620200000002</v>
      </c>
      <c r="BO59" s="718">
        <v>325.89620200000002</v>
      </c>
      <c r="BP59" s="718">
        <v>303.32527700000003</v>
      </c>
      <c r="BQ59" s="718">
        <v>0</v>
      </c>
      <c r="BR59" s="718">
        <v>0</v>
      </c>
      <c r="BS59" s="718">
        <v>0</v>
      </c>
      <c r="BT59" s="718">
        <v>0</v>
      </c>
      <c r="BU59" s="718">
        <v>0</v>
      </c>
      <c r="BV59" s="718">
        <v>0</v>
      </c>
      <c r="BW59" s="718">
        <v>0</v>
      </c>
      <c r="BX59" s="718">
        <v>0</v>
      </c>
      <c r="BY59" s="718">
        <v>0</v>
      </c>
      <c r="BZ59" s="717">
        <v>0</v>
      </c>
      <c r="CA59" s="167"/>
    </row>
    <row r="60" spans="1:79" s="17" customFormat="1" ht="15.75">
      <c r="B60" s="274" t="s">
        <v>493</v>
      </c>
      <c r="C60" s="277"/>
      <c r="D60" s="277"/>
      <c r="E60" s="277"/>
      <c r="F60" s="277"/>
      <c r="G60" s="277"/>
      <c r="H60" s="277"/>
      <c r="I60" s="277"/>
      <c r="J60" s="277"/>
      <c r="K60" s="277"/>
      <c r="L60" s="277"/>
      <c r="M60" s="277"/>
      <c r="N60" s="277"/>
      <c r="O60" s="277"/>
      <c r="P60" s="277"/>
      <c r="Q60" s="277"/>
      <c r="R60" s="277"/>
      <c r="S60" s="277"/>
      <c r="T60" s="277"/>
      <c r="U60" s="277"/>
      <c r="V60" s="277"/>
      <c r="W60" s="277"/>
      <c r="X60" s="277"/>
      <c r="Y60" s="277"/>
      <c r="Z60" s="277"/>
      <c r="AA60" s="277"/>
      <c r="AB60" s="277"/>
      <c r="AC60" s="277"/>
      <c r="AD60" s="277"/>
      <c r="AE60" s="277"/>
      <c r="AF60" s="277"/>
      <c r="AG60" s="277"/>
      <c r="AH60" s="277"/>
      <c r="AI60" s="277"/>
      <c r="AJ60" s="277"/>
      <c r="AK60" s="277"/>
      <c r="AL60" s="277"/>
      <c r="AM60" s="277"/>
      <c r="AN60" s="277"/>
      <c r="AO60" s="277"/>
      <c r="AP60" s="277"/>
      <c r="AQ60" s="277"/>
      <c r="AR60" s="277"/>
      <c r="AS60" s="277"/>
      <c r="AT60" s="277"/>
      <c r="AU60" s="277"/>
      <c r="AV60" s="277"/>
      <c r="AW60" s="277"/>
      <c r="AX60" s="277"/>
      <c r="AY60" s="277"/>
      <c r="AZ60" s="277"/>
      <c r="BA60" s="277"/>
      <c r="BB60" s="277"/>
      <c r="BC60" s="277"/>
      <c r="BD60" s="277"/>
      <c r="BE60" s="277"/>
      <c r="BF60" s="277"/>
      <c r="BG60" s="277"/>
      <c r="BH60" s="277"/>
      <c r="BI60" s="277"/>
      <c r="BJ60" s="277"/>
      <c r="BK60" s="277"/>
      <c r="BL60" s="277"/>
      <c r="BM60" s="277"/>
      <c r="BN60" s="277"/>
      <c r="BO60" s="277"/>
      <c r="BP60" s="277"/>
      <c r="BQ60" s="277"/>
      <c r="BR60" s="277"/>
      <c r="BS60" s="277"/>
      <c r="BT60" s="277"/>
      <c r="BU60" s="277"/>
      <c r="BV60" s="277"/>
      <c r="BW60" s="277"/>
      <c r="BX60" s="277"/>
      <c r="BY60" s="277"/>
      <c r="BZ60" s="278"/>
      <c r="CA60" s="167"/>
    </row>
  </sheetData>
  <mergeCells count="1">
    <mergeCell ref="B22:B23"/>
  </mergeCells>
  <hyperlinks>
    <hyperlink ref="H18" location="Table_4_c.__2013_Lost_Revenues_Work_Form" display="Go to Tab 4."/>
  </hyperlinks>
  <pageMargins left="0.70866141732283472" right="0.70866141732283472" top="0.74803149606299213" bottom="0.74803149606299213" header="0.31496062992125984" footer="0.31496062992125984"/>
  <pageSetup scale="46" fitToWidth="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4:CA75"/>
  <sheetViews>
    <sheetView topLeftCell="A12" zoomScale="80" zoomScaleNormal="80" workbookViewId="0">
      <pane xSplit="9" ySplit="12" topLeftCell="BS48" activePane="bottomRight" state="frozen"/>
      <selection activeCell="A12" sqref="A12"/>
      <selection pane="topRight" activeCell="J12" sqref="J12"/>
      <selection pane="bottomLeft" activeCell="A24" sqref="A24"/>
      <selection pane="bottomRight" activeCell="BT12" sqref="BT1:BZ1048576"/>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38.7109375" style="12" bestFit="1" customWidth="1"/>
    <col min="6" max="6" width="36.7109375" style="12" bestFit="1" customWidth="1"/>
    <col min="7"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8.140625" style="12" bestFit="1" customWidth="1"/>
    <col min="17" max="17" width="9.140625" style="12"/>
    <col min="18" max="18" width="9.28515625" style="12" bestFit="1" customWidth="1"/>
    <col min="19" max="20" width="9.42578125" style="12" bestFit="1" customWidth="1"/>
    <col min="21" max="21" width="12.42578125" style="12" bestFit="1" customWidth="1"/>
    <col min="22" max="39" width="11.28515625" style="12" bestFit="1" customWidth="1"/>
    <col min="40" max="40" width="9.42578125" style="12" bestFit="1" customWidth="1"/>
    <col min="41" max="47" width="9.28515625" style="12" bestFit="1" customWidth="1"/>
    <col min="48" max="48" width="9.140625" style="12"/>
    <col min="49" max="49" width="12.42578125" style="12" bestFit="1" customWidth="1"/>
    <col min="50" max="51" width="15.7109375" style="12" bestFit="1" customWidth="1"/>
    <col min="52" max="64" width="17" style="12" bestFit="1" customWidth="1"/>
    <col min="65" max="71" width="15.7109375" style="12" bestFit="1" customWidth="1"/>
    <col min="72" max="72" width="12.42578125" style="12" hidden="1" customWidth="1"/>
    <col min="73" max="78" width="9.28515625" style="12" hidden="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4.75" customHeight="1">
      <c r="B18" s="196" t="s">
        <v>578</v>
      </c>
      <c r="D18" s="92"/>
      <c r="H18" s="625" t="s">
        <v>598</v>
      </c>
    </row>
    <row r="19" spans="2:79" ht="24.75" customHeight="1">
      <c r="B19" s="660" t="s">
        <v>527</v>
      </c>
      <c r="C19" s="649"/>
      <c r="D19" s="649"/>
      <c r="E19" s="649"/>
      <c r="F19" s="649"/>
      <c r="G19" s="649"/>
      <c r="H19" s="649"/>
      <c r="I19" s="649"/>
      <c r="J19" s="649"/>
      <c r="K19" s="649"/>
      <c r="L19" s="649"/>
      <c r="M19" s="649"/>
      <c r="N19" s="649"/>
      <c r="O19" s="649"/>
      <c r="P19" s="649"/>
    </row>
    <row r="20" spans="2:79" ht="24.75" customHeight="1">
      <c r="B20" s="660" t="s">
        <v>528</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8"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8"/>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t="s">
        <v>210</v>
      </c>
      <c r="D24" s="178" t="s">
        <v>671</v>
      </c>
      <c r="E24" s="178" t="s">
        <v>21</v>
      </c>
      <c r="F24" s="178" t="s">
        <v>670</v>
      </c>
      <c r="G24" s="178" t="s">
        <v>720</v>
      </c>
      <c r="H24" s="178" t="s">
        <v>676</v>
      </c>
      <c r="I24" s="178">
        <v>2014</v>
      </c>
      <c r="J24" s="178" t="s">
        <v>711</v>
      </c>
      <c r="K24" s="178"/>
      <c r="L24" s="178" t="s">
        <v>726</v>
      </c>
      <c r="M24" s="178" t="s">
        <v>688</v>
      </c>
      <c r="N24" s="178">
        <v>1468</v>
      </c>
      <c r="O24" s="718">
        <v>1347731</v>
      </c>
      <c r="P24" s="718">
        <v>4679900267</v>
      </c>
      <c r="Q24" s="178"/>
      <c r="R24" s="718">
        <v>0</v>
      </c>
      <c r="S24" s="718">
        <v>0</v>
      </c>
      <c r="T24" s="718">
        <v>0</v>
      </c>
      <c r="U24" s="718">
        <v>1347.731</v>
      </c>
      <c r="V24" s="718">
        <v>1321.8019999999999</v>
      </c>
      <c r="W24" s="718">
        <v>1288.17</v>
      </c>
      <c r="X24" s="718">
        <v>743.65509999999995</v>
      </c>
      <c r="Y24" s="718">
        <v>743.65509999999995</v>
      </c>
      <c r="Z24" s="718">
        <v>743.65509999999995</v>
      </c>
      <c r="AA24" s="718">
        <v>743.65509999999995</v>
      </c>
      <c r="AB24" s="718">
        <v>743.65509999999995</v>
      </c>
      <c r="AC24" s="718">
        <v>743.65509999999995</v>
      </c>
      <c r="AD24" s="718">
        <v>743.65509999999995</v>
      </c>
      <c r="AE24" s="718">
        <v>736.3143</v>
      </c>
      <c r="AF24" s="718">
        <v>326.61090000000002</v>
      </c>
      <c r="AG24" s="718">
        <v>6.800713</v>
      </c>
      <c r="AH24" s="718">
        <v>6.800713</v>
      </c>
      <c r="AI24" s="718">
        <v>6.800713</v>
      </c>
      <c r="AJ24" s="718">
        <v>0</v>
      </c>
      <c r="AK24" s="718">
        <v>0</v>
      </c>
      <c r="AL24" s="718">
        <v>0</v>
      </c>
      <c r="AM24" s="718">
        <v>0</v>
      </c>
      <c r="AN24" s="718">
        <v>0</v>
      </c>
      <c r="AO24" s="718">
        <v>0</v>
      </c>
      <c r="AP24" s="718">
        <v>0</v>
      </c>
      <c r="AQ24" s="718">
        <v>0</v>
      </c>
      <c r="AR24" s="718">
        <v>0</v>
      </c>
      <c r="AS24" s="718">
        <v>0</v>
      </c>
      <c r="AT24" s="718">
        <v>0</v>
      </c>
      <c r="AU24" s="718">
        <v>0</v>
      </c>
      <c r="AV24" s="178"/>
      <c r="AW24" s="718">
        <v>0</v>
      </c>
      <c r="AX24" s="718">
        <v>0</v>
      </c>
      <c r="AY24" s="718">
        <v>0</v>
      </c>
      <c r="AZ24" s="718">
        <v>4679900</v>
      </c>
      <c r="BA24" s="718">
        <v>4579621</v>
      </c>
      <c r="BB24" s="718">
        <v>4449982</v>
      </c>
      <c r="BC24" s="718">
        <v>2705295</v>
      </c>
      <c r="BD24" s="718">
        <v>2705295</v>
      </c>
      <c r="BE24" s="718">
        <v>2705295</v>
      </c>
      <c r="BF24" s="718">
        <v>2705295</v>
      </c>
      <c r="BG24" s="718">
        <v>2705295</v>
      </c>
      <c r="BH24" s="718">
        <v>2705295</v>
      </c>
      <c r="BI24" s="718">
        <v>2705295</v>
      </c>
      <c r="BJ24" s="718">
        <v>2637606</v>
      </c>
      <c r="BK24" s="718">
        <v>1033658</v>
      </c>
      <c r="BL24" s="718">
        <v>6795.866</v>
      </c>
      <c r="BM24" s="718">
        <v>6795.866</v>
      </c>
      <c r="BN24" s="718">
        <v>6795.866</v>
      </c>
      <c r="BO24" s="718">
        <v>0</v>
      </c>
      <c r="BP24" s="718">
        <v>0</v>
      </c>
      <c r="BQ24" s="718">
        <v>0</v>
      </c>
      <c r="BR24" s="718">
        <v>0</v>
      </c>
      <c r="BS24" s="718">
        <v>0</v>
      </c>
      <c r="BT24" s="718">
        <v>0</v>
      </c>
      <c r="BU24" s="718">
        <v>0</v>
      </c>
      <c r="BV24" s="718">
        <v>0</v>
      </c>
      <c r="BW24" s="718">
        <v>0</v>
      </c>
      <c r="BX24" s="718">
        <v>0</v>
      </c>
      <c r="BY24" s="718">
        <v>0</v>
      </c>
      <c r="BZ24" s="719">
        <v>0</v>
      </c>
      <c r="CA24" s="167"/>
    </row>
    <row r="25" spans="2:79" s="17" customFormat="1" ht="15.75">
      <c r="B25" s="273">
        <v>2</v>
      </c>
      <c r="C25" s="178" t="s">
        <v>210</v>
      </c>
      <c r="D25" s="178" t="s">
        <v>671</v>
      </c>
      <c r="E25" s="178" t="s">
        <v>20</v>
      </c>
      <c r="F25" s="178" t="s">
        <v>670</v>
      </c>
      <c r="G25" s="178" t="s">
        <v>720</v>
      </c>
      <c r="H25" s="178" t="s">
        <v>676</v>
      </c>
      <c r="I25" s="178">
        <v>2011</v>
      </c>
      <c r="J25" s="178" t="s">
        <v>711</v>
      </c>
      <c r="K25" s="178"/>
      <c r="L25" s="178" t="s">
        <v>726</v>
      </c>
      <c r="M25" s="178" t="s">
        <v>713</v>
      </c>
      <c r="N25" s="178">
        <v>1</v>
      </c>
      <c r="O25" s="718">
        <v>2220.9769999999999</v>
      </c>
      <c r="P25" s="718">
        <v>43993462.280000001</v>
      </c>
      <c r="Q25" s="178"/>
      <c r="R25" s="718">
        <v>2.220977</v>
      </c>
      <c r="S25" s="718">
        <v>2.220977</v>
      </c>
      <c r="T25" s="718">
        <v>2.220977</v>
      </c>
      <c r="U25" s="718">
        <v>2.220977</v>
      </c>
      <c r="V25" s="718">
        <v>0</v>
      </c>
      <c r="W25" s="718">
        <v>0</v>
      </c>
      <c r="X25" s="718">
        <v>0</v>
      </c>
      <c r="Y25" s="718">
        <v>0</v>
      </c>
      <c r="Z25" s="718">
        <v>0</v>
      </c>
      <c r="AA25" s="718">
        <v>0</v>
      </c>
      <c r="AB25" s="718">
        <v>0</v>
      </c>
      <c r="AC25" s="718">
        <v>0</v>
      </c>
      <c r="AD25" s="718">
        <v>0</v>
      </c>
      <c r="AE25" s="718">
        <v>0</v>
      </c>
      <c r="AF25" s="718">
        <v>0</v>
      </c>
      <c r="AG25" s="718">
        <v>0</v>
      </c>
      <c r="AH25" s="718">
        <v>0</v>
      </c>
      <c r="AI25" s="718">
        <v>0</v>
      </c>
      <c r="AJ25" s="718">
        <v>0</v>
      </c>
      <c r="AK25" s="718">
        <v>0</v>
      </c>
      <c r="AL25" s="718">
        <v>0</v>
      </c>
      <c r="AM25" s="718">
        <v>0</v>
      </c>
      <c r="AN25" s="718">
        <v>0</v>
      </c>
      <c r="AO25" s="718">
        <v>0</v>
      </c>
      <c r="AP25" s="718">
        <v>0</v>
      </c>
      <c r="AQ25" s="718">
        <v>0</v>
      </c>
      <c r="AR25" s="718">
        <v>0</v>
      </c>
      <c r="AS25" s="718">
        <v>0</v>
      </c>
      <c r="AT25" s="718">
        <v>0</v>
      </c>
      <c r="AU25" s="718">
        <v>0</v>
      </c>
      <c r="AV25" s="178"/>
      <c r="AW25" s="718">
        <v>10998.37</v>
      </c>
      <c r="AX25" s="718">
        <v>10998.37</v>
      </c>
      <c r="AY25" s="718">
        <v>10998.37</v>
      </c>
      <c r="AZ25" s="718">
        <v>10998.37</v>
      </c>
      <c r="BA25" s="718">
        <v>0</v>
      </c>
      <c r="BB25" s="718">
        <v>0</v>
      </c>
      <c r="BC25" s="718">
        <v>0</v>
      </c>
      <c r="BD25" s="718">
        <v>0</v>
      </c>
      <c r="BE25" s="718">
        <v>0</v>
      </c>
      <c r="BF25" s="718">
        <v>0</v>
      </c>
      <c r="BG25" s="718">
        <v>0</v>
      </c>
      <c r="BH25" s="718">
        <v>0</v>
      </c>
      <c r="BI25" s="718">
        <v>0</v>
      </c>
      <c r="BJ25" s="718">
        <v>0</v>
      </c>
      <c r="BK25" s="718">
        <v>0</v>
      </c>
      <c r="BL25" s="718">
        <v>0</v>
      </c>
      <c r="BM25" s="718">
        <v>0</v>
      </c>
      <c r="BN25" s="718">
        <v>0</v>
      </c>
      <c r="BO25" s="718">
        <v>0</v>
      </c>
      <c r="BP25" s="718">
        <v>0</v>
      </c>
      <c r="BQ25" s="718">
        <v>0</v>
      </c>
      <c r="BR25" s="718">
        <v>0</v>
      </c>
      <c r="BS25" s="718">
        <v>0</v>
      </c>
      <c r="BT25" s="718">
        <v>0</v>
      </c>
      <c r="BU25" s="718">
        <v>0</v>
      </c>
      <c r="BV25" s="718">
        <v>0</v>
      </c>
      <c r="BW25" s="718">
        <v>0</v>
      </c>
      <c r="BX25" s="718">
        <v>0</v>
      </c>
      <c r="BY25" s="718">
        <v>0</v>
      </c>
      <c r="BZ25" s="719">
        <v>0</v>
      </c>
      <c r="CA25" s="167"/>
    </row>
    <row r="26" spans="2:79" s="17" customFormat="1" ht="15.75">
      <c r="B26" s="273">
        <v>3</v>
      </c>
      <c r="C26" s="178" t="s">
        <v>210</v>
      </c>
      <c r="D26" s="178" t="s">
        <v>671</v>
      </c>
      <c r="E26" s="178" t="s">
        <v>20</v>
      </c>
      <c r="F26" s="178" t="s">
        <v>670</v>
      </c>
      <c r="G26" s="178" t="s">
        <v>720</v>
      </c>
      <c r="H26" s="178" t="s">
        <v>676</v>
      </c>
      <c r="I26" s="178">
        <v>2012</v>
      </c>
      <c r="J26" s="178" t="s">
        <v>711</v>
      </c>
      <c r="K26" s="178"/>
      <c r="L26" s="178" t="s">
        <v>726</v>
      </c>
      <c r="M26" s="178" t="s">
        <v>713</v>
      </c>
      <c r="N26" s="178">
        <v>3</v>
      </c>
      <c r="O26" s="718">
        <v>8763.3649999999998</v>
      </c>
      <c r="P26" s="718">
        <v>130189583.3</v>
      </c>
      <c r="Q26" s="178"/>
      <c r="R26" s="718">
        <v>0</v>
      </c>
      <c r="S26" s="718">
        <v>8.7633650000000003</v>
      </c>
      <c r="T26" s="718">
        <v>8.7633650000000003</v>
      </c>
      <c r="U26" s="718">
        <v>8.7633650000000003</v>
      </c>
      <c r="V26" s="718">
        <v>8.7633650000000003</v>
      </c>
      <c r="W26" s="718">
        <v>0</v>
      </c>
      <c r="X26" s="718">
        <v>0</v>
      </c>
      <c r="Y26" s="718">
        <v>0</v>
      </c>
      <c r="Z26" s="718">
        <v>0</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718">
        <v>0</v>
      </c>
      <c r="AX26" s="718">
        <v>43396.53</v>
      </c>
      <c r="AY26" s="718">
        <v>43396.53</v>
      </c>
      <c r="AZ26" s="718">
        <v>43396.53</v>
      </c>
      <c r="BA26" s="718">
        <v>43396.53</v>
      </c>
      <c r="BB26" s="718">
        <v>0</v>
      </c>
      <c r="BC26" s="718">
        <v>0</v>
      </c>
      <c r="BD26" s="718">
        <v>0</v>
      </c>
      <c r="BE26" s="718">
        <v>0</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9">
        <v>0</v>
      </c>
      <c r="CA26" s="167"/>
    </row>
    <row r="27" spans="2:79" s="17" customFormat="1" ht="15.75">
      <c r="B27" s="273">
        <v>4</v>
      </c>
      <c r="C27" s="178" t="s">
        <v>210</v>
      </c>
      <c r="D27" s="178" t="s">
        <v>671</v>
      </c>
      <c r="E27" s="178" t="s">
        <v>20</v>
      </c>
      <c r="F27" s="178" t="s">
        <v>670</v>
      </c>
      <c r="G27" s="178" t="s">
        <v>720</v>
      </c>
      <c r="H27" s="178" t="s">
        <v>676</v>
      </c>
      <c r="I27" s="178">
        <v>2012</v>
      </c>
      <c r="J27" s="178" t="s">
        <v>711</v>
      </c>
      <c r="K27" s="178"/>
      <c r="L27" s="178" t="s">
        <v>726</v>
      </c>
      <c r="M27" s="178" t="s">
        <v>713</v>
      </c>
      <c r="N27" s="178">
        <v>1</v>
      </c>
      <c r="O27" s="718">
        <v>6381.2520000000004</v>
      </c>
      <c r="P27" s="718">
        <v>94800633.659999996</v>
      </c>
      <c r="Q27" s="178"/>
      <c r="R27" s="718">
        <v>0</v>
      </c>
      <c r="S27" s="718">
        <v>6.3812519999999999</v>
      </c>
      <c r="T27" s="718">
        <v>6.3812519999999999</v>
      </c>
      <c r="U27" s="718">
        <v>6.3812519999999999</v>
      </c>
      <c r="V27" s="718">
        <v>6.3812519999999999</v>
      </c>
      <c r="W27" s="718">
        <v>0</v>
      </c>
      <c r="X27" s="718">
        <v>0</v>
      </c>
      <c r="Y27" s="718">
        <v>0</v>
      </c>
      <c r="Z27" s="718">
        <v>0</v>
      </c>
      <c r="AA27" s="718">
        <v>0</v>
      </c>
      <c r="AB27" s="718">
        <v>0</v>
      </c>
      <c r="AC27" s="718">
        <v>0</v>
      </c>
      <c r="AD27" s="718">
        <v>0</v>
      </c>
      <c r="AE27" s="718">
        <v>0</v>
      </c>
      <c r="AF27" s="718">
        <v>0</v>
      </c>
      <c r="AG27" s="718">
        <v>0</v>
      </c>
      <c r="AH27" s="718">
        <v>0</v>
      </c>
      <c r="AI27" s="718">
        <v>0</v>
      </c>
      <c r="AJ27" s="718">
        <v>0</v>
      </c>
      <c r="AK27" s="718">
        <v>0</v>
      </c>
      <c r="AL27" s="718">
        <v>0</v>
      </c>
      <c r="AM27" s="718">
        <v>0</v>
      </c>
      <c r="AN27" s="718">
        <v>0</v>
      </c>
      <c r="AO27" s="718">
        <v>0</v>
      </c>
      <c r="AP27" s="718">
        <v>0</v>
      </c>
      <c r="AQ27" s="718">
        <v>0</v>
      </c>
      <c r="AR27" s="718">
        <v>0</v>
      </c>
      <c r="AS27" s="718">
        <v>0</v>
      </c>
      <c r="AT27" s="718">
        <v>0</v>
      </c>
      <c r="AU27" s="718">
        <v>0</v>
      </c>
      <c r="AV27" s="178"/>
      <c r="AW27" s="718">
        <v>0</v>
      </c>
      <c r="AX27" s="718">
        <v>31600.21</v>
      </c>
      <c r="AY27" s="718">
        <v>31600.21</v>
      </c>
      <c r="AZ27" s="718">
        <v>31600.21</v>
      </c>
      <c r="BA27" s="718">
        <v>31600.21</v>
      </c>
      <c r="BB27" s="718">
        <v>0</v>
      </c>
      <c r="BC27" s="718">
        <v>0</v>
      </c>
      <c r="BD27" s="718">
        <v>0</v>
      </c>
      <c r="BE27" s="718">
        <v>0</v>
      </c>
      <c r="BF27" s="718">
        <v>0</v>
      </c>
      <c r="BG27" s="718">
        <v>0</v>
      </c>
      <c r="BH27" s="718">
        <v>0</v>
      </c>
      <c r="BI27" s="718">
        <v>0</v>
      </c>
      <c r="BJ27" s="718">
        <v>0</v>
      </c>
      <c r="BK27" s="718">
        <v>0</v>
      </c>
      <c r="BL27" s="718">
        <v>0</v>
      </c>
      <c r="BM27" s="718">
        <v>0</v>
      </c>
      <c r="BN27" s="718">
        <v>0</v>
      </c>
      <c r="BO27" s="718">
        <v>0</v>
      </c>
      <c r="BP27" s="718">
        <v>0</v>
      </c>
      <c r="BQ27" s="718">
        <v>0</v>
      </c>
      <c r="BR27" s="718">
        <v>0</v>
      </c>
      <c r="BS27" s="718">
        <v>0</v>
      </c>
      <c r="BT27" s="718">
        <v>0</v>
      </c>
      <c r="BU27" s="718">
        <v>0</v>
      </c>
      <c r="BV27" s="718">
        <v>0</v>
      </c>
      <c r="BW27" s="718">
        <v>0</v>
      </c>
      <c r="BX27" s="718">
        <v>0</v>
      </c>
      <c r="BY27" s="718">
        <v>0</v>
      </c>
      <c r="BZ27" s="719">
        <v>0</v>
      </c>
      <c r="CA27" s="167"/>
    </row>
    <row r="28" spans="2:79" s="17" customFormat="1" ht="15.75">
      <c r="B28" s="273">
        <v>5</v>
      </c>
      <c r="C28" s="178" t="s">
        <v>210</v>
      </c>
      <c r="D28" s="178" t="s">
        <v>671</v>
      </c>
      <c r="E28" s="178" t="s">
        <v>20</v>
      </c>
      <c r="F28" s="178" t="s">
        <v>670</v>
      </c>
      <c r="G28" s="178" t="s">
        <v>720</v>
      </c>
      <c r="H28" s="178" t="s">
        <v>676</v>
      </c>
      <c r="I28" s="178">
        <v>2013</v>
      </c>
      <c r="J28" s="178" t="s">
        <v>711</v>
      </c>
      <c r="K28" s="178"/>
      <c r="L28" s="178" t="s">
        <v>726</v>
      </c>
      <c r="M28" s="178" t="s">
        <v>713</v>
      </c>
      <c r="N28" s="178">
        <v>1</v>
      </c>
      <c r="O28" s="718">
        <v>64.295330000000007</v>
      </c>
      <c r="P28" s="718">
        <v>706972.08790000004</v>
      </c>
      <c r="Q28" s="178"/>
      <c r="R28" s="718">
        <v>0</v>
      </c>
      <c r="S28" s="718">
        <v>0</v>
      </c>
      <c r="T28" s="718">
        <v>6.4295000000000005E-2</v>
      </c>
      <c r="U28" s="718">
        <v>6.4295000000000005E-2</v>
      </c>
      <c r="V28" s="718">
        <v>6.4295000000000005E-2</v>
      </c>
      <c r="W28" s="718">
        <v>6.4295000000000005E-2</v>
      </c>
      <c r="X28" s="718">
        <v>0</v>
      </c>
      <c r="Y28" s="718">
        <v>0</v>
      </c>
      <c r="Z28" s="718">
        <v>0</v>
      </c>
      <c r="AA28" s="718">
        <v>0</v>
      </c>
      <c r="AB28" s="718">
        <v>0</v>
      </c>
      <c r="AC28" s="718">
        <v>0</v>
      </c>
      <c r="AD28" s="718">
        <v>0</v>
      </c>
      <c r="AE28" s="718">
        <v>0</v>
      </c>
      <c r="AF28" s="718">
        <v>0</v>
      </c>
      <c r="AG28" s="718">
        <v>0</v>
      </c>
      <c r="AH28" s="718">
        <v>0</v>
      </c>
      <c r="AI28" s="718">
        <v>0</v>
      </c>
      <c r="AJ28" s="718">
        <v>0</v>
      </c>
      <c r="AK28" s="718">
        <v>0</v>
      </c>
      <c r="AL28" s="718">
        <v>0</v>
      </c>
      <c r="AM28" s="718">
        <v>0</v>
      </c>
      <c r="AN28" s="718">
        <v>0</v>
      </c>
      <c r="AO28" s="718">
        <v>0</v>
      </c>
      <c r="AP28" s="718">
        <v>0</v>
      </c>
      <c r="AQ28" s="718">
        <v>0</v>
      </c>
      <c r="AR28" s="718">
        <v>0</v>
      </c>
      <c r="AS28" s="718">
        <v>0</v>
      </c>
      <c r="AT28" s="718">
        <v>0</v>
      </c>
      <c r="AU28" s="718">
        <v>0</v>
      </c>
      <c r="AV28" s="178"/>
      <c r="AW28" s="718">
        <v>0</v>
      </c>
      <c r="AX28" s="718">
        <v>0</v>
      </c>
      <c r="AY28" s="718">
        <v>353.48599999999999</v>
      </c>
      <c r="AZ28" s="718">
        <v>353.48599999999999</v>
      </c>
      <c r="BA28" s="718">
        <v>353.48599999999999</v>
      </c>
      <c r="BB28" s="718">
        <v>353.48599999999999</v>
      </c>
      <c r="BC28" s="718">
        <v>0</v>
      </c>
      <c r="BD28" s="718">
        <v>0</v>
      </c>
      <c r="BE28" s="718">
        <v>0</v>
      </c>
      <c r="BF28" s="718">
        <v>0</v>
      </c>
      <c r="BG28" s="718">
        <v>0</v>
      </c>
      <c r="BH28" s="718">
        <v>0</v>
      </c>
      <c r="BI28" s="718">
        <v>0</v>
      </c>
      <c r="BJ28" s="718">
        <v>0</v>
      </c>
      <c r="BK28" s="718">
        <v>0</v>
      </c>
      <c r="BL28" s="718">
        <v>0</v>
      </c>
      <c r="BM28" s="718">
        <v>0</v>
      </c>
      <c r="BN28" s="718">
        <v>0</v>
      </c>
      <c r="BO28" s="718">
        <v>0</v>
      </c>
      <c r="BP28" s="718">
        <v>0</v>
      </c>
      <c r="BQ28" s="718">
        <v>0</v>
      </c>
      <c r="BR28" s="718">
        <v>0</v>
      </c>
      <c r="BS28" s="718">
        <v>0</v>
      </c>
      <c r="BT28" s="718">
        <v>0</v>
      </c>
      <c r="BU28" s="718">
        <v>0</v>
      </c>
      <c r="BV28" s="718">
        <v>0</v>
      </c>
      <c r="BW28" s="718">
        <v>0</v>
      </c>
      <c r="BX28" s="718">
        <v>0</v>
      </c>
      <c r="BY28" s="718">
        <v>0</v>
      </c>
      <c r="BZ28" s="719">
        <v>0</v>
      </c>
      <c r="CA28" s="167"/>
    </row>
    <row r="29" spans="2:79" s="17" customFormat="1" ht="15.75">
      <c r="B29" s="273">
        <v>6</v>
      </c>
      <c r="C29" s="178" t="s">
        <v>210</v>
      </c>
      <c r="D29" s="178" t="s">
        <v>671</v>
      </c>
      <c r="E29" s="178" t="s">
        <v>20</v>
      </c>
      <c r="F29" s="178" t="s">
        <v>670</v>
      </c>
      <c r="G29" s="178" t="s">
        <v>720</v>
      </c>
      <c r="H29" s="178" t="s">
        <v>676</v>
      </c>
      <c r="I29" s="178">
        <v>2013</v>
      </c>
      <c r="J29" s="178" t="s">
        <v>711</v>
      </c>
      <c r="K29" s="178"/>
      <c r="L29" s="178" t="s">
        <v>726</v>
      </c>
      <c r="M29" s="178" t="s">
        <v>713</v>
      </c>
      <c r="N29" s="178">
        <v>5</v>
      </c>
      <c r="O29" s="718">
        <v>44092.61</v>
      </c>
      <c r="P29" s="718">
        <v>484829028.89999998</v>
      </c>
      <c r="Q29" s="178"/>
      <c r="R29" s="718">
        <v>0</v>
      </c>
      <c r="S29" s="718">
        <v>0</v>
      </c>
      <c r="T29" s="718">
        <v>44.092610000000001</v>
      </c>
      <c r="U29" s="718">
        <v>44.092610000000001</v>
      </c>
      <c r="V29" s="718">
        <v>44.092610000000001</v>
      </c>
      <c r="W29" s="718">
        <v>44.092610000000001</v>
      </c>
      <c r="X29" s="718">
        <v>0</v>
      </c>
      <c r="Y29" s="718">
        <v>0</v>
      </c>
      <c r="Z29" s="718">
        <v>0</v>
      </c>
      <c r="AA29" s="718">
        <v>0</v>
      </c>
      <c r="AB29" s="718">
        <v>0</v>
      </c>
      <c r="AC29" s="718">
        <v>0</v>
      </c>
      <c r="AD29" s="718">
        <v>0</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718">
        <v>0</v>
      </c>
      <c r="AX29" s="718">
        <v>0</v>
      </c>
      <c r="AY29" s="718">
        <v>242414.5</v>
      </c>
      <c r="AZ29" s="718">
        <v>242414.5</v>
      </c>
      <c r="BA29" s="718">
        <v>242414.5</v>
      </c>
      <c r="BB29" s="718">
        <v>242414.5</v>
      </c>
      <c r="BC29" s="718">
        <v>0</v>
      </c>
      <c r="BD29" s="718">
        <v>0</v>
      </c>
      <c r="BE29" s="718">
        <v>0</v>
      </c>
      <c r="BF29" s="718">
        <v>0</v>
      </c>
      <c r="BG29" s="718">
        <v>0</v>
      </c>
      <c r="BH29" s="718">
        <v>0</v>
      </c>
      <c r="BI29" s="718">
        <v>0</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9">
        <v>0</v>
      </c>
      <c r="CA29" s="167"/>
    </row>
    <row r="30" spans="2:79" s="17" customFormat="1" ht="15.75">
      <c r="B30" s="273">
        <v>7</v>
      </c>
      <c r="C30" s="178" t="s">
        <v>210</v>
      </c>
      <c r="D30" s="178" t="s">
        <v>671</v>
      </c>
      <c r="E30" s="178" t="s">
        <v>20</v>
      </c>
      <c r="F30" s="178" t="s">
        <v>670</v>
      </c>
      <c r="G30" s="178" t="s">
        <v>720</v>
      </c>
      <c r="H30" s="178" t="s">
        <v>676</v>
      </c>
      <c r="I30" s="178">
        <v>2014</v>
      </c>
      <c r="J30" s="178" t="s">
        <v>711</v>
      </c>
      <c r="K30" s="178"/>
      <c r="L30" s="178" t="s">
        <v>726</v>
      </c>
      <c r="M30" s="178" t="s">
        <v>713</v>
      </c>
      <c r="N30" s="178">
        <v>64</v>
      </c>
      <c r="O30" s="718">
        <v>855483.6</v>
      </c>
      <c r="P30" s="718">
        <v>4177508484</v>
      </c>
      <c r="Q30" s="178"/>
      <c r="R30" s="718">
        <v>0</v>
      </c>
      <c r="S30" s="718">
        <v>0</v>
      </c>
      <c r="T30" s="718">
        <v>0</v>
      </c>
      <c r="U30" s="718">
        <v>855.48360000000002</v>
      </c>
      <c r="V30" s="718">
        <v>855.48360000000002</v>
      </c>
      <c r="W30" s="718">
        <v>855.48360000000002</v>
      </c>
      <c r="X30" s="718">
        <v>855.48360000000002</v>
      </c>
      <c r="Y30" s="718">
        <v>0</v>
      </c>
      <c r="Z30" s="718">
        <v>0</v>
      </c>
      <c r="AA30" s="718">
        <v>0</v>
      </c>
      <c r="AB30" s="718">
        <v>0</v>
      </c>
      <c r="AC30" s="718">
        <v>0</v>
      </c>
      <c r="AD30" s="718">
        <v>0</v>
      </c>
      <c r="AE30" s="718">
        <v>0</v>
      </c>
      <c r="AF30" s="718">
        <v>0</v>
      </c>
      <c r="AG30" s="718">
        <v>0</v>
      </c>
      <c r="AH30" s="718">
        <v>0</v>
      </c>
      <c r="AI30" s="718">
        <v>0</v>
      </c>
      <c r="AJ30" s="718">
        <v>0</v>
      </c>
      <c r="AK30" s="718">
        <v>0</v>
      </c>
      <c r="AL30" s="718">
        <v>0</v>
      </c>
      <c r="AM30" s="718">
        <v>0</v>
      </c>
      <c r="AN30" s="718">
        <v>0</v>
      </c>
      <c r="AO30" s="718">
        <v>0</v>
      </c>
      <c r="AP30" s="718">
        <v>0</v>
      </c>
      <c r="AQ30" s="718">
        <v>0</v>
      </c>
      <c r="AR30" s="718">
        <v>0</v>
      </c>
      <c r="AS30" s="718">
        <v>0</v>
      </c>
      <c r="AT30" s="718">
        <v>0</v>
      </c>
      <c r="AU30" s="718">
        <v>0</v>
      </c>
      <c r="AV30" s="178"/>
      <c r="AW30" s="718">
        <v>0</v>
      </c>
      <c r="AX30" s="718">
        <v>0</v>
      </c>
      <c r="AY30" s="718">
        <v>0</v>
      </c>
      <c r="AZ30" s="718">
        <v>4177508</v>
      </c>
      <c r="BA30" s="718">
        <v>4177508</v>
      </c>
      <c r="BB30" s="718">
        <v>4177508</v>
      </c>
      <c r="BC30" s="718">
        <v>4177508</v>
      </c>
      <c r="BD30" s="718">
        <v>0</v>
      </c>
      <c r="BE30" s="718">
        <v>0</v>
      </c>
      <c r="BF30" s="718">
        <v>0</v>
      </c>
      <c r="BG30" s="718">
        <v>0</v>
      </c>
      <c r="BH30" s="718">
        <v>0</v>
      </c>
      <c r="BI30" s="718">
        <v>0</v>
      </c>
      <c r="BJ30" s="718">
        <v>0</v>
      </c>
      <c r="BK30" s="718">
        <v>0</v>
      </c>
      <c r="BL30" s="718">
        <v>0</v>
      </c>
      <c r="BM30" s="718">
        <v>0</v>
      </c>
      <c r="BN30" s="718">
        <v>0</v>
      </c>
      <c r="BO30" s="718">
        <v>0</v>
      </c>
      <c r="BP30" s="718">
        <v>0</v>
      </c>
      <c r="BQ30" s="718">
        <v>0</v>
      </c>
      <c r="BR30" s="718">
        <v>0</v>
      </c>
      <c r="BS30" s="718">
        <v>0</v>
      </c>
      <c r="BT30" s="718">
        <v>0</v>
      </c>
      <c r="BU30" s="718">
        <v>0</v>
      </c>
      <c r="BV30" s="718">
        <v>0</v>
      </c>
      <c r="BW30" s="718">
        <v>0</v>
      </c>
      <c r="BX30" s="718">
        <v>0</v>
      </c>
      <c r="BY30" s="718">
        <v>0</v>
      </c>
      <c r="BZ30" s="719">
        <v>0</v>
      </c>
      <c r="CA30" s="167"/>
    </row>
    <row r="31" spans="2:79" s="17" customFormat="1" ht="15.75">
      <c r="B31" s="273">
        <v>8</v>
      </c>
      <c r="C31" s="178" t="s">
        <v>210</v>
      </c>
      <c r="D31" s="178" t="s">
        <v>671</v>
      </c>
      <c r="E31" s="178" t="s">
        <v>17</v>
      </c>
      <c r="F31" s="178" t="s">
        <v>670</v>
      </c>
      <c r="G31" s="178" t="s">
        <v>720</v>
      </c>
      <c r="H31" s="178" t="s">
        <v>676</v>
      </c>
      <c r="I31" s="178">
        <v>2013</v>
      </c>
      <c r="J31" s="178" t="s">
        <v>711</v>
      </c>
      <c r="K31" s="178"/>
      <c r="L31" s="178" t="s">
        <v>726</v>
      </c>
      <c r="M31" s="178"/>
      <c r="N31" s="178">
        <v>6</v>
      </c>
      <c r="O31" s="718">
        <v>97607.78</v>
      </c>
      <c r="P31" s="718">
        <v>423564471</v>
      </c>
      <c r="Q31" s="178"/>
      <c r="R31" s="718">
        <v>0</v>
      </c>
      <c r="S31" s="718">
        <v>0</v>
      </c>
      <c r="T31" s="718">
        <v>97.607780000000005</v>
      </c>
      <c r="U31" s="718">
        <v>97.607780000000005</v>
      </c>
      <c r="V31" s="718">
        <v>97.607780000000005</v>
      </c>
      <c r="W31" s="718">
        <v>97.607780000000005</v>
      </c>
      <c r="X31" s="718">
        <v>97.607780000000005</v>
      </c>
      <c r="Y31" s="718">
        <v>97.607780000000005</v>
      </c>
      <c r="Z31" s="718">
        <v>97.607780000000005</v>
      </c>
      <c r="AA31" s="718">
        <v>97.607780000000005</v>
      </c>
      <c r="AB31" s="718">
        <v>97.607780000000005</v>
      </c>
      <c r="AC31" s="718">
        <v>97.607780000000005</v>
      </c>
      <c r="AD31" s="718">
        <v>89.10051</v>
      </c>
      <c r="AE31" s="718">
        <v>89.10051</v>
      </c>
      <c r="AF31" s="718">
        <v>86.342089999999999</v>
      </c>
      <c r="AG31" s="718">
        <v>86.342089999999999</v>
      </c>
      <c r="AH31" s="718">
        <v>76.131339999999994</v>
      </c>
      <c r="AI31" s="718">
        <v>0</v>
      </c>
      <c r="AJ31" s="718">
        <v>0</v>
      </c>
      <c r="AK31" s="718">
        <v>0</v>
      </c>
      <c r="AL31" s="718">
        <v>0</v>
      </c>
      <c r="AM31" s="718">
        <v>0</v>
      </c>
      <c r="AN31" s="718">
        <v>0</v>
      </c>
      <c r="AO31" s="718">
        <v>0</v>
      </c>
      <c r="AP31" s="718">
        <v>0</v>
      </c>
      <c r="AQ31" s="718">
        <v>0</v>
      </c>
      <c r="AR31" s="718">
        <v>0</v>
      </c>
      <c r="AS31" s="718">
        <v>0</v>
      </c>
      <c r="AT31" s="718">
        <v>0</v>
      </c>
      <c r="AU31" s="718">
        <v>0</v>
      </c>
      <c r="AV31" s="178"/>
      <c r="AW31" s="718">
        <v>0</v>
      </c>
      <c r="AX31" s="718">
        <v>0</v>
      </c>
      <c r="AY31" s="718">
        <v>211782.2</v>
      </c>
      <c r="AZ31" s="718">
        <v>211782.2</v>
      </c>
      <c r="BA31" s="718">
        <v>211782.2</v>
      </c>
      <c r="BB31" s="718">
        <v>211782.2</v>
      </c>
      <c r="BC31" s="718">
        <v>211782.2</v>
      </c>
      <c r="BD31" s="718">
        <v>211782.2</v>
      </c>
      <c r="BE31" s="718">
        <v>211782.2</v>
      </c>
      <c r="BF31" s="718">
        <v>211782.2</v>
      </c>
      <c r="BG31" s="718">
        <v>211782.2</v>
      </c>
      <c r="BH31" s="718">
        <v>211782.2</v>
      </c>
      <c r="BI31" s="718">
        <v>158838.29999999999</v>
      </c>
      <c r="BJ31" s="718">
        <v>158838.29999999999</v>
      </c>
      <c r="BK31" s="718">
        <v>136609.79999999999</v>
      </c>
      <c r="BL31" s="718">
        <v>136609.79999999999</v>
      </c>
      <c r="BM31" s="718">
        <v>106054.2</v>
      </c>
      <c r="BN31" s="718">
        <v>0</v>
      </c>
      <c r="BO31" s="718">
        <v>0</v>
      </c>
      <c r="BP31" s="718">
        <v>0</v>
      </c>
      <c r="BQ31" s="718">
        <v>0</v>
      </c>
      <c r="BR31" s="718">
        <v>0</v>
      </c>
      <c r="BS31" s="718">
        <v>0</v>
      </c>
      <c r="BT31" s="718">
        <v>0</v>
      </c>
      <c r="BU31" s="718">
        <v>0</v>
      </c>
      <c r="BV31" s="718">
        <v>0</v>
      </c>
      <c r="BW31" s="718">
        <v>0</v>
      </c>
      <c r="BX31" s="718">
        <v>0</v>
      </c>
      <c r="BY31" s="718">
        <v>0</v>
      </c>
      <c r="BZ31" s="719">
        <v>0</v>
      </c>
      <c r="CA31" s="167"/>
    </row>
    <row r="32" spans="2:79" s="17" customFormat="1" ht="15.75">
      <c r="B32" s="273">
        <v>9</v>
      </c>
      <c r="C32" s="178" t="s">
        <v>210</v>
      </c>
      <c r="D32" s="178" t="s">
        <v>671</v>
      </c>
      <c r="E32" s="178" t="s">
        <v>17</v>
      </c>
      <c r="F32" s="178" t="s">
        <v>670</v>
      </c>
      <c r="G32" s="178" t="s">
        <v>720</v>
      </c>
      <c r="H32" s="178" t="s">
        <v>676</v>
      </c>
      <c r="I32" s="178">
        <v>2014</v>
      </c>
      <c r="J32" s="178" t="s">
        <v>711</v>
      </c>
      <c r="K32" s="178"/>
      <c r="L32" s="178" t="s">
        <v>726</v>
      </c>
      <c r="M32" s="178"/>
      <c r="N32" s="178">
        <v>7</v>
      </c>
      <c r="O32" s="718">
        <v>120248.9</v>
      </c>
      <c r="P32" s="718">
        <v>204719637.90000001</v>
      </c>
      <c r="Q32" s="178"/>
      <c r="R32" s="718">
        <v>0</v>
      </c>
      <c r="S32" s="718">
        <v>0</v>
      </c>
      <c r="T32" s="718">
        <v>0</v>
      </c>
      <c r="U32" s="718">
        <v>120.24890000000001</v>
      </c>
      <c r="V32" s="718">
        <v>120.24890000000001</v>
      </c>
      <c r="W32" s="718">
        <v>120.24890000000001</v>
      </c>
      <c r="X32" s="718">
        <v>120.24890000000001</v>
      </c>
      <c r="Y32" s="718">
        <v>120.24890000000001</v>
      </c>
      <c r="Z32" s="718">
        <v>120.24890000000001</v>
      </c>
      <c r="AA32" s="718">
        <v>120.24890000000001</v>
      </c>
      <c r="AB32" s="718">
        <v>120.24890000000001</v>
      </c>
      <c r="AC32" s="718">
        <v>110.4113</v>
      </c>
      <c r="AD32" s="718">
        <v>110.4113</v>
      </c>
      <c r="AE32" s="718">
        <v>101.0017</v>
      </c>
      <c r="AF32" s="718">
        <v>101.0017</v>
      </c>
      <c r="AG32" s="718">
        <v>101.0017</v>
      </c>
      <c r="AH32" s="718">
        <v>101.0017</v>
      </c>
      <c r="AI32" s="718">
        <v>101.0017</v>
      </c>
      <c r="AJ32" s="718">
        <v>0</v>
      </c>
      <c r="AK32" s="718">
        <v>0</v>
      </c>
      <c r="AL32" s="718">
        <v>0</v>
      </c>
      <c r="AM32" s="718">
        <v>0</v>
      </c>
      <c r="AN32" s="718">
        <v>0</v>
      </c>
      <c r="AO32" s="718">
        <v>0</v>
      </c>
      <c r="AP32" s="718">
        <v>0</v>
      </c>
      <c r="AQ32" s="718">
        <v>0</v>
      </c>
      <c r="AR32" s="718">
        <v>0</v>
      </c>
      <c r="AS32" s="718">
        <v>0</v>
      </c>
      <c r="AT32" s="718">
        <v>0</v>
      </c>
      <c r="AU32" s="718">
        <v>0</v>
      </c>
      <c r="AV32" s="178"/>
      <c r="AW32" s="718">
        <v>0</v>
      </c>
      <c r="AX32" s="718">
        <v>0</v>
      </c>
      <c r="AY32" s="718">
        <v>0</v>
      </c>
      <c r="AZ32" s="718">
        <v>204719.6</v>
      </c>
      <c r="BA32" s="718">
        <v>204719.6</v>
      </c>
      <c r="BB32" s="718">
        <v>204719.6</v>
      </c>
      <c r="BC32" s="718">
        <v>204719.6</v>
      </c>
      <c r="BD32" s="718">
        <v>204719.6</v>
      </c>
      <c r="BE32" s="718">
        <v>204719.6</v>
      </c>
      <c r="BF32" s="718">
        <v>204719.6</v>
      </c>
      <c r="BG32" s="718">
        <v>204719.6</v>
      </c>
      <c r="BH32" s="718">
        <v>175529.5</v>
      </c>
      <c r="BI32" s="718">
        <v>175529.5</v>
      </c>
      <c r="BJ32" s="718">
        <v>116970.3</v>
      </c>
      <c r="BK32" s="718">
        <v>116970.3</v>
      </c>
      <c r="BL32" s="718">
        <v>116970.3</v>
      </c>
      <c r="BM32" s="718">
        <v>116970.3</v>
      </c>
      <c r="BN32" s="718">
        <v>116970.3</v>
      </c>
      <c r="BO32" s="718">
        <v>0</v>
      </c>
      <c r="BP32" s="718">
        <v>0</v>
      </c>
      <c r="BQ32" s="718">
        <v>0</v>
      </c>
      <c r="BR32" s="718">
        <v>0</v>
      </c>
      <c r="BS32" s="718">
        <v>0</v>
      </c>
      <c r="BT32" s="718">
        <v>0</v>
      </c>
      <c r="BU32" s="718">
        <v>0</v>
      </c>
      <c r="BV32" s="718">
        <v>0</v>
      </c>
      <c r="BW32" s="718">
        <v>0</v>
      </c>
      <c r="BX32" s="718">
        <v>0</v>
      </c>
      <c r="BY32" s="718">
        <v>0</v>
      </c>
      <c r="BZ32" s="719">
        <v>0</v>
      </c>
      <c r="CA32" s="167"/>
    </row>
    <row r="33" spans="2:79" s="17" customFormat="1" ht="15.75">
      <c r="B33" s="273">
        <v>10</v>
      </c>
      <c r="C33" s="178" t="s">
        <v>210</v>
      </c>
      <c r="D33" s="178" t="s">
        <v>671</v>
      </c>
      <c r="E33" s="178" t="s">
        <v>22</v>
      </c>
      <c r="F33" s="178" t="s">
        <v>670</v>
      </c>
      <c r="G33" s="178" t="s">
        <v>720</v>
      </c>
      <c r="H33" s="178" t="s">
        <v>676</v>
      </c>
      <c r="I33" s="178">
        <v>2012</v>
      </c>
      <c r="J33" s="178" t="s">
        <v>711</v>
      </c>
      <c r="K33" s="178"/>
      <c r="L33" s="178" t="s">
        <v>726</v>
      </c>
      <c r="M33" s="178" t="s">
        <v>688</v>
      </c>
      <c r="N33" s="178">
        <v>22</v>
      </c>
      <c r="O33" s="718">
        <v>353640</v>
      </c>
      <c r="P33" s="718">
        <v>2575756110</v>
      </c>
      <c r="Q33" s="178"/>
      <c r="R33" s="718">
        <v>0</v>
      </c>
      <c r="S33" s="718">
        <v>353.64</v>
      </c>
      <c r="T33" s="718">
        <v>353.64</v>
      </c>
      <c r="U33" s="718">
        <v>353.64</v>
      </c>
      <c r="V33" s="718">
        <v>347.21</v>
      </c>
      <c r="W33" s="718">
        <v>347.21</v>
      </c>
      <c r="X33" s="718">
        <v>307.42</v>
      </c>
      <c r="Y33" s="718">
        <v>304.43</v>
      </c>
      <c r="Z33" s="718">
        <v>304.43</v>
      </c>
      <c r="AA33" s="718">
        <v>251.41</v>
      </c>
      <c r="AB33" s="718">
        <v>229.08</v>
      </c>
      <c r="AC33" s="718">
        <v>178.3</v>
      </c>
      <c r="AD33" s="718">
        <v>160.88999999999999</v>
      </c>
      <c r="AE33" s="718">
        <v>97.76</v>
      </c>
      <c r="AF33" s="718">
        <v>97.76</v>
      </c>
      <c r="AG33" s="718">
        <v>97.76</v>
      </c>
      <c r="AH33" s="718">
        <v>70</v>
      </c>
      <c r="AI33" s="718">
        <v>0.33</v>
      </c>
      <c r="AJ33" s="718">
        <v>0.33</v>
      </c>
      <c r="AK33" s="718">
        <v>0.33</v>
      </c>
      <c r="AL33" s="718">
        <v>0.33</v>
      </c>
      <c r="AM33" s="718">
        <v>0</v>
      </c>
      <c r="AN33" s="718">
        <v>0</v>
      </c>
      <c r="AO33" s="718">
        <v>0</v>
      </c>
      <c r="AP33" s="718">
        <v>0</v>
      </c>
      <c r="AQ33" s="718">
        <v>0</v>
      </c>
      <c r="AR33" s="718">
        <v>0</v>
      </c>
      <c r="AS33" s="718">
        <v>0</v>
      </c>
      <c r="AT33" s="718">
        <v>0</v>
      </c>
      <c r="AU33" s="718">
        <v>0</v>
      </c>
      <c r="AV33" s="178"/>
      <c r="AW33" s="718">
        <v>0</v>
      </c>
      <c r="AX33" s="718">
        <v>1134687</v>
      </c>
      <c r="AY33" s="718">
        <v>1134687</v>
      </c>
      <c r="AZ33" s="718">
        <v>1134687</v>
      </c>
      <c r="BA33" s="718">
        <v>1111471</v>
      </c>
      <c r="BB33" s="718">
        <v>1111471</v>
      </c>
      <c r="BC33" s="718">
        <v>986593</v>
      </c>
      <c r="BD33" s="718">
        <v>973698</v>
      </c>
      <c r="BE33" s="718">
        <v>973698</v>
      </c>
      <c r="BF33" s="718">
        <v>797460</v>
      </c>
      <c r="BG33" s="718">
        <v>709744</v>
      </c>
      <c r="BH33" s="718">
        <v>512221</v>
      </c>
      <c r="BI33" s="718">
        <v>470708</v>
      </c>
      <c r="BJ33" s="718">
        <v>79473</v>
      </c>
      <c r="BK33" s="718">
        <v>79473</v>
      </c>
      <c r="BL33" s="718">
        <v>79473</v>
      </c>
      <c r="BM33" s="718">
        <v>57163</v>
      </c>
      <c r="BN33" s="718">
        <v>1180</v>
      </c>
      <c r="BO33" s="718">
        <v>1180</v>
      </c>
      <c r="BP33" s="718">
        <v>1180</v>
      </c>
      <c r="BQ33" s="718">
        <v>1180</v>
      </c>
      <c r="BR33" s="718">
        <v>0</v>
      </c>
      <c r="BS33" s="718">
        <v>0</v>
      </c>
      <c r="BT33" s="718">
        <v>0</v>
      </c>
      <c r="BU33" s="718">
        <v>0</v>
      </c>
      <c r="BV33" s="718">
        <v>0</v>
      </c>
      <c r="BW33" s="718">
        <v>0</v>
      </c>
      <c r="BX33" s="718">
        <v>0</v>
      </c>
      <c r="BY33" s="718">
        <v>0</v>
      </c>
      <c r="BZ33" s="719">
        <v>0</v>
      </c>
      <c r="CA33" s="167"/>
    </row>
    <row r="34" spans="2:79" s="17" customFormat="1" ht="15.75">
      <c r="B34" s="273">
        <v>11</v>
      </c>
      <c r="C34" s="178" t="s">
        <v>210</v>
      </c>
      <c r="D34" s="178" t="s">
        <v>671</v>
      </c>
      <c r="E34" s="178" t="s">
        <v>22</v>
      </c>
      <c r="F34" s="178" t="s">
        <v>670</v>
      </c>
      <c r="G34" s="178" t="s">
        <v>720</v>
      </c>
      <c r="H34" s="178" t="s">
        <v>676</v>
      </c>
      <c r="I34" s="178">
        <v>2013</v>
      </c>
      <c r="J34" s="178" t="s">
        <v>711</v>
      </c>
      <c r="K34" s="178"/>
      <c r="L34" s="178" t="s">
        <v>726</v>
      </c>
      <c r="M34" s="178" t="s">
        <v>688</v>
      </c>
      <c r="N34" s="178">
        <v>94</v>
      </c>
      <c r="O34" s="718">
        <v>849122.4</v>
      </c>
      <c r="P34" s="718">
        <v>18621135580</v>
      </c>
      <c r="Q34" s="178"/>
      <c r="R34" s="718">
        <v>0</v>
      </c>
      <c r="S34" s="718">
        <v>0</v>
      </c>
      <c r="T34" s="718">
        <v>852.37149999999997</v>
      </c>
      <c r="U34" s="718">
        <v>849.12239999999997</v>
      </c>
      <c r="V34" s="718">
        <v>848.26160000000004</v>
      </c>
      <c r="W34" s="718">
        <v>848.26160000000004</v>
      </c>
      <c r="X34" s="718">
        <v>819.16150000000005</v>
      </c>
      <c r="Y34" s="718">
        <v>810.56389999999999</v>
      </c>
      <c r="Z34" s="718">
        <v>810.56389999999999</v>
      </c>
      <c r="AA34" s="718">
        <v>810.56389999999999</v>
      </c>
      <c r="AB34" s="718">
        <v>756.822</v>
      </c>
      <c r="AC34" s="718">
        <v>694.14729999999997</v>
      </c>
      <c r="AD34" s="718">
        <v>617.30840000000001</v>
      </c>
      <c r="AE34" s="718">
        <v>617.30840000000001</v>
      </c>
      <c r="AF34" s="718">
        <v>477.46769999999998</v>
      </c>
      <c r="AG34" s="718">
        <v>466.09769999999997</v>
      </c>
      <c r="AH34" s="718">
        <v>466.09769999999997</v>
      </c>
      <c r="AI34" s="718">
        <v>382.71170000000001</v>
      </c>
      <c r="AJ34" s="718">
        <v>22.614229999999999</v>
      </c>
      <c r="AK34" s="718">
        <v>18.389600000000002</v>
      </c>
      <c r="AL34" s="718">
        <v>18.389600000000002</v>
      </c>
      <c r="AM34" s="718">
        <v>18.389600000000002</v>
      </c>
      <c r="AN34" s="718">
        <v>0</v>
      </c>
      <c r="AO34" s="718">
        <v>0</v>
      </c>
      <c r="AP34" s="718">
        <v>0</v>
      </c>
      <c r="AQ34" s="718">
        <v>0</v>
      </c>
      <c r="AR34" s="718">
        <v>0</v>
      </c>
      <c r="AS34" s="718">
        <v>0</v>
      </c>
      <c r="AT34" s="718">
        <v>0</v>
      </c>
      <c r="AU34" s="718">
        <v>0</v>
      </c>
      <c r="AV34" s="178"/>
      <c r="AW34" s="718">
        <v>0</v>
      </c>
      <c r="AX34" s="718">
        <v>0</v>
      </c>
      <c r="AY34" s="718">
        <v>9316522</v>
      </c>
      <c r="AZ34" s="718">
        <v>9304613</v>
      </c>
      <c r="BA34" s="718">
        <v>9301615</v>
      </c>
      <c r="BB34" s="718">
        <v>9301615</v>
      </c>
      <c r="BC34" s="718">
        <v>9199956</v>
      </c>
      <c r="BD34" s="718">
        <v>9143752</v>
      </c>
      <c r="BE34" s="718">
        <v>9143752</v>
      </c>
      <c r="BF34" s="718">
        <v>8876305</v>
      </c>
      <c r="BG34" s="718">
        <v>8522280</v>
      </c>
      <c r="BH34" s="718">
        <v>8112566</v>
      </c>
      <c r="BI34" s="718">
        <v>5054523</v>
      </c>
      <c r="BJ34" s="718">
        <v>2836997</v>
      </c>
      <c r="BK34" s="718">
        <v>1913392</v>
      </c>
      <c r="BL34" s="718">
        <v>1872346</v>
      </c>
      <c r="BM34" s="718">
        <v>1872346</v>
      </c>
      <c r="BN34" s="718">
        <v>1523484</v>
      </c>
      <c r="BO34" s="718">
        <v>53187.58</v>
      </c>
      <c r="BP34" s="718">
        <v>44222.47</v>
      </c>
      <c r="BQ34" s="718">
        <v>44222.47</v>
      </c>
      <c r="BR34" s="718">
        <v>44222.47</v>
      </c>
      <c r="BS34" s="718">
        <v>0</v>
      </c>
      <c r="BT34" s="718">
        <v>0</v>
      </c>
      <c r="BU34" s="718">
        <v>0</v>
      </c>
      <c r="BV34" s="718">
        <v>0</v>
      </c>
      <c r="BW34" s="718">
        <v>0</v>
      </c>
      <c r="BX34" s="718">
        <v>0</v>
      </c>
      <c r="BY34" s="718">
        <v>0</v>
      </c>
      <c r="BZ34" s="719">
        <v>0</v>
      </c>
      <c r="CA34" s="167"/>
    </row>
    <row r="35" spans="2:79" s="17" customFormat="1" ht="15.75">
      <c r="B35" s="273">
        <v>12</v>
      </c>
      <c r="C35" s="178" t="s">
        <v>210</v>
      </c>
      <c r="D35" s="178" t="s">
        <v>671</v>
      </c>
      <c r="E35" s="178" t="s">
        <v>22</v>
      </c>
      <c r="F35" s="178" t="s">
        <v>670</v>
      </c>
      <c r="G35" s="178" t="s">
        <v>720</v>
      </c>
      <c r="H35" s="178" t="s">
        <v>676</v>
      </c>
      <c r="I35" s="178">
        <v>2014</v>
      </c>
      <c r="J35" s="178" t="s">
        <v>711</v>
      </c>
      <c r="K35" s="178"/>
      <c r="L35" s="178" t="s">
        <v>726</v>
      </c>
      <c r="M35" s="178" t="s">
        <v>688</v>
      </c>
      <c r="N35" s="178">
        <v>840</v>
      </c>
      <c r="O35" s="718">
        <v>6001740</v>
      </c>
      <c r="P35" s="718">
        <v>41820980760</v>
      </c>
      <c r="Q35" s="178"/>
      <c r="R35" s="718">
        <v>0</v>
      </c>
      <c r="S35" s="718">
        <v>0</v>
      </c>
      <c r="T35" s="718">
        <v>0</v>
      </c>
      <c r="U35" s="718">
        <v>6001.74</v>
      </c>
      <c r="V35" s="718">
        <v>5993.6210000000001</v>
      </c>
      <c r="W35" s="718">
        <v>5993.6210000000001</v>
      </c>
      <c r="X35" s="718">
        <v>5836.5010000000002</v>
      </c>
      <c r="Y35" s="718">
        <v>5836.5010000000002</v>
      </c>
      <c r="Z35" s="718">
        <v>5808.0940000000001</v>
      </c>
      <c r="AA35" s="718">
        <v>5535.6530000000002</v>
      </c>
      <c r="AB35" s="718">
        <v>5535.6530000000002</v>
      </c>
      <c r="AC35" s="718">
        <v>5234.473</v>
      </c>
      <c r="AD35" s="718">
        <v>4080.2809999999999</v>
      </c>
      <c r="AE35" s="718">
        <v>2884.7669999999998</v>
      </c>
      <c r="AF35" s="718">
        <v>2820.41</v>
      </c>
      <c r="AG35" s="718">
        <v>1744.26</v>
      </c>
      <c r="AH35" s="718">
        <v>1691.232</v>
      </c>
      <c r="AI35" s="718">
        <v>1691.232</v>
      </c>
      <c r="AJ35" s="718">
        <v>1368.971</v>
      </c>
      <c r="AK35" s="718">
        <v>332.99810000000002</v>
      </c>
      <c r="AL35" s="718">
        <v>332.99810000000002</v>
      </c>
      <c r="AM35" s="718">
        <v>332.99810000000002</v>
      </c>
      <c r="AN35" s="718">
        <v>332.99810000000002</v>
      </c>
      <c r="AO35" s="718">
        <v>0</v>
      </c>
      <c r="AP35" s="718">
        <v>0</v>
      </c>
      <c r="AQ35" s="718">
        <v>0</v>
      </c>
      <c r="AR35" s="718">
        <v>0</v>
      </c>
      <c r="AS35" s="718">
        <v>0</v>
      </c>
      <c r="AT35" s="718">
        <v>0</v>
      </c>
      <c r="AU35" s="718">
        <v>0</v>
      </c>
      <c r="AV35" s="178"/>
      <c r="AW35" s="718">
        <v>0</v>
      </c>
      <c r="AX35" s="718">
        <v>0</v>
      </c>
      <c r="AY35" s="718">
        <v>0</v>
      </c>
      <c r="AZ35" s="718">
        <v>41820981</v>
      </c>
      <c r="BA35" s="718">
        <v>41792521</v>
      </c>
      <c r="BB35" s="718">
        <v>41792521</v>
      </c>
      <c r="BC35" s="718">
        <v>41240745</v>
      </c>
      <c r="BD35" s="718">
        <v>41240745</v>
      </c>
      <c r="BE35" s="718">
        <v>41140977</v>
      </c>
      <c r="BF35" s="718">
        <v>39030198</v>
      </c>
      <c r="BG35" s="718">
        <v>39030198</v>
      </c>
      <c r="BH35" s="718">
        <v>37213808</v>
      </c>
      <c r="BI35" s="718">
        <v>27982620</v>
      </c>
      <c r="BJ35" s="718">
        <v>18261803</v>
      </c>
      <c r="BK35" s="718">
        <v>17247754</v>
      </c>
      <c r="BL35" s="718">
        <v>10162267</v>
      </c>
      <c r="BM35" s="718">
        <v>9976459</v>
      </c>
      <c r="BN35" s="718">
        <v>9976459</v>
      </c>
      <c r="BO35" s="718">
        <v>7943957</v>
      </c>
      <c r="BP35" s="718">
        <v>767514.6</v>
      </c>
      <c r="BQ35" s="718">
        <v>767514.6</v>
      </c>
      <c r="BR35" s="718">
        <v>767514.6</v>
      </c>
      <c r="BS35" s="718">
        <v>767514.6</v>
      </c>
      <c r="BT35" s="718">
        <v>0</v>
      </c>
      <c r="BU35" s="718">
        <v>0</v>
      </c>
      <c r="BV35" s="718">
        <v>0</v>
      </c>
      <c r="BW35" s="718">
        <v>0</v>
      </c>
      <c r="BX35" s="718">
        <v>0</v>
      </c>
      <c r="BY35" s="718">
        <v>0</v>
      </c>
      <c r="BZ35" s="719">
        <v>0</v>
      </c>
      <c r="CA35" s="167"/>
    </row>
    <row r="36" spans="2:79" s="17" customFormat="1" ht="15.75">
      <c r="B36" s="273">
        <v>13</v>
      </c>
      <c r="C36" s="178" t="s">
        <v>210</v>
      </c>
      <c r="D36" s="178" t="s">
        <v>669</v>
      </c>
      <c r="E36" s="178" t="s">
        <v>2</v>
      </c>
      <c r="F36" s="178" t="s">
        <v>670</v>
      </c>
      <c r="G36" s="178" t="s">
        <v>29</v>
      </c>
      <c r="H36" s="178" t="s">
        <v>676</v>
      </c>
      <c r="I36" s="178">
        <v>2014</v>
      </c>
      <c r="J36" s="178" t="s">
        <v>711</v>
      </c>
      <c r="K36" s="178"/>
      <c r="L36" s="178" t="s">
        <v>716</v>
      </c>
      <c r="M36" s="178" t="s">
        <v>679</v>
      </c>
      <c r="N36" s="178">
        <v>127</v>
      </c>
      <c r="O36" s="718">
        <v>26313.65</v>
      </c>
      <c r="P36" s="718">
        <v>46918864.5</v>
      </c>
      <c r="Q36" s="178"/>
      <c r="R36" s="718">
        <v>0</v>
      </c>
      <c r="S36" s="718">
        <v>0</v>
      </c>
      <c r="T36" s="718">
        <v>0</v>
      </c>
      <c r="U36" s="718">
        <v>26.313649999999999</v>
      </c>
      <c r="V36" s="718">
        <v>26.313649999999999</v>
      </c>
      <c r="W36" s="718">
        <v>26.313649999999999</v>
      </c>
      <c r="X36" s="718">
        <v>26.313649999999999</v>
      </c>
      <c r="Y36" s="718">
        <v>0</v>
      </c>
      <c r="Z36" s="718">
        <v>0</v>
      </c>
      <c r="AA36" s="718">
        <v>0</v>
      </c>
      <c r="AB36" s="718">
        <v>0</v>
      </c>
      <c r="AC36" s="718">
        <v>0</v>
      </c>
      <c r="AD36" s="718">
        <v>0</v>
      </c>
      <c r="AE36" s="718">
        <v>0</v>
      </c>
      <c r="AF36" s="718">
        <v>0</v>
      </c>
      <c r="AG36" s="718">
        <v>0</v>
      </c>
      <c r="AH36" s="718">
        <v>0</v>
      </c>
      <c r="AI36" s="718">
        <v>0</v>
      </c>
      <c r="AJ36" s="718">
        <v>0</v>
      </c>
      <c r="AK36" s="718">
        <v>0</v>
      </c>
      <c r="AL36" s="718">
        <v>0</v>
      </c>
      <c r="AM36" s="718">
        <v>0</v>
      </c>
      <c r="AN36" s="718">
        <v>0</v>
      </c>
      <c r="AO36" s="718">
        <v>0</v>
      </c>
      <c r="AP36" s="718">
        <v>0</v>
      </c>
      <c r="AQ36" s="718">
        <v>0</v>
      </c>
      <c r="AR36" s="718">
        <v>0</v>
      </c>
      <c r="AS36" s="718">
        <v>0</v>
      </c>
      <c r="AT36" s="718">
        <v>0</v>
      </c>
      <c r="AU36" s="718">
        <v>0</v>
      </c>
      <c r="AV36" s="178"/>
      <c r="AW36" s="718">
        <v>0</v>
      </c>
      <c r="AX36" s="718">
        <v>0</v>
      </c>
      <c r="AY36" s="718">
        <v>0</v>
      </c>
      <c r="AZ36" s="718">
        <v>46918.86</v>
      </c>
      <c r="BA36" s="718">
        <v>46918.86</v>
      </c>
      <c r="BB36" s="718">
        <v>46918.86</v>
      </c>
      <c r="BC36" s="718">
        <v>46918.86</v>
      </c>
      <c r="BD36" s="718">
        <v>0</v>
      </c>
      <c r="BE36" s="718">
        <v>0</v>
      </c>
      <c r="BF36" s="718">
        <v>0</v>
      </c>
      <c r="BG36" s="718">
        <v>0</v>
      </c>
      <c r="BH36" s="718">
        <v>0</v>
      </c>
      <c r="BI36" s="718">
        <v>0</v>
      </c>
      <c r="BJ36" s="718">
        <v>0</v>
      </c>
      <c r="BK36" s="718">
        <v>0</v>
      </c>
      <c r="BL36" s="718">
        <v>0</v>
      </c>
      <c r="BM36" s="718">
        <v>0</v>
      </c>
      <c r="BN36" s="718">
        <v>0</v>
      </c>
      <c r="BO36" s="718">
        <v>0</v>
      </c>
      <c r="BP36" s="718">
        <v>0</v>
      </c>
      <c r="BQ36" s="718">
        <v>0</v>
      </c>
      <c r="BR36" s="718">
        <v>0</v>
      </c>
      <c r="BS36" s="718">
        <v>0</v>
      </c>
      <c r="BT36" s="718">
        <v>0</v>
      </c>
      <c r="BU36" s="718">
        <v>0</v>
      </c>
      <c r="BV36" s="718">
        <v>0</v>
      </c>
      <c r="BW36" s="718">
        <v>0</v>
      </c>
      <c r="BX36" s="718">
        <v>0</v>
      </c>
      <c r="BY36" s="718">
        <v>0</v>
      </c>
      <c r="BZ36" s="719">
        <v>0</v>
      </c>
      <c r="CA36" s="167"/>
    </row>
    <row r="37" spans="2:79" s="17" customFormat="1" ht="15.75">
      <c r="B37" s="273">
        <v>14</v>
      </c>
      <c r="C37" s="178" t="s">
        <v>210</v>
      </c>
      <c r="D37" s="178" t="s">
        <v>669</v>
      </c>
      <c r="E37" s="178" t="s">
        <v>1</v>
      </c>
      <c r="F37" s="178" t="s">
        <v>670</v>
      </c>
      <c r="G37" s="178" t="s">
        <v>29</v>
      </c>
      <c r="H37" s="178" t="s">
        <v>676</v>
      </c>
      <c r="I37" s="178">
        <v>2014</v>
      </c>
      <c r="J37" s="178" t="s">
        <v>711</v>
      </c>
      <c r="K37" s="178"/>
      <c r="L37" s="178" t="s">
        <v>726</v>
      </c>
      <c r="M37" s="178" t="s">
        <v>679</v>
      </c>
      <c r="N37" s="178">
        <v>4</v>
      </c>
      <c r="O37" s="718">
        <v>467.0172</v>
      </c>
      <c r="P37" s="718">
        <v>417632.18640000001</v>
      </c>
      <c r="Q37" s="178"/>
      <c r="R37" s="718">
        <v>0</v>
      </c>
      <c r="S37" s="718">
        <v>0</v>
      </c>
      <c r="T37" s="718">
        <v>0</v>
      </c>
      <c r="U37" s="718">
        <v>0.46701700000000002</v>
      </c>
      <c r="V37" s="718">
        <v>0.46701700000000002</v>
      </c>
      <c r="W37" s="718">
        <v>0.46701700000000002</v>
      </c>
      <c r="X37" s="718">
        <v>0</v>
      </c>
      <c r="Y37" s="718">
        <v>0</v>
      </c>
      <c r="Z37" s="718">
        <v>0</v>
      </c>
      <c r="AA37" s="718">
        <v>0</v>
      </c>
      <c r="AB37" s="718">
        <v>0</v>
      </c>
      <c r="AC37" s="718">
        <v>0</v>
      </c>
      <c r="AD37" s="718">
        <v>0</v>
      </c>
      <c r="AE37" s="718">
        <v>0</v>
      </c>
      <c r="AF37" s="718">
        <v>0</v>
      </c>
      <c r="AG37" s="718">
        <v>0</v>
      </c>
      <c r="AH37" s="718">
        <v>0</v>
      </c>
      <c r="AI37" s="718">
        <v>0</v>
      </c>
      <c r="AJ37" s="718">
        <v>0</v>
      </c>
      <c r="AK37" s="718">
        <v>0</v>
      </c>
      <c r="AL37" s="718">
        <v>0</v>
      </c>
      <c r="AM37" s="718">
        <v>0</v>
      </c>
      <c r="AN37" s="718">
        <v>0</v>
      </c>
      <c r="AO37" s="718">
        <v>0</v>
      </c>
      <c r="AP37" s="718">
        <v>0</v>
      </c>
      <c r="AQ37" s="718">
        <v>0</v>
      </c>
      <c r="AR37" s="718">
        <v>0</v>
      </c>
      <c r="AS37" s="718">
        <v>0</v>
      </c>
      <c r="AT37" s="718">
        <v>0</v>
      </c>
      <c r="AU37" s="718">
        <v>0</v>
      </c>
      <c r="AV37" s="178"/>
      <c r="AW37" s="718">
        <v>0</v>
      </c>
      <c r="AX37" s="718">
        <v>0</v>
      </c>
      <c r="AY37" s="718">
        <v>0</v>
      </c>
      <c r="AZ37" s="718">
        <v>417.63220000000001</v>
      </c>
      <c r="BA37" s="718">
        <v>417.63220000000001</v>
      </c>
      <c r="BB37" s="718">
        <v>417.63220000000001</v>
      </c>
      <c r="BC37" s="718">
        <v>0</v>
      </c>
      <c r="BD37" s="718">
        <v>0</v>
      </c>
      <c r="BE37" s="718">
        <v>0</v>
      </c>
      <c r="BF37" s="718">
        <v>0</v>
      </c>
      <c r="BG37" s="718">
        <v>0</v>
      </c>
      <c r="BH37" s="718">
        <v>0</v>
      </c>
      <c r="BI37" s="718">
        <v>0</v>
      </c>
      <c r="BJ37" s="718">
        <v>0</v>
      </c>
      <c r="BK37" s="718">
        <v>0</v>
      </c>
      <c r="BL37" s="718">
        <v>0</v>
      </c>
      <c r="BM37" s="718">
        <v>0</v>
      </c>
      <c r="BN37" s="718">
        <v>0</v>
      </c>
      <c r="BO37" s="718">
        <v>0</v>
      </c>
      <c r="BP37" s="718">
        <v>0</v>
      </c>
      <c r="BQ37" s="718">
        <v>0</v>
      </c>
      <c r="BR37" s="718">
        <v>0</v>
      </c>
      <c r="BS37" s="718">
        <v>0</v>
      </c>
      <c r="BT37" s="718">
        <v>0</v>
      </c>
      <c r="BU37" s="718">
        <v>0</v>
      </c>
      <c r="BV37" s="718">
        <v>0</v>
      </c>
      <c r="BW37" s="718">
        <v>0</v>
      </c>
      <c r="BX37" s="718">
        <v>0</v>
      </c>
      <c r="BY37" s="718">
        <v>0</v>
      </c>
      <c r="BZ37" s="719">
        <v>0</v>
      </c>
      <c r="CA37" s="167"/>
    </row>
    <row r="38" spans="2:79" s="17" customFormat="1" ht="15.75">
      <c r="B38" s="273">
        <v>15</v>
      </c>
      <c r="C38" s="178" t="s">
        <v>210</v>
      </c>
      <c r="D38" s="178" t="s">
        <v>669</v>
      </c>
      <c r="E38" s="178" t="s">
        <v>1</v>
      </c>
      <c r="F38" s="178" t="s">
        <v>670</v>
      </c>
      <c r="G38" s="178" t="s">
        <v>29</v>
      </c>
      <c r="H38" s="178" t="s">
        <v>676</v>
      </c>
      <c r="I38" s="178">
        <v>2014</v>
      </c>
      <c r="J38" s="178" t="s">
        <v>711</v>
      </c>
      <c r="K38" s="178"/>
      <c r="L38" s="178" t="s">
        <v>726</v>
      </c>
      <c r="M38" s="178" t="s">
        <v>679</v>
      </c>
      <c r="N38" s="178">
        <v>2</v>
      </c>
      <c r="O38" s="718">
        <v>353.97969999999998</v>
      </c>
      <c r="P38" s="718">
        <v>631167.61640000006</v>
      </c>
      <c r="Q38" s="178"/>
      <c r="R38" s="718">
        <v>0</v>
      </c>
      <c r="S38" s="718">
        <v>0</v>
      </c>
      <c r="T38" s="718">
        <v>0</v>
      </c>
      <c r="U38" s="718">
        <v>0.35398000000000002</v>
      </c>
      <c r="V38" s="718">
        <v>0.35398000000000002</v>
      </c>
      <c r="W38" s="718">
        <v>0.35398000000000002</v>
      </c>
      <c r="X38" s="718">
        <v>0.35398000000000002</v>
      </c>
      <c r="Y38" s="718">
        <v>0</v>
      </c>
      <c r="Z38" s="718">
        <v>0</v>
      </c>
      <c r="AA38" s="718">
        <v>0</v>
      </c>
      <c r="AB38" s="718">
        <v>0</v>
      </c>
      <c r="AC38" s="718">
        <v>0</v>
      </c>
      <c r="AD38" s="718">
        <v>0</v>
      </c>
      <c r="AE38" s="718">
        <v>0</v>
      </c>
      <c r="AF38" s="718">
        <v>0</v>
      </c>
      <c r="AG38" s="718">
        <v>0</v>
      </c>
      <c r="AH38" s="718">
        <v>0</v>
      </c>
      <c r="AI38" s="718">
        <v>0</v>
      </c>
      <c r="AJ38" s="718">
        <v>0</v>
      </c>
      <c r="AK38" s="718">
        <v>0</v>
      </c>
      <c r="AL38" s="718">
        <v>0</v>
      </c>
      <c r="AM38" s="718">
        <v>0</v>
      </c>
      <c r="AN38" s="718">
        <v>0</v>
      </c>
      <c r="AO38" s="718">
        <v>0</v>
      </c>
      <c r="AP38" s="718">
        <v>0</v>
      </c>
      <c r="AQ38" s="718">
        <v>0</v>
      </c>
      <c r="AR38" s="718">
        <v>0</v>
      </c>
      <c r="AS38" s="718">
        <v>0</v>
      </c>
      <c r="AT38" s="718">
        <v>0</v>
      </c>
      <c r="AU38" s="718">
        <v>0</v>
      </c>
      <c r="AV38" s="178"/>
      <c r="AW38" s="718">
        <v>0</v>
      </c>
      <c r="AX38" s="718">
        <v>0</v>
      </c>
      <c r="AY38" s="718">
        <v>0</v>
      </c>
      <c r="AZ38" s="718">
        <v>631.16759999999999</v>
      </c>
      <c r="BA38" s="718">
        <v>631.16759999999999</v>
      </c>
      <c r="BB38" s="718">
        <v>631.16759999999999</v>
      </c>
      <c r="BC38" s="718">
        <v>631.16759999999999</v>
      </c>
      <c r="BD38" s="718">
        <v>0</v>
      </c>
      <c r="BE38" s="718">
        <v>0</v>
      </c>
      <c r="BF38" s="718">
        <v>0</v>
      </c>
      <c r="BG38" s="718">
        <v>0</v>
      </c>
      <c r="BH38" s="718">
        <v>0</v>
      </c>
      <c r="BI38" s="718">
        <v>0</v>
      </c>
      <c r="BJ38" s="718">
        <v>0</v>
      </c>
      <c r="BK38" s="718">
        <v>0</v>
      </c>
      <c r="BL38" s="718">
        <v>0</v>
      </c>
      <c r="BM38" s="718">
        <v>0</v>
      </c>
      <c r="BN38" s="718">
        <v>0</v>
      </c>
      <c r="BO38" s="718">
        <v>0</v>
      </c>
      <c r="BP38" s="718">
        <v>0</v>
      </c>
      <c r="BQ38" s="718">
        <v>0</v>
      </c>
      <c r="BR38" s="718">
        <v>0</v>
      </c>
      <c r="BS38" s="718">
        <v>0</v>
      </c>
      <c r="BT38" s="718">
        <v>0</v>
      </c>
      <c r="BU38" s="718">
        <v>0</v>
      </c>
      <c r="BV38" s="718">
        <v>0</v>
      </c>
      <c r="BW38" s="718">
        <v>0</v>
      </c>
      <c r="BX38" s="718">
        <v>0</v>
      </c>
      <c r="BY38" s="718">
        <v>0</v>
      </c>
      <c r="BZ38" s="719">
        <v>0</v>
      </c>
      <c r="CA38" s="167"/>
    </row>
    <row r="39" spans="2:79" s="17" customFormat="1" ht="15.75">
      <c r="B39" s="273">
        <v>16</v>
      </c>
      <c r="C39" s="178" t="s">
        <v>210</v>
      </c>
      <c r="D39" s="178" t="s">
        <v>669</v>
      </c>
      <c r="E39" s="178" t="s">
        <v>1</v>
      </c>
      <c r="F39" s="178" t="s">
        <v>670</v>
      </c>
      <c r="G39" s="178" t="s">
        <v>29</v>
      </c>
      <c r="H39" s="178" t="s">
        <v>676</v>
      </c>
      <c r="I39" s="178">
        <v>2014</v>
      </c>
      <c r="J39" s="178" t="s">
        <v>711</v>
      </c>
      <c r="K39" s="178"/>
      <c r="L39" s="178" t="s">
        <v>726</v>
      </c>
      <c r="M39" s="178" t="s">
        <v>679</v>
      </c>
      <c r="N39" s="178">
        <v>146.15710000000001</v>
      </c>
      <c r="O39" s="718">
        <v>10177.99</v>
      </c>
      <c r="P39" s="718">
        <v>73694455.840000004</v>
      </c>
      <c r="Q39" s="178"/>
      <c r="R39" s="718">
        <v>0</v>
      </c>
      <c r="S39" s="718">
        <v>0</v>
      </c>
      <c r="T39" s="718">
        <v>0</v>
      </c>
      <c r="U39" s="718">
        <v>10.177989999999999</v>
      </c>
      <c r="V39" s="718">
        <v>10.177989999999999</v>
      </c>
      <c r="W39" s="718">
        <v>10.177989999999999</v>
      </c>
      <c r="X39" s="718">
        <v>10.177989999999999</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718">
        <v>0</v>
      </c>
      <c r="AX39" s="718">
        <v>0</v>
      </c>
      <c r="AY39" s="718">
        <v>0</v>
      </c>
      <c r="AZ39" s="718">
        <v>73694.460000000006</v>
      </c>
      <c r="BA39" s="718">
        <v>73694.460000000006</v>
      </c>
      <c r="BB39" s="718">
        <v>73694.460000000006</v>
      </c>
      <c r="BC39" s="718">
        <v>73694.460000000006</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9">
        <v>0</v>
      </c>
      <c r="CA39" s="167"/>
    </row>
    <row r="40" spans="2:79" s="17" customFormat="1" ht="15.75">
      <c r="B40" s="273">
        <v>17</v>
      </c>
      <c r="C40" s="178" t="s">
        <v>210</v>
      </c>
      <c r="D40" s="178" t="s">
        <v>669</v>
      </c>
      <c r="E40" s="178" t="s">
        <v>1</v>
      </c>
      <c r="F40" s="178" t="s">
        <v>670</v>
      </c>
      <c r="G40" s="178" t="s">
        <v>29</v>
      </c>
      <c r="H40" s="178" t="s">
        <v>676</v>
      </c>
      <c r="I40" s="178">
        <v>2014</v>
      </c>
      <c r="J40" s="178" t="s">
        <v>711</v>
      </c>
      <c r="K40" s="178"/>
      <c r="L40" s="178" t="s">
        <v>726</v>
      </c>
      <c r="M40" s="178" t="s">
        <v>679</v>
      </c>
      <c r="N40" s="178">
        <v>320.39260000000002</v>
      </c>
      <c r="O40" s="718">
        <v>19220.849999999999</v>
      </c>
      <c r="P40" s="718">
        <v>130785969.5</v>
      </c>
      <c r="Q40" s="178"/>
      <c r="R40" s="718">
        <v>0</v>
      </c>
      <c r="S40" s="718">
        <v>0</v>
      </c>
      <c r="T40" s="718">
        <v>0</v>
      </c>
      <c r="U40" s="718">
        <v>19.220849999999999</v>
      </c>
      <c r="V40" s="718">
        <v>19.220849999999999</v>
      </c>
      <c r="W40" s="718">
        <v>19.220849999999999</v>
      </c>
      <c r="X40" s="718">
        <v>19.220849999999999</v>
      </c>
      <c r="Y40" s="718">
        <v>19.220849999999999</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718">
        <v>0</v>
      </c>
      <c r="AX40" s="718">
        <v>0</v>
      </c>
      <c r="AY40" s="718">
        <v>0</v>
      </c>
      <c r="AZ40" s="718">
        <v>130786</v>
      </c>
      <c r="BA40" s="718">
        <v>130786</v>
      </c>
      <c r="BB40" s="718">
        <v>130786</v>
      </c>
      <c r="BC40" s="718">
        <v>130786</v>
      </c>
      <c r="BD40" s="718">
        <v>130786</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9">
        <v>0</v>
      </c>
      <c r="CA40" s="167"/>
    </row>
    <row r="41" spans="2:79" s="17" customFormat="1" ht="15.75">
      <c r="B41" s="273">
        <v>18</v>
      </c>
      <c r="C41" s="178" t="s">
        <v>210</v>
      </c>
      <c r="D41" s="178" t="s">
        <v>669</v>
      </c>
      <c r="E41" s="178" t="s">
        <v>5</v>
      </c>
      <c r="F41" s="178" t="s">
        <v>670</v>
      </c>
      <c r="G41" s="178" t="s">
        <v>29</v>
      </c>
      <c r="H41" s="178" t="s">
        <v>676</v>
      </c>
      <c r="I41" s="178">
        <v>2014</v>
      </c>
      <c r="J41" s="178" t="s">
        <v>711</v>
      </c>
      <c r="K41" s="178"/>
      <c r="L41" s="178" t="s">
        <v>727</v>
      </c>
      <c r="M41" s="178" t="s">
        <v>715</v>
      </c>
      <c r="N41" s="178">
        <v>189443.20000000001</v>
      </c>
      <c r="O41" s="718">
        <v>315823.3</v>
      </c>
      <c r="P41" s="718">
        <v>4825760377</v>
      </c>
      <c r="Q41" s="178"/>
      <c r="R41" s="718">
        <v>0</v>
      </c>
      <c r="S41" s="718">
        <v>0</v>
      </c>
      <c r="T41" s="718">
        <v>0</v>
      </c>
      <c r="U41" s="718">
        <v>315.82330000000002</v>
      </c>
      <c r="V41" s="718">
        <v>275.67950000000002</v>
      </c>
      <c r="W41" s="718">
        <v>254.7587</v>
      </c>
      <c r="X41" s="718">
        <v>254.7587</v>
      </c>
      <c r="Y41" s="718">
        <v>254.7587</v>
      </c>
      <c r="Z41" s="718">
        <v>254.7587</v>
      </c>
      <c r="AA41" s="718">
        <v>254.7587</v>
      </c>
      <c r="AB41" s="718">
        <v>254.56819999999999</v>
      </c>
      <c r="AC41" s="718">
        <v>254.56819999999999</v>
      </c>
      <c r="AD41" s="718">
        <v>237.65710000000001</v>
      </c>
      <c r="AE41" s="718">
        <v>216.2826</v>
      </c>
      <c r="AF41" s="718">
        <v>183.21129999999999</v>
      </c>
      <c r="AG41" s="718">
        <v>183.21129999999999</v>
      </c>
      <c r="AH41" s="718">
        <v>182.3297</v>
      </c>
      <c r="AI41" s="718">
        <v>182.3297</v>
      </c>
      <c r="AJ41" s="718">
        <v>181.9572</v>
      </c>
      <c r="AK41" s="718">
        <v>147.91929999999999</v>
      </c>
      <c r="AL41" s="718">
        <v>147.91929999999999</v>
      </c>
      <c r="AM41" s="718">
        <v>147.91929999999999</v>
      </c>
      <c r="AN41" s="718">
        <v>147.91929999999999</v>
      </c>
      <c r="AO41" s="718">
        <v>0</v>
      </c>
      <c r="AP41" s="718">
        <v>0</v>
      </c>
      <c r="AQ41" s="718">
        <v>0</v>
      </c>
      <c r="AR41" s="718">
        <v>0</v>
      </c>
      <c r="AS41" s="718">
        <v>0</v>
      </c>
      <c r="AT41" s="718">
        <v>0</v>
      </c>
      <c r="AU41" s="718">
        <v>0</v>
      </c>
      <c r="AV41" s="178"/>
      <c r="AW41" s="718">
        <v>0</v>
      </c>
      <c r="AX41" s="718">
        <v>0</v>
      </c>
      <c r="AY41" s="718">
        <v>0</v>
      </c>
      <c r="AZ41" s="718">
        <v>4825760</v>
      </c>
      <c r="BA41" s="718">
        <v>4186296</v>
      </c>
      <c r="BB41" s="718">
        <v>3853043</v>
      </c>
      <c r="BC41" s="718">
        <v>3853043</v>
      </c>
      <c r="BD41" s="718">
        <v>3853043</v>
      </c>
      <c r="BE41" s="718">
        <v>3853043</v>
      </c>
      <c r="BF41" s="718">
        <v>3853043</v>
      </c>
      <c r="BG41" s="718">
        <v>3851374</v>
      </c>
      <c r="BH41" s="718">
        <v>3851374</v>
      </c>
      <c r="BI41" s="718">
        <v>3581992</v>
      </c>
      <c r="BJ41" s="718">
        <v>3482378</v>
      </c>
      <c r="BK41" s="718">
        <v>2944728</v>
      </c>
      <c r="BL41" s="718">
        <v>2944728</v>
      </c>
      <c r="BM41" s="718">
        <v>2902560</v>
      </c>
      <c r="BN41" s="718">
        <v>2902560</v>
      </c>
      <c r="BO41" s="718">
        <v>2898456</v>
      </c>
      <c r="BP41" s="718">
        <v>2356254</v>
      </c>
      <c r="BQ41" s="718">
        <v>2356254</v>
      </c>
      <c r="BR41" s="718">
        <v>2356254</v>
      </c>
      <c r="BS41" s="718">
        <v>2356254</v>
      </c>
      <c r="BT41" s="718">
        <v>0</v>
      </c>
      <c r="BU41" s="718">
        <v>0</v>
      </c>
      <c r="BV41" s="718">
        <v>0</v>
      </c>
      <c r="BW41" s="718">
        <v>0</v>
      </c>
      <c r="BX41" s="718">
        <v>0</v>
      </c>
      <c r="BY41" s="718">
        <v>0</v>
      </c>
      <c r="BZ41" s="719">
        <v>0</v>
      </c>
      <c r="CA41" s="167"/>
    </row>
    <row r="42" spans="2:79" s="17" customFormat="1" ht="15.75">
      <c r="B42" s="273">
        <v>19</v>
      </c>
      <c r="C42" s="178" t="s">
        <v>210</v>
      </c>
      <c r="D42" s="178" t="s">
        <v>669</v>
      </c>
      <c r="E42" s="178" t="s">
        <v>4</v>
      </c>
      <c r="F42" s="178" t="s">
        <v>670</v>
      </c>
      <c r="G42" s="178" t="s">
        <v>29</v>
      </c>
      <c r="H42" s="178" t="s">
        <v>676</v>
      </c>
      <c r="I42" s="178">
        <v>2013</v>
      </c>
      <c r="J42" s="178" t="s">
        <v>711</v>
      </c>
      <c r="K42" s="178"/>
      <c r="L42" s="178" t="s">
        <v>727</v>
      </c>
      <c r="M42" s="178" t="s">
        <v>715</v>
      </c>
      <c r="N42" s="178">
        <v>41.232680000000002</v>
      </c>
      <c r="O42" s="718">
        <v>100</v>
      </c>
      <c r="P42" s="718">
        <v>926000</v>
      </c>
      <c r="Q42" s="178"/>
      <c r="R42" s="718">
        <v>0</v>
      </c>
      <c r="S42" s="718">
        <v>0</v>
      </c>
      <c r="T42" s="718">
        <v>6.5000000000000002E-2</v>
      </c>
      <c r="U42" s="718">
        <v>6.5000000000000002E-2</v>
      </c>
      <c r="V42" s="718">
        <v>6.3E-2</v>
      </c>
      <c r="W42" s="718">
        <v>5.5E-2</v>
      </c>
      <c r="X42" s="718">
        <v>5.5E-2</v>
      </c>
      <c r="Y42" s="718">
        <v>5.5E-2</v>
      </c>
      <c r="Z42" s="718">
        <v>5.5E-2</v>
      </c>
      <c r="AA42" s="718">
        <v>5.5E-2</v>
      </c>
      <c r="AB42" s="718">
        <v>4.7E-2</v>
      </c>
      <c r="AC42" s="718">
        <v>4.7E-2</v>
      </c>
      <c r="AD42" s="718">
        <v>3.7999999999999999E-2</v>
      </c>
      <c r="AE42" s="718">
        <v>3.7999999999999999E-2</v>
      </c>
      <c r="AF42" s="718">
        <v>3.7999999999999999E-2</v>
      </c>
      <c r="AG42" s="718">
        <v>3.7999999999999999E-2</v>
      </c>
      <c r="AH42" s="718">
        <v>3.7999999999999999E-2</v>
      </c>
      <c r="AI42" s="718">
        <v>3.7999999999999999E-2</v>
      </c>
      <c r="AJ42" s="718">
        <v>0.02</v>
      </c>
      <c r="AK42" s="718">
        <v>0.02</v>
      </c>
      <c r="AL42" s="718">
        <v>0.02</v>
      </c>
      <c r="AM42" s="718">
        <v>0.02</v>
      </c>
      <c r="AN42" s="718">
        <v>0</v>
      </c>
      <c r="AO42" s="718">
        <v>0</v>
      </c>
      <c r="AP42" s="718">
        <v>0</v>
      </c>
      <c r="AQ42" s="718">
        <v>0</v>
      </c>
      <c r="AR42" s="718">
        <v>0</v>
      </c>
      <c r="AS42" s="718">
        <v>0</v>
      </c>
      <c r="AT42" s="718">
        <v>0</v>
      </c>
      <c r="AU42" s="718">
        <v>0</v>
      </c>
      <c r="AV42" s="178"/>
      <c r="AW42" s="718">
        <v>0</v>
      </c>
      <c r="AX42" s="718">
        <v>0</v>
      </c>
      <c r="AY42" s="718">
        <v>926</v>
      </c>
      <c r="AZ42" s="718">
        <v>926</v>
      </c>
      <c r="BA42" s="718">
        <v>880</v>
      </c>
      <c r="BB42" s="718">
        <v>761</v>
      </c>
      <c r="BC42" s="718">
        <v>761</v>
      </c>
      <c r="BD42" s="718">
        <v>761</v>
      </c>
      <c r="BE42" s="718">
        <v>761</v>
      </c>
      <c r="BF42" s="718">
        <v>761</v>
      </c>
      <c r="BG42" s="718">
        <v>639</v>
      </c>
      <c r="BH42" s="718">
        <v>639</v>
      </c>
      <c r="BI42" s="718">
        <v>607</v>
      </c>
      <c r="BJ42" s="718">
        <v>607</v>
      </c>
      <c r="BK42" s="718">
        <v>607</v>
      </c>
      <c r="BL42" s="718">
        <v>607</v>
      </c>
      <c r="BM42" s="718">
        <v>607</v>
      </c>
      <c r="BN42" s="718">
        <v>607</v>
      </c>
      <c r="BO42" s="718">
        <v>320</v>
      </c>
      <c r="BP42" s="718">
        <v>320</v>
      </c>
      <c r="BQ42" s="718">
        <v>320</v>
      </c>
      <c r="BR42" s="718">
        <v>320</v>
      </c>
      <c r="BS42" s="718">
        <v>0</v>
      </c>
      <c r="BT42" s="718">
        <v>0</v>
      </c>
      <c r="BU42" s="718">
        <v>0</v>
      </c>
      <c r="BV42" s="718">
        <v>0</v>
      </c>
      <c r="BW42" s="718">
        <v>0</v>
      </c>
      <c r="BX42" s="718">
        <v>0</v>
      </c>
      <c r="BY42" s="718">
        <v>0</v>
      </c>
      <c r="BZ42" s="719">
        <v>0</v>
      </c>
      <c r="CA42" s="167"/>
    </row>
    <row r="43" spans="2:79" s="17" customFormat="1" ht="15.75">
      <c r="B43" s="273">
        <v>20</v>
      </c>
      <c r="C43" s="178" t="s">
        <v>210</v>
      </c>
      <c r="D43" s="178" t="s">
        <v>669</v>
      </c>
      <c r="E43" s="178" t="s">
        <v>4</v>
      </c>
      <c r="F43" s="178" t="s">
        <v>670</v>
      </c>
      <c r="G43" s="178" t="s">
        <v>29</v>
      </c>
      <c r="H43" s="178" t="s">
        <v>676</v>
      </c>
      <c r="I43" s="178">
        <v>2014</v>
      </c>
      <c r="J43" s="178" t="s">
        <v>711</v>
      </c>
      <c r="K43" s="178"/>
      <c r="L43" s="178" t="s">
        <v>727</v>
      </c>
      <c r="M43" s="178" t="s">
        <v>715</v>
      </c>
      <c r="N43" s="178">
        <v>42847.59</v>
      </c>
      <c r="O43" s="718">
        <v>86661.07</v>
      </c>
      <c r="P43" s="718">
        <v>1166247497</v>
      </c>
      <c r="Q43" s="178"/>
      <c r="R43" s="718">
        <v>0</v>
      </c>
      <c r="S43" s="718">
        <v>0</v>
      </c>
      <c r="T43" s="718">
        <v>0</v>
      </c>
      <c r="U43" s="718">
        <v>86.661069999999995</v>
      </c>
      <c r="V43" s="718">
        <v>81.840069999999997</v>
      </c>
      <c r="W43" s="718">
        <v>79.491299999999995</v>
      </c>
      <c r="X43" s="718">
        <v>79.491299999999995</v>
      </c>
      <c r="Y43" s="718">
        <v>79.491299999999995</v>
      </c>
      <c r="Z43" s="718">
        <v>79.491299999999995</v>
      </c>
      <c r="AA43" s="718">
        <v>79.491299999999995</v>
      </c>
      <c r="AB43" s="718">
        <v>79.271000000000001</v>
      </c>
      <c r="AC43" s="718">
        <v>79.271000000000001</v>
      </c>
      <c r="AD43" s="718">
        <v>70.224580000000003</v>
      </c>
      <c r="AE43" s="718">
        <v>50.77637</v>
      </c>
      <c r="AF43" s="718">
        <v>48.599989999999998</v>
      </c>
      <c r="AG43" s="718">
        <v>48.599989999999998</v>
      </c>
      <c r="AH43" s="718">
        <v>48.504309999999997</v>
      </c>
      <c r="AI43" s="718">
        <v>48.504309999999997</v>
      </c>
      <c r="AJ43" s="718">
        <v>48.350810000000003</v>
      </c>
      <c r="AK43" s="718">
        <v>21.748830000000002</v>
      </c>
      <c r="AL43" s="718">
        <v>21.748830000000002</v>
      </c>
      <c r="AM43" s="718">
        <v>21.748830000000002</v>
      </c>
      <c r="AN43" s="718">
        <v>21.748830000000002</v>
      </c>
      <c r="AO43" s="718">
        <v>0</v>
      </c>
      <c r="AP43" s="718">
        <v>0</v>
      </c>
      <c r="AQ43" s="718">
        <v>0</v>
      </c>
      <c r="AR43" s="718">
        <v>0</v>
      </c>
      <c r="AS43" s="718">
        <v>0</v>
      </c>
      <c r="AT43" s="718">
        <v>0</v>
      </c>
      <c r="AU43" s="718">
        <v>0</v>
      </c>
      <c r="AV43" s="178"/>
      <c r="AW43" s="718">
        <v>0</v>
      </c>
      <c r="AX43" s="718">
        <v>0</v>
      </c>
      <c r="AY43" s="718">
        <v>0</v>
      </c>
      <c r="AZ43" s="718">
        <v>1166247</v>
      </c>
      <c r="BA43" s="718">
        <v>1089769</v>
      </c>
      <c r="BB43" s="718">
        <v>1052672</v>
      </c>
      <c r="BC43" s="718">
        <v>1052672</v>
      </c>
      <c r="BD43" s="718">
        <v>1052672</v>
      </c>
      <c r="BE43" s="718">
        <v>1052672</v>
      </c>
      <c r="BF43" s="718">
        <v>1052672</v>
      </c>
      <c r="BG43" s="718">
        <v>1050742</v>
      </c>
      <c r="BH43" s="718">
        <v>1050742</v>
      </c>
      <c r="BI43" s="718">
        <v>906023.9</v>
      </c>
      <c r="BJ43" s="718">
        <v>819144.9</v>
      </c>
      <c r="BK43" s="718">
        <v>774664.2</v>
      </c>
      <c r="BL43" s="718">
        <v>774664.2</v>
      </c>
      <c r="BM43" s="718">
        <v>770030.7</v>
      </c>
      <c r="BN43" s="718">
        <v>770030.7</v>
      </c>
      <c r="BO43" s="718">
        <v>768931.7</v>
      </c>
      <c r="BP43" s="718">
        <v>346444.1</v>
      </c>
      <c r="BQ43" s="718">
        <v>346444.1</v>
      </c>
      <c r="BR43" s="718">
        <v>346444.1</v>
      </c>
      <c r="BS43" s="718">
        <v>346444.1</v>
      </c>
      <c r="BT43" s="718">
        <v>0</v>
      </c>
      <c r="BU43" s="718">
        <v>0</v>
      </c>
      <c r="BV43" s="718">
        <v>0</v>
      </c>
      <c r="BW43" s="718">
        <v>0</v>
      </c>
      <c r="BX43" s="718">
        <v>0</v>
      </c>
      <c r="BY43" s="718">
        <v>0</v>
      </c>
      <c r="BZ43" s="719">
        <v>0</v>
      </c>
      <c r="CA43" s="167"/>
    </row>
    <row r="44" spans="2:79" s="17" customFormat="1" ht="15.75">
      <c r="B44" s="273">
        <v>21</v>
      </c>
      <c r="C44" s="178" t="s">
        <v>210</v>
      </c>
      <c r="D44" s="178" t="s">
        <v>695</v>
      </c>
      <c r="E44" s="178" t="s">
        <v>14</v>
      </c>
      <c r="F44" s="178" t="s">
        <v>670</v>
      </c>
      <c r="G44" s="178" t="s">
        <v>29</v>
      </c>
      <c r="H44" s="178" t="s">
        <v>676</v>
      </c>
      <c r="I44" s="178">
        <v>2012</v>
      </c>
      <c r="J44" s="178" t="s">
        <v>711</v>
      </c>
      <c r="K44" s="178"/>
      <c r="L44" s="178" t="s">
        <v>726</v>
      </c>
      <c r="M44" s="178" t="s">
        <v>728</v>
      </c>
      <c r="N44" s="178">
        <v>30</v>
      </c>
      <c r="O44" s="718">
        <v>7133.4279999999999</v>
      </c>
      <c r="P44" s="718">
        <v>94781050</v>
      </c>
      <c r="Q44" s="178"/>
      <c r="R44" s="718">
        <v>7</v>
      </c>
      <c r="S44" s="718">
        <v>7.1593090000000004</v>
      </c>
      <c r="T44" s="718">
        <v>7.1593090000000004</v>
      </c>
      <c r="U44" s="718">
        <v>7.1355839999999997</v>
      </c>
      <c r="V44" s="718">
        <v>7.1334280000000003</v>
      </c>
      <c r="W44" s="718">
        <v>6.9903009999999997</v>
      </c>
      <c r="X44" s="718">
        <v>6.8233649999999999</v>
      </c>
      <c r="Y44" s="718">
        <v>6.7604290000000002</v>
      </c>
      <c r="Z44" s="718">
        <v>6.6869290000000001</v>
      </c>
      <c r="AA44" s="718">
        <v>6.6869290000000001</v>
      </c>
      <c r="AB44" s="718">
        <v>5.8774090000000001</v>
      </c>
      <c r="AC44" s="718">
        <v>5.8774090000000001</v>
      </c>
      <c r="AD44" s="718">
        <v>5.8677089999999996</v>
      </c>
      <c r="AE44" s="718">
        <v>5.8677089999999996</v>
      </c>
      <c r="AF44" s="718">
        <v>5.5866090000000002</v>
      </c>
      <c r="AG44" s="718">
        <v>5.5866090000000002</v>
      </c>
      <c r="AH44" s="718">
        <v>4.5193089999999998</v>
      </c>
      <c r="AI44" s="718">
        <v>4.4866089999999996</v>
      </c>
      <c r="AJ44" s="718">
        <v>4.4866089999999996</v>
      </c>
      <c r="AK44" s="718">
        <v>4.4866089999999996</v>
      </c>
      <c r="AL44" s="718">
        <v>4.4866089999999996</v>
      </c>
      <c r="AM44" s="718">
        <v>4.4866089999999996</v>
      </c>
      <c r="AN44" s="718">
        <v>0.25769999999999998</v>
      </c>
      <c r="AO44" s="718">
        <v>0</v>
      </c>
      <c r="AP44" s="718">
        <v>0</v>
      </c>
      <c r="AQ44" s="718">
        <v>0</v>
      </c>
      <c r="AR44" s="718">
        <v>0</v>
      </c>
      <c r="AS44" s="718">
        <v>0</v>
      </c>
      <c r="AT44" s="718">
        <v>0</v>
      </c>
      <c r="AU44" s="718">
        <v>0</v>
      </c>
      <c r="AV44" s="178"/>
      <c r="AW44" s="718">
        <v>47873.52</v>
      </c>
      <c r="AX44" s="718">
        <v>47873.52</v>
      </c>
      <c r="AY44" s="718">
        <v>47873.52</v>
      </c>
      <c r="AZ44" s="718">
        <v>47411.519999999997</v>
      </c>
      <c r="BA44" s="718">
        <v>47369.52</v>
      </c>
      <c r="BB44" s="718">
        <v>44620.97</v>
      </c>
      <c r="BC44" s="718">
        <v>41394.69</v>
      </c>
      <c r="BD44" s="718">
        <v>40188.42</v>
      </c>
      <c r="BE44" s="718">
        <v>38778.42</v>
      </c>
      <c r="BF44" s="718">
        <v>38186.42</v>
      </c>
      <c r="BG44" s="718">
        <v>22659.52</v>
      </c>
      <c r="BH44" s="718">
        <v>22659.52</v>
      </c>
      <c r="BI44" s="718">
        <v>22579.52</v>
      </c>
      <c r="BJ44" s="718">
        <v>22579.52</v>
      </c>
      <c r="BK44" s="718">
        <v>21645.52</v>
      </c>
      <c r="BL44" s="718">
        <v>21645.52</v>
      </c>
      <c r="BM44" s="718">
        <v>12870.52</v>
      </c>
      <c r="BN44" s="718">
        <v>12600.52</v>
      </c>
      <c r="BO44" s="718">
        <v>12600.52</v>
      </c>
      <c r="BP44" s="718">
        <v>12600.52</v>
      </c>
      <c r="BQ44" s="718">
        <v>12600.52</v>
      </c>
      <c r="BR44" s="718">
        <v>12600.52</v>
      </c>
      <c r="BS44" s="718">
        <v>1899</v>
      </c>
      <c r="BT44" s="718">
        <v>0</v>
      </c>
      <c r="BU44" s="718">
        <v>0</v>
      </c>
      <c r="BV44" s="718">
        <v>0</v>
      </c>
      <c r="BW44" s="718">
        <v>0</v>
      </c>
      <c r="BX44" s="718">
        <v>0</v>
      </c>
      <c r="BY44" s="718">
        <v>0</v>
      </c>
      <c r="BZ44" s="719">
        <v>0</v>
      </c>
      <c r="CA44" s="167"/>
    </row>
    <row r="45" spans="2:79" s="17" customFormat="1" ht="15.75">
      <c r="B45" s="273">
        <v>22</v>
      </c>
      <c r="C45" s="178" t="s">
        <v>210</v>
      </c>
      <c r="D45" s="178" t="s">
        <v>695</v>
      </c>
      <c r="E45" s="178" t="s">
        <v>14</v>
      </c>
      <c r="F45" s="178" t="s">
        <v>670</v>
      </c>
      <c r="G45" s="178" t="s">
        <v>29</v>
      </c>
      <c r="H45" s="178" t="s">
        <v>676</v>
      </c>
      <c r="I45" s="178">
        <v>2013</v>
      </c>
      <c r="J45" s="178" t="s">
        <v>711</v>
      </c>
      <c r="K45" s="178"/>
      <c r="L45" s="178" t="s">
        <v>726</v>
      </c>
      <c r="M45" s="178" t="s">
        <v>728</v>
      </c>
      <c r="N45" s="178">
        <v>219</v>
      </c>
      <c r="O45" s="718">
        <v>55628.49</v>
      </c>
      <c r="P45" s="718">
        <v>532566910</v>
      </c>
      <c r="Q45" s="178"/>
      <c r="R45" s="718">
        <v>0</v>
      </c>
      <c r="S45" s="718">
        <v>0</v>
      </c>
      <c r="T45" s="718">
        <v>56.019939999999998</v>
      </c>
      <c r="U45" s="718">
        <v>55.661630000000002</v>
      </c>
      <c r="V45" s="718">
        <v>55.628489999999999</v>
      </c>
      <c r="W45" s="718">
        <v>54.755969999999998</v>
      </c>
      <c r="X45" s="718">
        <v>54.449829999999999</v>
      </c>
      <c r="Y45" s="718">
        <v>54.143940000000001</v>
      </c>
      <c r="Z45" s="718">
        <v>53.975679999999997</v>
      </c>
      <c r="AA45" s="718">
        <v>53.975679999999997</v>
      </c>
      <c r="AB45" s="718">
        <v>49.89331</v>
      </c>
      <c r="AC45" s="718">
        <v>49.494689999999999</v>
      </c>
      <c r="AD45" s="718">
        <v>49.204590000000003</v>
      </c>
      <c r="AE45" s="718">
        <v>49.204590000000003</v>
      </c>
      <c r="AF45" s="718">
        <v>48.681609999999999</v>
      </c>
      <c r="AG45" s="718">
        <v>48.681609999999999</v>
      </c>
      <c r="AH45" s="718">
        <v>44.789409999999997</v>
      </c>
      <c r="AI45" s="718">
        <v>44.697409999999998</v>
      </c>
      <c r="AJ45" s="718">
        <v>44.697409999999998</v>
      </c>
      <c r="AK45" s="718">
        <v>44.697409999999998</v>
      </c>
      <c r="AL45" s="718">
        <v>44.697409999999998</v>
      </c>
      <c r="AM45" s="718">
        <v>44.697409999999998</v>
      </c>
      <c r="AN45" s="718">
        <v>0.75275499999999995</v>
      </c>
      <c r="AO45" s="718">
        <v>0</v>
      </c>
      <c r="AP45" s="718">
        <v>0</v>
      </c>
      <c r="AQ45" s="718">
        <v>0</v>
      </c>
      <c r="AR45" s="718">
        <v>0</v>
      </c>
      <c r="AS45" s="718">
        <v>0</v>
      </c>
      <c r="AT45" s="718">
        <v>0</v>
      </c>
      <c r="AU45" s="718">
        <v>0</v>
      </c>
      <c r="AV45" s="178"/>
      <c r="AW45" s="718">
        <v>0</v>
      </c>
      <c r="AX45" s="718">
        <v>0</v>
      </c>
      <c r="AY45" s="718">
        <v>273583.7</v>
      </c>
      <c r="AZ45" s="718">
        <v>266606</v>
      </c>
      <c r="BA45" s="718">
        <v>265960.90000000002</v>
      </c>
      <c r="BB45" s="718">
        <v>249157.5</v>
      </c>
      <c r="BC45" s="718">
        <v>243289.9</v>
      </c>
      <c r="BD45" s="718">
        <v>237426.9</v>
      </c>
      <c r="BE45" s="718">
        <v>234199.1</v>
      </c>
      <c r="BF45" s="718">
        <v>232773.7</v>
      </c>
      <c r="BG45" s="718">
        <v>154230.29999999999</v>
      </c>
      <c r="BH45" s="718">
        <v>153858.1</v>
      </c>
      <c r="BI45" s="718">
        <v>151253.5</v>
      </c>
      <c r="BJ45" s="718">
        <v>151253.5</v>
      </c>
      <c r="BK45" s="718">
        <v>149515.79999999999</v>
      </c>
      <c r="BL45" s="718">
        <v>149515.79999999999</v>
      </c>
      <c r="BM45" s="718">
        <v>117511.8</v>
      </c>
      <c r="BN45" s="718">
        <v>116751.8</v>
      </c>
      <c r="BO45" s="718">
        <v>116751.8</v>
      </c>
      <c r="BP45" s="718">
        <v>116751.8</v>
      </c>
      <c r="BQ45" s="718">
        <v>116751.8</v>
      </c>
      <c r="BR45" s="718">
        <v>116751.8</v>
      </c>
      <c r="BS45" s="718">
        <v>5547.0789999999997</v>
      </c>
      <c r="BT45" s="718">
        <v>0</v>
      </c>
      <c r="BU45" s="718">
        <v>0</v>
      </c>
      <c r="BV45" s="718">
        <v>0</v>
      </c>
      <c r="BW45" s="718">
        <v>0</v>
      </c>
      <c r="BX45" s="718">
        <v>0</v>
      </c>
      <c r="BY45" s="718">
        <v>0</v>
      </c>
      <c r="BZ45" s="719">
        <v>0</v>
      </c>
      <c r="CA45" s="167"/>
    </row>
    <row r="46" spans="2:79" s="17" customFormat="1" ht="15.75">
      <c r="B46" s="273">
        <v>23</v>
      </c>
      <c r="C46" s="178" t="s">
        <v>210</v>
      </c>
      <c r="D46" s="178" t="s">
        <v>695</v>
      </c>
      <c r="E46" s="178" t="s">
        <v>14</v>
      </c>
      <c r="F46" s="178" t="s">
        <v>670</v>
      </c>
      <c r="G46" s="178" t="s">
        <v>29</v>
      </c>
      <c r="H46" s="178" t="s">
        <v>676</v>
      </c>
      <c r="I46" s="178">
        <v>2014</v>
      </c>
      <c r="J46" s="178" t="s">
        <v>711</v>
      </c>
      <c r="K46" s="178"/>
      <c r="L46" s="178" t="s">
        <v>726</v>
      </c>
      <c r="M46" s="178" t="s">
        <v>728</v>
      </c>
      <c r="N46" s="178">
        <v>1003</v>
      </c>
      <c r="O46" s="718">
        <v>59212.2</v>
      </c>
      <c r="P46" s="718">
        <v>1444985102</v>
      </c>
      <c r="Q46" s="178"/>
      <c r="R46" s="718">
        <v>0</v>
      </c>
      <c r="S46" s="718">
        <v>0</v>
      </c>
      <c r="T46" s="718">
        <v>0</v>
      </c>
      <c r="U46" s="718">
        <v>59.37144</v>
      </c>
      <c r="V46" s="718">
        <v>59.212200000000003</v>
      </c>
      <c r="W46" s="718">
        <v>55.237490000000001</v>
      </c>
      <c r="X46" s="718">
        <v>53.887079999999997</v>
      </c>
      <c r="Y46" s="718">
        <v>52.459739999999996</v>
      </c>
      <c r="Z46" s="718">
        <v>52.459739999999996</v>
      </c>
      <c r="AA46" s="718">
        <v>52.11797</v>
      </c>
      <c r="AB46" s="718">
        <v>52.11797</v>
      </c>
      <c r="AC46" s="718">
        <v>35.78501</v>
      </c>
      <c r="AD46" s="718">
        <v>35.262610000000002</v>
      </c>
      <c r="AE46" s="718">
        <v>34.358870000000003</v>
      </c>
      <c r="AF46" s="718">
        <v>34.358870000000003</v>
      </c>
      <c r="AG46" s="718">
        <v>32.340890000000002</v>
      </c>
      <c r="AH46" s="718">
        <v>32.340890000000002</v>
      </c>
      <c r="AI46" s="718">
        <v>5.8765919999999996</v>
      </c>
      <c r="AJ46" s="718">
        <v>5.4302489999999999</v>
      </c>
      <c r="AK46" s="718">
        <v>5.4302489999999999</v>
      </c>
      <c r="AL46" s="718">
        <v>5.4302489999999999</v>
      </c>
      <c r="AM46" s="718">
        <v>5.4302489999999999</v>
      </c>
      <c r="AN46" s="718">
        <v>5.4302489999999999</v>
      </c>
      <c r="AO46" s="718">
        <v>3.0065</v>
      </c>
      <c r="AP46" s="718">
        <v>0</v>
      </c>
      <c r="AQ46" s="718">
        <v>0</v>
      </c>
      <c r="AR46" s="718">
        <v>0</v>
      </c>
      <c r="AS46" s="718">
        <v>0</v>
      </c>
      <c r="AT46" s="718">
        <v>0</v>
      </c>
      <c r="AU46" s="718">
        <v>0</v>
      </c>
      <c r="AV46" s="178"/>
      <c r="AW46" s="718">
        <v>0</v>
      </c>
      <c r="AX46" s="718">
        <v>0</v>
      </c>
      <c r="AY46" s="718">
        <v>0</v>
      </c>
      <c r="AZ46" s="718">
        <v>724043</v>
      </c>
      <c r="BA46" s="718">
        <v>720942.1</v>
      </c>
      <c r="BB46" s="718">
        <v>644368.9</v>
      </c>
      <c r="BC46" s="718">
        <v>618486.19999999995</v>
      </c>
      <c r="BD46" s="718">
        <v>589777.5</v>
      </c>
      <c r="BE46" s="718">
        <v>589777.5</v>
      </c>
      <c r="BF46" s="718">
        <v>583221.1</v>
      </c>
      <c r="BG46" s="718">
        <v>580457.9</v>
      </c>
      <c r="BH46" s="718">
        <v>265860.09999999998</v>
      </c>
      <c r="BI46" s="718">
        <v>265372.09999999998</v>
      </c>
      <c r="BJ46" s="718">
        <v>256270.2</v>
      </c>
      <c r="BK46" s="718">
        <v>256270.2</v>
      </c>
      <c r="BL46" s="718">
        <v>249560.6</v>
      </c>
      <c r="BM46" s="718">
        <v>249560.6</v>
      </c>
      <c r="BN46" s="718">
        <v>31975.64</v>
      </c>
      <c r="BO46" s="718">
        <v>28288.45</v>
      </c>
      <c r="BP46" s="718">
        <v>28288.45</v>
      </c>
      <c r="BQ46" s="718">
        <v>28288.45</v>
      </c>
      <c r="BR46" s="718">
        <v>28288.45</v>
      </c>
      <c r="BS46" s="718">
        <v>28288.45</v>
      </c>
      <c r="BT46" s="718">
        <v>22155</v>
      </c>
      <c r="BU46" s="718">
        <v>0</v>
      </c>
      <c r="BV46" s="718">
        <v>0</v>
      </c>
      <c r="BW46" s="718">
        <v>0</v>
      </c>
      <c r="BX46" s="718">
        <v>0</v>
      </c>
      <c r="BY46" s="718">
        <v>0</v>
      </c>
      <c r="BZ46" s="719">
        <v>0</v>
      </c>
      <c r="CA46" s="167"/>
    </row>
    <row r="47" spans="2:79" s="17" customFormat="1" ht="15.75">
      <c r="B47" s="273">
        <v>24</v>
      </c>
      <c r="C47" s="178" t="s">
        <v>210</v>
      </c>
      <c r="D47" s="178" t="s">
        <v>669</v>
      </c>
      <c r="E47" s="178" t="s">
        <v>3</v>
      </c>
      <c r="F47" s="178" t="s">
        <v>670</v>
      </c>
      <c r="G47" s="178" t="s">
        <v>29</v>
      </c>
      <c r="H47" s="178" t="s">
        <v>677</v>
      </c>
      <c r="I47" s="178">
        <v>2013</v>
      </c>
      <c r="J47" s="178" t="s">
        <v>711</v>
      </c>
      <c r="K47" s="178"/>
      <c r="L47" s="178" t="s">
        <v>718</v>
      </c>
      <c r="M47" s="178" t="s">
        <v>719</v>
      </c>
      <c r="N47" s="178">
        <v>316</v>
      </c>
      <c r="O47" s="718">
        <v>68382.990000000005</v>
      </c>
      <c r="P47" s="718">
        <v>240183246.30000001</v>
      </c>
      <c r="Q47" s="178"/>
      <c r="R47" s="718">
        <v>0</v>
      </c>
      <c r="S47" s="718">
        <v>0</v>
      </c>
      <c r="T47" s="718">
        <v>68.382990000000007</v>
      </c>
      <c r="U47" s="718">
        <v>68.382990000000007</v>
      </c>
      <c r="V47" s="718">
        <v>68.382990000000007</v>
      </c>
      <c r="W47" s="718">
        <v>68.382990000000007</v>
      </c>
      <c r="X47" s="718">
        <v>68.382990000000007</v>
      </c>
      <c r="Y47" s="718">
        <v>68.382990000000007</v>
      </c>
      <c r="Z47" s="718">
        <v>68.382990000000007</v>
      </c>
      <c r="AA47" s="718">
        <v>68.382990000000007</v>
      </c>
      <c r="AB47" s="718">
        <v>68.382990000000007</v>
      </c>
      <c r="AC47" s="718">
        <v>68.382990000000007</v>
      </c>
      <c r="AD47" s="718">
        <v>68.382990000000007</v>
      </c>
      <c r="AE47" s="718">
        <v>68.382990000000007</v>
      </c>
      <c r="AF47" s="718">
        <v>68.382990000000007</v>
      </c>
      <c r="AG47" s="718">
        <v>68.382990000000007</v>
      </c>
      <c r="AH47" s="718">
        <v>68.382990000000007</v>
      </c>
      <c r="AI47" s="718">
        <v>68.382990000000007</v>
      </c>
      <c r="AJ47" s="718">
        <v>68.382990000000007</v>
      </c>
      <c r="AK47" s="718">
        <v>68.382990000000007</v>
      </c>
      <c r="AL47" s="718">
        <v>56.268509999999999</v>
      </c>
      <c r="AM47" s="718">
        <v>0</v>
      </c>
      <c r="AN47" s="718">
        <v>0</v>
      </c>
      <c r="AO47" s="718">
        <v>0</v>
      </c>
      <c r="AP47" s="718">
        <v>0</v>
      </c>
      <c r="AQ47" s="718">
        <v>0</v>
      </c>
      <c r="AR47" s="718">
        <v>0</v>
      </c>
      <c r="AS47" s="718">
        <v>0</v>
      </c>
      <c r="AT47" s="718">
        <v>0</v>
      </c>
      <c r="AU47" s="718">
        <v>0</v>
      </c>
      <c r="AV47" s="178"/>
      <c r="AW47" s="718">
        <v>0</v>
      </c>
      <c r="AX47" s="718">
        <v>0</v>
      </c>
      <c r="AY47" s="718">
        <v>120091.6</v>
      </c>
      <c r="AZ47" s="718">
        <v>120091.6</v>
      </c>
      <c r="BA47" s="718">
        <v>120091.6</v>
      </c>
      <c r="BB47" s="718">
        <v>120091.6</v>
      </c>
      <c r="BC47" s="718">
        <v>120091.6</v>
      </c>
      <c r="BD47" s="718">
        <v>120091.6</v>
      </c>
      <c r="BE47" s="718">
        <v>120091.6</v>
      </c>
      <c r="BF47" s="718">
        <v>120091.6</v>
      </c>
      <c r="BG47" s="718">
        <v>120091.6</v>
      </c>
      <c r="BH47" s="718">
        <v>120091.6</v>
      </c>
      <c r="BI47" s="718">
        <v>120091.6</v>
      </c>
      <c r="BJ47" s="718">
        <v>120091.6</v>
      </c>
      <c r="BK47" s="718">
        <v>120091.6</v>
      </c>
      <c r="BL47" s="718">
        <v>120091.6</v>
      </c>
      <c r="BM47" s="718">
        <v>120091.6</v>
      </c>
      <c r="BN47" s="718">
        <v>120091.6</v>
      </c>
      <c r="BO47" s="718">
        <v>120091.6</v>
      </c>
      <c r="BP47" s="718">
        <v>120091.6</v>
      </c>
      <c r="BQ47" s="718">
        <v>109258.2</v>
      </c>
      <c r="BR47" s="718">
        <v>0</v>
      </c>
      <c r="BS47" s="718">
        <v>0</v>
      </c>
      <c r="BT47" s="718">
        <v>0</v>
      </c>
      <c r="BU47" s="718">
        <v>0</v>
      </c>
      <c r="BV47" s="718">
        <v>0</v>
      </c>
      <c r="BW47" s="718">
        <v>0</v>
      </c>
      <c r="BX47" s="718">
        <v>0</v>
      </c>
      <c r="BY47" s="718">
        <v>0</v>
      </c>
      <c r="BZ47" s="719">
        <v>0</v>
      </c>
      <c r="CA47" s="167"/>
    </row>
    <row r="48" spans="2:79" s="17" customFormat="1" ht="15.75">
      <c r="B48" s="273">
        <v>25</v>
      </c>
      <c r="C48" s="178" t="s">
        <v>210</v>
      </c>
      <c r="D48" s="178" t="s">
        <v>669</v>
      </c>
      <c r="E48" s="178" t="s">
        <v>3</v>
      </c>
      <c r="F48" s="178" t="s">
        <v>670</v>
      </c>
      <c r="G48" s="178" t="s">
        <v>29</v>
      </c>
      <c r="H48" s="178" t="s">
        <v>676</v>
      </c>
      <c r="I48" s="178">
        <v>2012</v>
      </c>
      <c r="J48" s="178" t="s">
        <v>711</v>
      </c>
      <c r="K48" s="178"/>
      <c r="L48" s="178" t="s">
        <v>726</v>
      </c>
      <c r="M48" s="178" t="s">
        <v>719</v>
      </c>
      <c r="N48" s="178">
        <v>4</v>
      </c>
      <c r="O48" s="718">
        <v>1137.7629999999999</v>
      </c>
      <c r="P48" s="718">
        <v>6615088.7120000003</v>
      </c>
      <c r="Q48" s="178"/>
      <c r="R48" s="718">
        <v>0</v>
      </c>
      <c r="S48" s="718">
        <v>1.1377630000000001</v>
      </c>
      <c r="T48" s="718">
        <v>1.1377630000000001</v>
      </c>
      <c r="U48" s="718">
        <v>1.1377630000000001</v>
      </c>
      <c r="V48" s="718">
        <v>1.1377630000000001</v>
      </c>
      <c r="W48" s="718">
        <v>1.1377630000000001</v>
      </c>
      <c r="X48" s="718">
        <v>1.1377630000000001</v>
      </c>
      <c r="Y48" s="718">
        <v>1.1377630000000001</v>
      </c>
      <c r="Z48" s="718">
        <v>1.1377630000000001</v>
      </c>
      <c r="AA48" s="718">
        <v>1.1377630000000001</v>
      </c>
      <c r="AB48" s="718">
        <v>1.1377630000000001</v>
      </c>
      <c r="AC48" s="718">
        <v>1.1377630000000001</v>
      </c>
      <c r="AD48" s="718">
        <v>1.1377630000000001</v>
      </c>
      <c r="AE48" s="718">
        <v>1.1377630000000001</v>
      </c>
      <c r="AF48" s="718">
        <v>1.1377630000000001</v>
      </c>
      <c r="AG48" s="718">
        <v>1.1377630000000001</v>
      </c>
      <c r="AH48" s="718">
        <v>1.1377630000000001</v>
      </c>
      <c r="AI48" s="718">
        <v>1.1377630000000001</v>
      </c>
      <c r="AJ48" s="718">
        <v>1.1377630000000001</v>
      </c>
      <c r="AK48" s="718">
        <v>1.1377630000000001</v>
      </c>
      <c r="AL48" s="718">
        <v>0</v>
      </c>
      <c r="AM48" s="718">
        <v>0</v>
      </c>
      <c r="AN48" s="718">
        <v>0</v>
      </c>
      <c r="AO48" s="718">
        <v>0</v>
      </c>
      <c r="AP48" s="718">
        <v>0</v>
      </c>
      <c r="AQ48" s="718">
        <v>0</v>
      </c>
      <c r="AR48" s="718">
        <v>0</v>
      </c>
      <c r="AS48" s="718">
        <v>0</v>
      </c>
      <c r="AT48" s="718">
        <v>0</v>
      </c>
      <c r="AU48" s="718">
        <v>0</v>
      </c>
      <c r="AV48" s="178"/>
      <c r="AW48" s="718">
        <v>0</v>
      </c>
      <c r="AX48" s="718">
        <v>2205.0300000000002</v>
      </c>
      <c r="AY48" s="718">
        <v>2205.0300000000002</v>
      </c>
      <c r="AZ48" s="718">
        <v>2205.0300000000002</v>
      </c>
      <c r="BA48" s="718">
        <v>2205.0300000000002</v>
      </c>
      <c r="BB48" s="718">
        <v>2205.0300000000002</v>
      </c>
      <c r="BC48" s="718">
        <v>2205.0300000000002</v>
      </c>
      <c r="BD48" s="718">
        <v>2205.0300000000002</v>
      </c>
      <c r="BE48" s="718">
        <v>2205.0300000000002</v>
      </c>
      <c r="BF48" s="718">
        <v>2205.0300000000002</v>
      </c>
      <c r="BG48" s="718">
        <v>2205.0300000000002</v>
      </c>
      <c r="BH48" s="718">
        <v>2205.0300000000002</v>
      </c>
      <c r="BI48" s="718">
        <v>2205.0300000000002</v>
      </c>
      <c r="BJ48" s="718">
        <v>2205.0300000000002</v>
      </c>
      <c r="BK48" s="718">
        <v>2205.0300000000002</v>
      </c>
      <c r="BL48" s="718">
        <v>2205.0300000000002</v>
      </c>
      <c r="BM48" s="718">
        <v>2205.0300000000002</v>
      </c>
      <c r="BN48" s="718">
        <v>2205.0300000000002</v>
      </c>
      <c r="BO48" s="718">
        <v>2205.0300000000002</v>
      </c>
      <c r="BP48" s="718">
        <v>2205.0300000000002</v>
      </c>
      <c r="BQ48" s="718">
        <v>0</v>
      </c>
      <c r="BR48" s="718">
        <v>0</v>
      </c>
      <c r="BS48" s="718">
        <v>0</v>
      </c>
      <c r="BT48" s="718">
        <v>0</v>
      </c>
      <c r="BU48" s="718">
        <v>0</v>
      </c>
      <c r="BV48" s="718">
        <v>0</v>
      </c>
      <c r="BW48" s="718">
        <v>0</v>
      </c>
      <c r="BX48" s="718">
        <v>0</v>
      </c>
      <c r="BY48" s="718">
        <v>0</v>
      </c>
      <c r="BZ48" s="719">
        <v>0</v>
      </c>
      <c r="CA48" s="167"/>
    </row>
    <row r="49" spans="1:79" s="17" customFormat="1" ht="15.75">
      <c r="B49" s="273">
        <v>26</v>
      </c>
      <c r="C49" s="178" t="s">
        <v>210</v>
      </c>
      <c r="D49" s="178" t="s">
        <v>669</v>
      </c>
      <c r="E49" s="178" t="s">
        <v>3</v>
      </c>
      <c r="F49" s="178" t="s">
        <v>670</v>
      </c>
      <c r="G49" s="178" t="s">
        <v>29</v>
      </c>
      <c r="H49" s="178" t="s">
        <v>676</v>
      </c>
      <c r="I49" s="178">
        <v>2014</v>
      </c>
      <c r="J49" s="178" t="s">
        <v>711</v>
      </c>
      <c r="K49" s="178"/>
      <c r="L49" s="178" t="s">
        <v>726</v>
      </c>
      <c r="M49" s="178" t="s">
        <v>719</v>
      </c>
      <c r="N49" s="178">
        <v>7039</v>
      </c>
      <c r="O49" s="718">
        <v>1397824</v>
      </c>
      <c r="P49" s="718">
        <v>2581152985</v>
      </c>
      <c r="Q49" s="178"/>
      <c r="R49" s="718">
        <v>0</v>
      </c>
      <c r="S49" s="718">
        <v>0</v>
      </c>
      <c r="T49" s="718">
        <v>0</v>
      </c>
      <c r="U49" s="718">
        <v>1397.8240000000001</v>
      </c>
      <c r="V49" s="718">
        <v>1397.8240000000001</v>
      </c>
      <c r="W49" s="718">
        <v>1397.8240000000001</v>
      </c>
      <c r="X49" s="718">
        <v>1397.8240000000001</v>
      </c>
      <c r="Y49" s="718">
        <v>1397.8240000000001</v>
      </c>
      <c r="Z49" s="718">
        <v>1397.8240000000001</v>
      </c>
      <c r="AA49" s="718">
        <v>1397.8240000000001</v>
      </c>
      <c r="AB49" s="718">
        <v>1397.8240000000001</v>
      </c>
      <c r="AC49" s="718">
        <v>1397.8240000000001</v>
      </c>
      <c r="AD49" s="718">
        <v>1397.8240000000001</v>
      </c>
      <c r="AE49" s="718">
        <v>1397.8240000000001</v>
      </c>
      <c r="AF49" s="718">
        <v>1397.8240000000001</v>
      </c>
      <c r="AG49" s="718">
        <v>1397.8240000000001</v>
      </c>
      <c r="AH49" s="718">
        <v>1397.8240000000001</v>
      </c>
      <c r="AI49" s="718">
        <v>1397.8240000000001</v>
      </c>
      <c r="AJ49" s="718">
        <v>1397.8240000000001</v>
      </c>
      <c r="AK49" s="718">
        <v>1397.8240000000001</v>
      </c>
      <c r="AL49" s="718">
        <v>1397.8240000000001</v>
      </c>
      <c r="AM49" s="718">
        <v>1254.867</v>
      </c>
      <c r="AN49" s="718">
        <v>0</v>
      </c>
      <c r="AO49" s="718">
        <v>0</v>
      </c>
      <c r="AP49" s="718">
        <v>0</v>
      </c>
      <c r="AQ49" s="718">
        <v>0</v>
      </c>
      <c r="AR49" s="718">
        <v>0</v>
      </c>
      <c r="AS49" s="718">
        <v>0</v>
      </c>
      <c r="AT49" s="718">
        <v>0</v>
      </c>
      <c r="AU49" s="718">
        <v>0</v>
      </c>
      <c r="AV49" s="178"/>
      <c r="AW49" s="718">
        <v>0</v>
      </c>
      <c r="AX49" s="718">
        <v>0</v>
      </c>
      <c r="AY49" s="718">
        <v>0</v>
      </c>
      <c r="AZ49" s="718">
        <v>2581153</v>
      </c>
      <c r="BA49" s="718">
        <v>2581153</v>
      </c>
      <c r="BB49" s="718">
        <v>2581153</v>
      </c>
      <c r="BC49" s="718">
        <v>2581153</v>
      </c>
      <c r="BD49" s="718">
        <v>2581153</v>
      </c>
      <c r="BE49" s="718">
        <v>2581153</v>
      </c>
      <c r="BF49" s="718">
        <v>2581153</v>
      </c>
      <c r="BG49" s="718">
        <v>2581153</v>
      </c>
      <c r="BH49" s="718">
        <v>2581153</v>
      </c>
      <c r="BI49" s="718">
        <v>2581153</v>
      </c>
      <c r="BJ49" s="718">
        <v>2581153</v>
      </c>
      <c r="BK49" s="718">
        <v>2581153</v>
      </c>
      <c r="BL49" s="718">
        <v>2581153</v>
      </c>
      <c r="BM49" s="718">
        <v>2581153</v>
      </c>
      <c r="BN49" s="718">
        <v>2581153</v>
      </c>
      <c r="BO49" s="718">
        <v>2581153</v>
      </c>
      <c r="BP49" s="718">
        <v>2581153</v>
      </c>
      <c r="BQ49" s="718">
        <v>2581153</v>
      </c>
      <c r="BR49" s="718">
        <v>2453313</v>
      </c>
      <c r="BS49" s="718">
        <v>0</v>
      </c>
      <c r="BT49" s="718">
        <v>0</v>
      </c>
      <c r="BU49" s="718">
        <v>0</v>
      </c>
      <c r="BV49" s="718">
        <v>0</v>
      </c>
      <c r="BW49" s="718">
        <v>0</v>
      </c>
      <c r="BX49" s="718">
        <v>0</v>
      </c>
      <c r="BY49" s="718">
        <v>0</v>
      </c>
      <c r="BZ49" s="719">
        <v>0</v>
      </c>
      <c r="CA49" s="167"/>
    </row>
    <row r="50" spans="1:79" s="17" customFormat="1" ht="15.75">
      <c r="B50" s="273">
        <v>27</v>
      </c>
      <c r="C50" s="178" t="s">
        <v>210</v>
      </c>
      <c r="D50" s="178" t="s">
        <v>669</v>
      </c>
      <c r="E50" s="178" t="s">
        <v>7</v>
      </c>
      <c r="F50" s="178" t="s">
        <v>670</v>
      </c>
      <c r="G50" s="178" t="s">
        <v>29</v>
      </c>
      <c r="H50" s="178" t="s">
        <v>676</v>
      </c>
      <c r="I50" s="178">
        <v>2014</v>
      </c>
      <c r="J50" s="178" t="s">
        <v>711</v>
      </c>
      <c r="K50" s="178"/>
      <c r="L50" s="178" t="s">
        <v>726</v>
      </c>
      <c r="M50" s="178" t="s">
        <v>728</v>
      </c>
      <c r="N50" s="178">
        <v>2</v>
      </c>
      <c r="O50" s="718">
        <v>87.381290000000007</v>
      </c>
      <c r="P50" s="718">
        <v>1304100</v>
      </c>
      <c r="Q50" s="178"/>
      <c r="R50" s="718">
        <v>0</v>
      </c>
      <c r="S50" s="718">
        <v>0</v>
      </c>
      <c r="T50" s="718">
        <v>0</v>
      </c>
      <c r="U50" s="718">
        <v>8.7381E-2</v>
      </c>
      <c r="V50" s="718">
        <v>8.7381E-2</v>
      </c>
      <c r="W50" s="718">
        <v>8.7381E-2</v>
      </c>
      <c r="X50" s="718">
        <v>8.7381E-2</v>
      </c>
      <c r="Y50" s="718">
        <v>8.7381E-2</v>
      </c>
      <c r="Z50" s="718">
        <v>8.7381E-2</v>
      </c>
      <c r="AA50" s="718">
        <v>8.7381E-2</v>
      </c>
      <c r="AB50" s="718">
        <v>8.7381E-2</v>
      </c>
      <c r="AC50" s="718">
        <v>8.7381E-2</v>
      </c>
      <c r="AD50" s="718">
        <v>8.7381E-2</v>
      </c>
      <c r="AE50" s="718">
        <v>8.7381E-2</v>
      </c>
      <c r="AF50" s="718">
        <v>8.7381E-2</v>
      </c>
      <c r="AG50" s="718">
        <v>8.7381E-2</v>
      </c>
      <c r="AH50" s="718">
        <v>8.7381E-2</v>
      </c>
      <c r="AI50" s="718">
        <v>8.7381E-2</v>
      </c>
      <c r="AJ50" s="718">
        <v>8.7381E-2</v>
      </c>
      <c r="AK50" s="718">
        <v>8.7381E-2</v>
      </c>
      <c r="AL50" s="718">
        <v>8.7381E-2</v>
      </c>
      <c r="AM50" s="718">
        <v>8.7381E-2</v>
      </c>
      <c r="AN50" s="718">
        <v>8.7381E-2</v>
      </c>
      <c r="AO50" s="718">
        <v>0</v>
      </c>
      <c r="AP50" s="718">
        <v>0</v>
      </c>
      <c r="AQ50" s="718">
        <v>0</v>
      </c>
      <c r="AR50" s="718">
        <v>0</v>
      </c>
      <c r="AS50" s="718">
        <v>0</v>
      </c>
      <c r="AT50" s="718">
        <v>0</v>
      </c>
      <c r="AU50" s="718">
        <v>0</v>
      </c>
      <c r="AV50" s="178"/>
      <c r="AW50" s="718">
        <v>0</v>
      </c>
      <c r="AX50" s="718">
        <v>0</v>
      </c>
      <c r="AY50" s="718">
        <v>0</v>
      </c>
      <c r="AZ50" s="718">
        <v>1304.0999999999999</v>
      </c>
      <c r="BA50" s="718">
        <v>1304.0999999999999</v>
      </c>
      <c r="BB50" s="718">
        <v>1304.0999999999999</v>
      </c>
      <c r="BC50" s="718">
        <v>1304.0999999999999</v>
      </c>
      <c r="BD50" s="718">
        <v>1304.0999999999999</v>
      </c>
      <c r="BE50" s="718">
        <v>1304.0999999999999</v>
      </c>
      <c r="BF50" s="718">
        <v>1304.0999999999999</v>
      </c>
      <c r="BG50" s="718">
        <v>1304.0999999999999</v>
      </c>
      <c r="BH50" s="718">
        <v>1304.0999999999999</v>
      </c>
      <c r="BI50" s="718">
        <v>1304.0999999999999</v>
      </c>
      <c r="BJ50" s="718">
        <v>1304.0999999999999</v>
      </c>
      <c r="BK50" s="718">
        <v>1304.0999999999999</v>
      </c>
      <c r="BL50" s="718">
        <v>1304.0999999999999</v>
      </c>
      <c r="BM50" s="718">
        <v>1304.0999999999999</v>
      </c>
      <c r="BN50" s="718">
        <v>1304.0999999999999</v>
      </c>
      <c r="BO50" s="718">
        <v>1304.0999999999999</v>
      </c>
      <c r="BP50" s="718">
        <v>1304.0999999999999</v>
      </c>
      <c r="BQ50" s="718">
        <v>1304.0999999999999</v>
      </c>
      <c r="BR50" s="718">
        <v>1304.0999999999999</v>
      </c>
      <c r="BS50" s="718">
        <v>1304.0999999999999</v>
      </c>
      <c r="BT50" s="718">
        <v>0</v>
      </c>
      <c r="BU50" s="718">
        <v>0</v>
      </c>
      <c r="BV50" s="718">
        <v>0</v>
      </c>
      <c r="BW50" s="718">
        <v>0</v>
      </c>
      <c r="BX50" s="718">
        <v>0</v>
      </c>
      <c r="BY50" s="718">
        <v>0</v>
      </c>
      <c r="BZ50" s="719">
        <v>0</v>
      </c>
      <c r="CA50" s="167"/>
    </row>
    <row r="51" spans="1:79" s="17" customFormat="1" ht="15.75">
      <c r="B51" s="273">
        <v>28</v>
      </c>
      <c r="C51" s="178" t="s">
        <v>210</v>
      </c>
      <c r="D51" s="178" t="s">
        <v>503</v>
      </c>
      <c r="E51" s="178" t="s">
        <v>506</v>
      </c>
      <c r="F51" s="178" t="s">
        <v>670</v>
      </c>
      <c r="G51" s="178" t="s">
        <v>720</v>
      </c>
      <c r="H51" s="178" t="s">
        <v>676</v>
      </c>
      <c r="I51" s="178">
        <v>2014</v>
      </c>
      <c r="J51" s="178" t="s">
        <v>711</v>
      </c>
      <c r="K51" s="178"/>
      <c r="L51" s="178" t="s">
        <v>726</v>
      </c>
      <c r="M51" s="178" t="s">
        <v>726</v>
      </c>
      <c r="N51" s="178">
        <v>1</v>
      </c>
      <c r="O51" s="718">
        <v>0</v>
      </c>
      <c r="P51" s="718">
        <v>0</v>
      </c>
      <c r="Q51" s="178"/>
      <c r="R51" s="718">
        <v>0</v>
      </c>
      <c r="S51" s="718">
        <v>0</v>
      </c>
      <c r="T51" s="718">
        <v>0</v>
      </c>
      <c r="U51" s="718">
        <v>24.17071</v>
      </c>
      <c r="V51" s="718">
        <v>0</v>
      </c>
      <c r="W51" s="718">
        <v>0</v>
      </c>
      <c r="X51" s="718">
        <v>0</v>
      </c>
      <c r="Y51" s="718">
        <v>0</v>
      </c>
      <c r="Z51" s="718">
        <v>0</v>
      </c>
      <c r="AA51" s="718">
        <v>0</v>
      </c>
      <c r="AB51" s="718">
        <v>0</v>
      </c>
      <c r="AC51" s="718">
        <v>0</v>
      </c>
      <c r="AD51" s="718">
        <v>0</v>
      </c>
      <c r="AE51" s="718">
        <v>0</v>
      </c>
      <c r="AF51" s="718">
        <v>0</v>
      </c>
      <c r="AG51" s="718">
        <v>0</v>
      </c>
      <c r="AH51" s="718">
        <v>0</v>
      </c>
      <c r="AI51" s="718">
        <v>0</v>
      </c>
      <c r="AJ51" s="718">
        <v>0</v>
      </c>
      <c r="AK51" s="718">
        <v>0</v>
      </c>
      <c r="AL51" s="718">
        <v>0</v>
      </c>
      <c r="AM51" s="718">
        <v>0</v>
      </c>
      <c r="AN51" s="718">
        <v>0</v>
      </c>
      <c r="AO51" s="718">
        <v>0</v>
      </c>
      <c r="AP51" s="718">
        <v>0</v>
      </c>
      <c r="AQ51" s="718">
        <v>0</v>
      </c>
      <c r="AR51" s="718">
        <v>0</v>
      </c>
      <c r="AS51" s="718">
        <v>0</v>
      </c>
      <c r="AT51" s="718">
        <v>0</v>
      </c>
      <c r="AU51" s="718">
        <v>0</v>
      </c>
      <c r="AV51" s="178"/>
      <c r="AW51" s="718">
        <v>0</v>
      </c>
      <c r="AX51" s="718">
        <v>0</v>
      </c>
      <c r="AY51" s="718">
        <v>0</v>
      </c>
      <c r="AZ51" s="718">
        <v>184241.2</v>
      </c>
      <c r="BA51" s="718">
        <v>0</v>
      </c>
      <c r="BB51" s="718">
        <v>0</v>
      </c>
      <c r="BC51" s="718">
        <v>0</v>
      </c>
      <c r="BD51" s="718">
        <v>0</v>
      </c>
      <c r="BE51" s="718">
        <v>0</v>
      </c>
      <c r="BF51" s="718">
        <v>0</v>
      </c>
      <c r="BG51" s="718">
        <v>0</v>
      </c>
      <c r="BH51" s="718">
        <v>0</v>
      </c>
      <c r="BI51" s="718">
        <v>0</v>
      </c>
      <c r="BJ51" s="718">
        <v>0</v>
      </c>
      <c r="BK51" s="718">
        <v>0</v>
      </c>
      <c r="BL51" s="718">
        <v>0</v>
      </c>
      <c r="BM51" s="718">
        <v>0</v>
      </c>
      <c r="BN51" s="718">
        <v>0</v>
      </c>
      <c r="BO51" s="718">
        <v>0</v>
      </c>
      <c r="BP51" s="718">
        <v>0</v>
      </c>
      <c r="BQ51" s="718">
        <v>0</v>
      </c>
      <c r="BR51" s="718">
        <v>0</v>
      </c>
      <c r="BS51" s="718">
        <v>0</v>
      </c>
      <c r="BT51" s="718">
        <v>0</v>
      </c>
      <c r="BU51" s="718">
        <v>0</v>
      </c>
      <c r="BV51" s="718">
        <v>0</v>
      </c>
      <c r="BW51" s="718">
        <v>0</v>
      </c>
      <c r="BX51" s="718">
        <v>0</v>
      </c>
      <c r="BY51" s="718">
        <v>0</v>
      </c>
      <c r="BZ51" s="719">
        <v>0</v>
      </c>
      <c r="CA51" s="167"/>
    </row>
    <row r="52" spans="1:79" s="17" customFormat="1" ht="15.75">
      <c r="B52" s="273">
        <v>29</v>
      </c>
      <c r="C52" s="178" t="s">
        <v>210</v>
      </c>
      <c r="D52" s="178" t="s">
        <v>503</v>
      </c>
      <c r="E52" s="178" t="s">
        <v>721</v>
      </c>
      <c r="F52" s="178" t="s">
        <v>670</v>
      </c>
      <c r="G52" s="178" t="s">
        <v>503</v>
      </c>
      <c r="H52" s="178" t="s">
        <v>677</v>
      </c>
      <c r="I52" s="178">
        <v>2014</v>
      </c>
      <c r="J52" s="178" t="s">
        <v>711</v>
      </c>
      <c r="K52" s="178"/>
      <c r="L52" s="178" t="s">
        <v>726</v>
      </c>
      <c r="M52" s="178" t="s">
        <v>726</v>
      </c>
      <c r="N52" s="178"/>
      <c r="O52" s="718">
        <v>3830620</v>
      </c>
      <c r="P52" s="718">
        <v>0</v>
      </c>
      <c r="Q52" s="178"/>
      <c r="R52" s="718">
        <v>0</v>
      </c>
      <c r="S52" s="718">
        <v>0</v>
      </c>
      <c r="T52" s="718">
        <v>0</v>
      </c>
      <c r="U52" s="718">
        <v>3830.62</v>
      </c>
      <c r="V52" s="718">
        <v>0</v>
      </c>
      <c r="W52" s="718">
        <v>0</v>
      </c>
      <c r="X52" s="718">
        <v>0</v>
      </c>
      <c r="Y52" s="718">
        <v>0</v>
      </c>
      <c r="Z52" s="718">
        <v>0</v>
      </c>
      <c r="AA52" s="718">
        <v>0</v>
      </c>
      <c r="AB52" s="718">
        <v>0</v>
      </c>
      <c r="AC52" s="718">
        <v>0</v>
      </c>
      <c r="AD52" s="718">
        <v>0</v>
      </c>
      <c r="AE52" s="718">
        <v>0</v>
      </c>
      <c r="AF52" s="718">
        <v>0</v>
      </c>
      <c r="AG52" s="718">
        <v>0</v>
      </c>
      <c r="AH52" s="718">
        <v>0</v>
      </c>
      <c r="AI52" s="718">
        <v>0</v>
      </c>
      <c r="AJ52" s="718">
        <v>0</v>
      </c>
      <c r="AK52" s="718">
        <v>0</v>
      </c>
      <c r="AL52" s="718">
        <v>0</v>
      </c>
      <c r="AM52" s="718">
        <v>0</v>
      </c>
      <c r="AN52" s="718">
        <v>0</v>
      </c>
      <c r="AO52" s="718">
        <v>0</v>
      </c>
      <c r="AP52" s="718">
        <v>0</v>
      </c>
      <c r="AQ52" s="718">
        <v>0</v>
      </c>
      <c r="AR52" s="718">
        <v>0</v>
      </c>
      <c r="AS52" s="718">
        <v>0</v>
      </c>
      <c r="AT52" s="718">
        <v>0</v>
      </c>
      <c r="AU52" s="718">
        <v>0</v>
      </c>
      <c r="AV52" s="178"/>
      <c r="AW52" s="718">
        <v>0</v>
      </c>
      <c r="AX52" s="718">
        <v>0</v>
      </c>
      <c r="AY52" s="718">
        <v>0</v>
      </c>
      <c r="AZ52" s="718">
        <v>0</v>
      </c>
      <c r="BA52" s="718">
        <v>0</v>
      </c>
      <c r="BB52" s="718">
        <v>0</v>
      </c>
      <c r="BC52" s="718">
        <v>0</v>
      </c>
      <c r="BD52" s="718">
        <v>0</v>
      </c>
      <c r="BE52" s="718">
        <v>0</v>
      </c>
      <c r="BF52" s="718">
        <v>0</v>
      </c>
      <c r="BG52" s="718">
        <v>0</v>
      </c>
      <c r="BH52" s="718">
        <v>0</v>
      </c>
      <c r="BI52" s="718">
        <v>0</v>
      </c>
      <c r="BJ52" s="718">
        <v>0</v>
      </c>
      <c r="BK52" s="718">
        <v>0</v>
      </c>
      <c r="BL52" s="718">
        <v>0</v>
      </c>
      <c r="BM52" s="718">
        <v>0</v>
      </c>
      <c r="BN52" s="718">
        <v>0</v>
      </c>
      <c r="BO52" s="718">
        <v>0</v>
      </c>
      <c r="BP52" s="718">
        <v>0</v>
      </c>
      <c r="BQ52" s="718">
        <v>0</v>
      </c>
      <c r="BR52" s="718">
        <v>0</v>
      </c>
      <c r="BS52" s="718">
        <v>0</v>
      </c>
      <c r="BT52" s="718">
        <v>0</v>
      </c>
      <c r="BU52" s="718">
        <v>0</v>
      </c>
      <c r="BV52" s="718">
        <v>0</v>
      </c>
      <c r="BW52" s="718">
        <v>0</v>
      </c>
      <c r="BX52" s="718">
        <v>0</v>
      </c>
      <c r="BY52" s="718">
        <v>0</v>
      </c>
      <c r="BZ52" s="719">
        <v>0</v>
      </c>
      <c r="CA52" s="167"/>
    </row>
    <row r="53" spans="1:79" s="17" customFormat="1" ht="15.75">
      <c r="A53" s="17" t="s">
        <v>729</v>
      </c>
      <c r="B53" s="273">
        <v>30</v>
      </c>
      <c r="C53" s="178" t="s">
        <v>722</v>
      </c>
      <c r="D53" s="178" t="s">
        <v>671</v>
      </c>
      <c r="E53" s="178" t="s">
        <v>723</v>
      </c>
      <c r="F53" s="178" t="s">
        <v>670</v>
      </c>
      <c r="G53" s="178" t="s">
        <v>720</v>
      </c>
      <c r="H53" s="178" t="s">
        <v>677</v>
      </c>
      <c r="I53" s="178">
        <v>2007</v>
      </c>
      <c r="J53" s="178" t="s">
        <v>711</v>
      </c>
      <c r="K53" s="178"/>
      <c r="L53" s="178" t="s">
        <v>726</v>
      </c>
      <c r="M53" s="178" t="s">
        <v>686</v>
      </c>
      <c r="N53" s="178">
        <v>7</v>
      </c>
      <c r="O53" s="718">
        <v>0</v>
      </c>
      <c r="P53" s="718">
        <v>0</v>
      </c>
      <c r="Q53" s="178"/>
      <c r="R53" s="718">
        <v>0</v>
      </c>
      <c r="S53" s="718">
        <v>0</v>
      </c>
      <c r="T53" s="718">
        <v>0</v>
      </c>
      <c r="U53" s="718">
        <v>3.9902160000000002</v>
      </c>
      <c r="V53" s="718">
        <v>0</v>
      </c>
      <c r="W53" s="718">
        <v>0</v>
      </c>
      <c r="X53" s="718">
        <v>0</v>
      </c>
      <c r="Y53" s="718">
        <v>0</v>
      </c>
      <c r="Z53" s="718">
        <v>0</v>
      </c>
      <c r="AA53" s="718">
        <v>0</v>
      </c>
      <c r="AB53" s="718">
        <v>0</v>
      </c>
      <c r="AC53" s="718">
        <v>0</v>
      </c>
      <c r="AD53" s="718">
        <v>0</v>
      </c>
      <c r="AE53" s="718">
        <v>0</v>
      </c>
      <c r="AF53" s="718">
        <v>0</v>
      </c>
      <c r="AG53" s="718">
        <v>0</v>
      </c>
      <c r="AH53" s="718">
        <v>0</v>
      </c>
      <c r="AI53" s="718">
        <v>0</v>
      </c>
      <c r="AJ53" s="718">
        <v>0</v>
      </c>
      <c r="AK53" s="718">
        <v>0</v>
      </c>
      <c r="AL53" s="718">
        <v>0</v>
      </c>
      <c r="AM53" s="718">
        <v>0</v>
      </c>
      <c r="AN53" s="718">
        <v>0</v>
      </c>
      <c r="AO53" s="718">
        <v>0</v>
      </c>
      <c r="AP53" s="718">
        <v>0</v>
      </c>
      <c r="AQ53" s="718">
        <v>0</v>
      </c>
      <c r="AR53" s="718">
        <v>0</v>
      </c>
      <c r="AS53" s="718">
        <v>0</v>
      </c>
      <c r="AT53" s="718">
        <v>0</v>
      </c>
      <c r="AU53" s="718">
        <v>0</v>
      </c>
      <c r="AV53" s="178"/>
      <c r="AW53" s="718">
        <v>0</v>
      </c>
      <c r="AX53" s="718">
        <v>0</v>
      </c>
      <c r="AY53" s="718">
        <v>0</v>
      </c>
      <c r="AZ53" s="718">
        <v>0</v>
      </c>
      <c r="BA53" s="718">
        <v>0</v>
      </c>
      <c r="BB53" s="718">
        <v>0</v>
      </c>
      <c r="BC53" s="718">
        <v>0</v>
      </c>
      <c r="BD53" s="718">
        <v>0</v>
      </c>
      <c r="BE53" s="718">
        <v>0</v>
      </c>
      <c r="BF53" s="718">
        <v>0</v>
      </c>
      <c r="BG53" s="718">
        <v>0</v>
      </c>
      <c r="BH53" s="718">
        <v>0</v>
      </c>
      <c r="BI53" s="718">
        <v>0</v>
      </c>
      <c r="BJ53" s="718">
        <v>0</v>
      </c>
      <c r="BK53" s="718">
        <v>0</v>
      </c>
      <c r="BL53" s="718">
        <v>0</v>
      </c>
      <c r="BM53" s="718">
        <v>0</v>
      </c>
      <c r="BN53" s="718">
        <v>0</v>
      </c>
      <c r="BO53" s="718">
        <v>0</v>
      </c>
      <c r="BP53" s="718">
        <v>0</v>
      </c>
      <c r="BQ53" s="718">
        <v>0</v>
      </c>
      <c r="BR53" s="718">
        <v>0</v>
      </c>
      <c r="BS53" s="718">
        <v>0</v>
      </c>
      <c r="BT53" s="718">
        <v>0</v>
      </c>
      <c r="BU53" s="718">
        <v>0</v>
      </c>
      <c r="BV53" s="718">
        <v>0</v>
      </c>
      <c r="BW53" s="718">
        <v>0</v>
      </c>
      <c r="BX53" s="718">
        <v>0</v>
      </c>
      <c r="BY53" s="718">
        <v>0</v>
      </c>
      <c r="BZ53" s="719">
        <v>0</v>
      </c>
      <c r="CA53" s="167"/>
    </row>
    <row r="54" spans="1:79" s="17" customFormat="1" ht="15.75">
      <c r="A54" s="17" t="s">
        <v>729</v>
      </c>
      <c r="B54" s="273">
        <v>31</v>
      </c>
      <c r="C54" s="178" t="s">
        <v>722</v>
      </c>
      <c r="D54" s="178" t="s">
        <v>669</v>
      </c>
      <c r="E54" s="178" t="s">
        <v>42</v>
      </c>
      <c r="F54" s="178" t="s">
        <v>670</v>
      </c>
      <c r="G54" s="178" t="s">
        <v>29</v>
      </c>
      <c r="H54" s="178" t="s">
        <v>677</v>
      </c>
      <c r="I54" s="178">
        <v>2006</v>
      </c>
      <c r="J54" s="178" t="s">
        <v>711</v>
      </c>
      <c r="K54" s="178"/>
      <c r="L54" s="178" t="s">
        <v>726</v>
      </c>
      <c r="M54" s="178" t="s">
        <v>686</v>
      </c>
      <c r="N54" s="178">
        <v>111</v>
      </c>
      <c r="O54" s="718">
        <v>0</v>
      </c>
      <c r="P54" s="718">
        <v>0</v>
      </c>
      <c r="Q54" s="178"/>
      <c r="R54" s="718">
        <v>0</v>
      </c>
      <c r="S54" s="718">
        <v>0</v>
      </c>
      <c r="T54" s="718">
        <v>0</v>
      </c>
      <c r="U54" s="718">
        <v>57.347639999999998</v>
      </c>
      <c r="V54" s="718">
        <v>0</v>
      </c>
      <c r="W54" s="718">
        <v>0</v>
      </c>
      <c r="X54" s="718">
        <v>0</v>
      </c>
      <c r="Y54" s="718">
        <v>0</v>
      </c>
      <c r="Z54" s="718">
        <v>0</v>
      </c>
      <c r="AA54" s="718">
        <v>0</v>
      </c>
      <c r="AB54" s="718">
        <v>0</v>
      </c>
      <c r="AC54" s="718">
        <v>0</v>
      </c>
      <c r="AD54" s="718">
        <v>0</v>
      </c>
      <c r="AE54" s="718">
        <v>0</v>
      </c>
      <c r="AF54" s="718">
        <v>0</v>
      </c>
      <c r="AG54" s="718">
        <v>0</v>
      </c>
      <c r="AH54" s="718">
        <v>0</v>
      </c>
      <c r="AI54" s="718">
        <v>0</v>
      </c>
      <c r="AJ54" s="718">
        <v>0</v>
      </c>
      <c r="AK54" s="718">
        <v>0</v>
      </c>
      <c r="AL54" s="718">
        <v>0</v>
      </c>
      <c r="AM54" s="718">
        <v>0</v>
      </c>
      <c r="AN54" s="718">
        <v>0</v>
      </c>
      <c r="AO54" s="718">
        <v>0</v>
      </c>
      <c r="AP54" s="718">
        <v>0</v>
      </c>
      <c r="AQ54" s="718">
        <v>0</v>
      </c>
      <c r="AR54" s="718">
        <v>0</v>
      </c>
      <c r="AS54" s="718">
        <v>0</v>
      </c>
      <c r="AT54" s="718">
        <v>0</v>
      </c>
      <c r="AU54" s="718">
        <v>0</v>
      </c>
      <c r="AV54" s="178"/>
      <c r="AW54" s="718">
        <v>0</v>
      </c>
      <c r="AX54" s="718">
        <v>0</v>
      </c>
      <c r="AY54" s="718">
        <v>0</v>
      </c>
      <c r="AZ54" s="718">
        <v>15.69942</v>
      </c>
      <c r="BA54" s="718">
        <v>0</v>
      </c>
      <c r="BB54" s="718">
        <v>0</v>
      </c>
      <c r="BC54" s="718">
        <v>0</v>
      </c>
      <c r="BD54" s="718">
        <v>0</v>
      </c>
      <c r="BE54" s="718">
        <v>0</v>
      </c>
      <c r="BF54" s="718">
        <v>0</v>
      </c>
      <c r="BG54" s="718">
        <v>0</v>
      </c>
      <c r="BH54" s="718">
        <v>0</v>
      </c>
      <c r="BI54" s="718">
        <v>0</v>
      </c>
      <c r="BJ54" s="718">
        <v>0</v>
      </c>
      <c r="BK54" s="718">
        <v>0</v>
      </c>
      <c r="BL54" s="718">
        <v>0</v>
      </c>
      <c r="BM54" s="718">
        <v>0</v>
      </c>
      <c r="BN54" s="718">
        <v>0</v>
      </c>
      <c r="BO54" s="718">
        <v>0</v>
      </c>
      <c r="BP54" s="718">
        <v>0</v>
      </c>
      <c r="BQ54" s="718">
        <v>0</v>
      </c>
      <c r="BR54" s="718">
        <v>0</v>
      </c>
      <c r="BS54" s="718">
        <v>0</v>
      </c>
      <c r="BT54" s="718">
        <v>0</v>
      </c>
      <c r="BU54" s="718">
        <v>0</v>
      </c>
      <c r="BV54" s="718">
        <v>0</v>
      </c>
      <c r="BW54" s="718">
        <v>0</v>
      </c>
      <c r="BX54" s="718">
        <v>0</v>
      </c>
      <c r="BY54" s="718">
        <v>0</v>
      </c>
      <c r="BZ54" s="719">
        <v>0</v>
      </c>
      <c r="CA54" s="167"/>
    </row>
    <row r="55" spans="1:79" s="17" customFormat="1" ht="15.75">
      <c r="A55" s="17" t="s">
        <v>729</v>
      </c>
      <c r="B55" s="273">
        <v>32</v>
      </c>
      <c r="C55" s="178" t="s">
        <v>722</v>
      </c>
      <c r="D55" s="178" t="s">
        <v>669</v>
      </c>
      <c r="E55" s="178" t="s">
        <v>42</v>
      </c>
      <c r="F55" s="178" t="s">
        <v>670</v>
      </c>
      <c r="G55" s="178" t="s">
        <v>29</v>
      </c>
      <c r="H55" s="178" t="s">
        <v>677</v>
      </c>
      <c r="I55" s="178">
        <v>2007</v>
      </c>
      <c r="J55" s="178" t="s">
        <v>711</v>
      </c>
      <c r="K55" s="178"/>
      <c r="L55" s="178" t="s">
        <v>726</v>
      </c>
      <c r="M55" s="178" t="s">
        <v>686</v>
      </c>
      <c r="N55" s="178">
        <v>1877</v>
      </c>
      <c r="O55" s="718">
        <v>0</v>
      </c>
      <c r="P55" s="718">
        <v>0</v>
      </c>
      <c r="Q55" s="178"/>
      <c r="R55" s="718">
        <v>0</v>
      </c>
      <c r="S55" s="718">
        <v>0</v>
      </c>
      <c r="T55" s="718">
        <v>0</v>
      </c>
      <c r="U55" s="718">
        <v>970.1069</v>
      </c>
      <c r="V55" s="718">
        <v>0</v>
      </c>
      <c r="W55" s="718">
        <v>0</v>
      </c>
      <c r="X55" s="718">
        <v>0</v>
      </c>
      <c r="Y55" s="718">
        <v>0</v>
      </c>
      <c r="Z55" s="718">
        <v>0</v>
      </c>
      <c r="AA55" s="718">
        <v>0</v>
      </c>
      <c r="AB55" s="718">
        <v>0</v>
      </c>
      <c r="AC55" s="718">
        <v>0</v>
      </c>
      <c r="AD55" s="718">
        <v>0</v>
      </c>
      <c r="AE55" s="718">
        <v>0</v>
      </c>
      <c r="AF55" s="718">
        <v>0</v>
      </c>
      <c r="AG55" s="718">
        <v>0</v>
      </c>
      <c r="AH55" s="718">
        <v>0</v>
      </c>
      <c r="AI55" s="718">
        <v>0</v>
      </c>
      <c r="AJ55" s="718">
        <v>0</v>
      </c>
      <c r="AK55" s="718">
        <v>0</v>
      </c>
      <c r="AL55" s="718">
        <v>0</v>
      </c>
      <c r="AM55" s="718">
        <v>0</v>
      </c>
      <c r="AN55" s="718">
        <v>0</v>
      </c>
      <c r="AO55" s="718">
        <v>0</v>
      </c>
      <c r="AP55" s="718">
        <v>0</v>
      </c>
      <c r="AQ55" s="718">
        <v>0</v>
      </c>
      <c r="AR55" s="718">
        <v>0</v>
      </c>
      <c r="AS55" s="718">
        <v>0</v>
      </c>
      <c r="AT55" s="718">
        <v>0</v>
      </c>
      <c r="AU55" s="718">
        <v>0</v>
      </c>
      <c r="AV55" s="178"/>
      <c r="AW55" s="718">
        <v>0</v>
      </c>
      <c r="AX55" s="718">
        <v>0</v>
      </c>
      <c r="AY55" s="718">
        <v>0</v>
      </c>
      <c r="AZ55" s="718">
        <v>243.99510000000001</v>
      </c>
      <c r="BA55" s="718">
        <v>0</v>
      </c>
      <c r="BB55" s="718">
        <v>0</v>
      </c>
      <c r="BC55" s="718">
        <v>0</v>
      </c>
      <c r="BD55" s="718">
        <v>0</v>
      </c>
      <c r="BE55" s="718">
        <v>0</v>
      </c>
      <c r="BF55" s="718">
        <v>0</v>
      </c>
      <c r="BG55" s="718">
        <v>0</v>
      </c>
      <c r="BH55" s="718">
        <v>0</v>
      </c>
      <c r="BI55" s="718">
        <v>0</v>
      </c>
      <c r="BJ55" s="718">
        <v>0</v>
      </c>
      <c r="BK55" s="718">
        <v>0</v>
      </c>
      <c r="BL55" s="718">
        <v>0</v>
      </c>
      <c r="BM55" s="718">
        <v>0</v>
      </c>
      <c r="BN55" s="718">
        <v>0</v>
      </c>
      <c r="BO55" s="718">
        <v>0</v>
      </c>
      <c r="BP55" s="718">
        <v>0</v>
      </c>
      <c r="BQ55" s="718">
        <v>0</v>
      </c>
      <c r="BR55" s="718">
        <v>0</v>
      </c>
      <c r="BS55" s="718">
        <v>0</v>
      </c>
      <c r="BT55" s="718">
        <v>0</v>
      </c>
      <c r="BU55" s="718">
        <v>0</v>
      </c>
      <c r="BV55" s="718">
        <v>0</v>
      </c>
      <c r="BW55" s="718">
        <v>0</v>
      </c>
      <c r="BX55" s="718">
        <v>0</v>
      </c>
      <c r="BY55" s="718">
        <v>0</v>
      </c>
      <c r="BZ55" s="719">
        <v>0</v>
      </c>
      <c r="CA55" s="167"/>
    </row>
    <row r="56" spans="1:79" s="17" customFormat="1" ht="15.75">
      <c r="A56" s="17" t="s">
        <v>729</v>
      </c>
      <c r="B56" s="273">
        <v>33</v>
      </c>
      <c r="C56" s="178" t="s">
        <v>722</v>
      </c>
      <c r="D56" s="178" t="s">
        <v>669</v>
      </c>
      <c r="E56" s="178" t="s">
        <v>42</v>
      </c>
      <c r="F56" s="178" t="s">
        <v>670</v>
      </c>
      <c r="G56" s="178" t="s">
        <v>29</v>
      </c>
      <c r="H56" s="178" t="s">
        <v>677</v>
      </c>
      <c r="I56" s="178">
        <v>2008</v>
      </c>
      <c r="J56" s="178" t="s">
        <v>711</v>
      </c>
      <c r="K56" s="178"/>
      <c r="L56" s="178" t="s">
        <v>726</v>
      </c>
      <c r="M56" s="178" t="s">
        <v>686</v>
      </c>
      <c r="N56" s="178">
        <v>1294</v>
      </c>
      <c r="O56" s="718">
        <v>0</v>
      </c>
      <c r="P56" s="718">
        <v>0</v>
      </c>
      <c r="Q56" s="178"/>
      <c r="R56" s="718">
        <v>0</v>
      </c>
      <c r="S56" s="718">
        <v>0</v>
      </c>
      <c r="T56" s="718">
        <v>0</v>
      </c>
      <c r="U56" s="718">
        <v>668.80539999999996</v>
      </c>
      <c r="V56" s="718">
        <v>0</v>
      </c>
      <c r="W56" s="718">
        <v>0</v>
      </c>
      <c r="X56" s="718">
        <v>0</v>
      </c>
      <c r="Y56" s="718">
        <v>0</v>
      </c>
      <c r="Z56" s="718">
        <v>0</v>
      </c>
      <c r="AA56" s="718">
        <v>0</v>
      </c>
      <c r="AB56" s="718">
        <v>0</v>
      </c>
      <c r="AC56" s="718">
        <v>0</v>
      </c>
      <c r="AD56" s="718">
        <v>0</v>
      </c>
      <c r="AE56" s="718">
        <v>0</v>
      </c>
      <c r="AF56" s="718">
        <v>0</v>
      </c>
      <c r="AG56" s="718">
        <v>0</v>
      </c>
      <c r="AH56" s="718">
        <v>0</v>
      </c>
      <c r="AI56" s="718">
        <v>0</v>
      </c>
      <c r="AJ56" s="718">
        <v>0</v>
      </c>
      <c r="AK56" s="718">
        <v>0</v>
      </c>
      <c r="AL56" s="718">
        <v>0</v>
      </c>
      <c r="AM56" s="718">
        <v>0</v>
      </c>
      <c r="AN56" s="718">
        <v>0</v>
      </c>
      <c r="AO56" s="718">
        <v>0</v>
      </c>
      <c r="AP56" s="718">
        <v>0</v>
      </c>
      <c r="AQ56" s="718">
        <v>0</v>
      </c>
      <c r="AR56" s="718">
        <v>0</v>
      </c>
      <c r="AS56" s="718">
        <v>0</v>
      </c>
      <c r="AT56" s="718">
        <v>0</v>
      </c>
      <c r="AU56" s="718">
        <v>0</v>
      </c>
      <c r="AV56" s="178"/>
      <c r="AW56" s="718">
        <v>0</v>
      </c>
      <c r="AX56" s="718">
        <v>0</v>
      </c>
      <c r="AY56" s="718">
        <v>0</v>
      </c>
      <c r="AZ56" s="718">
        <v>168.7687</v>
      </c>
      <c r="BA56" s="718">
        <v>0</v>
      </c>
      <c r="BB56" s="718">
        <v>0</v>
      </c>
      <c r="BC56" s="718">
        <v>0</v>
      </c>
      <c r="BD56" s="718">
        <v>0</v>
      </c>
      <c r="BE56" s="718">
        <v>0</v>
      </c>
      <c r="BF56" s="718">
        <v>0</v>
      </c>
      <c r="BG56" s="718">
        <v>0</v>
      </c>
      <c r="BH56" s="718">
        <v>0</v>
      </c>
      <c r="BI56" s="718">
        <v>0</v>
      </c>
      <c r="BJ56" s="718">
        <v>0</v>
      </c>
      <c r="BK56" s="718">
        <v>0</v>
      </c>
      <c r="BL56" s="718">
        <v>0</v>
      </c>
      <c r="BM56" s="718">
        <v>0</v>
      </c>
      <c r="BN56" s="718">
        <v>0</v>
      </c>
      <c r="BO56" s="718">
        <v>0</v>
      </c>
      <c r="BP56" s="718">
        <v>0</v>
      </c>
      <c r="BQ56" s="718">
        <v>0</v>
      </c>
      <c r="BR56" s="718">
        <v>0</v>
      </c>
      <c r="BS56" s="718">
        <v>0</v>
      </c>
      <c r="BT56" s="718">
        <v>0</v>
      </c>
      <c r="BU56" s="718">
        <v>0</v>
      </c>
      <c r="BV56" s="718">
        <v>0</v>
      </c>
      <c r="BW56" s="718">
        <v>0</v>
      </c>
      <c r="BX56" s="718">
        <v>0</v>
      </c>
      <c r="BY56" s="718">
        <v>0</v>
      </c>
      <c r="BZ56" s="719">
        <v>0</v>
      </c>
      <c r="CA56" s="167"/>
    </row>
    <row r="57" spans="1:79" s="17" customFormat="1" ht="15.75">
      <c r="A57" s="17" t="s">
        <v>729</v>
      </c>
      <c r="B57" s="273">
        <v>34</v>
      </c>
      <c r="C57" s="178" t="s">
        <v>722</v>
      </c>
      <c r="D57" s="178" t="s">
        <v>669</v>
      </c>
      <c r="E57" s="178" t="s">
        <v>42</v>
      </c>
      <c r="F57" s="178" t="s">
        <v>670</v>
      </c>
      <c r="G57" s="178" t="s">
        <v>29</v>
      </c>
      <c r="H57" s="178" t="s">
        <v>677</v>
      </c>
      <c r="I57" s="178">
        <v>2009</v>
      </c>
      <c r="J57" s="178" t="s">
        <v>711</v>
      </c>
      <c r="K57" s="178"/>
      <c r="L57" s="178" t="s">
        <v>726</v>
      </c>
      <c r="M57" s="178" t="s">
        <v>686</v>
      </c>
      <c r="N57" s="178">
        <v>1381</v>
      </c>
      <c r="O57" s="718">
        <v>0</v>
      </c>
      <c r="P57" s="718">
        <v>0</v>
      </c>
      <c r="Q57" s="178"/>
      <c r="R57" s="718">
        <v>0</v>
      </c>
      <c r="S57" s="718">
        <v>0</v>
      </c>
      <c r="T57" s="718">
        <v>0</v>
      </c>
      <c r="U57" s="718">
        <v>713.77149999999995</v>
      </c>
      <c r="V57" s="718">
        <v>0</v>
      </c>
      <c r="W57" s="718">
        <v>0</v>
      </c>
      <c r="X57" s="718">
        <v>0</v>
      </c>
      <c r="Y57" s="718">
        <v>0</v>
      </c>
      <c r="Z57" s="718">
        <v>0</v>
      </c>
      <c r="AA57" s="718">
        <v>0</v>
      </c>
      <c r="AB57" s="718">
        <v>0</v>
      </c>
      <c r="AC57" s="718">
        <v>0</v>
      </c>
      <c r="AD57" s="718">
        <v>0</v>
      </c>
      <c r="AE57" s="718">
        <v>0</v>
      </c>
      <c r="AF57" s="718">
        <v>0</v>
      </c>
      <c r="AG57" s="718">
        <v>0</v>
      </c>
      <c r="AH57" s="718">
        <v>0</v>
      </c>
      <c r="AI57" s="718">
        <v>0</v>
      </c>
      <c r="AJ57" s="718">
        <v>0</v>
      </c>
      <c r="AK57" s="718">
        <v>0</v>
      </c>
      <c r="AL57" s="718">
        <v>0</v>
      </c>
      <c r="AM57" s="718">
        <v>0</v>
      </c>
      <c r="AN57" s="718">
        <v>0</v>
      </c>
      <c r="AO57" s="718">
        <v>0</v>
      </c>
      <c r="AP57" s="718">
        <v>0</v>
      </c>
      <c r="AQ57" s="718">
        <v>0</v>
      </c>
      <c r="AR57" s="718">
        <v>0</v>
      </c>
      <c r="AS57" s="718">
        <v>0</v>
      </c>
      <c r="AT57" s="718">
        <v>0</v>
      </c>
      <c r="AU57" s="718">
        <v>0</v>
      </c>
      <c r="AV57" s="178"/>
      <c r="AW57" s="718">
        <v>0</v>
      </c>
      <c r="AX57" s="718">
        <v>0</v>
      </c>
      <c r="AY57" s="718">
        <v>0</v>
      </c>
      <c r="AZ57" s="718">
        <v>186.4306</v>
      </c>
      <c r="BA57" s="718">
        <v>0</v>
      </c>
      <c r="BB57" s="718">
        <v>0</v>
      </c>
      <c r="BC57" s="718">
        <v>0</v>
      </c>
      <c r="BD57" s="718">
        <v>0</v>
      </c>
      <c r="BE57" s="718">
        <v>0</v>
      </c>
      <c r="BF57" s="718">
        <v>0</v>
      </c>
      <c r="BG57" s="718">
        <v>0</v>
      </c>
      <c r="BH57" s="718">
        <v>0</v>
      </c>
      <c r="BI57" s="718">
        <v>0</v>
      </c>
      <c r="BJ57" s="718">
        <v>0</v>
      </c>
      <c r="BK57" s="718">
        <v>0</v>
      </c>
      <c r="BL57" s="718">
        <v>0</v>
      </c>
      <c r="BM57" s="718">
        <v>0</v>
      </c>
      <c r="BN57" s="718">
        <v>0</v>
      </c>
      <c r="BO57" s="718">
        <v>0</v>
      </c>
      <c r="BP57" s="718">
        <v>0</v>
      </c>
      <c r="BQ57" s="718">
        <v>0</v>
      </c>
      <c r="BR57" s="718">
        <v>0</v>
      </c>
      <c r="BS57" s="718">
        <v>0</v>
      </c>
      <c r="BT57" s="718">
        <v>0</v>
      </c>
      <c r="BU57" s="718">
        <v>0</v>
      </c>
      <c r="BV57" s="718">
        <v>0</v>
      </c>
      <c r="BW57" s="718">
        <v>0</v>
      </c>
      <c r="BX57" s="718">
        <v>0</v>
      </c>
      <c r="BY57" s="718">
        <v>0</v>
      </c>
      <c r="BZ57" s="719">
        <v>0</v>
      </c>
      <c r="CA57" s="167"/>
    </row>
    <row r="58" spans="1:79" s="17" customFormat="1" ht="15.75">
      <c r="A58" s="17" t="s">
        <v>729</v>
      </c>
      <c r="B58" s="273">
        <v>35</v>
      </c>
      <c r="C58" s="178" t="s">
        <v>722</v>
      </c>
      <c r="D58" s="178" t="s">
        <v>669</v>
      </c>
      <c r="E58" s="178" t="s">
        <v>42</v>
      </c>
      <c r="F58" s="178" t="s">
        <v>670</v>
      </c>
      <c r="G58" s="178" t="s">
        <v>29</v>
      </c>
      <c r="H58" s="178" t="s">
        <v>677</v>
      </c>
      <c r="I58" s="178">
        <v>2010</v>
      </c>
      <c r="J58" s="178" t="s">
        <v>711</v>
      </c>
      <c r="K58" s="178"/>
      <c r="L58" s="178" t="s">
        <v>726</v>
      </c>
      <c r="M58" s="178" t="s">
        <v>686</v>
      </c>
      <c r="N58" s="178">
        <v>1451</v>
      </c>
      <c r="O58" s="718">
        <v>0</v>
      </c>
      <c r="P58" s="718">
        <v>0</v>
      </c>
      <c r="Q58" s="178"/>
      <c r="R58" s="718">
        <v>0</v>
      </c>
      <c r="S58" s="718">
        <v>0</v>
      </c>
      <c r="T58" s="718">
        <v>0</v>
      </c>
      <c r="U58" s="718">
        <v>749.90539999999999</v>
      </c>
      <c r="V58" s="718">
        <v>0</v>
      </c>
      <c r="W58" s="718">
        <v>0</v>
      </c>
      <c r="X58" s="718">
        <v>0</v>
      </c>
      <c r="Y58" s="718">
        <v>0</v>
      </c>
      <c r="Z58" s="718">
        <v>0</v>
      </c>
      <c r="AA58" s="718">
        <v>0</v>
      </c>
      <c r="AB58" s="718">
        <v>0</v>
      </c>
      <c r="AC58" s="718">
        <v>0</v>
      </c>
      <c r="AD58" s="718">
        <v>0</v>
      </c>
      <c r="AE58" s="718">
        <v>0</v>
      </c>
      <c r="AF58" s="718">
        <v>0</v>
      </c>
      <c r="AG58" s="718">
        <v>0</v>
      </c>
      <c r="AH58" s="718">
        <v>0</v>
      </c>
      <c r="AI58" s="718">
        <v>0</v>
      </c>
      <c r="AJ58" s="718">
        <v>0</v>
      </c>
      <c r="AK58" s="718">
        <v>0</v>
      </c>
      <c r="AL58" s="718">
        <v>0</v>
      </c>
      <c r="AM58" s="718">
        <v>0</v>
      </c>
      <c r="AN58" s="718">
        <v>0</v>
      </c>
      <c r="AO58" s="718">
        <v>0</v>
      </c>
      <c r="AP58" s="718">
        <v>0</v>
      </c>
      <c r="AQ58" s="718">
        <v>0</v>
      </c>
      <c r="AR58" s="718">
        <v>0</v>
      </c>
      <c r="AS58" s="718">
        <v>0</v>
      </c>
      <c r="AT58" s="718">
        <v>0</v>
      </c>
      <c r="AU58" s="718">
        <v>0</v>
      </c>
      <c r="AV58" s="178"/>
      <c r="AW58" s="718">
        <v>0</v>
      </c>
      <c r="AX58" s="718">
        <v>0</v>
      </c>
      <c r="AY58" s="718">
        <v>0</v>
      </c>
      <c r="AZ58" s="718">
        <v>185.1223</v>
      </c>
      <c r="BA58" s="718">
        <v>0</v>
      </c>
      <c r="BB58" s="718">
        <v>0</v>
      </c>
      <c r="BC58" s="718">
        <v>0</v>
      </c>
      <c r="BD58" s="718">
        <v>0</v>
      </c>
      <c r="BE58" s="718">
        <v>0</v>
      </c>
      <c r="BF58" s="718">
        <v>0</v>
      </c>
      <c r="BG58" s="718">
        <v>0</v>
      </c>
      <c r="BH58" s="718">
        <v>0</v>
      </c>
      <c r="BI58" s="718">
        <v>0</v>
      </c>
      <c r="BJ58" s="718">
        <v>0</v>
      </c>
      <c r="BK58" s="718">
        <v>0</v>
      </c>
      <c r="BL58" s="718">
        <v>0</v>
      </c>
      <c r="BM58" s="718">
        <v>0</v>
      </c>
      <c r="BN58" s="718">
        <v>0</v>
      </c>
      <c r="BO58" s="718">
        <v>0</v>
      </c>
      <c r="BP58" s="718">
        <v>0</v>
      </c>
      <c r="BQ58" s="718">
        <v>0</v>
      </c>
      <c r="BR58" s="718">
        <v>0</v>
      </c>
      <c r="BS58" s="718">
        <v>0</v>
      </c>
      <c r="BT58" s="718">
        <v>0</v>
      </c>
      <c r="BU58" s="718">
        <v>0</v>
      </c>
      <c r="BV58" s="718">
        <v>0</v>
      </c>
      <c r="BW58" s="718">
        <v>0</v>
      </c>
      <c r="BX58" s="718">
        <v>0</v>
      </c>
      <c r="BY58" s="718">
        <v>0</v>
      </c>
      <c r="BZ58" s="719">
        <v>0</v>
      </c>
      <c r="CA58" s="167"/>
    </row>
    <row r="59" spans="1:79" s="17" customFormat="1" ht="15.75">
      <c r="A59" s="17" t="s">
        <v>729</v>
      </c>
      <c r="B59" s="273">
        <v>36</v>
      </c>
      <c r="C59" s="178" t="s">
        <v>722</v>
      </c>
      <c r="D59" s="178" t="s">
        <v>674</v>
      </c>
      <c r="E59" s="178" t="s">
        <v>9</v>
      </c>
      <c r="F59" s="178" t="s">
        <v>670</v>
      </c>
      <c r="G59" s="178" t="s">
        <v>674</v>
      </c>
      <c r="H59" s="178" t="s">
        <v>677</v>
      </c>
      <c r="I59" s="178">
        <v>2014</v>
      </c>
      <c r="J59" s="178" t="s">
        <v>711</v>
      </c>
      <c r="K59" s="178"/>
      <c r="L59" s="178" t="s">
        <v>726</v>
      </c>
      <c r="M59" s="178" t="s">
        <v>687</v>
      </c>
      <c r="N59" s="178">
        <v>5</v>
      </c>
      <c r="O59" s="718">
        <v>0</v>
      </c>
      <c r="P59" s="718">
        <v>0</v>
      </c>
      <c r="Q59" s="178"/>
      <c r="R59" s="718">
        <v>0</v>
      </c>
      <c r="S59" s="718">
        <v>0</v>
      </c>
      <c r="T59" s="718">
        <v>0</v>
      </c>
      <c r="U59" s="718">
        <v>1225.768</v>
      </c>
      <c r="V59" s="718">
        <v>0</v>
      </c>
      <c r="W59" s="718">
        <v>0</v>
      </c>
      <c r="X59" s="718">
        <v>0</v>
      </c>
      <c r="Y59" s="718">
        <v>0</v>
      </c>
      <c r="Z59" s="718">
        <v>0</v>
      </c>
      <c r="AA59" s="718">
        <v>0</v>
      </c>
      <c r="AB59" s="718">
        <v>0</v>
      </c>
      <c r="AC59" s="718">
        <v>0</v>
      </c>
      <c r="AD59" s="718">
        <v>0</v>
      </c>
      <c r="AE59" s="718">
        <v>0</v>
      </c>
      <c r="AF59" s="718">
        <v>0</v>
      </c>
      <c r="AG59" s="718">
        <v>0</v>
      </c>
      <c r="AH59" s="718">
        <v>0</v>
      </c>
      <c r="AI59" s="718">
        <v>0</v>
      </c>
      <c r="AJ59" s="718">
        <v>0</v>
      </c>
      <c r="AK59" s="718">
        <v>0</v>
      </c>
      <c r="AL59" s="718">
        <v>0</v>
      </c>
      <c r="AM59" s="718">
        <v>0</v>
      </c>
      <c r="AN59" s="718">
        <v>0</v>
      </c>
      <c r="AO59" s="718">
        <v>0</v>
      </c>
      <c r="AP59" s="718">
        <v>0</v>
      </c>
      <c r="AQ59" s="718">
        <v>0</v>
      </c>
      <c r="AR59" s="718">
        <v>0</v>
      </c>
      <c r="AS59" s="718">
        <v>0</v>
      </c>
      <c r="AT59" s="718">
        <v>0</v>
      </c>
      <c r="AU59" s="718">
        <v>0</v>
      </c>
      <c r="AV59" s="178"/>
      <c r="AW59" s="718">
        <v>0</v>
      </c>
      <c r="AX59" s="718">
        <v>0</v>
      </c>
      <c r="AY59" s="718">
        <v>0</v>
      </c>
      <c r="AZ59" s="718">
        <v>0</v>
      </c>
      <c r="BA59" s="718">
        <v>0</v>
      </c>
      <c r="BB59" s="718">
        <v>0</v>
      </c>
      <c r="BC59" s="718">
        <v>0</v>
      </c>
      <c r="BD59" s="718">
        <v>0</v>
      </c>
      <c r="BE59" s="718">
        <v>0</v>
      </c>
      <c r="BF59" s="718">
        <v>0</v>
      </c>
      <c r="BG59" s="718">
        <v>0</v>
      </c>
      <c r="BH59" s="718">
        <v>0</v>
      </c>
      <c r="BI59" s="718">
        <v>0</v>
      </c>
      <c r="BJ59" s="718">
        <v>0</v>
      </c>
      <c r="BK59" s="718">
        <v>0</v>
      </c>
      <c r="BL59" s="718">
        <v>0</v>
      </c>
      <c r="BM59" s="718">
        <v>0</v>
      </c>
      <c r="BN59" s="718">
        <v>0</v>
      </c>
      <c r="BO59" s="718">
        <v>0</v>
      </c>
      <c r="BP59" s="718">
        <v>0</v>
      </c>
      <c r="BQ59" s="718">
        <v>0</v>
      </c>
      <c r="BR59" s="718">
        <v>0</v>
      </c>
      <c r="BS59" s="718">
        <v>0</v>
      </c>
      <c r="BT59" s="718">
        <v>0</v>
      </c>
      <c r="BU59" s="718">
        <v>0</v>
      </c>
      <c r="BV59" s="718">
        <v>0</v>
      </c>
      <c r="BW59" s="718">
        <v>0</v>
      </c>
      <c r="BX59" s="718">
        <v>0</v>
      </c>
      <c r="BY59" s="718">
        <v>0</v>
      </c>
      <c r="BZ59" s="719">
        <v>0</v>
      </c>
      <c r="CA59" s="167"/>
    </row>
    <row r="60" spans="1:79" s="17" customFormat="1" ht="15.75">
      <c r="B60" s="273">
        <v>37</v>
      </c>
      <c r="C60" s="178" t="s">
        <v>668</v>
      </c>
      <c r="D60" s="178" t="s">
        <v>671</v>
      </c>
      <c r="E60" s="178" t="s">
        <v>724</v>
      </c>
      <c r="F60" s="178" t="s">
        <v>670</v>
      </c>
      <c r="G60" s="178" t="s">
        <v>720</v>
      </c>
      <c r="H60" s="178" t="s">
        <v>677</v>
      </c>
      <c r="I60" s="178">
        <v>2014</v>
      </c>
      <c r="J60" s="178" t="s">
        <v>711</v>
      </c>
      <c r="K60" s="178"/>
      <c r="L60" s="178" t="s">
        <v>726</v>
      </c>
      <c r="M60" s="178" t="s">
        <v>687</v>
      </c>
      <c r="N60" s="178">
        <v>7</v>
      </c>
      <c r="O60" s="718">
        <v>0</v>
      </c>
      <c r="P60" s="718">
        <v>0</v>
      </c>
      <c r="Q60" s="178"/>
      <c r="R60" s="718">
        <v>0</v>
      </c>
      <c r="S60" s="718">
        <v>0</v>
      </c>
      <c r="T60" s="718">
        <v>0</v>
      </c>
      <c r="U60" s="718">
        <v>903.53340000000003</v>
      </c>
      <c r="V60" s="718">
        <v>0</v>
      </c>
      <c r="W60" s="718">
        <v>0</v>
      </c>
      <c r="X60" s="718">
        <v>0</v>
      </c>
      <c r="Y60" s="718">
        <v>0</v>
      </c>
      <c r="Z60" s="718">
        <v>0</v>
      </c>
      <c r="AA60" s="718">
        <v>0</v>
      </c>
      <c r="AB60" s="718">
        <v>0</v>
      </c>
      <c r="AC60" s="718">
        <v>0</v>
      </c>
      <c r="AD60" s="718">
        <v>0</v>
      </c>
      <c r="AE60" s="718">
        <v>0</v>
      </c>
      <c r="AF60" s="718">
        <v>0</v>
      </c>
      <c r="AG60" s="718">
        <v>0</v>
      </c>
      <c r="AH60" s="718">
        <v>0</v>
      </c>
      <c r="AI60" s="718">
        <v>0</v>
      </c>
      <c r="AJ60" s="718">
        <v>0</v>
      </c>
      <c r="AK60" s="718">
        <v>0</v>
      </c>
      <c r="AL60" s="718">
        <v>0</v>
      </c>
      <c r="AM60" s="718">
        <v>0</v>
      </c>
      <c r="AN60" s="718">
        <v>0</v>
      </c>
      <c r="AO60" s="718">
        <v>0</v>
      </c>
      <c r="AP60" s="718">
        <v>0</v>
      </c>
      <c r="AQ60" s="718">
        <v>0</v>
      </c>
      <c r="AR60" s="718">
        <v>0</v>
      </c>
      <c r="AS60" s="718">
        <v>0</v>
      </c>
      <c r="AT60" s="718">
        <v>0</v>
      </c>
      <c r="AU60" s="718">
        <v>0</v>
      </c>
      <c r="AV60" s="178"/>
      <c r="AW60" s="718">
        <v>0</v>
      </c>
      <c r="AX60" s="718">
        <v>0</v>
      </c>
      <c r="AY60" s="718">
        <v>0</v>
      </c>
      <c r="AZ60" s="718">
        <v>0</v>
      </c>
      <c r="BA60" s="718">
        <v>0</v>
      </c>
      <c r="BB60" s="718">
        <v>0</v>
      </c>
      <c r="BC60" s="718">
        <v>0</v>
      </c>
      <c r="BD60" s="718">
        <v>0</v>
      </c>
      <c r="BE60" s="718">
        <v>0</v>
      </c>
      <c r="BF60" s="718">
        <v>0</v>
      </c>
      <c r="BG60" s="718">
        <v>0</v>
      </c>
      <c r="BH60" s="718">
        <v>0</v>
      </c>
      <c r="BI60" s="718">
        <v>0</v>
      </c>
      <c r="BJ60" s="718">
        <v>0</v>
      </c>
      <c r="BK60" s="718">
        <v>0</v>
      </c>
      <c r="BL60" s="718">
        <v>0</v>
      </c>
      <c r="BM60" s="718">
        <v>0</v>
      </c>
      <c r="BN60" s="718">
        <v>0</v>
      </c>
      <c r="BO60" s="718">
        <v>0</v>
      </c>
      <c r="BP60" s="718">
        <v>0</v>
      </c>
      <c r="BQ60" s="718">
        <v>0</v>
      </c>
      <c r="BR60" s="718">
        <v>0</v>
      </c>
      <c r="BS60" s="718">
        <v>0</v>
      </c>
      <c r="BT60" s="718">
        <v>0</v>
      </c>
      <c r="BU60" s="718">
        <v>0</v>
      </c>
      <c r="BV60" s="718">
        <v>0</v>
      </c>
      <c r="BW60" s="718">
        <v>0</v>
      </c>
      <c r="BX60" s="718">
        <v>0</v>
      </c>
      <c r="BY60" s="718">
        <v>0</v>
      </c>
      <c r="BZ60" s="719">
        <v>0</v>
      </c>
      <c r="CA60" s="167"/>
    </row>
    <row r="61" spans="1:79" s="17" customFormat="1" ht="15.75">
      <c r="B61" s="273">
        <v>38</v>
      </c>
      <c r="C61" s="178" t="s">
        <v>668</v>
      </c>
      <c r="D61" s="178" t="s">
        <v>671</v>
      </c>
      <c r="E61" s="178" t="s">
        <v>723</v>
      </c>
      <c r="F61" s="178" t="s">
        <v>670</v>
      </c>
      <c r="G61" s="178" t="s">
        <v>720</v>
      </c>
      <c r="H61" s="178" t="s">
        <v>677</v>
      </c>
      <c r="I61" s="178">
        <v>2014</v>
      </c>
      <c r="J61" s="178" t="s">
        <v>711</v>
      </c>
      <c r="K61" s="178"/>
      <c r="L61" s="178" t="s">
        <v>726</v>
      </c>
      <c r="M61" s="178" t="s">
        <v>686</v>
      </c>
      <c r="N61" s="178">
        <v>432</v>
      </c>
      <c r="O61" s="718">
        <v>0</v>
      </c>
      <c r="P61" s="718">
        <v>0</v>
      </c>
      <c r="Q61" s="178"/>
      <c r="R61" s="718">
        <v>0</v>
      </c>
      <c r="S61" s="718">
        <v>0</v>
      </c>
      <c r="T61" s="718">
        <v>0</v>
      </c>
      <c r="U61" s="718">
        <v>242.75970000000001</v>
      </c>
      <c r="V61" s="718">
        <v>0</v>
      </c>
      <c r="W61" s="718">
        <v>0</v>
      </c>
      <c r="X61" s="718">
        <v>0</v>
      </c>
      <c r="Y61" s="718">
        <v>0</v>
      </c>
      <c r="Z61" s="718">
        <v>0</v>
      </c>
      <c r="AA61" s="718">
        <v>0</v>
      </c>
      <c r="AB61" s="718">
        <v>0</v>
      </c>
      <c r="AC61" s="718">
        <v>0</v>
      </c>
      <c r="AD61" s="718">
        <v>0</v>
      </c>
      <c r="AE61" s="718">
        <v>0</v>
      </c>
      <c r="AF61" s="718">
        <v>0</v>
      </c>
      <c r="AG61" s="718">
        <v>0</v>
      </c>
      <c r="AH61" s="718">
        <v>0</v>
      </c>
      <c r="AI61" s="718">
        <v>0</v>
      </c>
      <c r="AJ61" s="718">
        <v>0</v>
      </c>
      <c r="AK61" s="718">
        <v>0</v>
      </c>
      <c r="AL61" s="718">
        <v>0</v>
      </c>
      <c r="AM61" s="718">
        <v>0</v>
      </c>
      <c r="AN61" s="718">
        <v>0</v>
      </c>
      <c r="AO61" s="718">
        <v>0</v>
      </c>
      <c r="AP61" s="718">
        <v>0</v>
      </c>
      <c r="AQ61" s="718">
        <v>0</v>
      </c>
      <c r="AR61" s="718">
        <v>0</v>
      </c>
      <c r="AS61" s="718">
        <v>0</v>
      </c>
      <c r="AT61" s="718">
        <v>0</v>
      </c>
      <c r="AU61" s="718">
        <v>0</v>
      </c>
      <c r="AV61" s="178"/>
      <c r="AW61" s="718">
        <v>0</v>
      </c>
      <c r="AX61" s="718">
        <v>0</v>
      </c>
      <c r="AY61" s="718">
        <v>0</v>
      </c>
      <c r="AZ61" s="718">
        <v>0</v>
      </c>
      <c r="BA61" s="718">
        <v>0</v>
      </c>
      <c r="BB61" s="718">
        <v>0</v>
      </c>
      <c r="BC61" s="718">
        <v>0</v>
      </c>
      <c r="BD61" s="718">
        <v>0</v>
      </c>
      <c r="BE61" s="718">
        <v>0</v>
      </c>
      <c r="BF61" s="718">
        <v>0</v>
      </c>
      <c r="BG61" s="718">
        <v>0</v>
      </c>
      <c r="BH61" s="718">
        <v>0</v>
      </c>
      <c r="BI61" s="718">
        <v>0</v>
      </c>
      <c r="BJ61" s="718">
        <v>0</v>
      </c>
      <c r="BK61" s="718">
        <v>0</v>
      </c>
      <c r="BL61" s="718">
        <v>0</v>
      </c>
      <c r="BM61" s="718">
        <v>0</v>
      </c>
      <c r="BN61" s="718">
        <v>0</v>
      </c>
      <c r="BO61" s="718">
        <v>0</v>
      </c>
      <c r="BP61" s="718">
        <v>0</v>
      </c>
      <c r="BQ61" s="718">
        <v>0</v>
      </c>
      <c r="BR61" s="718">
        <v>0</v>
      </c>
      <c r="BS61" s="718">
        <v>0</v>
      </c>
      <c r="BT61" s="718">
        <v>0</v>
      </c>
      <c r="BU61" s="718">
        <v>0</v>
      </c>
      <c r="BV61" s="718">
        <v>0</v>
      </c>
      <c r="BW61" s="718">
        <v>0</v>
      </c>
      <c r="BX61" s="718">
        <v>0</v>
      </c>
      <c r="BY61" s="718">
        <v>0</v>
      </c>
      <c r="BZ61" s="719">
        <v>0</v>
      </c>
      <c r="CA61" s="167"/>
    </row>
    <row r="62" spans="1:79" s="17" customFormat="1" ht="15.75">
      <c r="B62" s="273">
        <v>39</v>
      </c>
      <c r="C62" s="178" t="s">
        <v>668</v>
      </c>
      <c r="D62" s="178" t="s">
        <v>669</v>
      </c>
      <c r="E62" s="178" t="s">
        <v>42</v>
      </c>
      <c r="F62" s="178" t="s">
        <v>670</v>
      </c>
      <c r="G62" s="178" t="s">
        <v>29</v>
      </c>
      <c r="H62" s="178" t="s">
        <v>677</v>
      </c>
      <c r="I62" s="178">
        <v>2006</v>
      </c>
      <c r="J62" s="178" t="s">
        <v>711</v>
      </c>
      <c r="K62" s="178"/>
      <c r="L62" s="178" t="s">
        <v>726</v>
      </c>
      <c r="M62" s="178" t="s">
        <v>686</v>
      </c>
      <c r="N62" s="178">
        <v>43</v>
      </c>
      <c r="O62" s="718">
        <v>0</v>
      </c>
      <c r="P62" s="718">
        <v>0</v>
      </c>
      <c r="Q62" s="178"/>
      <c r="R62" s="718">
        <v>0</v>
      </c>
      <c r="S62" s="718">
        <v>0</v>
      </c>
      <c r="T62" s="718">
        <v>0</v>
      </c>
      <c r="U62" s="718">
        <v>22.224599999999999</v>
      </c>
      <c r="V62" s="718">
        <v>0</v>
      </c>
      <c r="W62" s="718">
        <v>0</v>
      </c>
      <c r="X62" s="718">
        <v>0</v>
      </c>
      <c r="Y62" s="718">
        <v>0</v>
      </c>
      <c r="Z62" s="718">
        <v>0</v>
      </c>
      <c r="AA62" s="718">
        <v>0</v>
      </c>
      <c r="AB62" s="718">
        <v>0</v>
      </c>
      <c r="AC62" s="718">
        <v>0</v>
      </c>
      <c r="AD62" s="718">
        <v>0</v>
      </c>
      <c r="AE62" s="718">
        <v>0</v>
      </c>
      <c r="AF62" s="718">
        <v>0</v>
      </c>
      <c r="AG62" s="718">
        <v>0</v>
      </c>
      <c r="AH62" s="718">
        <v>0</v>
      </c>
      <c r="AI62" s="718">
        <v>0</v>
      </c>
      <c r="AJ62" s="718">
        <v>0</v>
      </c>
      <c r="AK62" s="718">
        <v>0</v>
      </c>
      <c r="AL62" s="718">
        <v>0</v>
      </c>
      <c r="AM62" s="718">
        <v>0</v>
      </c>
      <c r="AN62" s="718">
        <v>0</v>
      </c>
      <c r="AO62" s="718">
        <v>0</v>
      </c>
      <c r="AP62" s="718">
        <v>0</v>
      </c>
      <c r="AQ62" s="718">
        <v>0</v>
      </c>
      <c r="AR62" s="718">
        <v>0</v>
      </c>
      <c r="AS62" s="718">
        <v>0</v>
      </c>
      <c r="AT62" s="718">
        <v>0</v>
      </c>
      <c r="AU62" s="718">
        <v>0</v>
      </c>
      <c r="AV62" s="178"/>
      <c r="AW62" s="718">
        <v>0</v>
      </c>
      <c r="AX62" s="718">
        <v>0</v>
      </c>
      <c r="AY62" s="718">
        <v>0</v>
      </c>
      <c r="AZ62" s="718">
        <v>1.9624269999999999</v>
      </c>
      <c r="BA62" s="718">
        <v>0</v>
      </c>
      <c r="BB62" s="718">
        <v>0</v>
      </c>
      <c r="BC62" s="718">
        <v>0</v>
      </c>
      <c r="BD62" s="718">
        <v>0</v>
      </c>
      <c r="BE62" s="718">
        <v>0</v>
      </c>
      <c r="BF62" s="718">
        <v>0</v>
      </c>
      <c r="BG62" s="718">
        <v>0</v>
      </c>
      <c r="BH62" s="718">
        <v>0</v>
      </c>
      <c r="BI62" s="718">
        <v>0</v>
      </c>
      <c r="BJ62" s="718">
        <v>0</v>
      </c>
      <c r="BK62" s="718">
        <v>0</v>
      </c>
      <c r="BL62" s="718">
        <v>0</v>
      </c>
      <c r="BM62" s="718">
        <v>0</v>
      </c>
      <c r="BN62" s="718">
        <v>0</v>
      </c>
      <c r="BO62" s="718">
        <v>0</v>
      </c>
      <c r="BP62" s="718">
        <v>0</v>
      </c>
      <c r="BQ62" s="718">
        <v>0</v>
      </c>
      <c r="BR62" s="718">
        <v>0</v>
      </c>
      <c r="BS62" s="718">
        <v>0</v>
      </c>
      <c r="BT62" s="718">
        <v>0</v>
      </c>
      <c r="BU62" s="718">
        <v>0</v>
      </c>
      <c r="BV62" s="718">
        <v>0</v>
      </c>
      <c r="BW62" s="718">
        <v>0</v>
      </c>
      <c r="BX62" s="718">
        <v>0</v>
      </c>
      <c r="BY62" s="718">
        <v>0</v>
      </c>
      <c r="BZ62" s="719">
        <v>0</v>
      </c>
      <c r="CA62" s="167"/>
    </row>
    <row r="63" spans="1:79" s="17" customFormat="1" ht="15.75">
      <c r="B63" s="273">
        <v>40</v>
      </c>
      <c r="C63" s="178" t="s">
        <v>668</v>
      </c>
      <c r="D63" s="178" t="s">
        <v>669</v>
      </c>
      <c r="E63" s="178" t="s">
        <v>42</v>
      </c>
      <c r="F63" s="178" t="s">
        <v>670</v>
      </c>
      <c r="G63" s="178" t="s">
        <v>29</v>
      </c>
      <c r="H63" s="178" t="s">
        <v>677</v>
      </c>
      <c r="I63" s="178">
        <v>2007</v>
      </c>
      <c r="J63" s="178" t="s">
        <v>711</v>
      </c>
      <c r="K63" s="178"/>
      <c r="L63" s="178" t="s">
        <v>726</v>
      </c>
      <c r="M63" s="178" t="s">
        <v>686</v>
      </c>
      <c r="N63" s="178">
        <v>982</v>
      </c>
      <c r="O63" s="718">
        <v>0</v>
      </c>
      <c r="P63" s="718">
        <v>0</v>
      </c>
      <c r="Q63" s="178"/>
      <c r="R63" s="718">
        <v>0</v>
      </c>
      <c r="S63" s="718">
        <v>0</v>
      </c>
      <c r="T63" s="718">
        <v>0</v>
      </c>
      <c r="U63" s="718">
        <v>507.54790000000003</v>
      </c>
      <c r="V63" s="718">
        <v>0</v>
      </c>
      <c r="W63" s="718">
        <v>0</v>
      </c>
      <c r="X63" s="718">
        <v>0</v>
      </c>
      <c r="Y63" s="718">
        <v>0</v>
      </c>
      <c r="Z63" s="718">
        <v>0</v>
      </c>
      <c r="AA63" s="718">
        <v>0</v>
      </c>
      <c r="AB63" s="718">
        <v>0</v>
      </c>
      <c r="AC63" s="718">
        <v>0</v>
      </c>
      <c r="AD63" s="718">
        <v>0</v>
      </c>
      <c r="AE63" s="718">
        <v>0</v>
      </c>
      <c r="AF63" s="718">
        <v>0</v>
      </c>
      <c r="AG63" s="718">
        <v>0</v>
      </c>
      <c r="AH63" s="718">
        <v>0</v>
      </c>
      <c r="AI63" s="718">
        <v>0</v>
      </c>
      <c r="AJ63" s="718">
        <v>0</v>
      </c>
      <c r="AK63" s="718">
        <v>0</v>
      </c>
      <c r="AL63" s="718">
        <v>0</v>
      </c>
      <c r="AM63" s="718">
        <v>0</v>
      </c>
      <c r="AN63" s="718">
        <v>0</v>
      </c>
      <c r="AO63" s="718">
        <v>0</v>
      </c>
      <c r="AP63" s="718">
        <v>0</v>
      </c>
      <c r="AQ63" s="718">
        <v>0</v>
      </c>
      <c r="AR63" s="718">
        <v>0</v>
      </c>
      <c r="AS63" s="718">
        <v>0</v>
      </c>
      <c r="AT63" s="718">
        <v>0</v>
      </c>
      <c r="AU63" s="718">
        <v>0</v>
      </c>
      <c r="AV63" s="178"/>
      <c r="AW63" s="718">
        <v>0</v>
      </c>
      <c r="AX63" s="718">
        <v>0</v>
      </c>
      <c r="AY63" s="718">
        <v>0</v>
      </c>
      <c r="AZ63" s="718">
        <v>111.8583</v>
      </c>
      <c r="BA63" s="718">
        <v>0</v>
      </c>
      <c r="BB63" s="718">
        <v>0</v>
      </c>
      <c r="BC63" s="718">
        <v>0</v>
      </c>
      <c r="BD63" s="718">
        <v>0</v>
      </c>
      <c r="BE63" s="718">
        <v>0</v>
      </c>
      <c r="BF63" s="718">
        <v>0</v>
      </c>
      <c r="BG63" s="718">
        <v>0</v>
      </c>
      <c r="BH63" s="718">
        <v>0</v>
      </c>
      <c r="BI63" s="718">
        <v>0</v>
      </c>
      <c r="BJ63" s="718">
        <v>0</v>
      </c>
      <c r="BK63" s="718">
        <v>0</v>
      </c>
      <c r="BL63" s="718">
        <v>0</v>
      </c>
      <c r="BM63" s="718">
        <v>0</v>
      </c>
      <c r="BN63" s="718">
        <v>0</v>
      </c>
      <c r="BO63" s="718">
        <v>0</v>
      </c>
      <c r="BP63" s="718">
        <v>0</v>
      </c>
      <c r="BQ63" s="718">
        <v>0</v>
      </c>
      <c r="BR63" s="718">
        <v>0</v>
      </c>
      <c r="BS63" s="718">
        <v>0</v>
      </c>
      <c r="BT63" s="718">
        <v>0</v>
      </c>
      <c r="BU63" s="718">
        <v>0</v>
      </c>
      <c r="BV63" s="718">
        <v>0</v>
      </c>
      <c r="BW63" s="718">
        <v>0</v>
      </c>
      <c r="BX63" s="718">
        <v>0</v>
      </c>
      <c r="BY63" s="718">
        <v>0</v>
      </c>
      <c r="BZ63" s="719">
        <v>0</v>
      </c>
      <c r="CA63" s="167"/>
    </row>
    <row r="64" spans="1:79" s="17" customFormat="1" ht="15.75">
      <c r="B64" s="273">
        <v>41</v>
      </c>
      <c r="C64" s="178" t="s">
        <v>668</v>
      </c>
      <c r="D64" s="178" t="s">
        <v>669</v>
      </c>
      <c r="E64" s="178" t="s">
        <v>42</v>
      </c>
      <c r="F64" s="178" t="s">
        <v>670</v>
      </c>
      <c r="G64" s="178" t="s">
        <v>29</v>
      </c>
      <c r="H64" s="178" t="s">
        <v>677</v>
      </c>
      <c r="I64" s="178">
        <v>2008</v>
      </c>
      <c r="J64" s="178" t="s">
        <v>711</v>
      </c>
      <c r="K64" s="178"/>
      <c r="L64" s="178" t="s">
        <v>726</v>
      </c>
      <c r="M64" s="178" t="s">
        <v>686</v>
      </c>
      <c r="N64" s="178">
        <v>836</v>
      </c>
      <c r="O64" s="718">
        <v>0</v>
      </c>
      <c r="P64" s="718">
        <v>0</v>
      </c>
      <c r="Q64" s="178"/>
      <c r="R64" s="718">
        <v>0</v>
      </c>
      <c r="S64" s="718">
        <v>0</v>
      </c>
      <c r="T64" s="718">
        <v>0</v>
      </c>
      <c r="U64" s="718">
        <v>432.08760000000001</v>
      </c>
      <c r="V64" s="718">
        <v>0</v>
      </c>
      <c r="W64" s="718">
        <v>0</v>
      </c>
      <c r="X64" s="718">
        <v>0</v>
      </c>
      <c r="Y64" s="718">
        <v>0</v>
      </c>
      <c r="Z64" s="718">
        <v>0</v>
      </c>
      <c r="AA64" s="718">
        <v>0</v>
      </c>
      <c r="AB64" s="718">
        <v>0</v>
      </c>
      <c r="AC64" s="718">
        <v>0</v>
      </c>
      <c r="AD64" s="718">
        <v>0</v>
      </c>
      <c r="AE64" s="718">
        <v>0</v>
      </c>
      <c r="AF64" s="718">
        <v>0</v>
      </c>
      <c r="AG64" s="718">
        <v>0</v>
      </c>
      <c r="AH64" s="718">
        <v>0</v>
      </c>
      <c r="AI64" s="718">
        <v>0</v>
      </c>
      <c r="AJ64" s="718">
        <v>0</v>
      </c>
      <c r="AK64" s="718">
        <v>0</v>
      </c>
      <c r="AL64" s="718">
        <v>0</v>
      </c>
      <c r="AM64" s="718">
        <v>0</v>
      </c>
      <c r="AN64" s="718">
        <v>0</v>
      </c>
      <c r="AO64" s="718">
        <v>0</v>
      </c>
      <c r="AP64" s="718">
        <v>0</v>
      </c>
      <c r="AQ64" s="718">
        <v>0</v>
      </c>
      <c r="AR64" s="718">
        <v>0</v>
      </c>
      <c r="AS64" s="718">
        <v>0</v>
      </c>
      <c r="AT64" s="718">
        <v>0</v>
      </c>
      <c r="AU64" s="718">
        <v>0</v>
      </c>
      <c r="AV64" s="178"/>
      <c r="AW64" s="718">
        <v>0</v>
      </c>
      <c r="AX64" s="718">
        <v>0</v>
      </c>
      <c r="AY64" s="718">
        <v>0</v>
      </c>
      <c r="AZ64" s="718">
        <v>93.542360000000002</v>
      </c>
      <c r="BA64" s="718">
        <v>0</v>
      </c>
      <c r="BB64" s="718">
        <v>0</v>
      </c>
      <c r="BC64" s="718">
        <v>0</v>
      </c>
      <c r="BD64" s="718">
        <v>0</v>
      </c>
      <c r="BE64" s="718">
        <v>0</v>
      </c>
      <c r="BF64" s="718">
        <v>0</v>
      </c>
      <c r="BG64" s="718">
        <v>0</v>
      </c>
      <c r="BH64" s="718">
        <v>0</v>
      </c>
      <c r="BI64" s="718">
        <v>0</v>
      </c>
      <c r="BJ64" s="718">
        <v>0</v>
      </c>
      <c r="BK64" s="718">
        <v>0</v>
      </c>
      <c r="BL64" s="718">
        <v>0</v>
      </c>
      <c r="BM64" s="718">
        <v>0</v>
      </c>
      <c r="BN64" s="718">
        <v>0</v>
      </c>
      <c r="BO64" s="718">
        <v>0</v>
      </c>
      <c r="BP64" s="718">
        <v>0</v>
      </c>
      <c r="BQ64" s="718">
        <v>0</v>
      </c>
      <c r="BR64" s="718">
        <v>0</v>
      </c>
      <c r="BS64" s="718">
        <v>0</v>
      </c>
      <c r="BT64" s="718">
        <v>0</v>
      </c>
      <c r="BU64" s="718">
        <v>0</v>
      </c>
      <c r="BV64" s="718">
        <v>0</v>
      </c>
      <c r="BW64" s="718">
        <v>0</v>
      </c>
      <c r="BX64" s="718">
        <v>0</v>
      </c>
      <c r="BY64" s="718">
        <v>0</v>
      </c>
      <c r="BZ64" s="719">
        <v>0</v>
      </c>
      <c r="CA64" s="167"/>
    </row>
    <row r="65" spans="2:79" s="17" customFormat="1" ht="15.75">
      <c r="B65" s="273">
        <v>42</v>
      </c>
      <c r="C65" s="178" t="s">
        <v>668</v>
      </c>
      <c r="D65" s="178" t="s">
        <v>669</v>
      </c>
      <c r="E65" s="178" t="s">
        <v>42</v>
      </c>
      <c r="F65" s="178" t="s">
        <v>670</v>
      </c>
      <c r="G65" s="178" t="s">
        <v>29</v>
      </c>
      <c r="H65" s="178" t="s">
        <v>677</v>
      </c>
      <c r="I65" s="178">
        <v>2009</v>
      </c>
      <c r="J65" s="178" t="s">
        <v>711</v>
      </c>
      <c r="K65" s="178"/>
      <c r="L65" s="178" t="s">
        <v>726</v>
      </c>
      <c r="M65" s="178" t="s">
        <v>686</v>
      </c>
      <c r="N65" s="178">
        <v>1221</v>
      </c>
      <c r="O65" s="718">
        <v>0</v>
      </c>
      <c r="P65" s="718">
        <v>0</v>
      </c>
      <c r="Q65" s="178"/>
      <c r="R65" s="718">
        <v>0</v>
      </c>
      <c r="S65" s="718">
        <v>0</v>
      </c>
      <c r="T65" s="718">
        <v>0</v>
      </c>
      <c r="U65" s="718">
        <v>631.07529999999997</v>
      </c>
      <c r="V65" s="718">
        <v>0</v>
      </c>
      <c r="W65" s="718">
        <v>0</v>
      </c>
      <c r="X65" s="718">
        <v>0</v>
      </c>
      <c r="Y65" s="718">
        <v>0</v>
      </c>
      <c r="Z65" s="718">
        <v>0</v>
      </c>
      <c r="AA65" s="718">
        <v>0</v>
      </c>
      <c r="AB65" s="718">
        <v>0</v>
      </c>
      <c r="AC65" s="718">
        <v>0</v>
      </c>
      <c r="AD65" s="718">
        <v>0</v>
      </c>
      <c r="AE65" s="718">
        <v>0</v>
      </c>
      <c r="AF65" s="718">
        <v>0</v>
      </c>
      <c r="AG65" s="718">
        <v>0</v>
      </c>
      <c r="AH65" s="718">
        <v>0</v>
      </c>
      <c r="AI65" s="718">
        <v>0</v>
      </c>
      <c r="AJ65" s="718">
        <v>0</v>
      </c>
      <c r="AK65" s="718">
        <v>0</v>
      </c>
      <c r="AL65" s="718">
        <v>0</v>
      </c>
      <c r="AM65" s="718">
        <v>0</v>
      </c>
      <c r="AN65" s="718">
        <v>0</v>
      </c>
      <c r="AO65" s="718">
        <v>0</v>
      </c>
      <c r="AP65" s="718">
        <v>0</v>
      </c>
      <c r="AQ65" s="718">
        <v>0</v>
      </c>
      <c r="AR65" s="718">
        <v>0</v>
      </c>
      <c r="AS65" s="718">
        <v>0</v>
      </c>
      <c r="AT65" s="718">
        <v>0</v>
      </c>
      <c r="AU65" s="718">
        <v>0</v>
      </c>
      <c r="AV65" s="178"/>
      <c r="AW65" s="718">
        <v>0</v>
      </c>
      <c r="AX65" s="718">
        <v>0</v>
      </c>
      <c r="AY65" s="718">
        <v>0</v>
      </c>
      <c r="AZ65" s="718">
        <v>141.29480000000001</v>
      </c>
      <c r="BA65" s="718">
        <v>0</v>
      </c>
      <c r="BB65" s="718">
        <v>0</v>
      </c>
      <c r="BC65" s="718">
        <v>0</v>
      </c>
      <c r="BD65" s="718">
        <v>0</v>
      </c>
      <c r="BE65" s="718">
        <v>0</v>
      </c>
      <c r="BF65" s="718">
        <v>0</v>
      </c>
      <c r="BG65" s="718">
        <v>0</v>
      </c>
      <c r="BH65" s="718">
        <v>0</v>
      </c>
      <c r="BI65" s="718">
        <v>0</v>
      </c>
      <c r="BJ65" s="718">
        <v>0</v>
      </c>
      <c r="BK65" s="718">
        <v>0</v>
      </c>
      <c r="BL65" s="718">
        <v>0</v>
      </c>
      <c r="BM65" s="718">
        <v>0</v>
      </c>
      <c r="BN65" s="718">
        <v>0</v>
      </c>
      <c r="BO65" s="718">
        <v>0</v>
      </c>
      <c r="BP65" s="718">
        <v>0</v>
      </c>
      <c r="BQ65" s="718">
        <v>0</v>
      </c>
      <c r="BR65" s="718">
        <v>0</v>
      </c>
      <c r="BS65" s="718">
        <v>0</v>
      </c>
      <c r="BT65" s="718">
        <v>0</v>
      </c>
      <c r="BU65" s="718">
        <v>0</v>
      </c>
      <c r="BV65" s="718">
        <v>0</v>
      </c>
      <c r="BW65" s="718">
        <v>0</v>
      </c>
      <c r="BX65" s="718">
        <v>0</v>
      </c>
      <c r="BY65" s="718">
        <v>0</v>
      </c>
      <c r="BZ65" s="719">
        <v>0</v>
      </c>
      <c r="CA65" s="167"/>
    </row>
    <row r="66" spans="2:79" s="17" customFormat="1" ht="15.75">
      <c r="B66" s="273">
        <v>43</v>
      </c>
      <c r="C66" s="178" t="s">
        <v>668</v>
      </c>
      <c r="D66" s="178" t="s">
        <v>669</v>
      </c>
      <c r="E66" s="178" t="s">
        <v>42</v>
      </c>
      <c r="F66" s="178" t="s">
        <v>670</v>
      </c>
      <c r="G66" s="178" t="s">
        <v>29</v>
      </c>
      <c r="H66" s="178" t="s">
        <v>677</v>
      </c>
      <c r="I66" s="178">
        <v>2010</v>
      </c>
      <c r="J66" s="178" t="s">
        <v>711</v>
      </c>
      <c r="K66" s="178"/>
      <c r="L66" s="178" t="s">
        <v>726</v>
      </c>
      <c r="M66" s="178" t="s">
        <v>686</v>
      </c>
      <c r="N66" s="178">
        <v>1603</v>
      </c>
      <c r="O66" s="718">
        <v>0</v>
      </c>
      <c r="P66" s="718">
        <v>0</v>
      </c>
      <c r="Q66" s="178"/>
      <c r="R66" s="718">
        <v>0</v>
      </c>
      <c r="S66" s="718">
        <v>0</v>
      </c>
      <c r="T66" s="718">
        <v>0</v>
      </c>
      <c r="U66" s="718">
        <v>828.46680000000003</v>
      </c>
      <c r="V66" s="718">
        <v>0</v>
      </c>
      <c r="W66" s="718">
        <v>0</v>
      </c>
      <c r="X66" s="718">
        <v>0</v>
      </c>
      <c r="Y66" s="718">
        <v>0</v>
      </c>
      <c r="Z66" s="718">
        <v>0</v>
      </c>
      <c r="AA66" s="718">
        <v>0</v>
      </c>
      <c r="AB66" s="718">
        <v>0</v>
      </c>
      <c r="AC66" s="718">
        <v>0</v>
      </c>
      <c r="AD66" s="718">
        <v>0</v>
      </c>
      <c r="AE66" s="718">
        <v>0</v>
      </c>
      <c r="AF66" s="718">
        <v>0</v>
      </c>
      <c r="AG66" s="718">
        <v>0</v>
      </c>
      <c r="AH66" s="718">
        <v>0</v>
      </c>
      <c r="AI66" s="718">
        <v>0</v>
      </c>
      <c r="AJ66" s="718">
        <v>0</v>
      </c>
      <c r="AK66" s="718">
        <v>0</v>
      </c>
      <c r="AL66" s="718">
        <v>0</v>
      </c>
      <c r="AM66" s="718">
        <v>0</v>
      </c>
      <c r="AN66" s="718">
        <v>0</v>
      </c>
      <c r="AO66" s="718">
        <v>0</v>
      </c>
      <c r="AP66" s="718">
        <v>0</v>
      </c>
      <c r="AQ66" s="718">
        <v>0</v>
      </c>
      <c r="AR66" s="718">
        <v>0</v>
      </c>
      <c r="AS66" s="718">
        <v>0</v>
      </c>
      <c r="AT66" s="718">
        <v>0</v>
      </c>
      <c r="AU66" s="718">
        <v>0</v>
      </c>
      <c r="AV66" s="178"/>
      <c r="AW66" s="718">
        <v>0</v>
      </c>
      <c r="AX66" s="718">
        <v>0</v>
      </c>
      <c r="AY66" s="718">
        <v>0</v>
      </c>
      <c r="AZ66" s="718">
        <v>168.7687</v>
      </c>
      <c r="BA66" s="718">
        <v>0</v>
      </c>
      <c r="BB66" s="718">
        <v>0</v>
      </c>
      <c r="BC66" s="718">
        <v>0</v>
      </c>
      <c r="BD66" s="718">
        <v>0</v>
      </c>
      <c r="BE66" s="718">
        <v>0</v>
      </c>
      <c r="BF66" s="718">
        <v>0</v>
      </c>
      <c r="BG66" s="718">
        <v>0</v>
      </c>
      <c r="BH66" s="718">
        <v>0</v>
      </c>
      <c r="BI66" s="718">
        <v>0</v>
      </c>
      <c r="BJ66" s="718">
        <v>0</v>
      </c>
      <c r="BK66" s="718">
        <v>0</v>
      </c>
      <c r="BL66" s="718">
        <v>0</v>
      </c>
      <c r="BM66" s="718">
        <v>0</v>
      </c>
      <c r="BN66" s="718">
        <v>0</v>
      </c>
      <c r="BO66" s="718">
        <v>0</v>
      </c>
      <c r="BP66" s="718">
        <v>0</v>
      </c>
      <c r="BQ66" s="718">
        <v>0</v>
      </c>
      <c r="BR66" s="718">
        <v>0</v>
      </c>
      <c r="BS66" s="718">
        <v>0</v>
      </c>
      <c r="BT66" s="718">
        <v>0</v>
      </c>
      <c r="BU66" s="718">
        <v>0</v>
      </c>
      <c r="BV66" s="718">
        <v>0</v>
      </c>
      <c r="BW66" s="718">
        <v>0</v>
      </c>
      <c r="BX66" s="718">
        <v>0</v>
      </c>
      <c r="BY66" s="718">
        <v>0</v>
      </c>
      <c r="BZ66" s="719">
        <v>0</v>
      </c>
      <c r="CA66" s="167"/>
    </row>
    <row r="67" spans="2:79" s="17" customFormat="1" ht="15.75">
      <c r="B67" s="273">
        <v>44</v>
      </c>
      <c r="C67" s="178" t="s">
        <v>668</v>
      </c>
      <c r="D67" s="178" t="s">
        <v>669</v>
      </c>
      <c r="E67" s="178" t="s">
        <v>42</v>
      </c>
      <c r="F67" s="178" t="s">
        <v>670</v>
      </c>
      <c r="G67" s="178" t="s">
        <v>29</v>
      </c>
      <c r="H67" s="178" t="s">
        <v>677</v>
      </c>
      <c r="I67" s="178">
        <v>2011</v>
      </c>
      <c r="J67" s="178" t="s">
        <v>711</v>
      </c>
      <c r="K67" s="178"/>
      <c r="L67" s="178" t="s">
        <v>726</v>
      </c>
      <c r="M67" s="178" t="s">
        <v>686</v>
      </c>
      <c r="N67" s="178">
        <v>483</v>
      </c>
      <c r="O67" s="718">
        <v>0</v>
      </c>
      <c r="P67" s="718">
        <v>0</v>
      </c>
      <c r="Q67" s="178"/>
      <c r="R67" s="718">
        <v>0</v>
      </c>
      <c r="S67" s="718">
        <v>0</v>
      </c>
      <c r="T67" s="718">
        <v>0</v>
      </c>
      <c r="U67" s="718">
        <v>249.63910000000001</v>
      </c>
      <c r="V67" s="718">
        <v>0</v>
      </c>
      <c r="W67" s="718">
        <v>0</v>
      </c>
      <c r="X67" s="718">
        <v>0</v>
      </c>
      <c r="Y67" s="718">
        <v>0</v>
      </c>
      <c r="Z67" s="718">
        <v>0</v>
      </c>
      <c r="AA67" s="718">
        <v>0</v>
      </c>
      <c r="AB67" s="718">
        <v>0</v>
      </c>
      <c r="AC67" s="718">
        <v>0</v>
      </c>
      <c r="AD67" s="718">
        <v>0</v>
      </c>
      <c r="AE67" s="718">
        <v>0</v>
      </c>
      <c r="AF67" s="718">
        <v>0</v>
      </c>
      <c r="AG67" s="718">
        <v>0</v>
      </c>
      <c r="AH67" s="718">
        <v>0</v>
      </c>
      <c r="AI67" s="718">
        <v>0</v>
      </c>
      <c r="AJ67" s="718">
        <v>0</v>
      </c>
      <c r="AK67" s="718">
        <v>0</v>
      </c>
      <c r="AL67" s="718">
        <v>0</v>
      </c>
      <c r="AM67" s="718">
        <v>0</v>
      </c>
      <c r="AN67" s="718">
        <v>0</v>
      </c>
      <c r="AO67" s="718">
        <v>0</v>
      </c>
      <c r="AP67" s="718">
        <v>0</v>
      </c>
      <c r="AQ67" s="718">
        <v>0</v>
      </c>
      <c r="AR67" s="718">
        <v>0</v>
      </c>
      <c r="AS67" s="718">
        <v>0</v>
      </c>
      <c r="AT67" s="718">
        <v>0</v>
      </c>
      <c r="AU67" s="718">
        <v>0</v>
      </c>
      <c r="AV67" s="178"/>
      <c r="AW67" s="718">
        <v>0</v>
      </c>
      <c r="AX67" s="718">
        <v>0</v>
      </c>
      <c r="AY67" s="718">
        <v>0</v>
      </c>
      <c r="AZ67" s="718">
        <v>55.6021</v>
      </c>
      <c r="BA67" s="718">
        <v>0</v>
      </c>
      <c r="BB67" s="718">
        <v>0</v>
      </c>
      <c r="BC67" s="718">
        <v>0</v>
      </c>
      <c r="BD67" s="718">
        <v>0</v>
      </c>
      <c r="BE67" s="718">
        <v>0</v>
      </c>
      <c r="BF67" s="718">
        <v>0</v>
      </c>
      <c r="BG67" s="718">
        <v>0</v>
      </c>
      <c r="BH67" s="718">
        <v>0</v>
      </c>
      <c r="BI67" s="718">
        <v>0</v>
      </c>
      <c r="BJ67" s="718">
        <v>0</v>
      </c>
      <c r="BK67" s="718">
        <v>0</v>
      </c>
      <c r="BL67" s="718">
        <v>0</v>
      </c>
      <c r="BM67" s="718">
        <v>0</v>
      </c>
      <c r="BN67" s="718">
        <v>0</v>
      </c>
      <c r="BO67" s="718">
        <v>0</v>
      </c>
      <c r="BP67" s="718">
        <v>0</v>
      </c>
      <c r="BQ67" s="718">
        <v>0</v>
      </c>
      <c r="BR67" s="718">
        <v>0</v>
      </c>
      <c r="BS67" s="718">
        <v>0</v>
      </c>
      <c r="BT67" s="718">
        <v>0</v>
      </c>
      <c r="BU67" s="718">
        <v>0</v>
      </c>
      <c r="BV67" s="718">
        <v>0</v>
      </c>
      <c r="BW67" s="718">
        <v>0</v>
      </c>
      <c r="BX67" s="718">
        <v>0</v>
      </c>
      <c r="BY67" s="718">
        <v>0</v>
      </c>
      <c r="BZ67" s="719">
        <v>0</v>
      </c>
      <c r="CA67" s="167"/>
    </row>
    <row r="68" spans="2:79" s="17" customFormat="1" ht="15.75">
      <c r="B68" s="273">
        <v>45</v>
      </c>
      <c r="C68" s="178" t="s">
        <v>668</v>
      </c>
      <c r="D68" s="178" t="s">
        <v>669</v>
      </c>
      <c r="E68" s="178" t="s">
        <v>42</v>
      </c>
      <c r="F68" s="178" t="s">
        <v>670</v>
      </c>
      <c r="G68" s="178" t="s">
        <v>29</v>
      </c>
      <c r="H68" s="178" t="s">
        <v>677</v>
      </c>
      <c r="I68" s="178">
        <v>2012</v>
      </c>
      <c r="J68" s="178" t="s">
        <v>711</v>
      </c>
      <c r="K68" s="178"/>
      <c r="L68" s="178" t="s">
        <v>726</v>
      </c>
      <c r="M68" s="178" t="s">
        <v>686</v>
      </c>
      <c r="N68" s="178">
        <v>257</v>
      </c>
      <c r="O68" s="718">
        <v>0</v>
      </c>
      <c r="P68" s="718">
        <v>0</v>
      </c>
      <c r="Q68" s="178"/>
      <c r="R68" s="718">
        <v>0</v>
      </c>
      <c r="S68" s="718">
        <v>0</v>
      </c>
      <c r="T68" s="718">
        <v>0</v>
      </c>
      <c r="U68" s="718">
        <v>132.83070000000001</v>
      </c>
      <c r="V68" s="718">
        <v>0</v>
      </c>
      <c r="W68" s="718">
        <v>0</v>
      </c>
      <c r="X68" s="718">
        <v>0</v>
      </c>
      <c r="Y68" s="718">
        <v>0</v>
      </c>
      <c r="Z68" s="718">
        <v>0</v>
      </c>
      <c r="AA68" s="718">
        <v>0</v>
      </c>
      <c r="AB68" s="718">
        <v>0</v>
      </c>
      <c r="AC68" s="718">
        <v>0</v>
      </c>
      <c r="AD68" s="718">
        <v>0</v>
      </c>
      <c r="AE68" s="718">
        <v>0</v>
      </c>
      <c r="AF68" s="718">
        <v>0</v>
      </c>
      <c r="AG68" s="718">
        <v>0</v>
      </c>
      <c r="AH68" s="718">
        <v>0</v>
      </c>
      <c r="AI68" s="718">
        <v>0</v>
      </c>
      <c r="AJ68" s="718">
        <v>0</v>
      </c>
      <c r="AK68" s="718">
        <v>0</v>
      </c>
      <c r="AL68" s="718">
        <v>0</v>
      </c>
      <c r="AM68" s="718">
        <v>0</v>
      </c>
      <c r="AN68" s="718">
        <v>0</v>
      </c>
      <c r="AO68" s="718">
        <v>0</v>
      </c>
      <c r="AP68" s="718">
        <v>0</v>
      </c>
      <c r="AQ68" s="718">
        <v>0</v>
      </c>
      <c r="AR68" s="718">
        <v>0</v>
      </c>
      <c r="AS68" s="718">
        <v>0</v>
      </c>
      <c r="AT68" s="718">
        <v>0</v>
      </c>
      <c r="AU68" s="718">
        <v>0</v>
      </c>
      <c r="AV68" s="178"/>
      <c r="AW68" s="718">
        <v>0</v>
      </c>
      <c r="AX68" s="718">
        <v>0</v>
      </c>
      <c r="AY68" s="718">
        <v>0</v>
      </c>
      <c r="AZ68" s="718">
        <v>26.819839999999999</v>
      </c>
      <c r="BA68" s="718">
        <v>0</v>
      </c>
      <c r="BB68" s="718">
        <v>0</v>
      </c>
      <c r="BC68" s="718">
        <v>0</v>
      </c>
      <c r="BD68" s="718">
        <v>0</v>
      </c>
      <c r="BE68" s="718">
        <v>0</v>
      </c>
      <c r="BF68" s="718">
        <v>0</v>
      </c>
      <c r="BG68" s="718">
        <v>0</v>
      </c>
      <c r="BH68" s="718">
        <v>0</v>
      </c>
      <c r="BI68" s="718">
        <v>0</v>
      </c>
      <c r="BJ68" s="718">
        <v>0</v>
      </c>
      <c r="BK68" s="718">
        <v>0</v>
      </c>
      <c r="BL68" s="718">
        <v>0</v>
      </c>
      <c r="BM68" s="718">
        <v>0</v>
      </c>
      <c r="BN68" s="718">
        <v>0</v>
      </c>
      <c r="BO68" s="718">
        <v>0</v>
      </c>
      <c r="BP68" s="718">
        <v>0</v>
      </c>
      <c r="BQ68" s="718">
        <v>0</v>
      </c>
      <c r="BR68" s="718">
        <v>0</v>
      </c>
      <c r="BS68" s="718">
        <v>0</v>
      </c>
      <c r="BT68" s="718">
        <v>0</v>
      </c>
      <c r="BU68" s="718">
        <v>0</v>
      </c>
      <c r="BV68" s="718">
        <v>0</v>
      </c>
      <c r="BW68" s="718">
        <v>0</v>
      </c>
      <c r="BX68" s="718">
        <v>0</v>
      </c>
      <c r="BY68" s="718">
        <v>0</v>
      </c>
      <c r="BZ68" s="719">
        <v>0</v>
      </c>
      <c r="CA68" s="167"/>
    </row>
    <row r="69" spans="2:79" s="17" customFormat="1" ht="15.75">
      <c r="B69" s="273">
        <v>46</v>
      </c>
      <c r="C69" s="178" t="s">
        <v>668</v>
      </c>
      <c r="D69" s="178" t="s">
        <v>669</v>
      </c>
      <c r="E69" s="178" t="s">
        <v>42</v>
      </c>
      <c r="F69" s="178" t="s">
        <v>670</v>
      </c>
      <c r="G69" s="178" t="s">
        <v>29</v>
      </c>
      <c r="H69" s="178" t="s">
        <v>677</v>
      </c>
      <c r="I69" s="178">
        <v>2013</v>
      </c>
      <c r="J69" s="178" t="s">
        <v>711</v>
      </c>
      <c r="K69" s="178"/>
      <c r="L69" s="178" t="s">
        <v>726</v>
      </c>
      <c r="M69" s="178" t="s">
        <v>686</v>
      </c>
      <c r="N69" s="178">
        <v>6100</v>
      </c>
      <c r="O69" s="718">
        <v>0</v>
      </c>
      <c r="P69" s="718">
        <v>0</v>
      </c>
      <c r="Q69" s="178"/>
      <c r="R69" s="718">
        <v>0</v>
      </c>
      <c r="S69" s="718">
        <v>0</v>
      </c>
      <c r="T69" s="718">
        <v>0</v>
      </c>
      <c r="U69" s="718">
        <v>3152.6179999999999</v>
      </c>
      <c r="V69" s="718">
        <v>0</v>
      </c>
      <c r="W69" s="718">
        <v>0</v>
      </c>
      <c r="X69" s="718">
        <v>0</v>
      </c>
      <c r="Y69" s="718">
        <v>0</v>
      </c>
      <c r="Z69" s="718">
        <v>0</v>
      </c>
      <c r="AA69" s="718">
        <v>0</v>
      </c>
      <c r="AB69" s="718">
        <v>0</v>
      </c>
      <c r="AC69" s="718">
        <v>0</v>
      </c>
      <c r="AD69" s="718">
        <v>0</v>
      </c>
      <c r="AE69" s="718">
        <v>0</v>
      </c>
      <c r="AF69" s="718">
        <v>0</v>
      </c>
      <c r="AG69" s="718">
        <v>0</v>
      </c>
      <c r="AH69" s="718">
        <v>0</v>
      </c>
      <c r="AI69" s="718">
        <v>0</v>
      </c>
      <c r="AJ69" s="718">
        <v>0</v>
      </c>
      <c r="AK69" s="718">
        <v>0</v>
      </c>
      <c r="AL69" s="718">
        <v>0</v>
      </c>
      <c r="AM69" s="718">
        <v>0</v>
      </c>
      <c r="AN69" s="718">
        <v>0</v>
      </c>
      <c r="AO69" s="718">
        <v>0</v>
      </c>
      <c r="AP69" s="718">
        <v>0</v>
      </c>
      <c r="AQ69" s="718">
        <v>0</v>
      </c>
      <c r="AR69" s="718">
        <v>0</v>
      </c>
      <c r="AS69" s="718">
        <v>0</v>
      </c>
      <c r="AT69" s="718">
        <v>0</v>
      </c>
      <c r="AU69" s="718">
        <v>0</v>
      </c>
      <c r="AV69" s="178"/>
      <c r="AW69" s="718">
        <v>0</v>
      </c>
      <c r="AX69" s="718">
        <v>0</v>
      </c>
      <c r="AY69" s="718">
        <v>0</v>
      </c>
      <c r="AZ69" s="718">
        <v>646.94680000000005</v>
      </c>
      <c r="BA69" s="718">
        <v>0</v>
      </c>
      <c r="BB69" s="718">
        <v>0</v>
      </c>
      <c r="BC69" s="718">
        <v>0</v>
      </c>
      <c r="BD69" s="718">
        <v>0</v>
      </c>
      <c r="BE69" s="718">
        <v>0</v>
      </c>
      <c r="BF69" s="718">
        <v>0</v>
      </c>
      <c r="BG69" s="718">
        <v>0</v>
      </c>
      <c r="BH69" s="718">
        <v>0</v>
      </c>
      <c r="BI69" s="718">
        <v>0</v>
      </c>
      <c r="BJ69" s="718">
        <v>0</v>
      </c>
      <c r="BK69" s="718">
        <v>0</v>
      </c>
      <c r="BL69" s="718">
        <v>0</v>
      </c>
      <c r="BM69" s="718">
        <v>0</v>
      </c>
      <c r="BN69" s="718">
        <v>0</v>
      </c>
      <c r="BO69" s="718">
        <v>0</v>
      </c>
      <c r="BP69" s="718">
        <v>0</v>
      </c>
      <c r="BQ69" s="718">
        <v>0</v>
      </c>
      <c r="BR69" s="718">
        <v>0</v>
      </c>
      <c r="BS69" s="718">
        <v>0</v>
      </c>
      <c r="BT69" s="718">
        <v>0</v>
      </c>
      <c r="BU69" s="718">
        <v>0</v>
      </c>
      <c r="BV69" s="718">
        <v>0</v>
      </c>
      <c r="BW69" s="718">
        <v>0</v>
      </c>
      <c r="BX69" s="718">
        <v>0</v>
      </c>
      <c r="BY69" s="718">
        <v>0</v>
      </c>
      <c r="BZ69" s="719">
        <v>0</v>
      </c>
      <c r="CA69" s="167"/>
    </row>
    <row r="70" spans="2:79" s="17" customFormat="1" ht="15.75">
      <c r="B70" s="273">
        <v>47</v>
      </c>
      <c r="C70" s="178" t="s">
        <v>668</v>
      </c>
      <c r="D70" s="178" t="s">
        <v>669</v>
      </c>
      <c r="E70" s="178" t="s">
        <v>42</v>
      </c>
      <c r="F70" s="178" t="s">
        <v>670</v>
      </c>
      <c r="G70" s="178" t="s">
        <v>29</v>
      </c>
      <c r="H70" s="178" t="s">
        <v>677</v>
      </c>
      <c r="I70" s="178">
        <v>2014</v>
      </c>
      <c r="J70" s="178" t="s">
        <v>711</v>
      </c>
      <c r="K70" s="178"/>
      <c r="L70" s="178" t="s">
        <v>726</v>
      </c>
      <c r="M70" s="178" t="s">
        <v>686</v>
      </c>
      <c r="N70" s="178">
        <v>3209</v>
      </c>
      <c r="O70" s="718">
        <v>0</v>
      </c>
      <c r="P70" s="718">
        <v>0</v>
      </c>
      <c r="Q70" s="178"/>
      <c r="R70" s="718">
        <v>0</v>
      </c>
      <c r="S70" s="718">
        <v>0</v>
      </c>
      <c r="T70" s="718">
        <v>0</v>
      </c>
      <c r="U70" s="718">
        <v>1658.461</v>
      </c>
      <c r="V70" s="718">
        <v>0</v>
      </c>
      <c r="W70" s="718">
        <v>0</v>
      </c>
      <c r="X70" s="718">
        <v>0</v>
      </c>
      <c r="Y70" s="718">
        <v>0</v>
      </c>
      <c r="Z70" s="718">
        <v>0</v>
      </c>
      <c r="AA70" s="718">
        <v>0</v>
      </c>
      <c r="AB70" s="718">
        <v>0</v>
      </c>
      <c r="AC70" s="718">
        <v>0</v>
      </c>
      <c r="AD70" s="718">
        <v>0</v>
      </c>
      <c r="AE70" s="718">
        <v>0</v>
      </c>
      <c r="AF70" s="718">
        <v>0</v>
      </c>
      <c r="AG70" s="718">
        <v>0</v>
      </c>
      <c r="AH70" s="718">
        <v>0</v>
      </c>
      <c r="AI70" s="718">
        <v>0</v>
      </c>
      <c r="AJ70" s="718">
        <v>0</v>
      </c>
      <c r="AK70" s="718">
        <v>0</v>
      </c>
      <c r="AL70" s="718">
        <v>0</v>
      </c>
      <c r="AM70" s="718">
        <v>0</v>
      </c>
      <c r="AN70" s="718">
        <v>0</v>
      </c>
      <c r="AO70" s="718">
        <v>0</v>
      </c>
      <c r="AP70" s="718">
        <v>0</v>
      </c>
      <c r="AQ70" s="718">
        <v>0</v>
      </c>
      <c r="AR70" s="718">
        <v>0</v>
      </c>
      <c r="AS70" s="718">
        <v>0</v>
      </c>
      <c r="AT70" s="718">
        <v>0</v>
      </c>
      <c r="AU70" s="718">
        <v>0</v>
      </c>
      <c r="AV70" s="178"/>
      <c r="AW70" s="718">
        <v>0</v>
      </c>
      <c r="AX70" s="718">
        <v>0</v>
      </c>
      <c r="AY70" s="718">
        <v>0</v>
      </c>
      <c r="AZ70" s="718">
        <v>0</v>
      </c>
      <c r="BA70" s="718">
        <v>0</v>
      </c>
      <c r="BB70" s="718">
        <v>0</v>
      </c>
      <c r="BC70" s="718">
        <v>0</v>
      </c>
      <c r="BD70" s="718">
        <v>0</v>
      </c>
      <c r="BE70" s="718">
        <v>0</v>
      </c>
      <c r="BF70" s="718">
        <v>0</v>
      </c>
      <c r="BG70" s="718">
        <v>0</v>
      </c>
      <c r="BH70" s="718">
        <v>0</v>
      </c>
      <c r="BI70" s="718">
        <v>0</v>
      </c>
      <c r="BJ70" s="718">
        <v>0</v>
      </c>
      <c r="BK70" s="718">
        <v>0</v>
      </c>
      <c r="BL70" s="718">
        <v>0</v>
      </c>
      <c r="BM70" s="718">
        <v>0</v>
      </c>
      <c r="BN70" s="718">
        <v>0</v>
      </c>
      <c r="BO70" s="718">
        <v>0</v>
      </c>
      <c r="BP70" s="718">
        <v>0</v>
      </c>
      <c r="BQ70" s="718">
        <v>0</v>
      </c>
      <c r="BR70" s="718">
        <v>0</v>
      </c>
      <c r="BS70" s="718">
        <v>0</v>
      </c>
      <c r="BT70" s="718">
        <v>0</v>
      </c>
      <c r="BU70" s="718">
        <v>0</v>
      </c>
      <c r="BV70" s="718">
        <v>0</v>
      </c>
      <c r="BW70" s="718">
        <v>0</v>
      </c>
      <c r="BX70" s="718">
        <v>0</v>
      </c>
      <c r="BY70" s="718">
        <v>0</v>
      </c>
      <c r="BZ70" s="719">
        <v>0</v>
      </c>
      <c r="CA70" s="167"/>
    </row>
    <row r="71" spans="2:79" s="17" customFormat="1" ht="15.75">
      <c r="B71" s="273">
        <v>48</v>
      </c>
      <c r="C71" s="178" t="s">
        <v>668</v>
      </c>
      <c r="D71" s="178" t="s">
        <v>674</v>
      </c>
      <c r="E71" s="178" t="s">
        <v>9</v>
      </c>
      <c r="F71" s="178" t="s">
        <v>670</v>
      </c>
      <c r="G71" s="178" t="s">
        <v>674</v>
      </c>
      <c r="H71" s="178" t="s">
        <v>677</v>
      </c>
      <c r="I71" s="178">
        <v>2014</v>
      </c>
      <c r="J71" s="178" t="s">
        <v>711</v>
      </c>
      <c r="K71" s="178"/>
      <c r="L71" s="178" t="s">
        <v>726</v>
      </c>
      <c r="M71" s="178" t="s">
        <v>687</v>
      </c>
      <c r="N71" s="178">
        <v>22</v>
      </c>
      <c r="O71" s="718">
        <v>0</v>
      </c>
      <c r="P71" s="718">
        <v>0</v>
      </c>
      <c r="Q71" s="178"/>
      <c r="R71" s="718">
        <v>0</v>
      </c>
      <c r="S71" s="718">
        <v>0</v>
      </c>
      <c r="T71" s="718">
        <v>0</v>
      </c>
      <c r="U71" s="718">
        <v>17243.36</v>
      </c>
      <c r="V71" s="718">
        <v>0</v>
      </c>
      <c r="W71" s="718">
        <v>0</v>
      </c>
      <c r="X71" s="718">
        <v>0</v>
      </c>
      <c r="Y71" s="718">
        <v>0</v>
      </c>
      <c r="Z71" s="718">
        <v>0</v>
      </c>
      <c r="AA71" s="718">
        <v>0</v>
      </c>
      <c r="AB71" s="718">
        <v>0</v>
      </c>
      <c r="AC71" s="718">
        <v>0</v>
      </c>
      <c r="AD71" s="718">
        <v>0</v>
      </c>
      <c r="AE71" s="718">
        <v>0</v>
      </c>
      <c r="AF71" s="718">
        <v>0</v>
      </c>
      <c r="AG71" s="718">
        <v>0</v>
      </c>
      <c r="AH71" s="718">
        <v>0</v>
      </c>
      <c r="AI71" s="718">
        <v>0</v>
      </c>
      <c r="AJ71" s="718">
        <v>0</v>
      </c>
      <c r="AK71" s="718">
        <v>0</v>
      </c>
      <c r="AL71" s="718">
        <v>0</v>
      </c>
      <c r="AM71" s="718">
        <v>0</v>
      </c>
      <c r="AN71" s="718">
        <v>0</v>
      </c>
      <c r="AO71" s="718">
        <v>0</v>
      </c>
      <c r="AP71" s="718">
        <v>0</v>
      </c>
      <c r="AQ71" s="718">
        <v>0</v>
      </c>
      <c r="AR71" s="718">
        <v>0</v>
      </c>
      <c r="AS71" s="718">
        <v>0</v>
      </c>
      <c r="AT71" s="718">
        <v>0</v>
      </c>
      <c r="AU71" s="718">
        <v>0</v>
      </c>
      <c r="AV71" s="178"/>
      <c r="AW71" s="718">
        <v>0</v>
      </c>
      <c r="AX71" s="718">
        <v>0</v>
      </c>
      <c r="AY71" s="718">
        <v>0</v>
      </c>
      <c r="AZ71" s="718">
        <v>0</v>
      </c>
      <c r="BA71" s="718">
        <v>0</v>
      </c>
      <c r="BB71" s="718">
        <v>0</v>
      </c>
      <c r="BC71" s="718">
        <v>0</v>
      </c>
      <c r="BD71" s="718">
        <v>0</v>
      </c>
      <c r="BE71" s="718">
        <v>0</v>
      </c>
      <c r="BF71" s="718">
        <v>0</v>
      </c>
      <c r="BG71" s="718">
        <v>0</v>
      </c>
      <c r="BH71" s="718">
        <v>0</v>
      </c>
      <c r="BI71" s="718">
        <v>0</v>
      </c>
      <c r="BJ71" s="718">
        <v>0</v>
      </c>
      <c r="BK71" s="718">
        <v>0</v>
      </c>
      <c r="BL71" s="718">
        <v>0</v>
      </c>
      <c r="BM71" s="718">
        <v>0</v>
      </c>
      <c r="BN71" s="718">
        <v>0</v>
      </c>
      <c r="BO71" s="718">
        <v>0</v>
      </c>
      <c r="BP71" s="718">
        <v>0</v>
      </c>
      <c r="BQ71" s="718">
        <v>0</v>
      </c>
      <c r="BR71" s="718">
        <v>0</v>
      </c>
      <c r="BS71" s="718">
        <v>0</v>
      </c>
      <c r="BT71" s="718">
        <v>0</v>
      </c>
      <c r="BU71" s="718">
        <v>0</v>
      </c>
      <c r="BV71" s="718">
        <v>0</v>
      </c>
      <c r="BW71" s="718">
        <v>0</v>
      </c>
      <c r="BX71" s="718">
        <v>0</v>
      </c>
      <c r="BY71" s="718">
        <v>0</v>
      </c>
      <c r="BZ71" s="719">
        <v>0</v>
      </c>
      <c r="CA71" s="167"/>
    </row>
    <row r="72" spans="2:79" s="17" customFormat="1" ht="15.75">
      <c r="B72" s="273">
        <v>49</v>
      </c>
      <c r="C72" s="178" t="s">
        <v>668</v>
      </c>
      <c r="D72" s="178" t="s">
        <v>674</v>
      </c>
      <c r="E72" s="178" t="s">
        <v>725</v>
      </c>
      <c r="F72" s="178" t="s">
        <v>670</v>
      </c>
      <c r="G72" s="178" t="s">
        <v>674</v>
      </c>
      <c r="H72" s="178" t="s">
        <v>676</v>
      </c>
      <c r="I72" s="178">
        <v>2012</v>
      </c>
      <c r="J72" s="178" t="s">
        <v>711</v>
      </c>
      <c r="K72" s="178"/>
      <c r="L72" s="178" t="s">
        <v>726</v>
      </c>
      <c r="M72" s="178"/>
      <c r="N72" s="178">
        <v>0</v>
      </c>
      <c r="O72" s="718">
        <v>0</v>
      </c>
      <c r="P72" s="718">
        <v>0</v>
      </c>
      <c r="Q72" s="178"/>
      <c r="R72" s="718">
        <v>0</v>
      </c>
      <c r="S72" s="718">
        <v>0</v>
      </c>
      <c r="T72" s="718">
        <v>0</v>
      </c>
      <c r="U72" s="718">
        <v>0</v>
      </c>
      <c r="V72" s="718">
        <v>0</v>
      </c>
      <c r="W72" s="718">
        <v>0</v>
      </c>
      <c r="X72" s="718">
        <v>0</v>
      </c>
      <c r="Y72" s="718">
        <v>0</v>
      </c>
      <c r="Z72" s="718">
        <v>0</v>
      </c>
      <c r="AA72" s="718">
        <v>0</v>
      </c>
      <c r="AB72" s="718">
        <v>0</v>
      </c>
      <c r="AC72" s="718">
        <v>0</v>
      </c>
      <c r="AD72" s="718">
        <v>0</v>
      </c>
      <c r="AE72" s="718">
        <v>0</v>
      </c>
      <c r="AF72" s="718">
        <v>0</v>
      </c>
      <c r="AG72" s="718">
        <v>0</v>
      </c>
      <c r="AH72" s="718">
        <v>0</v>
      </c>
      <c r="AI72" s="718">
        <v>0</v>
      </c>
      <c r="AJ72" s="718">
        <v>0</v>
      </c>
      <c r="AK72" s="718">
        <v>0</v>
      </c>
      <c r="AL72" s="718">
        <v>0</v>
      </c>
      <c r="AM72" s="718">
        <v>0</v>
      </c>
      <c r="AN72" s="718">
        <v>0</v>
      </c>
      <c r="AO72" s="718">
        <v>0</v>
      </c>
      <c r="AP72" s="718">
        <v>0</v>
      </c>
      <c r="AQ72" s="718">
        <v>0</v>
      </c>
      <c r="AR72" s="718">
        <v>0</v>
      </c>
      <c r="AS72" s="718">
        <v>0</v>
      </c>
      <c r="AT72" s="718">
        <v>0</v>
      </c>
      <c r="AU72" s="718">
        <v>0</v>
      </c>
      <c r="AV72" s="178"/>
      <c r="AW72" s="718">
        <v>0</v>
      </c>
      <c r="AX72" s="718">
        <v>0</v>
      </c>
      <c r="AY72" s="718">
        <v>0</v>
      </c>
      <c r="AZ72" s="718">
        <v>0</v>
      </c>
      <c r="BA72" s="718">
        <v>0</v>
      </c>
      <c r="BB72" s="718">
        <v>0</v>
      </c>
      <c r="BC72" s="718">
        <v>0</v>
      </c>
      <c r="BD72" s="718">
        <v>0</v>
      </c>
      <c r="BE72" s="718">
        <v>0</v>
      </c>
      <c r="BF72" s="718">
        <v>0</v>
      </c>
      <c r="BG72" s="718">
        <v>0</v>
      </c>
      <c r="BH72" s="718">
        <v>0</v>
      </c>
      <c r="BI72" s="718">
        <v>0</v>
      </c>
      <c r="BJ72" s="718">
        <v>0</v>
      </c>
      <c r="BK72" s="718">
        <v>0</v>
      </c>
      <c r="BL72" s="718">
        <v>0</v>
      </c>
      <c r="BM72" s="718">
        <v>0</v>
      </c>
      <c r="BN72" s="718">
        <v>0</v>
      </c>
      <c r="BO72" s="718">
        <v>0</v>
      </c>
      <c r="BP72" s="718">
        <v>0</v>
      </c>
      <c r="BQ72" s="718">
        <v>0</v>
      </c>
      <c r="BR72" s="718">
        <v>0</v>
      </c>
      <c r="BS72" s="718">
        <v>0</v>
      </c>
      <c r="BT72" s="718">
        <v>0</v>
      </c>
      <c r="BU72" s="718">
        <v>0</v>
      </c>
      <c r="BV72" s="718">
        <v>0</v>
      </c>
      <c r="BW72" s="718">
        <v>0</v>
      </c>
      <c r="BX72" s="718">
        <v>0</v>
      </c>
      <c r="BY72" s="718">
        <v>0</v>
      </c>
      <c r="BZ72" s="719">
        <v>0</v>
      </c>
      <c r="CA72" s="167"/>
    </row>
    <row r="73" spans="2:79" s="17" customFormat="1" ht="15.75">
      <c r="B73" s="273">
        <v>50</v>
      </c>
      <c r="C73" s="178" t="s">
        <v>668</v>
      </c>
      <c r="D73" s="178" t="s">
        <v>674</v>
      </c>
      <c r="E73" s="178" t="s">
        <v>725</v>
      </c>
      <c r="F73" s="178" t="s">
        <v>670</v>
      </c>
      <c r="G73" s="178" t="s">
        <v>674</v>
      </c>
      <c r="H73" s="178" t="s">
        <v>676</v>
      </c>
      <c r="I73" s="178">
        <v>2013</v>
      </c>
      <c r="J73" s="178" t="s">
        <v>711</v>
      </c>
      <c r="K73" s="178"/>
      <c r="L73" s="178" t="s">
        <v>726</v>
      </c>
      <c r="M73" s="178"/>
      <c r="N73" s="178">
        <v>-4</v>
      </c>
      <c r="O73" s="718">
        <v>943573.5</v>
      </c>
      <c r="P73" s="718">
        <v>17970586860</v>
      </c>
      <c r="Q73" s="178"/>
      <c r="R73" s="718">
        <v>0</v>
      </c>
      <c r="S73" s="718">
        <v>0</v>
      </c>
      <c r="T73" s="718">
        <v>891.36270000000002</v>
      </c>
      <c r="U73" s="718">
        <v>943.57349999999997</v>
      </c>
      <c r="V73" s="718">
        <v>943.57349999999997</v>
      </c>
      <c r="W73" s="718">
        <v>943.40700000000004</v>
      </c>
      <c r="X73" s="718">
        <v>1096.047</v>
      </c>
      <c r="Y73" s="718">
        <v>1795.077</v>
      </c>
      <c r="Z73" s="718">
        <v>1795.077</v>
      </c>
      <c r="AA73" s="718">
        <v>1795.077</v>
      </c>
      <c r="AB73" s="718">
        <v>1795.077</v>
      </c>
      <c r="AC73" s="718">
        <v>1795.077</v>
      </c>
      <c r="AD73" s="718">
        <v>1719.4949999999999</v>
      </c>
      <c r="AE73" s="718">
        <v>1744.2</v>
      </c>
      <c r="AF73" s="718">
        <v>829.35</v>
      </c>
      <c r="AG73" s="718">
        <v>829.35</v>
      </c>
      <c r="AH73" s="718">
        <v>829.35</v>
      </c>
      <c r="AI73" s="718">
        <v>820.8</v>
      </c>
      <c r="AJ73" s="718">
        <v>820.8</v>
      </c>
      <c r="AK73" s="718">
        <v>820.8</v>
      </c>
      <c r="AL73" s="718">
        <v>820.8</v>
      </c>
      <c r="AM73" s="718">
        <v>820.8</v>
      </c>
      <c r="AN73" s="718">
        <v>0</v>
      </c>
      <c r="AO73" s="718">
        <v>0</v>
      </c>
      <c r="AP73" s="718">
        <v>0</v>
      </c>
      <c r="AQ73" s="718">
        <v>0</v>
      </c>
      <c r="AR73" s="718">
        <v>0</v>
      </c>
      <c r="AS73" s="718">
        <v>0</v>
      </c>
      <c r="AT73" s="718">
        <v>0</v>
      </c>
      <c r="AU73" s="718">
        <v>0</v>
      </c>
      <c r="AV73" s="178"/>
      <c r="AW73" s="718">
        <v>0</v>
      </c>
      <c r="AX73" s="718">
        <v>0</v>
      </c>
      <c r="AY73" s="718">
        <v>8343933</v>
      </c>
      <c r="AZ73" s="718">
        <v>9626653</v>
      </c>
      <c r="BA73" s="718">
        <v>9626653</v>
      </c>
      <c r="BB73" s="718">
        <v>9624763</v>
      </c>
      <c r="BC73" s="718">
        <v>10523554</v>
      </c>
      <c r="BD73" s="718">
        <v>11599054</v>
      </c>
      <c r="BE73" s="718">
        <v>11599054</v>
      </c>
      <c r="BF73" s="718">
        <v>11599054</v>
      </c>
      <c r="BG73" s="718">
        <v>11590954</v>
      </c>
      <c r="BH73" s="718">
        <v>11590954</v>
      </c>
      <c r="BI73" s="718">
        <v>10995300</v>
      </c>
      <c r="BJ73" s="718">
        <v>11021220</v>
      </c>
      <c r="BK73" s="718">
        <v>1666620</v>
      </c>
      <c r="BL73" s="718">
        <v>1666620</v>
      </c>
      <c r="BM73" s="718">
        <v>1666620</v>
      </c>
      <c r="BN73" s="718">
        <v>1521900</v>
      </c>
      <c r="BO73" s="718">
        <v>1521900</v>
      </c>
      <c r="BP73" s="718">
        <v>1521900</v>
      </c>
      <c r="BQ73" s="718">
        <v>1521900</v>
      </c>
      <c r="BR73" s="718">
        <v>1521900</v>
      </c>
      <c r="BS73" s="718">
        <v>0</v>
      </c>
      <c r="BT73" s="718">
        <v>0</v>
      </c>
      <c r="BU73" s="718">
        <v>0</v>
      </c>
      <c r="BV73" s="718">
        <v>0</v>
      </c>
      <c r="BW73" s="718">
        <v>0</v>
      </c>
      <c r="BX73" s="718">
        <v>0</v>
      </c>
      <c r="BY73" s="718">
        <v>0</v>
      </c>
      <c r="BZ73" s="719">
        <v>0</v>
      </c>
      <c r="CA73" s="167"/>
    </row>
    <row r="74" spans="2:79" s="17" customFormat="1" ht="15.75">
      <c r="B74" s="273">
        <v>51</v>
      </c>
      <c r="C74" s="178" t="s">
        <v>668</v>
      </c>
      <c r="D74" s="178" t="s">
        <v>674</v>
      </c>
      <c r="E74" s="178" t="s">
        <v>725</v>
      </c>
      <c r="F74" s="178" t="s">
        <v>670</v>
      </c>
      <c r="G74" s="178" t="s">
        <v>674</v>
      </c>
      <c r="H74" s="178" t="s">
        <v>676</v>
      </c>
      <c r="I74" s="178">
        <v>2014</v>
      </c>
      <c r="J74" s="178" t="s">
        <v>711</v>
      </c>
      <c r="K74" s="178"/>
      <c r="L74" s="178" t="s">
        <v>726</v>
      </c>
      <c r="M74" s="178"/>
      <c r="N74" s="178">
        <v>13</v>
      </c>
      <c r="O74" s="718">
        <v>477951.9</v>
      </c>
      <c r="P74" s="718">
        <v>3893879303</v>
      </c>
      <c r="Q74" s="178"/>
      <c r="R74" s="718">
        <v>0</v>
      </c>
      <c r="S74" s="718">
        <v>0</v>
      </c>
      <c r="T74" s="718">
        <v>0</v>
      </c>
      <c r="U74" s="718">
        <v>477.95190000000002</v>
      </c>
      <c r="V74" s="718">
        <v>385.4049</v>
      </c>
      <c r="W74" s="718">
        <v>289.51650000000001</v>
      </c>
      <c r="X74" s="718">
        <v>289.51650000000001</v>
      </c>
      <c r="Y74" s="718">
        <v>289.51650000000001</v>
      </c>
      <c r="Z74" s="718">
        <v>289.51650000000001</v>
      </c>
      <c r="AA74" s="718">
        <v>289.51650000000001</v>
      </c>
      <c r="AB74" s="718">
        <v>289.51650000000001</v>
      </c>
      <c r="AC74" s="718">
        <v>289.51650000000001</v>
      </c>
      <c r="AD74" s="718">
        <v>289.51650000000001</v>
      </c>
      <c r="AE74" s="718">
        <v>280.91699999999997</v>
      </c>
      <c r="AF74" s="718">
        <v>280.91699999999997</v>
      </c>
      <c r="AG74" s="718">
        <v>75.347999999999999</v>
      </c>
      <c r="AH74" s="718">
        <v>75.347999999999999</v>
      </c>
      <c r="AI74" s="718">
        <v>75.347999999999999</v>
      </c>
      <c r="AJ74" s="718">
        <v>0</v>
      </c>
      <c r="AK74" s="718">
        <v>0</v>
      </c>
      <c r="AL74" s="718">
        <v>0</v>
      </c>
      <c r="AM74" s="718">
        <v>0</v>
      </c>
      <c r="AN74" s="718">
        <v>0</v>
      </c>
      <c r="AO74" s="718">
        <v>0</v>
      </c>
      <c r="AP74" s="718">
        <v>0</v>
      </c>
      <c r="AQ74" s="718">
        <v>0</v>
      </c>
      <c r="AR74" s="718">
        <v>0</v>
      </c>
      <c r="AS74" s="718">
        <v>0</v>
      </c>
      <c r="AT74" s="718">
        <v>0</v>
      </c>
      <c r="AU74" s="718">
        <v>0</v>
      </c>
      <c r="AV74" s="178"/>
      <c r="AW74" s="718">
        <v>0</v>
      </c>
      <c r="AX74" s="718">
        <v>0</v>
      </c>
      <c r="AY74" s="718">
        <v>0</v>
      </c>
      <c r="AZ74" s="718">
        <v>3893879</v>
      </c>
      <c r="BA74" s="718">
        <v>2676503</v>
      </c>
      <c r="BB74" s="718">
        <v>2372464</v>
      </c>
      <c r="BC74" s="718">
        <v>2372464</v>
      </c>
      <c r="BD74" s="718">
        <v>2372464</v>
      </c>
      <c r="BE74" s="718">
        <v>2372464</v>
      </c>
      <c r="BF74" s="718">
        <v>2372464</v>
      </c>
      <c r="BG74" s="718">
        <v>2372464</v>
      </c>
      <c r="BH74" s="718">
        <v>2372464</v>
      </c>
      <c r="BI74" s="718">
        <v>2372464</v>
      </c>
      <c r="BJ74" s="718">
        <v>2130970</v>
      </c>
      <c r="BK74" s="718">
        <v>2130970</v>
      </c>
      <c r="BL74" s="718">
        <v>325728</v>
      </c>
      <c r="BM74" s="718">
        <v>325728</v>
      </c>
      <c r="BN74" s="718">
        <v>325728</v>
      </c>
      <c r="BO74" s="718">
        <v>0</v>
      </c>
      <c r="BP74" s="718">
        <v>0</v>
      </c>
      <c r="BQ74" s="718">
        <v>0</v>
      </c>
      <c r="BR74" s="718">
        <v>0</v>
      </c>
      <c r="BS74" s="718">
        <v>0</v>
      </c>
      <c r="BT74" s="718">
        <v>0</v>
      </c>
      <c r="BU74" s="718">
        <v>0</v>
      </c>
      <c r="BV74" s="718">
        <v>0</v>
      </c>
      <c r="BW74" s="718">
        <v>0</v>
      </c>
      <c r="BX74" s="718">
        <v>0</v>
      </c>
      <c r="BY74" s="718">
        <v>0</v>
      </c>
      <c r="BZ74" s="719">
        <v>0</v>
      </c>
      <c r="CA74" s="167"/>
    </row>
    <row r="75" spans="2:79" s="17" customFormat="1" ht="15.75">
      <c r="B75" s="274" t="s">
        <v>493</v>
      </c>
      <c r="C75" s="277"/>
      <c r="D75" s="277"/>
      <c r="E75" s="277"/>
      <c r="F75" s="277"/>
      <c r="G75" s="277"/>
      <c r="H75" s="277"/>
      <c r="I75" s="277"/>
      <c r="J75" s="277"/>
      <c r="K75" s="277"/>
      <c r="L75" s="277"/>
      <c r="M75" s="277"/>
      <c r="N75" s="277"/>
      <c r="O75" s="277"/>
      <c r="P75" s="277"/>
      <c r="Q75" s="277"/>
      <c r="R75" s="277"/>
      <c r="S75" s="277"/>
      <c r="T75" s="277"/>
      <c r="U75" s="277"/>
      <c r="V75" s="277"/>
      <c r="W75" s="277"/>
      <c r="X75" s="277"/>
      <c r="Y75" s="277"/>
      <c r="Z75" s="277"/>
      <c r="AA75" s="277"/>
      <c r="AB75" s="277"/>
      <c r="AC75" s="277"/>
      <c r="AD75" s="277"/>
      <c r="AE75" s="277"/>
      <c r="AF75" s="277"/>
      <c r="AG75" s="277"/>
      <c r="AH75" s="277"/>
      <c r="AI75" s="277"/>
      <c r="AJ75" s="277"/>
      <c r="AK75" s="277"/>
      <c r="AL75" s="277"/>
      <c r="AM75" s="277"/>
      <c r="AN75" s="277"/>
      <c r="AO75" s="277"/>
      <c r="AP75" s="277"/>
      <c r="AQ75" s="277"/>
      <c r="AR75" s="277"/>
      <c r="AS75" s="277"/>
      <c r="AT75" s="277"/>
      <c r="AU75" s="277"/>
      <c r="AV75" s="277"/>
      <c r="AW75" s="277"/>
      <c r="AX75" s="277"/>
      <c r="AY75" s="277"/>
      <c r="AZ75" s="277"/>
      <c r="BA75" s="277"/>
      <c r="BB75" s="277"/>
      <c r="BC75" s="277"/>
      <c r="BD75" s="277"/>
      <c r="BE75" s="277"/>
      <c r="BF75" s="277"/>
      <c r="BG75" s="277"/>
      <c r="BH75" s="277"/>
      <c r="BI75" s="277"/>
      <c r="BJ75" s="277"/>
      <c r="BK75" s="277"/>
      <c r="BL75" s="277"/>
      <c r="BM75" s="277"/>
      <c r="BN75" s="277"/>
      <c r="BO75" s="277"/>
      <c r="BP75" s="277"/>
      <c r="BQ75" s="277"/>
      <c r="BR75" s="277"/>
      <c r="BS75" s="277"/>
      <c r="BT75" s="277"/>
      <c r="BU75" s="277"/>
      <c r="BV75" s="277"/>
      <c r="BW75" s="277"/>
      <c r="BX75" s="277"/>
      <c r="BY75" s="277"/>
      <c r="BZ75" s="278"/>
      <c r="CA75" s="167"/>
    </row>
  </sheetData>
  <mergeCells count="1">
    <mergeCell ref="B22:B23"/>
  </mergeCells>
  <hyperlinks>
    <hyperlink ref="H18" location="Table_4_d.__2014_Lost_Revenues_Work_Form" display="Go to Tab 4."/>
  </hyperlinks>
  <pageMargins left="0.70866141732283472" right="0.70866141732283472" top="0.74803149606299213" bottom="0.74803149606299213" header="0.31496062992125984" footer="0.31496062992125984"/>
  <pageSetup scale="43" fitToWidth="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1"/>
  <sheetViews>
    <sheetView topLeftCell="A13" zoomScale="80" zoomScaleNormal="80" workbookViewId="0">
      <pane xSplit="4" ySplit="11" topLeftCell="E24" activePane="bottomRight" state="frozen"/>
      <selection activeCell="A13" sqref="A13"/>
      <selection pane="topRight" activeCell="E13" sqref="E13"/>
      <selection pane="bottomLeft" activeCell="A24" sqref="A24"/>
      <selection pane="bottomRight" activeCell="B41" sqref="B10:BZ41"/>
    </sheetView>
  </sheetViews>
  <sheetFormatPr defaultColWidth="9.140625" defaultRowHeight="15"/>
  <cols>
    <col min="1" max="1" width="9.140625" style="12"/>
    <col min="2" max="2" width="13.28515625" style="12" customWidth="1"/>
    <col min="3" max="3" width="10.85546875" style="12" customWidth="1"/>
    <col min="4" max="4" width="80.85546875" style="12" bestFit="1"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21" width="9.140625" style="12"/>
    <col min="22" max="40" width="11.28515625" style="12" bestFit="1" customWidth="1"/>
    <col min="41" max="41" width="9.42578125" style="12" bestFit="1" customWidth="1"/>
    <col min="42" max="47" width="9.28515625" style="12" bestFit="1" customWidth="1"/>
    <col min="48" max="52" width="9.140625" style="12"/>
    <col min="53" max="64" width="17" style="12" bestFit="1" customWidth="1"/>
    <col min="65" max="72" width="15.7109375" style="12" bestFit="1" customWidth="1"/>
    <col min="73" max="73" width="11.28515625" style="12" bestFit="1" customWidth="1"/>
    <col min="74" max="78" width="9.28515625" style="12" bestFit="1" customWidth="1"/>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0.25" customHeight="1">
      <c r="B18" s="196" t="s">
        <v>579</v>
      </c>
      <c r="D18" s="92"/>
      <c r="H18" s="625" t="s">
        <v>601</v>
      </c>
    </row>
    <row r="19" spans="2:79" ht="27.75" customHeight="1">
      <c r="B19" s="660" t="s">
        <v>529</v>
      </c>
      <c r="C19" s="649"/>
      <c r="D19" s="649"/>
      <c r="E19" s="649"/>
      <c r="F19" s="649"/>
      <c r="G19" s="649"/>
      <c r="H19" s="649"/>
      <c r="I19" s="649"/>
      <c r="J19" s="649"/>
      <c r="K19" s="649"/>
      <c r="L19" s="649"/>
      <c r="M19" s="649"/>
      <c r="N19" s="649"/>
      <c r="O19" s="649"/>
      <c r="P19" s="649"/>
    </row>
    <row r="20" spans="2:79" ht="24.75" customHeight="1">
      <c r="B20" s="660" t="s">
        <v>530</v>
      </c>
      <c r="C20" s="649"/>
      <c r="D20" s="649"/>
      <c r="E20" s="649"/>
      <c r="F20" s="649"/>
      <c r="G20" s="649"/>
      <c r="H20" s="649"/>
      <c r="I20" s="649"/>
      <c r="J20" s="649"/>
      <c r="K20" s="649"/>
      <c r="L20" s="649"/>
      <c r="M20" s="649"/>
      <c r="N20" s="649"/>
      <c r="O20" s="649"/>
      <c r="P20" s="649"/>
    </row>
    <row r="22" spans="2:79" s="270" customFormat="1" ht="88.5" customHeight="1">
      <c r="B22" s="808"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8"/>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t="s">
        <v>95</v>
      </c>
      <c r="E24" s="178"/>
      <c r="F24" s="178"/>
      <c r="G24" s="178"/>
      <c r="H24" s="178"/>
      <c r="I24" s="178"/>
      <c r="J24" s="178"/>
      <c r="K24" s="178"/>
      <c r="L24" s="178"/>
      <c r="M24" s="178"/>
      <c r="N24" s="178"/>
      <c r="O24" s="178"/>
      <c r="P24" s="178"/>
      <c r="Q24" s="178"/>
      <c r="R24" s="178"/>
      <c r="S24" s="178"/>
      <c r="T24" s="178"/>
      <c r="U24" s="178"/>
      <c r="V24" s="718">
        <v>141</v>
      </c>
      <c r="W24" s="718">
        <v>140</v>
      </c>
      <c r="X24" s="718">
        <v>140</v>
      </c>
      <c r="Y24" s="718">
        <v>140</v>
      </c>
      <c r="Z24" s="718">
        <v>140</v>
      </c>
      <c r="AA24" s="718">
        <v>140</v>
      </c>
      <c r="AB24" s="718">
        <v>140</v>
      </c>
      <c r="AC24" s="718">
        <v>140</v>
      </c>
      <c r="AD24" s="718">
        <v>140</v>
      </c>
      <c r="AE24" s="718">
        <v>140</v>
      </c>
      <c r="AF24" s="718">
        <v>124</v>
      </c>
      <c r="AG24" s="718">
        <v>124</v>
      </c>
      <c r="AH24" s="718">
        <v>124</v>
      </c>
      <c r="AI24" s="718">
        <v>124</v>
      </c>
      <c r="AJ24" s="718">
        <v>124</v>
      </c>
      <c r="AK24" s="718">
        <v>124</v>
      </c>
      <c r="AL24" s="718">
        <v>46</v>
      </c>
      <c r="AM24" s="718">
        <v>46</v>
      </c>
      <c r="AN24" s="718">
        <v>46</v>
      </c>
      <c r="AO24" s="718">
        <v>46</v>
      </c>
      <c r="AP24" s="718">
        <v>0</v>
      </c>
      <c r="AQ24" s="718">
        <v>0</v>
      </c>
      <c r="AR24" s="718">
        <v>0</v>
      </c>
      <c r="AS24" s="718">
        <v>0</v>
      </c>
      <c r="AT24" s="718">
        <v>0</v>
      </c>
      <c r="AU24" s="718">
        <v>0</v>
      </c>
      <c r="AV24" s="178"/>
      <c r="AW24" s="178"/>
      <c r="AX24" s="178"/>
      <c r="AY24" s="178"/>
      <c r="AZ24" s="178"/>
      <c r="BA24" s="718">
        <v>2173737</v>
      </c>
      <c r="BB24" s="718">
        <v>2154375</v>
      </c>
      <c r="BC24" s="718">
        <v>2154375</v>
      </c>
      <c r="BD24" s="718">
        <v>2154375</v>
      </c>
      <c r="BE24" s="718">
        <v>2154375</v>
      </c>
      <c r="BF24" s="718">
        <v>2154375</v>
      </c>
      <c r="BG24" s="718">
        <v>2154375</v>
      </c>
      <c r="BH24" s="718">
        <v>2153946</v>
      </c>
      <c r="BI24" s="718">
        <v>2153946</v>
      </c>
      <c r="BJ24" s="718">
        <v>2153946</v>
      </c>
      <c r="BK24" s="718">
        <v>1988960</v>
      </c>
      <c r="BL24" s="718">
        <v>1982034</v>
      </c>
      <c r="BM24" s="718">
        <v>1982034</v>
      </c>
      <c r="BN24" s="718">
        <v>1974981</v>
      </c>
      <c r="BO24" s="718">
        <v>1974981</v>
      </c>
      <c r="BP24" s="718">
        <v>1974178</v>
      </c>
      <c r="BQ24" s="718">
        <v>740712</v>
      </c>
      <c r="BR24" s="718">
        <v>740712</v>
      </c>
      <c r="BS24" s="718">
        <v>740712</v>
      </c>
      <c r="BT24" s="718">
        <v>740712</v>
      </c>
      <c r="BU24" s="718">
        <v>0</v>
      </c>
      <c r="BV24" s="718">
        <v>0</v>
      </c>
      <c r="BW24" s="718">
        <v>0</v>
      </c>
      <c r="BX24" s="718">
        <v>0</v>
      </c>
      <c r="BY24" s="718">
        <v>0</v>
      </c>
      <c r="BZ24" s="719">
        <v>0</v>
      </c>
      <c r="CA24" s="167"/>
    </row>
    <row r="25" spans="2:79" s="17" customFormat="1" ht="15.75">
      <c r="B25" s="273">
        <v>2</v>
      </c>
      <c r="C25" s="178"/>
      <c r="D25" s="178" t="s">
        <v>96</v>
      </c>
      <c r="E25" s="178"/>
      <c r="F25" s="178"/>
      <c r="G25" s="178"/>
      <c r="H25" s="178"/>
      <c r="I25" s="178"/>
      <c r="J25" s="178"/>
      <c r="K25" s="178"/>
      <c r="L25" s="178"/>
      <c r="M25" s="178"/>
      <c r="N25" s="178"/>
      <c r="O25" s="178"/>
      <c r="P25" s="178"/>
      <c r="Q25" s="178"/>
      <c r="R25" s="178"/>
      <c r="S25" s="178"/>
      <c r="T25" s="178"/>
      <c r="U25" s="178"/>
      <c r="V25" s="718">
        <v>248</v>
      </c>
      <c r="W25" s="718">
        <v>244</v>
      </c>
      <c r="X25" s="718">
        <v>244</v>
      </c>
      <c r="Y25" s="718">
        <v>244</v>
      </c>
      <c r="Z25" s="718">
        <v>244</v>
      </c>
      <c r="AA25" s="718">
        <v>244</v>
      </c>
      <c r="AB25" s="718">
        <v>244</v>
      </c>
      <c r="AC25" s="718">
        <v>244</v>
      </c>
      <c r="AD25" s="718">
        <v>244</v>
      </c>
      <c r="AE25" s="718">
        <v>244</v>
      </c>
      <c r="AF25" s="718">
        <v>206</v>
      </c>
      <c r="AG25" s="718">
        <v>195</v>
      </c>
      <c r="AH25" s="718">
        <v>195</v>
      </c>
      <c r="AI25" s="718">
        <v>194</v>
      </c>
      <c r="AJ25" s="718">
        <v>194</v>
      </c>
      <c r="AK25" s="718">
        <v>194</v>
      </c>
      <c r="AL25" s="718">
        <v>72</v>
      </c>
      <c r="AM25" s="718">
        <v>72</v>
      </c>
      <c r="AN25" s="718">
        <v>72</v>
      </c>
      <c r="AO25" s="718">
        <v>72</v>
      </c>
      <c r="AP25" s="718">
        <v>0</v>
      </c>
      <c r="AQ25" s="718">
        <v>0</v>
      </c>
      <c r="AR25" s="718">
        <v>0</v>
      </c>
      <c r="AS25" s="718">
        <v>0</v>
      </c>
      <c r="AT25" s="718">
        <v>0</v>
      </c>
      <c r="AU25" s="718">
        <v>0</v>
      </c>
      <c r="AV25" s="178"/>
      <c r="AW25" s="178"/>
      <c r="AX25" s="178"/>
      <c r="AY25" s="178"/>
      <c r="AZ25" s="178"/>
      <c r="BA25" s="718">
        <v>3679485</v>
      </c>
      <c r="BB25" s="718">
        <v>3614091</v>
      </c>
      <c r="BC25" s="718">
        <v>3614091</v>
      </c>
      <c r="BD25" s="718">
        <v>3614091</v>
      </c>
      <c r="BE25" s="718">
        <v>3614091</v>
      </c>
      <c r="BF25" s="718">
        <v>3614091</v>
      </c>
      <c r="BG25" s="718">
        <v>3614091</v>
      </c>
      <c r="BH25" s="718">
        <v>3612200</v>
      </c>
      <c r="BI25" s="718">
        <v>3612200</v>
      </c>
      <c r="BJ25" s="718">
        <v>3612200</v>
      </c>
      <c r="BK25" s="718">
        <v>3330966</v>
      </c>
      <c r="BL25" s="718">
        <v>3159456</v>
      </c>
      <c r="BM25" s="718">
        <v>3159456</v>
      </c>
      <c r="BN25" s="718">
        <v>3091498</v>
      </c>
      <c r="BO25" s="718">
        <v>3091498</v>
      </c>
      <c r="BP25" s="718">
        <v>3084291</v>
      </c>
      <c r="BQ25" s="718">
        <v>1142616</v>
      </c>
      <c r="BR25" s="718">
        <v>1142616</v>
      </c>
      <c r="BS25" s="718">
        <v>1142616</v>
      </c>
      <c r="BT25" s="718">
        <v>1142616</v>
      </c>
      <c r="BU25" s="718">
        <v>0</v>
      </c>
      <c r="BV25" s="718">
        <v>0</v>
      </c>
      <c r="BW25" s="718">
        <v>0</v>
      </c>
      <c r="BX25" s="718">
        <v>0</v>
      </c>
      <c r="BY25" s="718">
        <v>0</v>
      </c>
      <c r="BZ25" s="719">
        <v>0</v>
      </c>
      <c r="CA25" s="167"/>
    </row>
    <row r="26" spans="2:79" s="17" customFormat="1" ht="16.5" customHeight="1">
      <c r="B26" s="273">
        <v>3</v>
      </c>
      <c r="C26" s="178"/>
      <c r="D26" s="178" t="s">
        <v>97</v>
      </c>
      <c r="E26" s="178"/>
      <c r="F26" s="178"/>
      <c r="G26" s="178"/>
      <c r="H26" s="178"/>
      <c r="I26" s="178"/>
      <c r="J26" s="178"/>
      <c r="K26" s="178"/>
      <c r="L26" s="178"/>
      <c r="M26" s="178"/>
      <c r="N26" s="178"/>
      <c r="O26" s="178"/>
      <c r="P26" s="178"/>
      <c r="Q26" s="178"/>
      <c r="R26" s="178"/>
      <c r="S26" s="178"/>
      <c r="T26" s="178"/>
      <c r="U26" s="178"/>
      <c r="V26" s="718">
        <v>9</v>
      </c>
      <c r="W26" s="718">
        <v>9</v>
      </c>
      <c r="X26" s="718">
        <v>9</v>
      </c>
      <c r="Y26" s="718">
        <v>9</v>
      </c>
      <c r="Z26" s="718">
        <v>5</v>
      </c>
      <c r="AA26" s="718">
        <v>0</v>
      </c>
      <c r="AB26" s="718">
        <v>0</v>
      </c>
      <c r="AC26" s="718">
        <v>0</v>
      </c>
      <c r="AD26" s="718">
        <v>0</v>
      </c>
      <c r="AE26" s="718">
        <v>0</v>
      </c>
      <c r="AF26" s="718">
        <v>0</v>
      </c>
      <c r="AG26" s="718">
        <v>0</v>
      </c>
      <c r="AH26" s="718">
        <v>0</v>
      </c>
      <c r="AI26" s="718">
        <v>0</v>
      </c>
      <c r="AJ26" s="718">
        <v>0</v>
      </c>
      <c r="AK26" s="718">
        <v>0</v>
      </c>
      <c r="AL26" s="718">
        <v>0</v>
      </c>
      <c r="AM26" s="718">
        <v>0</v>
      </c>
      <c r="AN26" s="718">
        <v>0</v>
      </c>
      <c r="AO26" s="718">
        <v>0</v>
      </c>
      <c r="AP26" s="718">
        <v>0</v>
      </c>
      <c r="AQ26" s="718">
        <v>0</v>
      </c>
      <c r="AR26" s="718">
        <v>0</v>
      </c>
      <c r="AS26" s="718">
        <v>0</v>
      </c>
      <c r="AT26" s="718">
        <v>0</v>
      </c>
      <c r="AU26" s="718">
        <v>0</v>
      </c>
      <c r="AV26" s="178"/>
      <c r="AW26" s="178"/>
      <c r="AX26" s="178"/>
      <c r="AY26" s="178"/>
      <c r="AZ26" s="178"/>
      <c r="BA26" s="718">
        <v>60261</v>
      </c>
      <c r="BB26" s="718">
        <v>60261</v>
      </c>
      <c r="BC26" s="718">
        <v>60261</v>
      </c>
      <c r="BD26" s="718">
        <v>60261</v>
      </c>
      <c r="BE26" s="718">
        <v>37035</v>
      </c>
      <c r="BF26" s="718">
        <v>0</v>
      </c>
      <c r="BG26" s="718">
        <v>0</v>
      </c>
      <c r="BH26" s="718">
        <v>0</v>
      </c>
      <c r="BI26" s="718">
        <v>0</v>
      </c>
      <c r="BJ26" s="718">
        <v>0</v>
      </c>
      <c r="BK26" s="718">
        <v>0</v>
      </c>
      <c r="BL26" s="718">
        <v>0</v>
      </c>
      <c r="BM26" s="718">
        <v>0</v>
      </c>
      <c r="BN26" s="718">
        <v>0</v>
      </c>
      <c r="BO26" s="718">
        <v>0</v>
      </c>
      <c r="BP26" s="718">
        <v>0</v>
      </c>
      <c r="BQ26" s="718">
        <v>0</v>
      </c>
      <c r="BR26" s="718">
        <v>0</v>
      </c>
      <c r="BS26" s="718">
        <v>0</v>
      </c>
      <c r="BT26" s="718">
        <v>0</v>
      </c>
      <c r="BU26" s="718">
        <v>0</v>
      </c>
      <c r="BV26" s="718">
        <v>0</v>
      </c>
      <c r="BW26" s="718">
        <v>0</v>
      </c>
      <c r="BX26" s="718">
        <v>0</v>
      </c>
      <c r="BY26" s="718">
        <v>0</v>
      </c>
      <c r="BZ26" s="719">
        <v>0</v>
      </c>
      <c r="CA26" s="167"/>
    </row>
    <row r="27" spans="2:79" s="17" customFormat="1" ht="15.75">
      <c r="B27" s="273">
        <v>4</v>
      </c>
      <c r="C27" s="178"/>
      <c r="D27" s="178" t="s">
        <v>744</v>
      </c>
      <c r="E27" s="276"/>
      <c r="F27" s="178"/>
      <c r="G27" s="178"/>
      <c r="H27" s="178"/>
      <c r="I27" s="178"/>
      <c r="J27" s="178"/>
      <c r="K27" s="178"/>
      <c r="L27" s="178"/>
      <c r="M27" s="178"/>
      <c r="N27" s="178"/>
      <c r="O27" s="178"/>
      <c r="P27" s="178"/>
      <c r="Q27" s="178"/>
      <c r="R27" s="178"/>
      <c r="S27" s="178"/>
      <c r="T27" s="178"/>
      <c r="U27" s="178"/>
      <c r="V27" s="718">
        <v>1355</v>
      </c>
      <c r="W27" s="718">
        <v>1355</v>
      </c>
      <c r="X27" s="718">
        <v>1355</v>
      </c>
      <c r="Y27" s="718">
        <v>1355</v>
      </c>
      <c r="Z27" s="718">
        <v>1355</v>
      </c>
      <c r="AA27" s="718">
        <v>1355</v>
      </c>
      <c r="AB27" s="718">
        <v>1355</v>
      </c>
      <c r="AC27" s="718">
        <v>1355</v>
      </c>
      <c r="AD27" s="718">
        <v>1355</v>
      </c>
      <c r="AE27" s="718">
        <v>1355</v>
      </c>
      <c r="AF27" s="718">
        <v>1355</v>
      </c>
      <c r="AG27" s="718">
        <v>1355</v>
      </c>
      <c r="AH27" s="718">
        <v>1355</v>
      </c>
      <c r="AI27" s="718">
        <v>1355</v>
      </c>
      <c r="AJ27" s="718">
        <v>1355</v>
      </c>
      <c r="AK27" s="718">
        <v>1355</v>
      </c>
      <c r="AL27" s="718">
        <v>1355</v>
      </c>
      <c r="AM27" s="718">
        <v>1355</v>
      </c>
      <c r="AN27" s="718">
        <v>1229</v>
      </c>
      <c r="AO27" s="718">
        <v>0</v>
      </c>
      <c r="AP27" s="718">
        <v>0</v>
      </c>
      <c r="AQ27" s="718">
        <v>0</v>
      </c>
      <c r="AR27" s="718">
        <v>0</v>
      </c>
      <c r="AS27" s="718">
        <v>0</v>
      </c>
      <c r="AT27" s="718">
        <v>0</v>
      </c>
      <c r="AU27" s="718">
        <v>0</v>
      </c>
      <c r="AV27" s="178"/>
      <c r="AW27" s="178"/>
      <c r="AX27" s="178"/>
      <c r="AY27" s="178"/>
      <c r="AZ27" s="178"/>
      <c r="BA27" s="718">
        <v>2584003</v>
      </c>
      <c r="BB27" s="718">
        <v>2584003</v>
      </c>
      <c r="BC27" s="718">
        <v>2584003</v>
      </c>
      <c r="BD27" s="718">
        <v>2584003</v>
      </c>
      <c r="BE27" s="718">
        <v>2584003</v>
      </c>
      <c r="BF27" s="718">
        <v>2584003</v>
      </c>
      <c r="BG27" s="718">
        <v>2584003</v>
      </c>
      <c r="BH27" s="718">
        <v>2584003</v>
      </c>
      <c r="BI27" s="718">
        <v>2584003</v>
      </c>
      <c r="BJ27" s="718">
        <v>2584003</v>
      </c>
      <c r="BK27" s="718">
        <v>2584003</v>
      </c>
      <c r="BL27" s="718">
        <v>2584003</v>
      </c>
      <c r="BM27" s="718">
        <v>2584003</v>
      </c>
      <c r="BN27" s="718">
        <v>2584003</v>
      </c>
      <c r="BO27" s="718">
        <v>2584003</v>
      </c>
      <c r="BP27" s="718">
        <v>2584003</v>
      </c>
      <c r="BQ27" s="718">
        <v>2584003</v>
      </c>
      <c r="BR27" s="718">
        <v>2584003</v>
      </c>
      <c r="BS27" s="718">
        <v>2471373</v>
      </c>
      <c r="BT27" s="718">
        <v>0</v>
      </c>
      <c r="BU27" s="718">
        <v>0</v>
      </c>
      <c r="BV27" s="718">
        <v>0</v>
      </c>
      <c r="BW27" s="718">
        <v>0</v>
      </c>
      <c r="BX27" s="718">
        <v>0</v>
      </c>
      <c r="BY27" s="718">
        <v>0</v>
      </c>
      <c r="BZ27" s="719">
        <v>0</v>
      </c>
      <c r="CA27" s="167"/>
    </row>
    <row r="28" spans="2:79" s="17" customFormat="1" ht="15.75">
      <c r="B28" s="273">
        <v>5</v>
      </c>
      <c r="C28" s="178"/>
      <c r="D28" s="178" t="s">
        <v>99</v>
      </c>
      <c r="E28" s="178"/>
      <c r="F28" s="178"/>
      <c r="G28" s="178"/>
      <c r="H28" s="178"/>
      <c r="I28" s="178"/>
      <c r="J28" s="178"/>
      <c r="K28" s="178"/>
      <c r="L28" s="178"/>
      <c r="M28" s="178"/>
      <c r="N28" s="178"/>
      <c r="O28" s="178"/>
      <c r="P28" s="178"/>
      <c r="Q28" s="178"/>
      <c r="R28" s="178"/>
      <c r="S28" s="178"/>
      <c r="T28" s="178"/>
      <c r="U28" s="178"/>
      <c r="V28" s="718">
        <v>0</v>
      </c>
      <c r="W28" s="718">
        <v>0</v>
      </c>
      <c r="X28" s="718">
        <v>0</v>
      </c>
      <c r="Y28" s="718">
        <v>0</v>
      </c>
      <c r="Z28" s="718">
        <v>0</v>
      </c>
      <c r="AA28" s="718">
        <v>0</v>
      </c>
      <c r="AB28" s="718">
        <v>0</v>
      </c>
      <c r="AC28" s="718">
        <v>0</v>
      </c>
      <c r="AD28" s="718">
        <v>0</v>
      </c>
      <c r="AE28" s="718">
        <v>0</v>
      </c>
      <c r="AF28" s="718">
        <v>0</v>
      </c>
      <c r="AG28" s="718">
        <v>0</v>
      </c>
      <c r="AH28" s="718">
        <v>0</v>
      </c>
      <c r="AI28" s="718">
        <v>0</v>
      </c>
      <c r="AJ28" s="718">
        <v>0</v>
      </c>
      <c r="AK28" s="718">
        <v>0</v>
      </c>
      <c r="AL28" s="718">
        <v>0</v>
      </c>
      <c r="AM28" s="718">
        <v>0</v>
      </c>
      <c r="AN28" s="718">
        <v>0</v>
      </c>
      <c r="AO28" s="718">
        <v>0</v>
      </c>
      <c r="AP28" s="718">
        <v>0</v>
      </c>
      <c r="AQ28" s="718">
        <v>0</v>
      </c>
      <c r="AR28" s="718">
        <v>0</v>
      </c>
      <c r="AS28" s="718">
        <v>0</v>
      </c>
      <c r="AT28" s="718">
        <v>0</v>
      </c>
      <c r="AU28" s="718">
        <v>0</v>
      </c>
      <c r="AV28" s="178"/>
      <c r="AW28" s="178"/>
      <c r="AX28" s="178"/>
      <c r="AY28" s="178"/>
      <c r="AZ28" s="178"/>
      <c r="BA28" s="718">
        <v>0</v>
      </c>
      <c r="BB28" s="718">
        <v>0</v>
      </c>
      <c r="BC28" s="718">
        <v>0</v>
      </c>
      <c r="BD28" s="718">
        <v>0</v>
      </c>
      <c r="BE28" s="718">
        <v>0</v>
      </c>
      <c r="BF28" s="718">
        <v>0</v>
      </c>
      <c r="BG28" s="718">
        <v>0</v>
      </c>
      <c r="BH28" s="718">
        <v>0</v>
      </c>
      <c r="BI28" s="718">
        <v>0</v>
      </c>
      <c r="BJ28" s="718">
        <v>0</v>
      </c>
      <c r="BK28" s="718">
        <v>0</v>
      </c>
      <c r="BL28" s="718">
        <v>0</v>
      </c>
      <c r="BM28" s="718">
        <v>0</v>
      </c>
      <c r="BN28" s="718">
        <v>0</v>
      </c>
      <c r="BO28" s="718">
        <v>0</v>
      </c>
      <c r="BP28" s="718">
        <v>0</v>
      </c>
      <c r="BQ28" s="718">
        <v>0</v>
      </c>
      <c r="BR28" s="718">
        <v>0</v>
      </c>
      <c r="BS28" s="718">
        <v>0</v>
      </c>
      <c r="BT28" s="718">
        <v>0</v>
      </c>
      <c r="BU28" s="718">
        <v>0</v>
      </c>
      <c r="BV28" s="718">
        <v>0</v>
      </c>
      <c r="BW28" s="718">
        <v>0</v>
      </c>
      <c r="BX28" s="718">
        <v>0</v>
      </c>
      <c r="BY28" s="718">
        <v>0</v>
      </c>
      <c r="BZ28" s="719">
        <v>0</v>
      </c>
      <c r="CA28" s="167"/>
    </row>
    <row r="29" spans="2:79" s="17" customFormat="1" ht="15.75">
      <c r="B29" s="273">
        <v>6</v>
      </c>
      <c r="C29" s="178"/>
      <c r="D29" s="178" t="s">
        <v>100</v>
      </c>
      <c r="E29" s="178"/>
      <c r="F29" s="178"/>
      <c r="G29" s="178"/>
      <c r="H29" s="178"/>
      <c r="I29" s="178"/>
      <c r="J29" s="178"/>
      <c r="K29" s="178"/>
      <c r="L29" s="178"/>
      <c r="M29" s="178"/>
      <c r="N29" s="178"/>
      <c r="O29" s="178"/>
      <c r="P29" s="178"/>
      <c r="Q29" s="178"/>
      <c r="R29" s="178"/>
      <c r="S29" s="178"/>
      <c r="T29" s="178"/>
      <c r="U29" s="178"/>
      <c r="V29" s="718">
        <v>762</v>
      </c>
      <c r="W29" s="718">
        <v>762</v>
      </c>
      <c r="X29" s="718">
        <v>762</v>
      </c>
      <c r="Y29" s="718">
        <v>762</v>
      </c>
      <c r="Z29" s="718">
        <v>0</v>
      </c>
      <c r="AA29" s="718">
        <v>0</v>
      </c>
      <c r="AB29" s="718">
        <v>0</v>
      </c>
      <c r="AC29" s="718">
        <v>0</v>
      </c>
      <c r="AD29" s="718">
        <v>0</v>
      </c>
      <c r="AE29" s="718">
        <v>0</v>
      </c>
      <c r="AF29" s="718">
        <v>0</v>
      </c>
      <c r="AG29" s="718">
        <v>0</v>
      </c>
      <c r="AH29" s="718">
        <v>0</v>
      </c>
      <c r="AI29" s="718">
        <v>0</v>
      </c>
      <c r="AJ29" s="718">
        <v>0</v>
      </c>
      <c r="AK29" s="718">
        <v>0</v>
      </c>
      <c r="AL29" s="718">
        <v>0</v>
      </c>
      <c r="AM29" s="718">
        <v>0</v>
      </c>
      <c r="AN29" s="718">
        <v>0</v>
      </c>
      <c r="AO29" s="718">
        <v>0</v>
      </c>
      <c r="AP29" s="718">
        <v>0</v>
      </c>
      <c r="AQ29" s="718">
        <v>0</v>
      </c>
      <c r="AR29" s="718">
        <v>0</v>
      </c>
      <c r="AS29" s="718">
        <v>0</v>
      </c>
      <c r="AT29" s="718">
        <v>0</v>
      </c>
      <c r="AU29" s="718">
        <v>0</v>
      </c>
      <c r="AV29" s="178"/>
      <c r="AW29" s="178"/>
      <c r="AX29" s="178"/>
      <c r="AY29" s="178"/>
      <c r="AZ29" s="178"/>
      <c r="BA29" s="718">
        <v>3573385</v>
      </c>
      <c r="BB29" s="718">
        <v>3573385</v>
      </c>
      <c r="BC29" s="718">
        <v>3573385</v>
      </c>
      <c r="BD29" s="718">
        <v>3573385</v>
      </c>
      <c r="BE29" s="718">
        <v>0</v>
      </c>
      <c r="BF29" s="718">
        <v>0</v>
      </c>
      <c r="BG29" s="718">
        <v>0</v>
      </c>
      <c r="BH29" s="718">
        <v>0</v>
      </c>
      <c r="BI29" s="718">
        <v>0</v>
      </c>
      <c r="BJ29" s="718">
        <v>0</v>
      </c>
      <c r="BK29" s="718">
        <v>0</v>
      </c>
      <c r="BL29" s="718">
        <v>0</v>
      </c>
      <c r="BM29" s="718">
        <v>0</v>
      </c>
      <c r="BN29" s="718">
        <v>0</v>
      </c>
      <c r="BO29" s="718">
        <v>0</v>
      </c>
      <c r="BP29" s="718">
        <v>0</v>
      </c>
      <c r="BQ29" s="718">
        <v>0</v>
      </c>
      <c r="BR29" s="718">
        <v>0</v>
      </c>
      <c r="BS29" s="718">
        <v>0</v>
      </c>
      <c r="BT29" s="718">
        <v>0</v>
      </c>
      <c r="BU29" s="718">
        <v>0</v>
      </c>
      <c r="BV29" s="718">
        <v>0</v>
      </c>
      <c r="BW29" s="718">
        <v>0</v>
      </c>
      <c r="BX29" s="718">
        <v>0</v>
      </c>
      <c r="BY29" s="718">
        <v>0</v>
      </c>
      <c r="BZ29" s="719">
        <v>0</v>
      </c>
      <c r="CA29" s="167"/>
    </row>
    <row r="30" spans="2:79" s="17" customFormat="1" ht="15.75">
      <c r="B30" s="273">
        <v>7</v>
      </c>
      <c r="C30" s="178"/>
      <c r="D30" s="178" t="s">
        <v>101</v>
      </c>
      <c r="E30" s="178"/>
      <c r="F30" s="178"/>
      <c r="G30" s="178"/>
      <c r="H30" s="178"/>
      <c r="I30" s="178"/>
      <c r="J30" s="178"/>
      <c r="K30" s="178"/>
      <c r="L30" s="178"/>
      <c r="M30" s="178"/>
      <c r="N30" s="178"/>
      <c r="O30" s="178"/>
      <c r="P30" s="178"/>
      <c r="Q30" s="178"/>
      <c r="R30" s="178"/>
      <c r="S30" s="178"/>
      <c r="T30" s="178"/>
      <c r="U30" s="178"/>
      <c r="V30" s="718">
        <v>6865</v>
      </c>
      <c r="W30" s="718">
        <v>6865</v>
      </c>
      <c r="X30" s="718">
        <v>6775</v>
      </c>
      <c r="Y30" s="718">
        <v>6775</v>
      </c>
      <c r="Z30" s="718">
        <v>6775</v>
      </c>
      <c r="AA30" s="718">
        <v>6715</v>
      </c>
      <c r="AB30" s="718">
        <v>6396</v>
      </c>
      <c r="AC30" s="718">
        <v>6396</v>
      </c>
      <c r="AD30" s="718">
        <v>6101</v>
      </c>
      <c r="AE30" s="718">
        <v>5063</v>
      </c>
      <c r="AF30" s="718">
        <v>2324</v>
      </c>
      <c r="AG30" s="718">
        <v>2148</v>
      </c>
      <c r="AH30" s="718">
        <v>1246</v>
      </c>
      <c r="AI30" s="718">
        <v>1244</v>
      </c>
      <c r="AJ30" s="718">
        <v>1244</v>
      </c>
      <c r="AK30" s="718">
        <v>939</v>
      </c>
      <c r="AL30" s="718">
        <v>327</v>
      </c>
      <c r="AM30" s="718">
        <v>327</v>
      </c>
      <c r="AN30" s="718">
        <v>327</v>
      </c>
      <c r="AO30" s="718">
        <v>327</v>
      </c>
      <c r="AP30" s="718">
        <v>0</v>
      </c>
      <c r="AQ30" s="718">
        <v>0</v>
      </c>
      <c r="AR30" s="718">
        <v>0</v>
      </c>
      <c r="AS30" s="718">
        <v>0</v>
      </c>
      <c r="AT30" s="718">
        <v>0</v>
      </c>
      <c r="AU30" s="718">
        <v>0</v>
      </c>
      <c r="AV30" s="178"/>
      <c r="AW30" s="178"/>
      <c r="AX30" s="178"/>
      <c r="AY30" s="178"/>
      <c r="AZ30" s="178"/>
      <c r="BA30" s="718">
        <v>45320196</v>
      </c>
      <c r="BB30" s="718">
        <v>45320196</v>
      </c>
      <c r="BC30" s="718">
        <v>45034080</v>
      </c>
      <c r="BD30" s="718">
        <v>45032593</v>
      </c>
      <c r="BE30" s="718">
        <v>45032593</v>
      </c>
      <c r="BF30" s="718">
        <v>44840465</v>
      </c>
      <c r="BG30" s="718">
        <v>42808250</v>
      </c>
      <c r="BH30" s="718">
        <v>42808250</v>
      </c>
      <c r="BI30" s="718">
        <v>41594868</v>
      </c>
      <c r="BJ30" s="718">
        <v>34763280</v>
      </c>
      <c r="BK30" s="718">
        <v>16782984</v>
      </c>
      <c r="BL30" s="718">
        <v>15335854</v>
      </c>
      <c r="BM30" s="718">
        <v>8714664</v>
      </c>
      <c r="BN30" s="718">
        <v>8708922</v>
      </c>
      <c r="BO30" s="718">
        <v>8708922</v>
      </c>
      <c r="BP30" s="718">
        <v>6135314</v>
      </c>
      <c r="BQ30" s="718">
        <v>855240</v>
      </c>
      <c r="BR30" s="718">
        <v>855240</v>
      </c>
      <c r="BS30" s="718">
        <v>855240</v>
      </c>
      <c r="BT30" s="718">
        <v>855240</v>
      </c>
      <c r="BU30" s="718">
        <v>0</v>
      </c>
      <c r="BV30" s="718">
        <v>0</v>
      </c>
      <c r="BW30" s="718">
        <v>0</v>
      </c>
      <c r="BX30" s="718">
        <v>0</v>
      </c>
      <c r="BY30" s="718">
        <v>0</v>
      </c>
      <c r="BZ30" s="719">
        <v>0</v>
      </c>
      <c r="CA30" s="167"/>
    </row>
    <row r="31" spans="2:79" s="17" customFormat="1" ht="15.75">
      <c r="B31" s="273">
        <v>8</v>
      </c>
      <c r="C31" s="178"/>
      <c r="D31" s="178" t="s">
        <v>102</v>
      </c>
      <c r="E31" s="178"/>
      <c r="F31" s="178"/>
      <c r="G31" s="178"/>
      <c r="H31" s="178"/>
      <c r="I31" s="178"/>
      <c r="J31" s="178"/>
      <c r="K31" s="178"/>
      <c r="L31" s="178"/>
      <c r="M31" s="178"/>
      <c r="N31" s="178"/>
      <c r="O31" s="178"/>
      <c r="P31" s="178"/>
      <c r="Q31" s="178"/>
      <c r="R31" s="178"/>
      <c r="S31" s="178"/>
      <c r="T31" s="178"/>
      <c r="U31" s="178"/>
      <c r="V31" s="718">
        <v>810</v>
      </c>
      <c r="W31" s="718">
        <v>778</v>
      </c>
      <c r="X31" s="718">
        <v>441</v>
      </c>
      <c r="Y31" s="718">
        <v>441</v>
      </c>
      <c r="Z31" s="718">
        <v>441</v>
      </c>
      <c r="AA31" s="718">
        <v>441</v>
      </c>
      <c r="AB31" s="718">
        <v>441</v>
      </c>
      <c r="AC31" s="718">
        <v>441</v>
      </c>
      <c r="AD31" s="718">
        <v>441</v>
      </c>
      <c r="AE31" s="718">
        <v>441</v>
      </c>
      <c r="AF31" s="718">
        <v>433</v>
      </c>
      <c r="AG31" s="718">
        <v>193</v>
      </c>
      <c r="AH31" s="718">
        <v>0</v>
      </c>
      <c r="AI31" s="718">
        <v>0</v>
      </c>
      <c r="AJ31" s="718">
        <v>0</v>
      </c>
      <c r="AK31" s="718">
        <v>0</v>
      </c>
      <c r="AL31" s="718">
        <v>0</v>
      </c>
      <c r="AM31" s="718">
        <v>0</v>
      </c>
      <c r="AN31" s="718">
        <v>0</v>
      </c>
      <c r="AO31" s="718">
        <v>0</v>
      </c>
      <c r="AP31" s="718">
        <v>0</v>
      </c>
      <c r="AQ31" s="718">
        <v>0</v>
      </c>
      <c r="AR31" s="718">
        <v>0</v>
      </c>
      <c r="AS31" s="718">
        <v>0</v>
      </c>
      <c r="AT31" s="718">
        <v>0</v>
      </c>
      <c r="AU31" s="718">
        <v>0</v>
      </c>
      <c r="AV31" s="178"/>
      <c r="AW31" s="178"/>
      <c r="AX31" s="178"/>
      <c r="AY31" s="178"/>
      <c r="AZ31" s="178"/>
      <c r="BA31" s="718">
        <v>3360796</v>
      </c>
      <c r="BB31" s="718">
        <v>3220399</v>
      </c>
      <c r="BC31" s="718">
        <v>1926026</v>
      </c>
      <c r="BD31" s="718">
        <v>1925910</v>
      </c>
      <c r="BE31" s="718">
        <v>1925910</v>
      </c>
      <c r="BF31" s="718">
        <v>1925910</v>
      </c>
      <c r="BG31" s="718">
        <v>1925910</v>
      </c>
      <c r="BH31" s="718">
        <v>1925910</v>
      </c>
      <c r="BI31" s="718">
        <v>1925910</v>
      </c>
      <c r="BJ31" s="718">
        <v>1925910</v>
      </c>
      <c r="BK31" s="718">
        <v>1847860</v>
      </c>
      <c r="BL31" s="718">
        <v>754172</v>
      </c>
      <c r="BM31" s="718">
        <v>0</v>
      </c>
      <c r="BN31" s="718">
        <v>0</v>
      </c>
      <c r="BO31" s="718">
        <v>0</v>
      </c>
      <c r="BP31" s="718">
        <v>0</v>
      </c>
      <c r="BQ31" s="718">
        <v>0</v>
      </c>
      <c r="BR31" s="718">
        <v>0</v>
      </c>
      <c r="BS31" s="718">
        <v>0</v>
      </c>
      <c r="BT31" s="718">
        <v>0</v>
      </c>
      <c r="BU31" s="718">
        <v>0</v>
      </c>
      <c r="BV31" s="718">
        <v>0</v>
      </c>
      <c r="BW31" s="718">
        <v>0</v>
      </c>
      <c r="BX31" s="718">
        <v>0</v>
      </c>
      <c r="BY31" s="718">
        <v>0</v>
      </c>
      <c r="BZ31" s="719">
        <v>0</v>
      </c>
      <c r="CA31" s="167"/>
    </row>
    <row r="32" spans="2:79" s="17" customFormat="1" ht="15.75">
      <c r="B32" s="273">
        <v>9</v>
      </c>
      <c r="C32" s="178"/>
      <c r="D32" s="178" t="s">
        <v>103</v>
      </c>
      <c r="E32" s="178"/>
      <c r="F32" s="178"/>
      <c r="G32" s="178"/>
      <c r="H32" s="178"/>
      <c r="I32" s="178"/>
      <c r="J32" s="178"/>
      <c r="K32" s="178"/>
      <c r="L32" s="178"/>
      <c r="M32" s="178"/>
      <c r="N32" s="178"/>
      <c r="O32" s="178"/>
      <c r="P32" s="178"/>
      <c r="Q32" s="178"/>
      <c r="R32" s="178"/>
      <c r="S32" s="178"/>
      <c r="T32" s="178"/>
      <c r="U32" s="178"/>
      <c r="V32" s="718">
        <v>305</v>
      </c>
      <c r="W32" s="718">
        <v>305</v>
      </c>
      <c r="X32" s="718">
        <v>305</v>
      </c>
      <c r="Y32" s="718">
        <v>305</v>
      </c>
      <c r="Z32" s="718">
        <v>305</v>
      </c>
      <c r="AA32" s="718">
        <v>305</v>
      </c>
      <c r="AB32" s="718">
        <v>305</v>
      </c>
      <c r="AC32" s="718">
        <v>305</v>
      </c>
      <c r="AD32" s="718">
        <v>305</v>
      </c>
      <c r="AE32" s="718">
        <v>305</v>
      </c>
      <c r="AF32" s="718">
        <v>305</v>
      </c>
      <c r="AG32" s="718">
        <v>305</v>
      </c>
      <c r="AH32" s="718">
        <v>305</v>
      </c>
      <c r="AI32" s="718">
        <v>305</v>
      </c>
      <c r="AJ32" s="718">
        <v>246</v>
      </c>
      <c r="AK32" s="718">
        <v>5</v>
      </c>
      <c r="AL32" s="718">
        <v>5</v>
      </c>
      <c r="AM32" s="718">
        <v>0</v>
      </c>
      <c r="AN32" s="718">
        <v>0</v>
      </c>
      <c r="AO32" s="718">
        <v>0</v>
      </c>
      <c r="AP32" s="718">
        <v>0</v>
      </c>
      <c r="AQ32" s="718">
        <v>0</v>
      </c>
      <c r="AR32" s="718">
        <v>0</v>
      </c>
      <c r="AS32" s="718">
        <v>0</v>
      </c>
      <c r="AT32" s="718">
        <v>0</v>
      </c>
      <c r="AU32" s="718">
        <v>0</v>
      </c>
      <c r="AV32" s="178"/>
      <c r="AW32" s="178"/>
      <c r="AX32" s="178"/>
      <c r="AY32" s="178"/>
      <c r="AZ32" s="178"/>
      <c r="BA32" s="718">
        <v>931231</v>
      </c>
      <c r="BB32" s="718">
        <v>931231</v>
      </c>
      <c r="BC32" s="718">
        <v>931231</v>
      </c>
      <c r="BD32" s="718">
        <v>931231</v>
      </c>
      <c r="BE32" s="718">
        <v>931231</v>
      </c>
      <c r="BF32" s="718">
        <v>931231</v>
      </c>
      <c r="BG32" s="718">
        <v>931231</v>
      </c>
      <c r="BH32" s="718">
        <v>931231</v>
      </c>
      <c r="BI32" s="718">
        <v>930086</v>
      </c>
      <c r="BJ32" s="718">
        <v>930086</v>
      </c>
      <c r="BK32" s="718">
        <v>930086</v>
      </c>
      <c r="BL32" s="718">
        <v>930086</v>
      </c>
      <c r="BM32" s="718">
        <v>930086</v>
      </c>
      <c r="BN32" s="718">
        <v>930086</v>
      </c>
      <c r="BO32" s="718">
        <v>601904</v>
      </c>
      <c r="BP32" s="718">
        <v>33362</v>
      </c>
      <c r="BQ32" s="718">
        <v>32934</v>
      </c>
      <c r="BR32" s="718">
        <v>0</v>
      </c>
      <c r="BS32" s="718">
        <v>0</v>
      </c>
      <c r="BT32" s="718">
        <v>0</v>
      </c>
      <c r="BU32" s="718">
        <v>0</v>
      </c>
      <c r="BV32" s="718">
        <v>0</v>
      </c>
      <c r="BW32" s="718">
        <v>0</v>
      </c>
      <c r="BX32" s="718">
        <v>0</v>
      </c>
      <c r="BY32" s="718">
        <v>0</v>
      </c>
      <c r="BZ32" s="719">
        <v>0</v>
      </c>
      <c r="CA32" s="167"/>
    </row>
    <row r="33" spans="2:79" s="17" customFormat="1" ht="15.75">
      <c r="B33" s="273">
        <v>10</v>
      </c>
      <c r="C33" s="178"/>
      <c r="D33" s="178" t="s">
        <v>104</v>
      </c>
      <c r="E33" s="178"/>
      <c r="F33" s="178"/>
      <c r="G33" s="178"/>
      <c r="H33" s="178"/>
      <c r="I33" s="178"/>
      <c r="J33" s="178"/>
      <c r="K33" s="178"/>
      <c r="L33" s="178"/>
      <c r="M33" s="178"/>
      <c r="N33" s="178"/>
      <c r="O33" s="178"/>
      <c r="P33" s="178"/>
      <c r="Q33" s="178"/>
      <c r="R33" s="178"/>
      <c r="S33" s="178"/>
      <c r="T33" s="178"/>
      <c r="U33" s="178"/>
      <c r="V33" s="718">
        <v>0</v>
      </c>
      <c r="W33" s="718">
        <v>0</v>
      </c>
      <c r="X33" s="718">
        <v>0</v>
      </c>
      <c r="Y33" s="718">
        <v>0</v>
      </c>
      <c r="Z33" s="718">
        <v>0</v>
      </c>
      <c r="AA33" s="718">
        <v>0</v>
      </c>
      <c r="AB33" s="718">
        <v>0</v>
      </c>
      <c r="AC33" s="718">
        <v>0</v>
      </c>
      <c r="AD33" s="718">
        <v>0</v>
      </c>
      <c r="AE33" s="718">
        <v>0</v>
      </c>
      <c r="AF33" s="718">
        <v>0</v>
      </c>
      <c r="AG33" s="718">
        <v>0</v>
      </c>
      <c r="AH33" s="718">
        <v>0</v>
      </c>
      <c r="AI33" s="718">
        <v>0</v>
      </c>
      <c r="AJ33" s="718">
        <v>0</v>
      </c>
      <c r="AK33" s="718">
        <v>0</v>
      </c>
      <c r="AL33" s="718">
        <v>0</v>
      </c>
      <c r="AM33" s="718">
        <v>0</v>
      </c>
      <c r="AN33" s="718">
        <v>0</v>
      </c>
      <c r="AO33" s="718">
        <v>0</v>
      </c>
      <c r="AP33" s="718">
        <v>0</v>
      </c>
      <c r="AQ33" s="718">
        <v>0</v>
      </c>
      <c r="AR33" s="718">
        <v>0</v>
      </c>
      <c r="AS33" s="718">
        <v>0</v>
      </c>
      <c r="AT33" s="718">
        <v>0</v>
      </c>
      <c r="AU33" s="718">
        <v>0</v>
      </c>
      <c r="AV33" s="178"/>
      <c r="AW33" s="178"/>
      <c r="AX33" s="178"/>
      <c r="AY33" s="178"/>
      <c r="AZ33" s="178"/>
      <c r="BA33" s="718">
        <v>0</v>
      </c>
      <c r="BB33" s="718">
        <v>0</v>
      </c>
      <c r="BC33" s="718">
        <v>0</v>
      </c>
      <c r="BD33" s="718">
        <v>0</v>
      </c>
      <c r="BE33" s="718">
        <v>0</v>
      </c>
      <c r="BF33" s="718">
        <v>0</v>
      </c>
      <c r="BG33" s="718">
        <v>0</v>
      </c>
      <c r="BH33" s="718">
        <v>0</v>
      </c>
      <c r="BI33" s="718">
        <v>0</v>
      </c>
      <c r="BJ33" s="718">
        <v>0</v>
      </c>
      <c r="BK33" s="718">
        <v>0</v>
      </c>
      <c r="BL33" s="718">
        <v>0</v>
      </c>
      <c r="BM33" s="718">
        <v>0</v>
      </c>
      <c r="BN33" s="718">
        <v>0</v>
      </c>
      <c r="BO33" s="718">
        <v>0</v>
      </c>
      <c r="BP33" s="718">
        <v>0</v>
      </c>
      <c r="BQ33" s="718">
        <v>0</v>
      </c>
      <c r="BR33" s="718">
        <v>0</v>
      </c>
      <c r="BS33" s="718">
        <v>0</v>
      </c>
      <c r="BT33" s="718">
        <v>0</v>
      </c>
      <c r="BU33" s="718">
        <v>0</v>
      </c>
      <c r="BV33" s="718">
        <v>0</v>
      </c>
      <c r="BW33" s="718">
        <v>0</v>
      </c>
      <c r="BX33" s="718">
        <v>0</v>
      </c>
      <c r="BY33" s="718">
        <v>0</v>
      </c>
      <c r="BZ33" s="719">
        <v>0</v>
      </c>
      <c r="CA33" s="167"/>
    </row>
    <row r="34" spans="2:79" s="17" customFormat="1" ht="15.75">
      <c r="B34" s="273">
        <v>11</v>
      </c>
      <c r="C34" s="178"/>
      <c r="D34" s="178" t="s">
        <v>105</v>
      </c>
      <c r="E34" s="178"/>
      <c r="F34" s="178"/>
      <c r="G34" s="178"/>
      <c r="H34" s="178"/>
      <c r="I34" s="178"/>
      <c r="J34" s="178"/>
      <c r="K34" s="178"/>
      <c r="L34" s="178"/>
      <c r="M34" s="178"/>
      <c r="N34" s="178"/>
      <c r="O34" s="178"/>
      <c r="P34" s="178"/>
      <c r="Q34" s="178"/>
      <c r="R34" s="178"/>
      <c r="S34" s="178"/>
      <c r="T34" s="178"/>
      <c r="U34" s="178"/>
      <c r="V34" s="718">
        <v>0</v>
      </c>
      <c r="W34" s="718">
        <v>0</v>
      </c>
      <c r="X34" s="718">
        <v>0</v>
      </c>
      <c r="Y34" s="718">
        <v>0</v>
      </c>
      <c r="Z34" s="718">
        <v>0</v>
      </c>
      <c r="AA34" s="718">
        <v>0</v>
      </c>
      <c r="AB34" s="718">
        <v>0</v>
      </c>
      <c r="AC34" s="718">
        <v>0</v>
      </c>
      <c r="AD34" s="718">
        <v>0</v>
      </c>
      <c r="AE34" s="718">
        <v>0</v>
      </c>
      <c r="AF34" s="718">
        <v>0</v>
      </c>
      <c r="AG34" s="718">
        <v>0</v>
      </c>
      <c r="AH34" s="718">
        <v>0</v>
      </c>
      <c r="AI34" s="718">
        <v>0</v>
      </c>
      <c r="AJ34" s="718">
        <v>0</v>
      </c>
      <c r="AK34" s="718">
        <v>0</v>
      </c>
      <c r="AL34" s="718">
        <v>0</v>
      </c>
      <c r="AM34" s="718">
        <v>0</v>
      </c>
      <c r="AN34" s="718">
        <v>0</v>
      </c>
      <c r="AO34" s="718">
        <v>0</v>
      </c>
      <c r="AP34" s="718">
        <v>0</v>
      </c>
      <c r="AQ34" s="718">
        <v>0</v>
      </c>
      <c r="AR34" s="718">
        <v>0</v>
      </c>
      <c r="AS34" s="718">
        <v>0</v>
      </c>
      <c r="AT34" s="718">
        <v>0</v>
      </c>
      <c r="AU34" s="718">
        <v>0</v>
      </c>
      <c r="AV34" s="178"/>
      <c r="AW34" s="178"/>
      <c r="AX34" s="178"/>
      <c r="AY34" s="178"/>
      <c r="AZ34" s="178"/>
      <c r="BA34" s="718">
        <v>0</v>
      </c>
      <c r="BB34" s="718">
        <v>0</v>
      </c>
      <c r="BC34" s="718">
        <v>0</v>
      </c>
      <c r="BD34" s="718">
        <v>0</v>
      </c>
      <c r="BE34" s="718">
        <v>0</v>
      </c>
      <c r="BF34" s="718">
        <v>0</v>
      </c>
      <c r="BG34" s="718">
        <v>0</v>
      </c>
      <c r="BH34" s="718">
        <v>0</v>
      </c>
      <c r="BI34" s="718">
        <v>0</v>
      </c>
      <c r="BJ34" s="718">
        <v>0</v>
      </c>
      <c r="BK34" s="718">
        <v>0</v>
      </c>
      <c r="BL34" s="718">
        <v>0</v>
      </c>
      <c r="BM34" s="718">
        <v>0</v>
      </c>
      <c r="BN34" s="718">
        <v>0</v>
      </c>
      <c r="BO34" s="718">
        <v>0</v>
      </c>
      <c r="BP34" s="718">
        <v>0</v>
      </c>
      <c r="BQ34" s="718">
        <v>0</v>
      </c>
      <c r="BR34" s="718">
        <v>0</v>
      </c>
      <c r="BS34" s="718">
        <v>0</v>
      </c>
      <c r="BT34" s="718">
        <v>0</v>
      </c>
      <c r="BU34" s="718">
        <v>0</v>
      </c>
      <c r="BV34" s="718">
        <v>0</v>
      </c>
      <c r="BW34" s="718">
        <v>0</v>
      </c>
      <c r="BX34" s="718">
        <v>0</v>
      </c>
      <c r="BY34" s="718">
        <v>0</v>
      </c>
      <c r="BZ34" s="719">
        <v>0</v>
      </c>
      <c r="CA34" s="167"/>
    </row>
    <row r="35" spans="2:79" s="17" customFormat="1" ht="15.75">
      <c r="B35" s="273">
        <v>12</v>
      </c>
      <c r="C35" s="178"/>
      <c r="D35" s="178" t="s">
        <v>107</v>
      </c>
      <c r="E35" s="178"/>
      <c r="F35" s="178"/>
      <c r="G35" s="178"/>
      <c r="H35" s="178"/>
      <c r="I35" s="178"/>
      <c r="J35" s="178"/>
      <c r="K35" s="178"/>
      <c r="L35" s="178"/>
      <c r="M35" s="178"/>
      <c r="N35" s="178"/>
      <c r="O35" s="178"/>
      <c r="P35" s="178"/>
      <c r="Q35" s="178"/>
      <c r="R35" s="178"/>
      <c r="S35" s="178"/>
      <c r="T35" s="178"/>
      <c r="U35" s="178"/>
      <c r="V35" s="718">
        <v>1232</v>
      </c>
      <c r="W35" s="718">
        <v>1146</v>
      </c>
      <c r="X35" s="718">
        <v>1146</v>
      </c>
      <c r="Y35" s="718">
        <v>1146</v>
      </c>
      <c r="Z35" s="718">
        <v>1127</v>
      </c>
      <c r="AA35" s="718">
        <v>1127</v>
      </c>
      <c r="AB35" s="718">
        <v>1107</v>
      </c>
      <c r="AC35" s="718">
        <v>1089</v>
      </c>
      <c r="AD35" s="718">
        <v>1089</v>
      </c>
      <c r="AE35" s="718">
        <v>342</v>
      </c>
      <c r="AF35" s="718">
        <v>324</v>
      </c>
      <c r="AG35" s="718">
        <v>35</v>
      </c>
      <c r="AH35" s="718">
        <v>23</v>
      </c>
      <c r="AI35" s="718">
        <v>23</v>
      </c>
      <c r="AJ35" s="718">
        <v>23</v>
      </c>
      <c r="AK35" s="718">
        <v>23</v>
      </c>
      <c r="AL35" s="718">
        <v>23</v>
      </c>
      <c r="AM35" s="718">
        <v>23</v>
      </c>
      <c r="AN35" s="718">
        <v>0</v>
      </c>
      <c r="AO35" s="718">
        <v>0</v>
      </c>
      <c r="AP35" s="718">
        <v>0</v>
      </c>
      <c r="AQ35" s="718">
        <v>0</v>
      </c>
      <c r="AR35" s="718">
        <v>0</v>
      </c>
      <c r="AS35" s="718">
        <v>0</v>
      </c>
      <c r="AT35" s="718">
        <v>0</v>
      </c>
      <c r="AU35" s="718">
        <v>0</v>
      </c>
      <c r="AV35" s="178"/>
      <c r="AW35" s="178"/>
      <c r="AX35" s="178"/>
      <c r="AY35" s="178"/>
      <c r="AZ35" s="178"/>
      <c r="BA35" s="718">
        <v>4040545</v>
      </c>
      <c r="BB35" s="718">
        <v>3202504</v>
      </c>
      <c r="BC35" s="718">
        <v>3202504</v>
      </c>
      <c r="BD35" s="718">
        <v>3202504</v>
      </c>
      <c r="BE35" s="718">
        <v>3095771</v>
      </c>
      <c r="BF35" s="718">
        <v>3095771</v>
      </c>
      <c r="BG35" s="718">
        <v>3013834</v>
      </c>
      <c r="BH35" s="718">
        <v>2972509</v>
      </c>
      <c r="BI35" s="718">
        <v>2972509</v>
      </c>
      <c r="BJ35" s="718">
        <v>1392934</v>
      </c>
      <c r="BK35" s="718">
        <v>1330725</v>
      </c>
      <c r="BL35" s="718">
        <v>475013</v>
      </c>
      <c r="BM35" s="718">
        <v>58425</v>
      </c>
      <c r="BN35" s="718">
        <v>58425</v>
      </c>
      <c r="BO35" s="718">
        <v>58425</v>
      </c>
      <c r="BP35" s="718">
        <v>58425</v>
      </c>
      <c r="BQ35" s="718">
        <v>58425</v>
      </c>
      <c r="BR35" s="718">
        <v>58425</v>
      </c>
      <c r="BS35" s="718">
        <v>0</v>
      </c>
      <c r="BT35" s="718">
        <v>0</v>
      </c>
      <c r="BU35" s="718">
        <v>0</v>
      </c>
      <c r="BV35" s="718">
        <v>0</v>
      </c>
      <c r="BW35" s="718">
        <v>0</v>
      </c>
      <c r="BX35" s="718">
        <v>0</v>
      </c>
      <c r="BY35" s="718">
        <v>0</v>
      </c>
      <c r="BZ35" s="719">
        <v>0</v>
      </c>
      <c r="CA35" s="167"/>
    </row>
    <row r="36" spans="2:79" s="17" customFormat="1" ht="15.75">
      <c r="B36" s="273">
        <v>13</v>
      </c>
      <c r="C36" s="178"/>
      <c r="D36" s="178" t="s">
        <v>106</v>
      </c>
      <c r="E36" s="178"/>
      <c r="F36" s="178"/>
      <c r="G36" s="178"/>
      <c r="H36" s="178"/>
      <c r="I36" s="178"/>
      <c r="J36" s="178"/>
      <c r="K36" s="178"/>
      <c r="L36" s="178"/>
      <c r="M36" s="178"/>
      <c r="N36" s="178"/>
      <c r="O36" s="178"/>
      <c r="P36" s="178"/>
      <c r="Q36" s="178"/>
      <c r="R36" s="178"/>
      <c r="S36" s="178"/>
      <c r="T36" s="178"/>
      <c r="U36" s="178"/>
      <c r="V36" s="718">
        <v>0</v>
      </c>
      <c r="W36" s="718">
        <v>0</v>
      </c>
      <c r="X36" s="718">
        <v>0</v>
      </c>
      <c r="Y36" s="718">
        <v>0</v>
      </c>
      <c r="Z36" s="718">
        <v>0</v>
      </c>
      <c r="AA36" s="718">
        <v>0</v>
      </c>
      <c r="AB36" s="718">
        <v>0</v>
      </c>
      <c r="AC36" s="718">
        <v>0</v>
      </c>
      <c r="AD36" s="718">
        <v>0</v>
      </c>
      <c r="AE36" s="718">
        <v>0</v>
      </c>
      <c r="AF36" s="718">
        <v>0</v>
      </c>
      <c r="AG36" s="718">
        <v>0</v>
      </c>
      <c r="AH36" s="718">
        <v>0</v>
      </c>
      <c r="AI36" s="718">
        <v>0</v>
      </c>
      <c r="AJ36" s="718">
        <v>0</v>
      </c>
      <c r="AK36" s="718">
        <v>0</v>
      </c>
      <c r="AL36" s="718">
        <v>0</v>
      </c>
      <c r="AM36" s="718">
        <v>0</v>
      </c>
      <c r="AN36" s="718">
        <v>0</v>
      </c>
      <c r="AO36" s="718">
        <v>0</v>
      </c>
      <c r="AP36" s="718">
        <v>0</v>
      </c>
      <c r="AQ36" s="718">
        <v>0</v>
      </c>
      <c r="AR36" s="718">
        <v>0</v>
      </c>
      <c r="AS36" s="718">
        <v>0</v>
      </c>
      <c r="AT36" s="718">
        <v>0</v>
      </c>
      <c r="AU36" s="718">
        <v>0</v>
      </c>
      <c r="AV36" s="178"/>
      <c r="AW36" s="178"/>
      <c r="AX36" s="178"/>
      <c r="AY36" s="178"/>
      <c r="AZ36" s="178"/>
      <c r="BA36" s="718">
        <v>0</v>
      </c>
      <c r="BB36" s="718">
        <v>0</v>
      </c>
      <c r="BC36" s="718">
        <v>0</v>
      </c>
      <c r="BD36" s="718">
        <v>0</v>
      </c>
      <c r="BE36" s="718">
        <v>0</v>
      </c>
      <c r="BF36" s="718">
        <v>0</v>
      </c>
      <c r="BG36" s="718">
        <v>0</v>
      </c>
      <c r="BH36" s="718">
        <v>0</v>
      </c>
      <c r="BI36" s="718">
        <v>0</v>
      </c>
      <c r="BJ36" s="718">
        <v>0</v>
      </c>
      <c r="BK36" s="718">
        <v>0</v>
      </c>
      <c r="BL36" s="718">
        <v>0</v>
      </c>
      <c r="BM36" s="718">
        <v>0</v>
      </c>
      <c r="BN36" s="718">
        <v>0</v>
      </c>
      <c r="BO36" s="718">
        <v>0</v>
      </c>
      <c r="BP36" s="718">
        <v>0</v>
      </c>
      <c r="BQ36" s="718">
        <v>0</v>
      </c>
      <c r="BR36" s="718">
        <v>0</v>
      </c>
      <c r="BS36" s="718">
        <v>0</v>
      </c>
      <c r="BT36" s="718">
        <v>0</v>
      </c>
      <c r="BU36" s="718">
        <v>0</v>
      </c>
      <c r="BV36" s="718">
        <v>0</v>
      </c>
      <c r="BW36" s="718">
        <v>0</v>
      </c>
      <c r="BX36" s="718">
        <v>0</v>
      </c>
      <c r="BY36" s="718">
        <v>0</v>
      </c>
      <c r="BZ36" s="719">
        <v>0</v>
      </c>
      <c r="CA36" s="167"/>
    </row>
    <row r="37" spans="2:79" s="17" customFormat="1" ht="15.75">
      <c r="B37" s="273">
        <v>14</v>
      </c>
      <c r="C37" s="178"/>
      <c r="D37" s="178" t="s">
        <v>109</v>
      </c>
      <c r="E37" s="178"/>
      <c r="F37" s="178"/>
      <c r="G37" s="178"/>
      <c r="H37" s="178"/>
      <c r="I37" s="178"/>
      <c r="J37" s="178"/>
      <c r="K37" s="178"/>
      <c r="L37" s="178"/>
      <c r="M37" s="178"/>
      <c r="N37" s="178"/>
      <c r="O37" s="178"/>
      <c r="P37" s="178"/>
      <c r="Q37" s="178"/>
      <c r="R37" s="178"/>
      <c r="S37" s="178"/>
      <c r="T37" s="178"/>
      <c r="U37" s="178"/>
      <c r="V37" s="718">
        <v>30</v>
      </c>
      <c r="W37" s="718">
        <v>26</v>
      </c>
      <c r="X37" s="718">
        <v>26</v>
      </c>
      <c r="Y37" s="718">
        <v>25</v>
      </c>
      <c r="Z37" s="718">
        <v>25</v>
      </c>
      <c r="AA37" s="718">
        <v>25</v>
      </c>
      <c r="AB37" s="718">
        <v>25</v>
      </c>
      <c r="AC37" s="718">
        <v>25</v>
      </c>
      <c r="AD37" s="718">
        <v>19</v>
      </c>
      <c r="AE37" s="718">
        <v>19</v>
      </c>
      <c r="AF37" s="718">
        <v>19</v>
      </c>
      <c r="AG37" s="718">
        <v>19</v>
      </c>
      <c r="AH37" s="718">
        <v>18</v>
      </c>
      <c r="AI37" s="718">
        <v>18</v>
      </c>
      <c r="AJ37" s="718">
        <v>2</v>
      </c>
      <c r="AK37" s="718">
        <v>2</v>
      </c>
      <c r="AL37" s="718">
        <v>2</v>
      </c>
      <c r="AM37" s="718">
        <v>2</v>
      </c>
      <c r="AN37" s="718">
        <v>2</v>
      </c>
      <c r="AO37" s="718">
        <v>2</v>
      </c>
      <c r="AP37" s="718">
        <v>1</v>
      </c>
      <c r="AQ37" s="718">
        <v>0</v>
      </c>
      <c r="AR37" s="718">
        <v>0</v>
      </c>
      <c r="AS37" s="718">
        <v>0</v>
      </c>
      <c r="AT37" s="718">
        <v>0</v>
      </c>
      <c r="AU37" s="718">
        <v>0</v>
      </c>
      <c r="AV37" s="178"/>
      <c r="AW37" s="178"/>
      <c r="AX37" s="178"/>
      <c r="AY37" s="178"/>
      <c r="AZ37" s="178"/>
      <c r="BA37" s="718">
        <v>343883</v>
      </c>
      <c r="BB37" s="718">
        <v>274624</v>
      </c>
      <c r="BC37" s="718">
        <v>264686</v>
      </c>
      <c r="BD37" s="718">
        <v>254747</v>
      </c>
      <c r="BE37" s="718">
        <v>253557</v>
      </c>
      <c r="BF37" s="718">
        <v>253557</v>
      </c>
      <c r="BG37" s="718">
        <v>249106</v>
      </c>
      <c r="BH37" s="718">
        <v>248306</v>
      </c>
      <c r="BI37" s="718">
        <v>141134</v>
      </c>
      <c r="BJ37" s="718">
        <v>140918</v>
      </c>
      <c r="BK37" s="718">
        <v>139103</v>
      </c>
      <c r="BL37" s="718">
        <v>139103</v>
      </c>
      <c r="BM37" s="718">
        <v>136443</v>
      </c>
      <c r="BN37" s="718">
        <v>136443</v>
      </c>
      <c r="BO37" s="718">
        <v>7880</v>
      </c>
      <c r="BP37" s="718">
        <v>7612</v>
      </c>
      <c r="BQ37" s="718">
        <v>7612</v>
      </c>
      <c r="BR37" s="718">
        <v>7612</v>
      </c>
      <c r="BS37" s="718">
        <v>7612</v>
      </c>
      <c r="BT37" s="718">
        <v>7612</v>
      </c>
      <c r="BU37" s="718">
        <v>5465</v>
      </c>
      <c r="BV37" s="718">
        <v>0</v>
      </c>
      <c r="BW37" s="718">
        <v>0</v>
      </c>
      <c r="BX37" s="718">
        <v>0</v>
      </c>
      <c r="BY37" s="718">
        <v>0</v>
      </c>
      <c r="BZ37" s="719">
        <v>0</v>
      </c>
      <c r="CA37" s="167"/>
    </row>
    <row r="38" spans="2:79" s="17" customFormat="1" ht="15.75">
      <c r="B38" s="273">
        <v>15</v>
      </c>
      <c r="C38" s="178"/>
      <c r="D38" s="178" t="s">
        <v>110</v>
      </c>
      <c r="E38" s="178"/>
      <c r="F38" s="178"/>
      <c r="G38" s="178"/>
      <c r="H38" s="178"/>
      <c r="I38" s="178"/>
      <c r="J38" s="178"/>
      <c r="K38" s="178"/>
      <c r="L38" s="178"/>
      <c r="M38" s="178"/>
      <c r="N38" s="178"/>
      <c r="O38" s="178"/>
      <c r="P38" s="178"/>
      <c r="Q38" s="178"/>
      <c r="R38" s="178"/>
      <c r="S38" s="178"/>
      <c r="T38" s="178"/>
      <c r="U38" s="178"/>
      <c r="V38" s="718">
        <v>14</v>
      </c>
      <c r="W38" s="718">
        <v>14</v>
      </c>
      <c r="X38" s="718">
        <v>14</v>
      </c>
      <c r="Y38" s="718">
        <v>14</v>
      </c>
      <c r="Z38" s="718">
        <v>14</v>
      </c>
      <c r="AA38" s="718">
        <v>14</v>
      </c>
      <c r="AB38" s="718">
        <v>14</v>
      </c>
      <c r="AC38" s="718">
        <v>14</v>
      </c>
      <c r="AD38" s="718">
        <v>14</v>
      </c>
      <c r="AE38" s="718">
        <v>14</v>
      </c>
      <c r="AF38" s="718">
        <v>0</v>
      </c>
      <c r="AG38" s="718">
        <v>0</v>
      </c>
      <c r="AH38" s="718">
        <v>0</v>
      </c>
      <c r="AI38" s="718">
        <v>0</v>
      </c>
      <c r="AJ38" s="718">
        <v>0</v>
      </c>
      <c r="AK38" s="718">
        <v>0</v>
      </c>
      <c r="AL38" s="718">
        <v>0</v>
      </c>
      <c r="AM38" s="718">
        <v>0</v>
      </c>
      <c r="AN38" s="718">
        <v>0</v>
      </c>
      <c r="AO38" s="718">
        <v>0</v>
      </c>
      <c r="AP38" s="718">
        <v>0</v>
      </c>
      <c r="AQ38" s="718">
        <v>0</v>
      </c>
      <c r="AR38" s="718">
        <v>0</v>
      </c>
      <c r="AS38" s="718">
        <v>0</v>
      </c>
      <c r="AT38" s="718">
        <v>0</v>
      </c>
      <c r="AU38" s="718">
        <v>0</v>
      </c>
      <c r="AV38" s="178"/>
      <c r="AW38" s="178"/>
      <c r="AX38" s="178"/>
      <c r="AY38" s="178"/>
      <c r="AZ38" s="178"/>
      <c r="BA38" s="718">
        <v>183513</v>
      </c>
      <c r="BB38" s="718">
        <v>183513</v>
      </c>
      <c r="BC38" s="718">
        <v>183513</v>
      </c>
      <c r="BD38" s="718">
        <v>183513</v>
      </c>
      <c r="BE38" s="718">
        <v>183513</v>
      </c>
      <c r="BF38" s="718">
        <v>183513</v>
      </c>
      <c r="BG38" s="718">
        <v>183513</v>
      </c>
      <c r="BH38" s="718">
        <v>183513</v>
      </c>
      <c r="BI38" s="718">
        <v>183513</v>
      </c>
      <c r="BJ38" s="718">
        <v>183513</v>
      </c>
      <c r="BK38" s="718">
        <v>0</v>
      </c>
      <c r="BL38" s="718">
        <v>0</v>
      </c>
      <c r="BM38" s="718">
        <v>0</v>
      </c>
      <c r="BN38" s="718">
        <v>0</v>
      </c>
      <c r="BO38" s="718">
        <v>0</v>
      </c>
      <c r="BP38" s="718">
        <v>0</v>
      </c>
      <c r="BQ38" s="718">
        <v>0</v>
      </c>
      <c r="BR38" s="718">
        <v>0</v>
      </c>
      <c r="BS38" s="718">
        <v>0</v>
      </c>
      <c r="BT38" s="718">
        <v>0</v>
      </c>
      <c r="BU38" s="718">
        <v>0</v>
      </c>
      <c r="BV38" s="718">
        <v>0</v>
      </c>
      <c r="BW38" s="718">
        <v>0</v>
      </c>
      <c r="BX38" s="718">
        <v>0</v>
      </c>
      <c r="BY38" s="718">
        <v>0</v>
      </c>
      <c r="BZ38" s="719">
        <v>0</v>
      </c>
      <c r="CA38" s="167"/>
    </row>
    <row r="39" spans="2:79" s="17" customFormat="1" ht="15.75">
      <c r="B39" s="273">
        <v>16</v>
      </c>
      <c r="C39" s="178"/>
      <c r="D39" s="178" t="s">
        <v>111</v>
      </c>
      <c r="E39" s="178"/>
      <c r="F39" s="178"/>
      <c r="G39" s="178"/>
      <c r="H39" s="178"/>
      <c r="I39" s="178"/>
      <c r="J39" s="178"/>
      <c r="K39" s="178"/>
      <c r="L39" s="178"/>
      <c r="M39" s="178"/>
      <c r="N39" s="178"/>
      <c r="O39" s="178"/>
      <c r="P39" s="178"/>
      <c r="Q39" s="178"/>
      <c r="R39" s="178"/>
      <c r="S39" s="178"/>
      <c r="T39" s="178"/>
      <c r="U39" s="178"/>
      <c r="V39" s="718">
        <v>0</v>
      </c>
      <c r="W39" s="718">
        <v>0</v>
      </c>
      <c r="X39" s="718">
        <v>0</v>
      </c>
      <c r="Y39" s="718">
        <v>0</v>
      </c>
      <c r="Z39" s="718">
        <v>0</v>
      </c>
      <c r="AA39" s="718">
        <v>0</v>
      </c>
      <c r="AB39" s="718">
        <v>0</v>
      </c>
      <c r="AC39" s="718">
        <v>0</v>
      </c>
      <c r="AD39" s="718">
        <v>0</v>
      </c>
      <c r="AE39" s="718">
        <v>0</v>
      </c>
      <c r="AF39" s="718">
        <v>0</v>
      </c>
      <c r="AG39" s="718">
        <v>0</v>
      </c>
      <c r="AH39" s="718">
        <v>0</v>
      </c>
      <c r="AI39" s="718">
        <v>0</v>
      </c>
      <c r="AJ39" s="718">
        <v>0</v>
      </c>
      <c r="AK39" s="718">
        <v>0</v>
      </c>
      <c r="AL39" s="718">
        <v>0</v>
      </c>
      <c r="AM39" s="718">
        <v>0</v>
      </c>
      <c r="AN39" s="718">
        <v>0</v>
      </c>
      <c r="AO39" s="718">
        <v>0</v>
      </c>
      <c r="AP39" s="718">
        <v>0</v>
      </c>
      <c r="AQ39" s="718">
        <v>0</v>
      </c>
      <c r="AR39" s="718">
        <v>0</v>
      </c>
      <c r="AS39" s="718">
        <v>0</v>
      </c>
      <c r="AT39" s="718">
        <v>0</v>
      </c>
      <c r="AU39" s="718">
        <v>0</v>
      </c>
      <c r="AV39" s="178"/>
      <c r="AW39" s="178"/>
      <c r="AX39" s="178"/>
      <c r="AY39" s="178"/>
      <c r="AZ39" s="178"/>
      <c r="BA39" s="718">
        <v>0</v>
      </c>
      <c r="BB39" s="718">
        <v>0</v>
      </c>
      <c r="BC39" s="718">
        <v>0</v>
      </c>
      <c r="BD39" s="718">
        <v>0</v>
      </c>
      <c r="BE39" s="718">
        <v>0</v>
      </c>
      <c r="BF39" s="718">
        <v>0</v>
      </c>
      <c r="BG39" s="718">
        <v>0</v>
      </c>
      <c r="BH39" s="718">
        <v>0</v>
      </c>
      <c r="BI39" s="718">
        <v>0</v>
      </c>
      <c r="BJ39" s="718">
        <v>0</v>
      </c>
      <c r="BK39" s="718">
        <v>0</v>
      </c>
      <c r="BL39" s="718">
        <v>0</v>
      </c>
      <c r="BM39" s="718">
        <v>0</v>
      </c>
      <c r="BN39" s="718">
        <v>0</v>
      </c>
      <c r="BO39" s="718">
        <v>0</v>
      </c>
      <c r="BP39" s="718">
        <v>0</v>
      </c>
      <c r="BQ39" s="718">
        <v>0</v>
      </c>
      <c r="BR39" s="718">
        <v>0</v>
      </c>
      <c r="BS39" s="718">
        <v>0</v>
      </c>
      <c r="BT39" s="718">
        <v>0</v>
      </c>
      <c r="BU39" s="718">
        <v>0</v>
      </c>
      <c r="BV39" s="718">
        <v>0</v>
      </c>
      <c r="BW39" s="718">
        <v>0</v>
      </c>
      <c r="BX39" s="718">
        <v>0</v>
      </c>
      <c r="BY39" s="718">
        <v>0</v>
      </c>
      <c r="BZ39" s="719">
        <v>0</v>
      </c>
      <c r="CA39" s="167"/>
    </row>
    <row r="40" spans="2:79" s="17" customFormat="1" ht="15.75">
      <c r="B40" s="273">
        <v>17</v>
      </c>
      <c r="C40" s="178"/>
      <c r="D40" s="178" t="s">
        <v>112</v>
      </c>
      <c r="E40" s="178"/>
      <c r="F40" s="178"/>
      <c r="G40" s="178"/>
      <c r="H40" s="178"/>
      <c r="I40" s="178"/>
      <c r="J40" s="178"/>
      <c r="K40" s="178"/>
      <c r="L40" s="178"/>
      <c r="M40" s="178"/>
      <c r="N40" s="178"/>
      <c r="O40" s="178"/>
      <c r="P40" s="178"/>
      <c r="Q40" s="178"/>
      <c r="R40" s="178"/>
      <c r="S40" s="178"/>
      <c r="T40" s="178"/>
      <c r="U40" s="178"/>
      <c r="V40" s="718">
        <v>499</v>
      </c>
      <c r="W40" s="718">
        <v>0</v>
      </c>
      <c r="X40" s="718">
        <v>0</v>
      </c>
      <c r="Y40" s="718">
        <v>0</v>
      </c>
      <c r="Z40" s="718">
        <v>0</v>
      </c>
      <c r="AA40" s="718">
        <v>0</v>
      </c>
      <c r="AB40" s="718">
        <v>0</v>
      </c>
      <c r="AC40" s="718">
        <v>0</v>
      </c>
      <c r="AD40" s="718">
        <v>0</v>
      </c>
      <c r="AE40" s="718">
        <v>0</v>
      </c>
      <c r="AF40" s="718">
        <v>0</v>
      </c>
      <c r="AG40" s="718">
        <v>0</v>
      </c>
      <c r="AH40" s="718">
        <v>0</v>
      </c>
      <c r="AI40" s="718">
        <v>0</v>
      </c>
      <c r="AJ40" s="718">
        <v>0</v>
      </c>
      <c r="AK40" s="718">
        <v>0</v>
      </c>
      <c r="AL40" s="718">
        <v>0</v>
      </c>
      <c r="AM40" s="718">
        <v>0</v>
      </c>
      <c r="AN40" s="718">
        <v>0</v>
      </c>
      <c r="AO40" s="718">
        <v>0</v>
      </c>
      <c r="AP40" s="718">
        <v>0</v>
      </c>
      <c r="AQ40" s="718">
        <v>0</v>
      </c>
      <c r="AR40" s="718">
        <v>0</v>
      </c>
      <c r="AS40" s="718">
        <v>0</v>
      </c>
      <c r="AT40" s="718">
        <v>0</v>
      </c>
      <c r="AU40" s="718">
        <v>0</v>
      </c>
      <c r="AV40" s="178"/>
      <c r="AW40" s="178"/>
      <c r="AX40" s="178"/>
      <c r="AY40" s="178"/>
      <c r="AZ40" s="178"/>
      <c r="BA40" s="718">
        <v>6899972</v>
      </c>
      <c r="BB40" s="718">
        <v>0</v>
      </c>
      <c r="BC40" s="718">
        <v>0</v>
      </c>
      <c r="BD40" s="718">
        <v>0</v>
      </c>
      <c r="BE40" s="718">
        <v>0</v>
      </c>
      <c r="BF40" s="718">
        <v>0</v>
      </c>
      <c r="BG40" s="718">
        <v>0</v>
      </c>
      <c r="BH40" s="718">
        <v>0</v>
      </c>
      <c r="BI40" s="718">
        <v>0</v>
      </c>
      <c r="BJ40" s="718">
        <v>0</v>
      </c>
      <c r="BK40" s="718">
        <v>0</v>
      </c>
      <c r="BL40" s="718">
        <v>0</v>
      </c>
      <c r="BM40" s="718">
        <v>0</v>
      </c>
      <c r="BN40" s="718">
        <v>0</v>
      </c>
      <c r="BO40" s="718">
        <v>0</v>
      </c>
      <c r="BP40" s="718">
        <v>0</v>
      </c>
      <c r="BQ40" s="718">
        <v>0</v>
      </c>
      <c r="BR40" s="718">
        <v>0</v>
      </c>
      <c r="BS40" s="718">
        <v>0</v>
      </c>
      <c r="BT40" s="718">
        <v>0</v>
      </c>
      <c r="BU40" s="718">
        <v>0</v>
      </c>
      <c r="BV40" s="718">
        <v>0</v>
      </c>
      <c r="BW40" s="718">
        <v>0</v>
      </c>
      <c r="BX40" s="718">
        <v>0</v>
      </c>
      <c r="BY40" s="718">
        <v>0</v>
      </c>
      <c r="BZ40" s="719">
        <v>0</v>
      </c>
      <c r="CA40" s="167"/>
    </row>
    <row r="41" spans="2:79" s="17" customFormat="1" ht="15.75">
      <c r="B41" s="274" t="s">
        <v>493</v>
      </c>
      <c r="C41" s="277"/>
      <c r="D41" s="277"/>
      <c r="E41" s="277"/>
      <c r="F41" s="277"/>
      <c r="G41" s="277"/>
      <c r="H41" s="277"/>
      <c r="I41" s="277"/>
      <c r="J41" s="277"/>
      <c r="K41" s="277"/>
      <c r="L41" s="277"/>
      <c r="M41" s="277"/>
      <c r="N41" s="277"/>
      <c r="O41" s="277"/>
      <c r="P41" s="277"/>
      <c r="Q41" s="277"/>
      <c r="R41" s="277"/>
      <c r="S41" s="277"/>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E41" s="277"/>
      <c r="BF41" s="277"/>
      <c r="BG41" s="277"/>
      <c r="BH41" s="277"/>
      <c r="BI41" s="277"/>
      <c r="BJ41" s="277"/>
      <c r="BK41" s="277"/>
      <c r="BL41" s="277"/>
      <c r="BM41" s="277"/>
      <c r="BN41" s="277"/>
      <c r="BO41" s="277"/>
      <c r="BP41" s="277"/>
      <c r="BQ41" s="277"/>
      <c r="BR41" s="277"/>
      <c r="BS41" s="277"/>
      <c r="BT41" s="277"/>
      <c r="BU41" s="277"/>
      <c r="BV41" s="277"/>
      <c r="BW41" s="277"/>
      <c r="BX41" s="277"/>
      <c r="BY41" s="277"/>
      <c r="BZ41" s="278"/>
      <c r="CA41" s="167"/>
    </row>
  </sheetData>
  <mergeCells count="1">
    <mergeCell ref="B22:B23"/>
  </mergeCells>
  <hyperlinks>
    <hyperlink ref="H18" location="Table_5_a.__2015_Lost_Revenues_Work_Form" display="Go to Tab 5."/>
  </hyperlinks>
  <pageMargins left="0.70866141732283472" right="0.70866141732283472" top="0.74803149606299213" bottom="0.74803149606299213" header="0.31496062992125984" footer="0.31496062992125984"/>
  <pageSetup scale="70" fitToWidth="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5"/>
  <sheetViews>
    <sheetView topLeftCell="A19" zoomScale="80" zoomScaleNormal="80" workbookViewId="0">
      <pane xSplit="21" ySplit="5" topLeftCell="BT24" activePane="bottomRight" state="frozen"/>
      <selection activeCell="A19" sqref="A19"/>
      <selection pane="topRight" activeCell="V19" sqref="V19"/>
      <selection pane="bottomLeft" activeCell="A24" sqref="A24"/>
      <selection pane="bottomRight" activeCell="B45" sqref="B17:BZ45"/>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62.42578125" style="12" bestFit="1" customWidth="1"/>
    <col min="6" max="7" width="0" style="12" hidden="1" customWidth="1"/>
    <col min="8" max="8" width="14.5703125" style="12" hidden="1" customWidth="1"/>
    <col min="9" max="9" width="19.42578125" style="12" customWidth="1"/>
    <col min="10" max="10" width="16.140625" style="12" hidden="1" customWidth="1"/>
    <col min="11" max="13" width="0" style="12" hidden="1" customWidth="1"/>
    <col min="14" max="14" width="13.5703125" style="12" hidden="1" customWidth="1"/>
    <col min="15" max="15" width="15.7109375" style="12" hidden="1" customWidth="1"/>
    <col min="16" max="16" width="12" style="12" hidden="1" customWidth="1"/>
    <col min="17" max="21" width="0" style="12" hidden="1" customWidth="1"/>
    <col min="22" max="42" width="11.28515625" style="12" bestFit="1" customWidth="1"/>
    <col min="43" max="47" width="9.42578125" style="12" bestFit="1" customWidth="1"/>
    <col min="48" max="52" width="9.140625" style="12"/>
    <col min="53" max="69" width="17.140625" style="12" bestFit="1" customWidth="1"/>
    <col min="70" max="73" width="15.85546875" style="12" bestFit="1" customWidth="1"/>
    <col min="74" max="78" width="13.85546875" style="12" bestFit="1" customWidth="1"/>
    <col min="79" max="79" width="9.140625" style="16"/>
    <col min="80" max="16384" width="9.140625" style="12"/>
  </cols>
  <sheetData>
    <row r="14" spans="2:79" ht="15.75" thickBot="1">
      <c r="CA14" s="12"/>
    </row>
    <row r="15" spans="2:79" s="9" customFormat="1" ht="30.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1.75" customHeight="1">
      <c r="B18" s="196" t="s">
        <v>580</v>
      </c>
      <c r="D18" s="92"/>
      <c r="G18" s="625" t="s">
        <v>601</v>
      </c>
    </row>
    <row r="19" spans="2:79" ht="21.75" customHeight="1">
      <c r="B19" s="660" t="s">
        <v>531</v>
      </c>
      <c r="C19" s="649"/>
      <c r="D19" s="649"/>
      <c r="E19" s="649"/>
      <c r="F19" s="649"/>
      <c r="G19" s="649"/>
      <c r="H19" s="649"/>
      <c r="I19" s="649"/>
      <c r="J19" s="649"/>
      <c r="K19" s="649"/>
      <c r="L19" s="649"/>
      <c r="M19" s="649"/>
      <c r="N19" s="649"/>
      <c r="O19" s="649"/>
      <c r="P19" s="649"/>
    </row>
    <row r="20" spans="2:79" ht="21.75" customHeight="1">
      <c r="B20" s="660" t="s">
        <v>532</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8"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8"/>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c r="E24" s="178" t="s">
        <v>118</v>
      </c>
      <c r="F24" s="178"/>
      <c r="G24" s="178"/>
      <c r="H24" s="178"/>
      <c r="I24" s="178" t="s">
        <v>756</v>
      </c>
      <c r="J24" s="178"/>
      <c r="K24" s="178"/>
      <c r="L24" s="178"/>
      <c r="M24" s="178"/>
      <c r="N24" s="178"/>
      <c r="O24" s="178"/>
      <c r="P24" s="178"/>
      <c r="Q24" s="178"/>
      <c r="R24" s="178"/>
      <c r="S24" s="178"/>
      <c r="T24" s="178"/>
      <c r="U24" s="178"/>
      <c r="V24" s="718">
        <v>17</v>
      </c>
      <c r="W24" s="718">
        <v>17</v>
      </c>
      <c r="X24" s="718">
        <v>17</v>
      </c>
      <c r="Y24" s="718">
        <v>17</v>
      </c>
      <c r="Z24" s="718">
        <v>17</v>
      </c>
      <c r="AA24" s="718">
        <v>17</v>
      </c>
      <c r="AB24" s="718">
        <v>17</v>
      </c>
      <c r="AC24" s="718">
        <v>17</v>
      </c>
      <c r="AD24" s="718">
        <v>17</v>
      </c>
      <c r="AE24" s="718">
        <v>17</v>
      </c>
      <c r="AF24" s="718">
        <v>17</v>
      </c>
      <c r="AG24" s="718">
        <v>17</v>
      </c>
      <c r="AH24" s="718">
        <v>17</v>
      </c>
      <c r="AI24" s="718">
        <v>12</v>
      </c>
      <c r="AJ24" s="718">
        <v>0</v>
      </c>
      <c r="AK24" s="718">
        <v>0</v>
      </c>
      <c r="AL24" s="718">
        <v>0</v>
      </c>
      <c r="AM24" s="718">
        <v>0</v>
      </c>
      <c r="AN24" s="718">
        <v>0</v>
      </c>
      <c r="AO24" s="718">
        <v>0</v>
      </c>
      <c r="AP24" s="718">
        <v>0</v>
      </c>
      <c r="AQ24" s="718">
        <v>0</v>
      </c>
      <c r="AR24" s="718">
        <v>0</v>
      </c>
      <c r="AS24" s="718">
        <v>0</v>
      </c>
      <c r="AT24" s="718">
        <v>0</v>
      </c>
      <c r="AU24" s="718">
        <v>0</v>
      </c>
      <c r="AV24" s="718"/>
      <c r="AW24" s="718"/>
      <c r="AX24" s="718"/>
      <c r="AY24" s="718"/>
      <c r="AZ24" s="718"/>
      <c r="BA24" s="718">
        <v>77834</v>
      </c>
      <c r="BB24" s="718">
        <v>77834</v>
      </c>
      <c r="BC24" s="718">
        <v>77834</v>
      </c>
      <c r="BD24" s="718">
        <v>77834</v>
      </c>
      <c r="BE24" s="718">
        <v>77834</v>
      </c>
      <c r="BF24" s="718">
        <v>77834</v>
      </c>
      <c r="BG24" s="718">
        <v>77834</v>
      </c>
      <c r="BH24" s="718">
        <v>77834</v>
      </c>
      <c r="BI24" s="718">
        <v>77834</v>
      </c>
      <c r="BJ24" s="718">
        <v>77834</v>
      </c>
      <c r="BK24" s="718">
        <v>77834</v>
      </c>
      <c r="BL24" s="718">
        <v>77834</v>
      </c>
      <c r="BM24" s="718">
        <v>77834</v>
      </c>
      <c r="BN24" s="718">
        <v>54484</v>
      </c>
      <c r="BO24" s="718">
        <v>0</v>
      </c>
      <c r="BP24" s="718">
        <v>0</v>
      </c>
      <c r="BQ24" s="718">
        <v>0</v>
      </c>
      <c r="BR24" s="718">
        <v>0</v>
      </c>
      <c r="BS24" s="718">
        <v>0</v>
      </c>
      <c r="BT24" s="718">
        <v>0</v>
      </c>
      <c r="BU24" s="718">
        <v>0</v>
      </c>
      <c r="BV24" s="718">
        <v>0</v>
      </c>
      <c r="BW24" s="718">
        <v>0</v>
      </c>
      <c r="BX24" s="718">
        <v>0</v>
      </c>
      <c r="BY24" s="718">
        <v>0</v>
      </c>
      <c r="BZ24" s="719">
        <v>0</v>
      </c>
      <c r="CA24" s="167"/>
    </row>
    <row r="25" spans="2:79" s="17" customFormat="1" ht="15.75">
      <c r="B25" s="273">
        <v>2</v>
      </c>
      <c r="C25" s="178"/>
      <c r="D25" s="178"/>
      <c r="E25" s="178" t="s">
        <v>119</v>
      </c>
      <c r="F25" s="178"/>
      <c r="G25" s="178"/>
      <c r="H25" s="178"/>
      <c r="I25" s="178" t="s">
        <v>756</v>
      </c>
      <c r="J25" s="178"/>
      <c r="K25" s="178"/>
      <c r="L25" s="178"/>
      <c r="M25" s="178"/>
      <c r="N25" s="178"/>
      <c r="O25" s="178"/>
      <c r="P25" s="178"/>
      <c r="Q25" s="178"/>
      <c r="R25" s="178"/>
      <c r="S25" s="178"/>
      <c r="T25" s="178"/>
      <c r="U25" s="178"/>
      <c r="V25" s="718">
        <v>45</v>
      </c>
      <c r="W25" s="718">
        <v>45</v>
      </c>
      <c r="X25" s="718">
        <v>45</v>
      </c>
      <c r="Y25" s="718">
        <v>45</v>
      </c>
      <c r="Z25" s="718">
        <v>45</v>
      </c>
      <c r="AA25" s="718">
        <v>45</v>
      </c>
      <c r="AB25" s="718">
        <v>41</v>
      </c>
      <c r="AC25" s="718">
        <v>41</v>
      </c>
      <c r="AD25" s="718">
        <v>41</v>
      </c>
      <c r="AE25" s="718">
        <v>29</v>
      </c>
      <c r="AF25" s="718">
        <v>0</v>
      </c>
      <c r="AG25" s="718">
        <v>0</v>
      </c>
      <c r="AH25" s="718">
        <v>0</v>
      </c>
      <c r="AI25" s="718">
        <v>0</v>
      </c>
      <c r="AJ25" s="718">
        <v>0</v>
      </c>
      <c r="AK25" s="718">
        <v>0</v>
      </c>
      <c r="AL25" s="718">
        <v>0</v>
      </c>
      <c r="AM25" s="718">
        <v>0</v>
      </c>
      <c r="AN25" s="718">
        <v>0</v>
      </c>
      <c r="AO25" s="718">
        <v>0</v>
      </c>
      <c r="AP25" s="718">
        <v>0</v>
      </c>
      <c r="AQ25" s="718">
        <v>0</v>
      </c>
      <c r="AR25" s="718">
        <v>0</v>
      </c>
      <c r="AS25" s="718">
        <v>0</v>
      </c>
      <c r="AT25" s="718">
        <v>0</v>
      </c>
      <c r="AU25" s="718">
        <v>0</v>
      </c>
      <c r="AV25" s="718"/>
      <c r="AW25" s="718"/>
      <c r="AX25" s="718"/>
      <c r="AY25" s="718"/>
      <c r="AZ25" s="718"/>
      <c r="BA25" s="718">
        <v>210218</v>
      </c>
      <c r="BB25" s="718">
        <v>210218</v>
      </c>
      <c r="BC25" s="718">
        <v>210218</v>
      </c>
      <c r="BD25" s="718">
        <v>210218</v>
      </c>
      <c r="BE25" s="718">
        <v>210218</v>
      </c>
      <c r="BF25" s="718">
        <v>210218</v>
      </c>
      <c r="BG25" s="718">
        <v>192248</v>
      </c>
      <c r="BH25" s="718">
        <v>192248</v>
      </c>
      <c r="BI25" s="718">
        <v>192248</v>
      </c>
      <c r="BJ25" s="718">
        <v>135499</v>
      </c>
      <c r="BK25" s="718">
        <v>0</v>
      </c>
      <c r="BL25" s="718">
        <v>0</v>
      </c>
      <c r="BM25" s="718">
        <v>0</v>
      </c>
      <c r="BN25" s="718">
        <v>0</v>
      </c>
      <c r="BO25" s="718">
        <v>0</v>
      </c>
      <c r="BP25" s="718">
        <v>0</v>
      </c>
      <c r="BQ25" s="718">
        <v>0</v>
      </c>
      <c r="BR25" s="718">
        <v>0</v>
      </c>
      <c r="BS25" s="718">
        <v>0</v>
      </c>
      <c r="BT25" s="718">
        <v>0</v>
      </c>
      <c r="BU25" s="718">
        <v>0</v>
      </c>
      <c r="BV25" s="718">
        <v>0</v>
      </c>
      <c r="BW25" s="718">
        <v>0</v>
      </c>
      <c r="BX25" s="718">
        <v>0</v>
      </c>
      <c r="BY25" s="718">
        <v>0</v>
      </c>
      <c r="BZ25" s="719">
        <v>0</v>
      </c>
      <c r="CA25" s="167"/>
    </row>
    <row r="26" spans="2:79" s="17" customFormat="1" ht="15.75">
      <c r="B26" s="273">
        <v>3</v>
      </c>
      <c r="C26" s="178"/>
      <c r="D26" s="178"/>
      <c r="E26" s="178" t="s">
        <v>752</v>
      </c>
      <c r="F26" s="178"/>
      <c r="G26" s="178"/>
      <c r="H26" s="178"/>
      <c r="I26" s="178" t="s">
        <v>756</v>
      </c>
      <c r="J26" s="178"/>
      <c r="K26" s="178"/>
      <c r="L26" s="178"/>
      <c r="M26" s="178"/>
      <c r="N26" s="178"/>
      <c r="O26" s="178"/>
      <c r="P26" s="178"/>
      <c r="Q26" s="178"/>
      <c r="R26" s="178"/>
      <c r="S26" s="178"/>
      <c r="T26" s="178"/>
      <c r="U26" s="178"/>
      <c r="V26" s="718">
        <v>341</v>
      </c>
      <c r="W26" s="718">
        <v>296</v>
      </c>
      <c r="X26" s="718">
        <v>296</v>
      </c>
      <c r="Y26" s="718">
        <v>296</v>
      </c>
      <c r="Z26" s="718">
        <v>296</v>
      </c>
      <c r="AA26" s="718">
        <v>296</v>
      </c>
      <c r="AB26" s="718">
        <v>296</v>
      </c>
      <c r="AC26" s="718">
        <v>296</v>
      </c>
      <c r="AD26" s="718">
        <v>286</v>
      </c>
      <c r="AE26" s="718">
        <v>286</v>
      </c>
      <c r="AF26" s="718">
        <v>286</v>
      </c>
      <c r="AG26" s="718">
        <v>286</v>
      </c>
      <c r="AH26" s="718">
        <v>48</v>
      </c>
      <c r="AI26" s="718">
        <v>48</v>
      </c>
      <c r="AJ26" s="718">
        <v>48</v>
      </c>
      <c r="AK26" s="718">
        <v>25</v>
      </c>
      <c r="AL26" s="718">
        <v>25</v>
      </c>
      <c r="AM26" s="718">
        <v>25</v>
      </c>
      <c r="AN26" s="718">
        <v>25</v>
      </c>
      <c r="AO26" s="718">
        <v>25</v>
      </c>
      <c r="AP26" s="718">
        <v>0</v>
      </c>
      <c r="AQ26" s="718">
        <v>0</v>
      </c>
      <c r="AR26" s="718">
        <v>0</v>
      </c>
      <c r="AS26" s="718">
        <v>0</v>
      </c>
      <c r="AT26" s="718">
        <v>0</v>
      </c>
      <c r="AU26" s="718">
        <v>0</v>
      </c>
      <c r="AV26" s="718"/>
      <c r="AW26" s="718"/>
      <c r="AX26" s="718"/>
      <c r="AY26" s="718"/>
      <c r="AZ26" s="718"/>
      <c r="BA26" s="718">
        <v>1731152</v>
      </c>
      <c r="BB26" s="718">
        <v>1567230</v>
      </c>
      <c r="BC26" s="718">
        <v>1567230</v>
      </c>
      <c r="BD26" s="718">
        <v>1567230</v>
      </c>
      <c r="BE26" s="718">
        <v>1567230</v>
      </c>
      <c r="BF26" s="718">
        <v>1567230</v>
      </c>
      <c r="BG26" s="718">
        <v>1567230</v>
      </c>
      <c r="BH26" s="718">
        <v>1567230</v>
      </c>
      <c r="BI26" s="718">
        <v>1504817</v>
      </c>
      <c r="BJ26" s="718">
        <v>1504817</v>
      </c>
      <c r="BK26" s="718">
        <v>1504817</v>
      </c>
      <c r="BL26" s="718">
        <v>1504817</v>
      </c>
      <c r="BM26" s="718">
        <v>127333</v>
      </c>
      <c r="BN26" s="718">
        <v>127333</v>
      </c>
      <c r="BO26" s="718">
        <v>127333</v>
      </c>
      <c r="BP26" s="718">
        <v>19592</v>
      </c>
      <c r="BQ26" s="718">
        <v>19592</v>
      </c>
      <c r="BR26" s="718">
        <v>19592</v>
      </c>
      <c r="BS26" s="718">
        <v>19592</v>
      </c>
      <c r="BT26" s="718">
        <v>19592</v>
      </c>
      <c r="BU26" s="718">
        <v>0</v>
      </c>
      <c r="BV26" s="718">
        <v>0</v>
      </c>
      <c r="BW26" s="718">
        <v>0</v>
      </c>
      <c r="BX26" s="718">
        <v>0</v>
      </c>
      <c r="BY26" s="718">
        <v>0</v>
      </c>
      <c r="BZ26" s="719">
        <v>0</v>
      </c>
      <c r="CA26" s="167"/>
    </row>
    <row r="27" spans="2:79" s="17" customFormat="1" ht="15.75">
      <c r="B27" s="273">
        <v>4</v>
      </c>
      <c r="C27" s="178"/>
      <c r="D27" s="178"/>
      <c r="E27" s="178" t="s">
        <v>95</v>
      </c>
      <c r="F27" s="178"/>
      <c r="G27" s="178"/>
      <c r="H27" s="178"/>
      <c r="I27" s="178" t="s">
        <v>756</v>
      </c>
      <c r="J27" s="178"/>
      <c r="K27" s="178"/>
      <c r="L27" s="178"/>
      <c r="M27" s="178"/>
      <c r="N27" s="178"/>
      <c r="O27" s="178"/>
      <c r="P27" s="178"/>
      <c r="Q27" s="178"/>
      <c r="R27" s="178"/>
      <c r="S27" s="178"/>
      <c r="T27" s="178"/>
      <c r="U27" s="178"/>
      <c r="V27" s="718">
        <v>32</v>
      </c>
      <c r="W27" s="718">
        <v>32</v>
      </c>
      <c r="X27" s="718">
        <v>32</v>
      </c>
      <c r="Y27" s="718">
        <v>32</v>
      </c>
      <c r="Z27" s="718">
        <v>32</v>
      </c>
      <c r="AA27" s="718">
        <v>32</v>
      </c>
      <c r="AB27" s="718">
        <v>32</v>
      </c>
      <c r="AC27" s="718">
        <v>32</v>
      </c>
      <c r="AD27" s="718">
        <v>32</v>
      </c>
      <c r="AE27" s="718">
        <v>32</v>
      </c>
      <c r="AF27" s="718">
        <v>30</v>
      </c>
      <c r="AG27" s="718">
        <v>30</v>
      </c>
      <c r="AH27" s="718">
        <v>30</v>
      </c>
      <c r="AI27" s="718">
        <v>30</v>
      </c>
      <c r="AJ27" s="718">
        <v>30</v>
      </c>
      <c r="AK27" s="718">
        <v>30</v>
      </c>
      <c r="AL27" s="718">
        <v>13</v>
      </c>
      <c r="AM27" s="718">
        <v>13</v>
      </c>
      <c r="AN27" s="718">
        <v>13</v>
      </c>
      <c r="AO27" s="718">
        <v>13</v>
      </c>
      <c r="AP27" s="718">
        <v>0</v>
      </c>
      <c r="AQ27" s="718">
        <v>0</v>
      </c>
      <c r="AR27" s="718">
        <v>0</v>
      </c>
      <c r="AS27" s="718">
        <v>0</v>
      </c>
      <c r="AT27" s="718">
        <v>0</v>
      </c>
      <c r="AU27" s="718">
        <v>0</v>
      </c>
      <c r="AV27" s="718"/>
      <c r="AW27" s="718"/>
      <c r="AX27" s="718"/>
      <c r="AY27" s="718"/>
      <c r="AZ27" s="718"/>
      <c r="BA27" s="718">
        <v>502885</v>
      </c>
      <c r="BB27" s="718">
        <v>497119</v>
      </c>
      <c r="BC27" s="718">
        <v>497119</v>
      </c>
      <c r="BD27" s="718">
        <v>497119</v>
      </c>
      <c r="BE27" s="718">
        <v>497119</v>
      </c>
      <c r="BF27" s="718">
        <v>497119</v>
      </c>
      <c r="BG27" s="718">
        <v>497119</v>
      </c>
      <c r="BH27" s="718">
        <v>496860</v>
      </c>
      <c r="BI27" s="718">
        <v>496860</v>
      </c>
      <c r="BJ27" s="718">
        <v>496860</v>
      </c>
      <c r="BK27" s="718">
        <v>481598</v>
      </c>
      <c r="BL27" s="718">
        <v>480609</v>
      </c>
      <c r="BM27" s="718">
        <v>480609</v>
      </c>
      <c r="BN27" s="718">
        <v>478775</v>
      </c>
      <c r="BO27" s="718">
        <v>478775</v>
      </c>
      <c r="BP27" s="718">
        <v>478122</v>
      </c>
      <c r="BQ27" s="718">
        <v>212459</v>
      </c>
      <c r="BR27" s="718">
        <v>212459</v>
      </c>
      <c r="BS27" s="718">
        <v>212459</v>
      </c>
      <c r="BT27" s="718">
        <v>212459</v>
      </c>
      <c r="BU27" s="718">
        <v>0</v>
      </c>
      <c r="BV27" s="718">
        <v>0</v>
      </c>
      <c r="BW27" s="718">
        <v>0</v>
      </c>
      <c r="BX27" s="718">
        <v>0</v>
      </c>
      <c r="BY27" s="718">
        <v>0</v>
      </c>
      <c r="BZ27" s="719">
        <v>0</v>
      </c>
      <c r="CA27" s="167"/>
    </row>
    <row r="28" spans="2:79" s="17" customFormat="1" ht="15.75">
      <c r="B28" s="273">
        <v>5</v>
      </c>
      <c r="C28" s="178"/>
      <c r="D28" s="178"/>
      <c r="E28" s="178" t="s">
        <v>96</v>
      </c>
      <c r="F28" s="178"/>
      <c r="G28" s="178"/>
      <c r="H28" s="178"/>
      <c r="I28" s="178" t="s">
        <v>756</v>
      </c>
      <c r="J28" s="178"/>
      <c r="K28" s="178"/>
      <c r="L28" s="178"/>
      <c r="M28" s="178"/>
      <c r="N28" s="178"/>
      <c r="O28" s="178"/>
      <c r="P28" s="178"/>
      <c r="Q28" s="178"/>
      <c r="R28" s="178"/>
      <c r="S28" s="178"/>
      <c r="T28" s="178"/>
      <c r="U28" s="178"/>
      <c r="V28" s="718">
        <v>2</v>
      </c>
      <c r="W28" s="718">
        <v>2</v>
      </c>
      <c r="X28" s="718">
        <v>2</v>
      </c>
      <c r="Y28" s="718">
        <v>2</v>
      </c>
      <c r="Z28" s="718">
        <v>2</v>
      </c>
      <c r="AA28" s="718">
        <v>2</v>
      </c>
      <c r="AB28" s="718">
        <v>2</v>
      </c>
      <c r="AC28" s="718">
        <v>2</v>
      </c>
      <c r="AD28" s="718">
        <v>2</v>
      </c>
      <c r="AE28" s="718">
        <v>2</v>
      </c>
      <c r="AF28" s="718">
        <v>2</v>
      </c>
      <c r="AG28" s="718">
        <v>2</v>
      </c>
      <c r="AH28" s="718">
        <v>2</v>
      </c>
      <c r="AI28" s="718">
        <v>2</v>
      </c>
      <c r="AJ28" s="718">
        <v>2</v>
      </c>
      <c r="AK28" s="718">
        <v>2</v>
      </c>
      <c r="AL28" s="718">
        <v>1</v>
      </c>
      <c r="AM28" s="718">
        <v>1</v>
      </c>
      <c r="AN28" s="718">
        <v>1</v>
      </c>
      <c r="AO28" s="718">
        <v>1</v>
      </c>
      <c r="AP28" s="718">
        <v>0</v>
      </c>
      <c r="AQ28" s="718">
        <v>0</v>
      </c>
      <c r="AR28" s="718">
        <v>0</v>
      </c>
      <c r="AS28" s="718">
        <v>0</v>
      </c>
      <c r="AT28" s="718">
        <v>0</v>
      </c>
      <c r="AU28" s="718">
        <v>0</v>
      </c>
      <c r="AV28" s="718"/>
      <c r="AW28" s="718"/>
      <c r="AX28" s="718"/>
      <c r="AY28" s="718"/>
      <c r="AZ28" s="718"/>
      <c r="BA28" s="718">
        <v>38059</v>
      </c>
      <c r="BB28" s="718">
        <v>37613</v>
      </c>
      <c r="BC28" s="718">
        <v>37613</v>
      </c>
      <c r="BD28" s="718">
        <v>37613</v>
      </c>
      <c r="BE28" s="718">
        <v>37613</v>
      </c>
      <c r="BF28" s="718">
        <v>37613</v>
      </c>
      <c r="BG28" s="718">
        <v>37613</v>
      </c>
      <c r="BH28" s="718">
        <v>37519</v>
      </c>
      <c r="BI28" s="718">
        <v>37519</v>
      </c>
      <c r="BJ28" s="718">
        <v>37519</v>
      </c>
      <c r="BK28" s="718">
        <v>31820</v>
      </c>
      <c r="BL28" s="718">
        <v>31560</v>
      </c>
      <c r="BM28" s="718">
        <v>31560</v>
      </c>
      <c r="BN28" s="718">
        <v>30589</v>
      </c>
      <c r="BO28" s="718">
        <v>30589</v>
      </c>
      <c r="BP28" s="718">
        <v>30476</v>
      </c>
      <c r="BQ28" s="718">
        <v>12734</v>
      </c>
      <c r="BR28" s="718">
        <v>12734</v>
      </c>
      <c r="BS28" s="718">
        <v>12734</v>
      </c>
      <c r="BT28" s="718">
        <v>12734</v>
      </c>
      <c r="BU28" s="718">
        <v>0</v>
      </c>
      <c r="BV28" s="718">
        <v>0</v>
      </c>
      <c r="BW28" s="718">
        <v>0</v>
      </c>
      <c r="BX28" s="718">
        <v>0</v>
      </c>
      <c r="BY28" s="718">
        <v>0</v>
      </c>
      <c r="BZ28" s="719">
        <v>0</v>
      </c>
      <c r="CA28" s="167"/>
    </row>
    <row r="29" spans="2:79" s="17" customFormat="1" ht="15.75">
      <c r="B29" s="273">
        <v>6</v>
      </c>
      <c r="C29" s="178"/>
      <c r="D29" s="178"/>
      <c r="E29" s="178" t="s">
        <v>744</v>
      </c>
      <c r="F29" s="178"/>
      <c r="G29" s="178"/>
      <c r="H29" s="178"/>
      <c r="I29" s="178" t="s">
        <v>756</v>
      </c>
      <c r="J29" s="178"/>
      <c r="K29" s="178"/>
      <c r="L29" s="178"/>
      <c r="M29" s="178"/>
      <c r="N29" s="178"/>
      <c r="O29" s="178"/>
      <c r="P29" s="178"/>
      <c r="Q29" s="178"/>
      <c r="R29" s="178"/>
      <c r="S29" s="178"/>
      <c r="T29" s="178"/>
      <c r="U29" s="178"/>
      <c r="V29" s="718">
        <v>57</v>
      </c>
      <c r="W29" s="718">
        <v>57</v>
      </c>
      <c r="X29" s="718">
        <v>57</v>
      </c>
      <c r="Y29" s="718">
        <v>57</v>
      </c>
      <c r="Z29" s="718">
        <v>57</v>
      </c>
      <c r="AA29" s="718">
        <v>57</v>
      </c>
      <c r="AB29" s="718">
        <v>57</v>
      </c>
      <c r="AC29" s="718">
        <v>57</v>
      </c>
      <c r="AD29" s="718">
        <v>57</v>
      </c>
      <c r="AE29" s="718">
        <v>57</v>
      </c>
      <c r="AF29" s="718">
        <v>57</v>
      </c>
      <c r="AG29" s="718">
        <v>57</v>
      </c>
      <c r="AH29" s="718">
        <v>57</v>
      </c>
      <c r="AI29" s="718">
        <v>57</v>
      </c>
      <c r="AJ29" s="718">
        <v>57</v>
      </c>
      <c r="AK29" s="718">
        <v>57</v>
      </c>
      <c r="AL29" s="718">
        <v>57</v>
      </c>
      <c r="AM29" s="718">
        <v>57</v>
      </c>
      <c r="AN29" s="718">
        <v>54</v>
      </c>
      <c r="AO29" s="718">
        <v>0</v>
      </c>
      <c r="AP29" s="718">
        <v>0</v>
      </c>
      <c r="AQ29" s="718">
        <v>0</v>
      </c>
      <c r="AR29" s="718">
        <v>0</v>
      </c>
      <c r="AS29" s="718">
        <v>0</v>
      </c>
      <c r="AT29" s="718">
        <v>0</v>
      </c>
      <c r="AU29" s="718">
        <v>0</v>
      </c>
      <c r="AV29" s="718"/>
      <c r="AW29" s="718"/>
      <c r="AX29" s="718"/>
      <c r="AY29" s="718"/>
      <c r="AZ29" s="718"/>
      <c r="BA29" s="718">
        <v>110951</v>
      </c>
      <c r="BB29" s="718">
        <v>110951</v>
      </c>
      <c r="BC29" s="718">
        <v>110951</v>
      </c>
      <c r="BD29" s="718">
        <v>110951</v>
      </c>
      <c r="BE29" s="718">
        <v>110951</v>
      </c>
      <c r="BF29" s="718">
        <v>110951</v>
      </c>
      <c r="BG29" s="718">
        <v>110951</v>
      </c>
      <c r="BH29" s="718">
        <v>110951</v>
      </c>
      <c r="BI29" s="718">
        <v>110951</v>
      </c>
      <c r="BJ29" s="718">
        <v>110951</v>
      </c>
      <c r="BK29" s="718">
        <v>110951</v>
      </c>
      <c r="BL29" s="718">
        <v>110951</v>
      </c>
      <c r="BM29" s="718">
        <v>110951</v>
      </c>
      <c r="BN29" s="718">
        <v>110951</v>
      </c>
      <c r="BO29" s="718">
        <v>110951</v>
      </c>
      <c r="BP29" s="718">
        <v>110951</v>
      </c>
      <c r="BQ29" s="718">
        <v>110951</v>
      </c>
      <c r="BR29" s="718">
        <v>110951</v>
      </c>
      <c r="BS29" s="718">
        <v>108110</v>
      </c>
      <c r="BT29" s="718">
        <v>0</v>
      </c>
      <c r="BU29" s="718">
        <v>0</v>
      </c>
      <c r="BV29" s="718">
        <v>0</v>
      </c>
      <c r="BW29" s="718">
        <v>0</v>
      </c>
      <c r="BX29" s="718">
        <v>0</v>
      </c>
      <c r="BY29" s="718">
        <v>0</v>
      </c>
      <c r="BZ29" s="719">
        <v>0</v>
      </c>
      <c r="CA29" s="167"/>
    </row>
    <row r="30" spans="2:79" s="17" customFormat="1" ht="15.75">
      <c r="B30" s="273">
        <v>7</v>
      </c>
      <c r="C30" s="178"/>
      <c r="D30" s="178"/>
      <c r="E30" s="178" t="s">
        <v>100</v>
      </c>
      <c r="F30" s="178"/>
      <c r="G30" s="178"/>
      <c r="H30" s="178"/>
      <c r="I30" s="178" t="s">
        <v>756</v>
      </c>
      <c r="J30" s="178"/>
      <c r="K30" s="178"/>
      <c r="L30" s="178"/>
      <c r="M30" s="178"/>
      <c r="N30" s="178"/>
      <c r="O30" s="178"/>
      <c r="P30" s="178"/>
      <c r="Q30" s="178"/>
      <c r="R30" s="178"/>
      <c r="S30" s="178"/>
      <c r="T30" s="178"/>
      <c r="U30" s="178"/>
      <c r="V30" s="718">
        <v>1229</v>
      </c>
      <c r="W30" s="718">
        <v>1229</v>
      </c>
      <c r="X30" s="718">
        <v>1229</v>
      </c>
      <c r="Y30" s="718">
        <v>1229</v>
      </c>
      <c r="Z30" s="718">
        <v>2127</v>
      </c>
      <c r="AA30" s="718">
        <v>2127</v>
      </c>
      <c r="AB30" s="718">
        <v>2127</v>
      </c>
      <c r="AC30" s="718">
        <v>2127</v>
      </c>
      <c r="AD30" s="718">
        <v>2127</v>
      </c>
      <c r="AE30" s="718">
        <v>2127</v>
      </c>
      <c r="AF30" s="718">
        <v>2127</v>
      </c>
      <c r="AG30" s="718">
        <v>2127</v>
      </c>
      <c r="AH30" s="718">
        <v>2127</v>
      </c>
      <c r="AI30" s="718">
        <v>1489</v>
      </c>
      <c r="AJ30" s="718">
        <v>0</v>
      </c>
      <c r="AK30" s="718">
        <v>0</v>
      </c>
      <c r="AL30" s="718">
        <v>0</v>
      </c>
      <c r="AM30" s="718">
        <v>0</v>
      </c>
      <c r="AN30" s="718">
        <v>0</v>
      </c>
      <c r="AO30" s="718">
        <v>0</v>
      </c>
      <c r="AP30" s="718">
        <v>0</v>
      </c>
      <c r="AQ30" s="718">
        <v>0</v>
      </c>
      <c r="AR30" s="718">
        <v>0</v>
      </c>
      <c r="AS30" s="718">
        <v>0</v>
      </c>
      <c r="AT30" s="718">
        <v>0</v>
      </c>
      <c r="AU30" s="718">
        <v>0</v>
      </c>
      <c r="AV30" s="718"/>
      <c r="AW30" s="718"/>
      <c r="AX30" s="718"/>
      <c r="AY30" s="718"/>
      <c r="AZ30" s="718"/>
      <c r="BA30" s="718">
        <v>5766646</v>
      </c>
      <c r="BB30" s="718">
        <v>5766646</v>
      </c>
      <c r="BC30" s="718">
        <v>5766646</v>
      </c>
      <c r="BD30" s="718">
        <v>5766646</v>
      </c>
      <c r="BE30" s="718">
        <v>9340038</v>
      </c>
      <c r="BF30" s="718">
        <v>9340038</v>
      </c>
      <c r="BG30" s="718">
        <v>9340038</v>
      </c>
      <c r="BH30" s="718">
        <v>9340038</v>
      </c>
      <c r="BI30" s="718">
        <v>9340038</v>
      </c>
      <c r="BJ30" s="718">
        <v>9340038</v>
      </c>
      <c r="BK30" s="718">
        <v>9340038</v>
      </c>
      <c r="BL30" s="718">
        <v>9340038</v>
      </c>
      <c r="BM30" s="718">
        <v>9340038</v>
      </c>
      <c r="BN30" s="718">
        <v>6538026</v>
      </c>
      <c r="BO30" s="718">
        <v>0</v>
      </c>
      <c r="BP30" s="718">
        <v>0</v>
      </c>
      <c r="BQ30" s="718">
        <v>0</v>
      </c>
      <c r="BR30" s="718">
        <v>0</v>
      </c>
      <c r="BS30" s="718">
        <v>0</v>
      </c>
      <c r="BT30" s="718">
        <v>0</v>
      </c>
      <c r="BU30" s="718">
        <v>0</v>
      </c>
      <c r="BV30" s="718">
        <v>0</v>
      </c>
      <c r="BW30" s="718">
        <v>0</v>
      </c>
      <c r="BX30" s="718">
        <v>0</v>
      </c>
      <c r="BY30" s="718">
        <v>0</v>
      </c>
      <c r="BZ30" s="719">
        <v>0</v>
      </c>
      <c r="CA30" s="167"/>
    </row>
    <row r="31" spans="2:79" s="17" customFormat="1" ht="15.75">
      <c r="B31" s="273">
        <v>8</v>
      </c>
      <c r="C31" s="178"/>
      <c r="D31" s="178"/>
      <c r="E31" s="178" t="s">
        <v>101</v>
      </c>
      <c r="F31" s="178"/>
      <c r="G31" s="178"/>
      <c r="H31" s="178"/>
      <c r="I31" s="178" t="s">
        <v>756</v>
      </c>
      <c r="J31" s="178"/>
      <c r="K31" s="178"/>
      <c r="L31" s="178"/>
      <c r="M31" s="178"/>
      <c r="N31" s="178"/>
      <c r="O31" s="178"/>
      <c r="P31" s="178"/>
      <c r="Q31" s="178"/>
      <c r="R31" s="178"/>
      <c r="S31" s="178"/>
      <c r="T31" s="178"/>
      <c r="U31" s="178"/>
      <c r="V31" s="718">
        <v>462</v>
      </c>
      <c r="W31" s="718">
        <v>462</v>
      </c>
      <c r="X31" s="718">
        <v>460</v>
      </c>
      <c r="Y31" s="718">
        <v>458</v>
      </c>
      <c r="Z31" s="718">
        <v>458</v>
      </c>
      <c r="AA31" s="718">
        <v>458</v>
      </c>
      <c r="AB31" s="718">
        <v>419</v>
      </c>
      <c r="AC31" s="718">
        <v>419</v>
      </c>
      <c r="AD31" s="718">
        <v>409</v>
      </c>
      <c r="AE31" s="718">
        <v>247</v>
      </c>
      <c r="AF31" s="718">
        <v>67</v>
      </c>
      <c r="AG31" s="718">
        <v>67</v>
      </c>
      <c r="AH31" s="718">
        <v>60</v>
      </c>
      <c r="AI31" s="718">
        <v>60</v>
      </c>
      <c r="AJ31" s="718">
        <v>60</v>
      </c>
      <c r="AK31" s="718">
        <v>50</v>
      </c>
      <c r="AL31" s="718">
        <v>19</v>
      </c>
      <c r="AM31" s="718">
        <v>19</v>
      </c>
      <c r="AN31" s="718">
        <v>19</v>
      </c>
      <c r="AO31" s="718">
        <v>19</v>
      </c>
      <c r="AP31" s="718">
        <v>0</v>
      </c>
      <c r="AQ31" s="718">
        <v>0</v>
      </c>
      <c r="AR31" s="718">
        <v>0</v>
      </c>
      <c r="AS31" s="718">
        <v>0</v>
      </c>
      <c r="AT31" s="718">
        <v>0</v>
      </c>
      <c r="AU31" s="718">
        <v>0</v>
      </c>
      <c r="AV31" s="718"/>
      <c r="AW31" s="718"/>
      <c r="AX31" s="718"/>
      <c r="AY31" s="718"/>
      <c r="AZ31" s="718"/>
      <c r="BA31" s="718">
        <v>2784592</v>
      </c>
      <c r="BB31" s="718">
        <v>2784592</v>
      </c>
      <c r="BC31" s="718">
        <v>2777671</v>
      </c>
      <c r="BD31" s="718">
        <v>2771791</v>
      </c>
      <c r="BE31" s="718">
        <v>2771791</v>
      </c>
      <c r="BF31" s="718">
        <v>2771791</v>
      </c>
      <c r="BG31" s="718">
        <v>2533149</v>
      </c>
      <c r="BH31" s="718">
        <v>2533149</v>
      </c>
      <c r="BI31" s="718">
        <v>2502350</v>
      </c>
      <c r="BJ31" s="718">
        <v>1509208</v>
      </c>
      <c r="BK31" s="718">
        <v>425834</v>
      </c>
      <c r="BL31" s="718">
        <v>424191</v>
      </c>
      <c r="BM31" s="718">
        <v>258684</v>
      </c>
      <c r="BN31" s="718">
        <v>258684</v>
      </c>
      <c r="BO31" s="718">
        <v>258684</v>
      </c>
      <c r="BP31" s="718">
        <v>203789</v>
      </c>
      <c r="BQ31" s="718">
        <v>19073</v>
      </c>
      <c r="BR31" s="718">
        <v>19073</v>
      </c>
      <c r="BS31" s="718">
        <v>19073</v>
      </c>
      <c r="BT31" s="718">
        <v>19073</v>
      </c>
      <c r="BU31" s="718">
        <v>0</v>
      </c>
      <c r="BV31" s="718">
        <v>0</v>
      </c>
      <c r="BW31" s="718">
        <v>0</v>
      </c>
      <c r="BX31" s="718">
        <v>0</v>
      </c>
      <c r="BY31" s="718">
        <v>0</v>
      </c>
      <c r="BZ31" s="719">
        <v>0</v>
      </c>
      <c r="CA31" s="167"/>
    </row>
    <row r="32" spans="2:79" s="17" customFormat="1" ht="15.75">
      <c r="B32" s="273">
        <v>9</v>
      </c>
      <c r="C32" s="178"/>
      <c r="D32" s="178"/>
      <c r="E32" s="178" t="s">
        <v>103</v>
      </c>
      <c r="F32" s="178"/>
      <c r="G32" s="178"/>
      <c r="H32" s="178"/>
      <c r="I32" s="178" t="s">
        <v>756</v>
      </c>
      <c r="J32" s="178"/>
      <c r="K32" s="178"/>
      <c r="L32" s="178"/>
      <c r="M32" s="178"/>
      <c r="N32" s="178"/>
      <c r="O32" s="178"/>
      <c r="P32" s="178"/>
      <c r="Q32" s="178"/>
      <c r="R32" s="178"/>
      <c r="S32" s="178"/>
      <c r="T32" s="178"/>
      <c r="U32" s="178"/>
      <c r="V32" s="718">
        <v>200</v>
      </c>
      <c r="W32" s="718">
        <v>200</v>
      </c>
      <c r="X32" s="718">
        <v>200</v>
      </c>
      <c r="Y32" s="718">
        <v>200</v>
      </c>
      <c r="Z32" s="718">
        <v>200</v>
      </c>
      <c r="AA32" s="718">
        <v>200</v>
      </c>
      <c r="AB32" s="718">
        <v>200</v>
      </c>
      <c r="AC32" s="718">
        <v>200</v>
      </c>
      <c r="AD32" s="718">
        <v>200</v>
      </c>
      <c r="AE32" s="718">
        <v>200</v>
      </c>
      <c r="AF32" s="718">
        <v>200</v>
      </c>
      <c r="AG32" s="718">
        <v>200</v>
      </c>
      <c r="AH32" s="718">
        <v>200</v>
      </c>
      <c r="AI32" s="718">
        <v>200</v>
      </c>
      <c r="AJ32" s="718">
        <v>87</v>
      </c>
      <c r="AK32" s="718">
        <v>0</v>
      </c>
      <c r="AL32" s="718">
        <v>0</v>
      </c>
      <c r="AM32" s="718">
        <v>0</v>
      </c>
      <c r="AN32" s="718">
        <v>0</v>
      </c>
      <c r="AO32" s="718">
        <v>0</v>
      </c>
      <c r="AP32" s="718">
        <v>0</v>
      </c>
      <c r="AQ32" s="718">
        <v>0</v>
      </c>
      <c r="AR32" s="718">
        <v>0</v>
      </c>
      <c r="AS32" s="718">
        <v>0</v>
      </c>
      <c r="AT32" s="718">
        <v>0</v>
      </c>
      <c r="AU32" s="718">
        <v>0</v>
      </c>
      <c r="AV32" s="718"/>
      <c r="AW32" s="718"/>
      <c r="AX32" s="718"/>
      <c r="AY32" s="718"/>
      <c r="AZ32" s="718"/>
      <c r="BA32" s="718">
        <v>573307</v>
      </c>
      <c r="BB32" s="718">
        <v>573307</v>
      </c>
      <c r="BC32" s="718">
        <v>573307</v>
      </c>
      <c r="BD32" s="718">
        <v>573307</v>
      </c>
      <c r="BE32" s="718">
        <v>573307</v>
      </c>
      <c r="BF32" s="718">
        <v>573307</v>
      </c>
      <c r="BG32" s="718">
        <v>573307</v>
      </c>
      <c r="BH32" s="718">
        <v>573307</v>
      </c>
      <c r="BI32" s="718">
        <v>573307</v>
      </c>
      <c r="BJ32" s="718">
        <v>573307</v>
      </c>
      <c r="BK32" s="718">
        <v>573307</v>
      </c>
      <c r="BL32" s="718">
        <v>573307</v>
      </c>
      <c r="BM32" s="718">
        <v>573307</v>
      </c>
      <c r="BN32" s="718">
        <v>573307</v>
      </c>
      <c r="BO32" s="718">
        <v>248762</v>
      </c>
      <c r="BP32" s="718">
        <v>0</v>
      </c>
      <c r="BQ32" s="718">
        <v>0</v>
      </c>
      <c r="BR32" s="718">
        <v>0</v>
      </c>
      <c r="BS32" s="718">
        <v>0</v>
      </c>
      <c r="BT32" s="718">
        <v>0</v>
      </c>
      <c r="BU32" s="718">
        <v>0</v>
      </c>
      <c r="BV32" s="718">
        <v>0</v>
      </c>
      <c r="BW32" s="718">
        <v>0</v>
      </c>
      <c r="BX32" s="718">
        <v>0</v>
      </c>
      <c r="BY32" s="718">
        <v>0</v>
      </c>
      <c r="BZ32" s="719">
        <v>0</v>
      </c>
      <c r="CA32" s="167"/>
    </row>
    <row r="33" spans="2:79" s="17" customFormat="1" ht="15.75">
      <c r="B33" s="273">
        <v>10</v>
      </c>
      <c r="C33" s="178"/>
      <c r="D33" s="178"/>
      <c r="E33" s="178" t="s">
        <v>105</v>
      </c>
      <c r="F33" s="178"/>
      <c r="G33" s="178"/>
      <c r="H33" s="178"/>
      <c r="I33" s="178" t="s">
        <v>756</v>
      </c>
      <c r="J33" s="178"/>
      <c r="K33" s="178"/>
      <c r="L33" s="178"/>
      <c r="M33" s="178"/>
      <c r="N33" s="178"/>
      <c r="O33" s="178"/>
      <c r="P33" s="178"/>
      <c r="Q33" s="178"/>
      <c r="R33" s="178"/>
      <c r="S33" s="178"/>
      <c r="T33" s="178"/>
      <c r="U33" s="178"/>
      <c r="V33" s="718">
        <v>272</v>
      </c>
      <c r="W33" s="718">
        <v>272</v>
      </c>
      <c r="X33" s="718">
        <v>61</v>
      </c>
      <c r="Y33" s="718">
        <v>61</v>
      </c>
      <c r="Z33" s="718">
        <v>61</v>
      </c>
      <c r="AA33" s="718">
        <v>61</v>
      </c>
      <c r="AB33" s="718">
        <v>61</v>
      </c>
      <c r="AC33" s="718">
        <v>61</v>
      </c>
      <c r="AD33" s="718">
        <v>61</v>
      </c>
      <c r="AE33" s="718">
        <v>61</v>
      </c>
      <c r="AF33" s="718">
        <v>61</v>
      </c>
      <c r="AG33" s="718">
        <v>61</v>
      </c>
      <c r="AH33" s="718">
        <v>61</v>
      </c>
      <c r="AI33" s="718">
        <v>61</v>
      </c>
      <c r="AJ33" s="718">
        <v>61</v>
      </c>
      <c r="AK33" s="718">
        <v>61</v>
      </c>
      <c r="AL33" s="718">
        <v>61</v>
      </c>
      <c r="AM33" s="718">
        <v>61</v>
      </c>
      <c r="AN33" s="718">
        <v>61</v>
      </c>
      <c r="AO33" s="718">
        <v>61</v>
      </c>
      <c r="AP33" s="718">
        <v>0</v>
      </c>
      <c r="AQ33" s="718">
        <v>0</v>
      </c>
      <c r="AR33" s="718">
        <v>0</v>
      </c>
      <c r="AS33" s="718">
        <v>0</v>
      </c>
      <c r="AT33" s="718">
        <v>0</v>
      </c>
      <c r="AU33" s="718">
        <v>0</v>
      </c>
      <c r="AV33" s="718"/>
      <c r="AW33" s="718"/>
      <c r="AX33" s="718"/>
      <c r="AY33" s="718"/>
      <c r="AZ33" s="718"/>
      <c r="BA33" s="718">
        <v>2462181</v>
      </c>
      <c r="BB33" s="718">
        <v>2462181</v>
      </c>
      <c r="BC33" s="718">
        <v>515382</v>
      </c>
      <c r="BD33" s="718">
        <v>515382</v>
      </c>
      <c r="BE33" s="718">
        <v>515382</v>
      </c>
      <c r="BF33" s="718">
        <v>515382</v>
      </c>
      <c r="BG33" s="718">
        <v>515382</v>
      </c>
      <c r="BH33" s="718">
        <v>515382</v>
      </c>
      <c r="BI33" s="718">
        <v>515382</v>
      </c>
      <c r="BJ33" s="718">
        <v>515382</v>
      </c>
      <c r="BK33" s="718">
        <v>515382</v>
      </c>
      <c r="BL33" s="718">
        <v>515382</v>
      </c>
      <c r="BM33" s="718">
        <v>515382</v>
      </c>
      <c r="BN33" s="718">
        <v>515382</v>
      </c>
      <c r="BO33" s="718">
        <v>515382</v>
      </c>
      <c r="BP33" s="718">
        <v>515382</v>
      </c>
      <c r="BQ33" s="718">
        <v>515382</v>
      </c>
      <c r="BR33" s="718">
        <v>515382</v>
      </c>
      <c r="BS33" s="718">
        <v>515382</v>
      </c>
      <c r="BT33" s="718">
        <v>515382</v>
      </c>
      <c r="BU33" s="718">
        <v>0</v>
      </c>
      <c r="BV33" s="718">
        <v>0</v>
      </c>
      <c r="BW33" s="718">
        <v>0</v>
      </c>
      <c r="BX33" s="718">
        <v>0</v>
      </c>
      <c r="BY33" s="718">
        <v>0</v>
      </c>
      <c r="BZ33" s="719">
        <v>0</v>
      </c>
      <c r="CA33" s="167"/>
    </row>
    <row r="34" spans="2:79" s="17" customFormat="1" ht="15.75">
      <c r="B34" s="273">
        <v>11</v>
      </c>
      <c r="C34" s="178"/>
      <c r="D34" s="178"/>
      <c r="E34" s="178" t="s">
        <v>114</v>
      </c>
      <c r="F34" s="178"/>
      <c r="G34" s="178"/>
      <c r="H34" s="178"/>
      <c r="I34" s="742">
        <v>2016</v>
      </c>
      <c r="J34" s="178"/>
      <c r="K34" s="178"/>
      <c r="L34" s="178"/>
      <c r="M34" s="178"/>
      <c r="N34" s="178"/>
      <c r="O34" s="178"/>
      <c r="P34" s="178"/>
      <c r="Q34" s="178"/>
      <c r="R34" s="178"/>
      <c r="S34" s="178"/>
      <c r="T34" s="178"/>
      <c r="U34" s="178"/>
      <c r="V34" s="718"/>
      <c r="W34" s="718">
        <v>1258</v>
      </c>
      <c r="X34" s="718">
        <v>1258</v>
      </c>
      <c r="Y34" s="718">
        <v>1258</v>
      </c>
      <c r="Z34" s="718">
        <v>1258</v>
      </c>
      <c r="AA34" s="718">
        <v>1258</v>
      </c>
      <c r="AB34" s="718">
        <v>1258</v>
      </c>
      <c r="AC34" s="718">
        <v>1258</v>
      </c>
      <c r="AD34" s="718">
        <v>1258</v>
      </c>
      <c r="AE34" s="718">
        <v>1258</v>
      </c>
      <c r="AF34" s="718">
        <v>1253</v>
      </c>
      <c r="AG34" s="718">
        <v>1215</v>
      </c>
      <c r="AH34" s="718">
        <v>1215</v>
      </c>
      <c r="AI34" s="718">
        <v>1215</v>
      </c>
      <c r="AJ34" s="718">
        <v>1214</v>
      </c>
      <c r="AK34" s="718">
        <v>1075</v>
      </c>
      <c r="AL34" s="718">
        <v>1075</v>
      </c>
      <c r="AM34" s="718">
        <v>402</v>
      </c>
      <c r="AN34" s="718">
        <v>0</v>
      </c>
      <c r="AO34" s="718">
        <v>0</v>
      </c>
      <c r="AP34" s="718">
        <v>0</v>
      </c>
      <c r="AQ34" s="718">
        <v>0</v>
      </c>
      <c r="AR34" s="718">
        <v>0</v>
      </c>
      <c r="AS34" s="718">
        <v>0</v>
      </c>
      <c r="AT34" s="718">
        <v>0</v>
      </c>
      <c r="AU34" s="718">
        <v>0</v>
      </c>
      <c r="AV34" s="718"/>
      <c r="AW34" s="718"/>
      <c r="AX34" s="718"/>
      <c r="AY34" s="718"/>
      <c r="AZ34" s="718"/>
      <c r="BA34" s="718"/>
      <c r="BB34" s="718">
        <v>19370627</v>
      </c>
      <c r="BC34" s="718">
        <v>19370627</v>
      </c>
      <c r="BD34" s="718">
        <v>19370627</v>
      </c>
      <c r="BE34" s="718">
        <v>19370627</v>
      </c>
      <c r="BF34" s="718">
        <v>19370627</v>
      </c>
      <c r="BG34" s="718">
        <v>19370627</v>
      </c>
      <c r="BH34" s="718">
        <v>19370627</v>
      </c>
      <c r="BI34" s="718">
        <v>19368117</v>
      </c>
      <c r="BJ34" s="718">
        <v>19368117</v>
      </c>
      <c r="BK34" s="718">
        <v>19289639</v>
      </c>
      <c r="BL34" s="718">
        <v>19085447</v>
      </c>
      <c r="BM34" s="718">
        <v>19075538</v>
      </c>
      <c r="BN34" s="718">
        <v>19075538</v>
      </c>
      <c r="BO34" s="718">
        <v>18984666</v>
      </c>
      <c r="BP34" s="718">
        <v>16768121</v>
      </c>
      <c r="BQ34" s="718">
        <v>16768121</v>
      </c>
      <c r="BR34" s="718">
        <v>6409685</v>
      </c>
      <c r="BS34" s="718">
        <v>0</v>
      </c>
      <c r="BT34" s="718">
        <v>0</v>
      </c>
      <c r="BU34" s="718">
        <v>0</v>
      </c>
      <c r="BV34" s="718">
        <v>0</v>
      </c>
      <c r="BW34" s="718">
        <v>0</v>
      </c>
      <c r="BX34" s="718">
        <v>0</v>
      </c>
      <c r="BY34" s="718">
        <v>0</v>
      </c>
      <c r="BZ34" s="719">
        <v>0</v>
      </c>
      <c r="CA34" s="167"/>
    </row>
    <row r="35" spans="2:79" s="17" customFormat="1" ht="15.75">
      <c r="B35" s="273">
        <v>12</v>
      </c>
      <c r="C35" s="178"/>
      <c r="D35" s="178"/>
      <c r="E35" s="178" t="s">
        <v>751</v>
      </c>
      <c r="F35" s="178"/>
      <c r="G35" s="178"/>
      <c r="H35" s="178"/>
      <c r="I35" s="742">
        <v>2016</v>
      </c>
      <c r="J35" s="178"/>
      <c r="K35" s="178"/>
      <c r="L35" s="178"/>
      <c r="M35" s="178"/>
      <c r="N35" s="178"/>
      <c r="O35" s="178"/>
      <c r="P35" s="178"/>
      <c r="Q35" s="178"/>
      <c r="R35" s="178"/>
      <c r="S35" s="178"/>
      <c r="T35" s="178"/>
      <c r="U35" s="178"/>
      <c r="V35" s="718"/>
      <c r="W35" s="718">
        <v>1255</v>
      </c>
      <c r="X35" s="718">
        <v>1255</v>
      </c>
      <c r="Y35" s="718">
        <v>1255</v>
      </c>
      <c r="Z35" s="718">
        <v>1255</v>
      </c>
      <c r="AA35" s="718">
        <v>1255</v>
      </c>
      <c r="AB35" s="718">
        <v>1255</v>
      </c>
      <c r="AC35" s="718">
        <v>1255</v>
      </c>
      <c r="AD35" s="718">
        <v>1255</v>
      </c>
      <c r="AE35" s="718">
        <v>1255</v>
      </c>
      <c r="AF35" s="718">
        <v>1255</v>
      </c>
      <c r="AG35" s="718">
        <v>1255</v>
      </c>
      <c r="AH35" s="718">
        <v>1255</v>
      </c>
      <c r="AI35" s="718">
        <v>1255</v>
      </c>
      <c r="AJ35" s="718">
        <v>1255</v>
      </c>
      <c r="AK35" s="718">
        <v>1255</v>
      </c>
      <c r="AL35" s="718">
        <v>1255</v>
      </c>
      <c r="AM35" s="718">
        <v>1255</v>
      </c>
      <c r="AN35" s="718">
        <v>1255</v>
      </c>
      <c r="AO35" s="718">
        <v>1143</v>
      </c>
      <c r="AP35" s="718">
        <v>0</v>
      </c>
      <c r="AQ35" s="718">
        <v>0</v>
      </c>
      <c r="AR35" s="718">
        <v>0</v>
      </c>
      <c r="AS35" s="718">
        <v>0</v>
      </c>
      <c r="AT35" s="718">
        <v>0</v>
      </c>
      <c r="AU35" s="718">
        <v>0</v>
      </c>
      <c r="AV35" s="718"/>
      <c r="AW35" s="718"/>
      <c r="AX35" s="718"/>
      <c r="AY35" s="718"/>
      <c r="AZ35" s="718"/>
      <c r="BA35" s="718"/>
      <c r="BB35" s="718">
        <v>4246239</v>
      </c>
      <c r="BC35" s="718">
        <v>4246239</v>
      </c>
      <c r="BD35" s="718">
        <v>4246239</v>
      </c>
      <c r="BE35" s="718">
        <v>4246239</v>
      </c>
      <c r="BF35" s="718">
        <v>4246239</v>
      </c>
      <c r="BG35" s="718">
        <v>4246239</v>
      </c>
      <c r="BH35" s="718">
        <v>4246239</v>
      </c>
      <c r="BI35" s="718">
        <v>4246239</v>
      </c>
      <c r="BJ35" s="718">
        <v>4246239</v>
      </c>
      <c r="BK35" s="718">
        <v>4246239</v>
      </c>
      <c r="BL35" s="718">
        <v>4246239</v>
      </c>
      <c r="BM35" s="718">
        <v>4246239</v>
      </c>
      <c r="BN35" s="718">
        <v>4246239</v>
      </c>
      <c r="BO35" s="718">
        <v>4246239</v>
      </c>
      <c r="BP35" s="718">
        <v>4246239</v>
      </c>
      <c r="BQ35" s="718">
        <v>4246239</v>
      </c>
      <c r="BR35" s="718">
        <v>4246239</v>
      </c>
      <c r="BS35" s="718">
        <v>4246239</v>
      </c>
      <c r="BT35" s="718">
        <v>4145814</v>
      </c>
      <c r="BU35" s="718">
        <v>0</v>
      </c>
      <c r="BV35" s="718">
        <v>0</v>
      </c>
      <c r="BW35" s="718">
        <v>0</v>
      </c>
      <c r="BX35" s="718">
        <v>0</v>
      </c>
      <c r="BY35" s="718">
        <v>0</v>
      </c>
      <c r="BZ35" s="719">
        <v>0</v>
      </c>
      <c r="CA35" s="167"/>
    </row>
    <row r="36" spans="2:79" s="17" customFormat="1" ht="15.75">
      <c r="B36" s="273">
        <v>13</v>
      </c>
      <c r="C36" s="178"/>
      <c r="D36" s="178"/>
      <c r="E36" s="178" t="s">
        <v>117</v>
      </c>
      <c r="F36" s="178"/>
      <c r="G36" s="178"/>
      <c r="H36" s="178"/>
      <c r="I36" s="742">
        <v>2016</v>
      </c>
      <c r="J36" s="178"/>
      <c r="K36" s="178"/>
      <c r="L36" s="178"/>
      <c r="M36" s="178"/>
      <c r="N36" s="178"/>
      <c r="O36" s="178"/>
      <c r="P36" s="178"/>
      <c r="Q36" s="178"/>
      <c r="R36" s="178"/>
      <c r="S36" s="178"/>
      <c r="T36" s="178"/>
      <c r="U36" s="178"/>
      <c r="V36" s="718"/>
      <c r="W36" s="718">
        <v>26</v>
      </c>
      <c r="X36" s="718">
        <v>26</v>
      </c>
      <c r="Y36" s="718">
        <v>26</v>
      </c>
      <c r="Z36" s="718">
        <v>26</v>
      </c>
      <c r="AA36" s="718">
        <v>26</v>
      </c>
      <c r="AB36" s="718">
        <v>25</v>
      </c>
      <c r="AC36" s="718">
        <v>25</v>
      </c>
      <c r="AD36" s="718">
        <v>25</v>
      </c>
      <c r="AE36" s="718">
        <v>25</v>
      </c>
      <c r="AF36" s="718">
        <v>23</v>
      </c>
      <c r="AG36" s="718">
        <v>10</v>
      </c>
      <c r="AH36" s="718">
        <v>10</v>
      </c>
      <c r="AI36" s="718">
        <v>9</v>
      </c>
      <c r="AJ36" s="718">
        <v>9</v>
      </c>
      <c r="AK36" s="718">
        <v>9</v>
      </c>
      <c r="AL36" s="718">
        <v>9</v>
      </c>
      <c r="AM36" s="718">
        <v>9</v>
      </c>
      <c r="AN36" s="718">
        <v>9</v>
      </c>
      <c r="AO36" s="718">
        <v>9</v>
      </c>
      <c r="AP36" s="718">
        <v>9</v>
      </c>
      <c r="AQ36" s="718">
        <v>0</v>
      </c>
      <c r="AR36" s="718">
        <v>0</v>
      </c>
      <c r="AS36" s="718">
        <v>0</v>
      </c>
      <c r="AT36" s="718">
        <v>0</v>
      </c>
      <c r="AU36" s="718">
        <v>0</v>
      </c>
      <c r="AV36" s="718"/>
      <c r="AW36" s="718"/>
      <c r="AX36" s="718"/>
      <c r="AY36" s="718"/>
      <c r="AZ36" s="718"/>
      <c r="BA36" s="718"/>
      <c r="BB36" s="718">
        <v>181241</v>
      </c>
      <c r="BC36" s="718">
        <v>181241</v>
      </c>
      <c r="BD36" s="718">
        <v>181241</v>
      </c>
      <c r="BE36" s="718">
        <v>181241</v>
      </c>
      <c r="BF36" s="718">
        <v>181241</v>
      </c>
      <c r="BG36" s="718">
        <v>181095</v>
      </c>
      <c r="BH36" s="718">
        <v>181095</v>
      </c>
      <c r="BI36" s="718">
        <v>181095</v>
      </c>
      <c r="BJ36" s="718">
        <v>181095</v>
      </c>
      <c r="BK36" s="718">
        <v>159165</v>
      </c>
      <c r="BL36" s="718">
        <v>138594</v>
      </c>
      <c r="BM36" s="718">
        <v>138594</v>
      </c>
      <c r="BN36" s="718">
        <v>137445</v>
      </c>
      <c r="BO36" s="718">
        <v>137445</v>
      </c>
      <c r="BP36" s="718">
        <v>137445</v>
      </c>
      <c r="BQ36" s="718">
        <v>137445</v>
      </c>
      <c r="BR36" s="718">
        <v>137445</v>
      </c>
      <c r="BS36" s="718">
        <v>137445</v>
      </c>
      <c r="BT36" s="718">
        <v>137445</v>
      </c>
      <c r="BU36" s="718">
        <v>137445</v>
      </c>
      <c r="BV36" s="718">
        <v>0</v>
      </c>
      <c r="BW36" s="718">
        <v>0</v>
      </c>
      <c r="BX36" s="718">
        <v>0</v>
      </c>
      <c r="BY36" s="718">
        <v>0</v>
      </c>
      <c r="BZ36" s="719">
        <v>0</v>
      </c>
      <c r="CA36" s="167"/>
    </row>
    <row r="37" spans="2:79" s="17" customFormat="1" ht="15.75">
      <c r="B37" s="273">
        <v>14</v>
      </c>
      <c r="C37" s="178"/>
      <c r="D37" s="178"/>
      <c r="E37" s="178" t="s">
        <v>118</v>
      </c>
      <c r="F37" s="178"/>
      <c r="G37" s="178"/>
      <c r="H37" s="178"/>
      <c r="I37" s="742">
        <v>2016</v>
      </c>
      <c r="J37" s="178"/>
      <c r="K37" s="178"/>
      <c r="L37" s="178"/>
      <c r="M37" s="178"/>
      <c r="N37" s="178"/>
      <c r="O37" s="178"/>
      <c r="P37" s="178"/>
      <c r="Q37" s="178"/>
      <c r="R37" s="178"/>
      <c r="S37" s="178"/>
      <c r="T37" s="178"/>
      <c r="U37" s="178"/>
      <c r="V37" s="718"/>
      <c r="W37" s="718">
        <v>27</v>
      </c>
      <c r="X37" s="718">
        <v>27</v>
      </c>
      <c r="Y37" s="718">
        <v>27</v>
      </c>
      <c r="Z37" s="718">
        <v>27</v>
      </c>
      <c r="AA37" s="718">
        <v>27</v>
      </c>
      <c r="AB37" s="718">
        <v>27</v>
      </c>
      <c r="AC37" s="718">
        <v>27</v>
      </c>
      <c r="AD37" s="718">
        <v>27</v>
      </c>
      <c r="AE37" s="718">
        <v>27</v>
      </c>
      <c r="AF37" s="718">
        <v>27</v>
      </c>
      <c r="AG37" s="718">
        <v>7</v>
      </c>
      <c r="AH37" s="718">
        <v>0</v>
      </c>
      <c r="AI37" s="718">
        <v>0</v>
      </c>
      <c r="AJ37" s="718">
        <v>0</v>
      </c>
      <c r="AK37" s="718">
        <v>0</v>
      </c>
      <c r="AL37" s="718">
        <v>0</v>
      </c>
      <c r="AM37" s="718">
        <v>0</v>
      </c>
      <c r="AN37" s="718">
        <v>0</v>
      </c>
      <c r="AO37" s="718">
        <v>0</v>
      </c>
      <c r="AP37" s="718">
        <v>0</v>
      </c>
      <c r="AQ37" s="718">
        <v>0</v>
      </c>
      <c r="AR37" s="718">
        <v>0</v>
      </c>
      <c r="AS37" s="718">
        <v>0</v>
      </c>
      <c r="AT37" s="718">
        <v>0</v>
      </c>
      <c r="AU37" s="718">
        <v>0</v>
      </c>
      <c r="AV37" s="718"/>
      <c r="AW37" s="718"/>
      <c r="AX37" s="718"/>
      <c r="AY37" s="718"/>
      <c r="AZ37" s="718"/>
      <c r="BA37" s="718"/>
      <c r="BB37" s="718">
        <v>210282</v>
      </c>
      <c r="BC37" s="718">
        <v>210282</v>
      </c>
      <c r="BD37" s="718">
        <v>210282</v>
      </c>
      <c r="BE37" s="718">
        <v>210282</v>
      </c>
      <c r="BF37" s="718">
        <v>210282</v>
      </c>
      <c r="BG37" s="718">
        <v>210282</v>
      </c>
      <c r="BH37" s="718">
        <v>210282</v>
      </c>
      <c r="BI37" s="718">
        <v>210282</v>
      </c>
      <c r="BJ37" s="718">
        <v>210282</v>
      </c>
      <c r="BK37" s="718">
        <v>210282</v>
      </c>
      <c r="BL37" s="718">
        <v>51916</v>
      </c>
      <c r="BM37" s="718">
        <v>0</v>
      </c>
      <c r="BN37" s="718">
        <v>0</v>
      </c>
      <c r="BO37" s="718">
        <v>0</v>
      </c>
      <c r="BP37" s="718">
        <v>0</v>
      </c>
      <c r="BQ37" s="718">
        <v>0</v>
      </c>
      <c r="BR37" s="718">
        <v>0</v>
      </c>
      <c r="BS37" s="718">
        <v>0</v>
      </c>
      <c r="BT37" s="718">
        <v>0</v>
      </c>
      <c r="BU37" s="718">
        <v>0</v>
      </c>
      <c r="BV37" s="718">
        <v>0</v>
      </c>
      <c r="BW37" s="718">
        <v>0</v>
      </c>
      <c r="BX37" s="718">
        <v>0</v>
      </c>
      <c r="BY37" s="718">
        <v>0</v>
      </c>
      <c r="BZ37" s="719">
        <v>0</v>
      </c>
      <c r="CA37" s="167"/>
    </row>
    <row r="38" spans="2:79" s="17" customFormat="1" ht="15.75">
      <c r="B38" s="273">
        <v>15</v>
      </c>
      <c r="C38" s="178"/>
      <c r="D38" s="178"/>
      <c r="E38" s="178" t="s">
        <v>119</v>
      </c>
      <c r="F38" s="178"/>
      <c r="G38" s="178"/>
      <c r="H38" s="178"/>
      <c r="I38" s="742">
        <v>2016</v>
      </c>
      <c r="J38" s="178"/>
      <c r="K38" s="178"/>
      <c r="L38" s="178"/>
      <c r="M38" s="178"/>
      <c r="N38" s="178"/>
      <c r="O38" s="178"/>
      <c r="P38" s="178"/>
      <c r="Q38" s="178"/>
      <c r="R38" s="178"/>
      <c r="S38" s="178"/>
      <c r="T38" s="178"/>
      <c r="U38" s="178"/>
      <c r="V38" s="718"/>
      <c r="W38" s="718">
        <v>533</v>
      </c>
      <c r="X38" s="718">
        <v>510</v>
      </c>
      <c r="Y38" s="718">
        <v>510</v>
      </c>
      <c r="Z38" s="718">
        <v>510</v>
      </c>
      <c r="AA38" s="718">
        <v>510</v>
      </c>
      <c r="AB38" s="718">
        <v>510</v>
      </c>
      <c r="AC38" s="718">
        <v>510</v>
      </c>
      <c r="AD38" s="718">
        <v>510</v>
      </c>
      <c r="AE38" s="718">
        <v>510</v>
      </c>
      <c r="AF38" s="718">
        <v>510</v>
      </c>
      <c r="AG38" s="718">
        <v>510</v>
      </c>
      <c r="AH38" s="718">
        <v>314</v>
      </c>
      <c r="AI38" s="718">
        <v>11</v>
      </c>
      <c r="AJ38" s="718">
        <v>11</v>
      </c>
      <c r="AK38" s="718">
        <v>1</v>
      </c>
      <c r="AL38" s="718">
        <v>0</v>
      </c>
      <c r="AM38" s="718">
        <v>0</v>
      </c>
      <c r="AN38" s="718">
        <v>0</v>
      </c>
      <c r="AO38" s="718">
        <v>0</v>
      </c>
      <c r="AP38" s="718">
        <v>0</v>
      </c>
      <c r="AQ38" s="718">
        <v>0</v>
      </c>
      <c r="AR38" s="718">
        <v>0</v>
      </c>
      <c r="AS38" s="718">
        <v>0</v>
      </c>
      <c r="AT38" s="718">
        <v>0</v>
      </c>
      <c r="AU38" s="718">
        <v>0</v>
      </c>
      <c r="AV38" s="718"/>
      <c r="AW38" s="718"/>
      <c r="AX38" s="718"/>
      <c r="AY38" s="718"/>
      <c r="AZ38" s="718"/>
      <c r="BA38" s="718"/>
      <c r="BB38" s="718">
        <v>3976883</v>
      </c>
      <c r="BC38" s="718">
        <v>3812817</v>
      </c>
      <c r="BD38" s="718">
        <v>3812817</v>
      </c>
      <c r="BE38" s="718">
        <v>3812817</v>
      </c>
      <c r="BF38" s="718">
        <v>3812817</v>
      </c>
      <c r="BG38" s="718">
        <v>3812817</v>
      </c>
      <c r="BH38" s="718">
        <v>3812817</v>
      </c>
      <c r="BI38" s="718">
        <v>3812817</v>
      </c>
      <c r="BJ38" s="718">
        <v>3812817</v>
      </c>
      <c r="BK38" s="718">
        <v>3812817</v>
      </c>
      <c r="BL38" s="718">
        <v>3810062</v>
      </c>
      <c r="BM38" s="718">
        <v>2345955</v>
      </c>
      <c r="BN38" s="718">
        <v>75816</v>
      </c>
      <c r="BO38" s="718">
        <v>75816</v>
      </c>
      <c r="BP38" s="718">
        <v>5229</v>
      </c>
      <c r="BQ38" s="718">
        <v>0</v>
      </c>
      <c r="BR38" s="718">
        <v>0</v>
      </c>
      <c r="BS38" s="718">
        <v>0</v>
      </c>
      <c r="BT38" s="718">
        <v>0</v>
      </c>
      <c r="BU38" s="718">
        <v>0</v>
      </c>
      <c r="BV38" s="718">
        <v>0</v>
      </c>
      <c r="BW38" s="718">
        <v>0</v>
      </c>
      <c r="BX38" s="718">
        <v>0</v>
      </c>
      <c r="BY38" s="718">
        <v>0</v>
      </c>
      <c r="BZ38" s="719">
        <v>0</v>
      </c>
      <c r="CA38" s="167"/>
    </row>
    <row r="39" spans="2:79" s="17" customFormat="1" ht="15.75">
      <c r="B39" s="273">
        <v>16</v>
      </c>
      <c r="C39" s="178"/>
      <c r="D39" s="178"/>
      <c r="E39" s="178" t="s">
        <v>121</v>
      </c>
      <c r="F39" s="178"/>
      <c r="G39" s="178"/>
      <c r="H39" s="178"/>
      <c r="I39" s="742">
        <v>2016</v>
      </c>
      <c r="J39" s="178"/>
      <c r="K39" s="178"/>
      <c r="L39" s="178"/>
      <c r="M39" s="178"/>
      <c r="N39" s="178"/>
      <c r="O39" s="178"/>
      <c r="P39" s="178"/>
      <c r="Q39" s="178"/>
      <c r="R39" s="178"/>
      <c r="S39" s="178"/>
      <c r="T39" s="178"/>
      <c r="U39" s="178"/>
      <c r="V39" s="718"/>
      <c r="W39" s="718">
        <v>15</v>
      </c>
      <c r="X39" s="718">
        <v>15</v>
      </c>
      <c r="Y39" s="718">
        <v>15</v>
      </c>
      <c r="Z39" s="718">
        <v>15</v>
      </c>
      <c r="AA39" s="718">
        <v>15</v>
      </c>
      <c r="AB39" s="718">
        <v>15</v>
      </c>
      <c r="AC39" s="718">
        <v>15</v>
      </c>
      <c r="AD39" s="718">
        <v>15</v>
      </c>
      <c r="AE39" s="718">
        <v>15</v>
      </c>
      <c r="AF39" s="718">
        <v>15</v>
      </c>
      <c r="AG39" s="718">
        <v>15</v>
      </c>
      <c r="AH39" s="718">
        <v>15</v>
      </c>
      <c r="AI39" s="718">
        <v>15</v>
      </c>
      <c r="AJ39" s="718">
        <v>15</v>
      </c>
      <c r="AK39" s="718">
        <v>15</v>
      </c>
      <c r="AL39" s="718">
        <v>5</v>
      </c>
      <c r="AM39" s="718">
        <v>0</v>
      </c>
      <c r="AN39" s="718">
        <v>0</v>
      </c>
      <c r="AO39" s="718">
        <v>0</v>
      </c>
      <c r="AP39" s="718">
        <v>0</v>
      </c>
      <c r="AQ39" s="718">
        <v>0</v>
      </c>
      <c r="AR39" s="718">
        <v>0</v>
      </c>
      <c r="AS39" s="718">
        <v>0</v>
      </c>
      <c r="AT39" s="718">
        <v>0</v>
      </c>
      <c r="AU39" s="718">
        <v>0</v>
      </c>
      <c r="AV39" s="718"/>
      <c r="AW39" s="718"/>
      <c r="AX39" s="718"/>
      <c r="AY39" s="718"/>
      <c r="AZ39" s="718"/>
      <c r="BA39" s="718"/>
      <c r="BB39" s="718">
        <v>82648</v>
      </c>
      <c r="BC39" s="718">
        <v>82648</v>
      </c>
      <c r="BD39" s="718">
        <v>82648</v>
      </c>
      <c r="BE39" s="718">
        <v>82648</v>
      </c>
      <c r="BF39" s="718">
        <v>82648</v>
      </c>
      <c r="BG39" s="718">
        <v>82648</v>
      </c>
      <c r="BH39" s="718">
        <v>82648</v>
      </c>
      <c r="BI39" s="718">
        <v>82648</v>
      </c>
      <c r="BJ39" s="718">
        <v>82648</v>
      </c>
      <c r="BK39" s="718">
        <v>82648</v>
      </c>
      <c r="BL39" s="718">
        <v>82648</v>
      </c>
      <c r="BM39" s="718">
        <v>82648</v>
      </c>
      <c r="BN39" s="718">
        <v>82648</v>
      </c>
      <c r="BO39" s="718">
        <v>82648</v>
      </c>
      <c r="BP39" s="718">
        <v>82648</v>
      </c>
      <c r="BQ39" s="718">
        <v>29696</v>
      </c>
      <c r="BR39" s="718">
        <v>0</v>
      </c>
      <c r="BS39" s="718">
        <v>0</v>
      </c>
      <c r="BT39" s="718">
        <v>0</v>
      </c>
      <c r="BU39" s="718">
        <v>0</v>
      </c>
      <c r="BV39" s="718">
        <v>0</v>
      </c>
      <c r="BW39" s="718">
        <v>0</v>
      </c>
      <c r="BX39" s="718">
        <v>0</v>
      </c>
      <c r="BY39" s="718">
        <v>0</v>
      </c>
      <c r="BZ39" s="719">
        <v>0</v>
      </c>
      <c r="CA39" s="167"/>
    </row>
    <row r="40" spans="2:79" s="17" customFormat="1" ht="15.75">
      <c r="B40" s="273">
        <v>17</v>
      </c>
      <c r="C40" s="178"/>
      <c r="D40" s="178"/>
      <c r="E40" s="178" t="s">
        <v>125</v>
      </c>
      <c r="F40" s="178"/>
      <c r="G40" s="178"/>
      <c r="H40" s="178"/>
      <c r="I40" s="742">
        <v>2016</v>
      </c>
      <c r="J40" s="178"/>
      <c r="K40" s="178"/>
      <c r="L40" s="178"/>
      <c r="M40" s="178"/>
      <c r="N40" s="178"/>
      <c r="O40" s="178"/>
      <c r="P40" s="178"/>
      <c r="Q40" s="178"/>
      <c r="R40" s="178"/>
      <c r="S40" s="178"/>
      <c r="T40" s="178"/>
      <c r="U40" s="178"/>
      <c r="V40" s="718"/>
      <c r="W40" s="718">
        <v>53</v>
      </c>
      <c r="X40" s="718">
        <v>53</v>
      </c>
      <c r="Y40" s="718">
        <v>10</v>
      </c>
      <c r="Z40" s="718">
        <v>10</v>
      </c>
      <c r="AA40" s="718">
        <v>10</v>
      </c>
      <c r="AB40" s="718">
        <v>10</v>
      </c>
      <c r="AC40" s="718">
        <v>10</v>
      </c>
      <c r="AD40" s="718">
        <v>10</v>
      </c>
      <c r="AE40" s="718">
        <v>10</v>
      </c>
      <c r="AF40" s="718">
        <v>10</v>
      </c>
      <c r="AG40" s="718">
        <v>10</v>
      </c>
      <c r="AH40" s="718">
        <v>10</v>
      </c>
      <c r="AI40" s="718">
        <v>1</v>
      </c>
      <c r="AJ40" s="718">
        <v>1</v>
      </c>
      <c r="AK40" s="718">
        <v>1</v>
      </c>
      <c r="AL40" s="718">
        <v>0</v>
      </c>
      <c r="AM40" s="718">
        <v>0</v>
      </c>
      <c r="AN40" s="718">
        <v>0</v>
      </c>
      <c r="AO40" s="718">
        <v>0</v>
      </c>
      <c r="AP40" s="718">
        <v>0</v>
      </c>
      <c r="AQ40" s="718">
        <v>0</v>
      </c>
      <c r="AR40" s="718">
        <v>0</v>
      </c>
      <c r="AS40" s="718">
        <v>0</v>
      </c>
      <c r="AT40" s="718">
        <v>0</v>
      </c>
      <c r="AU40" s="718">
        <v>0</v>
      </c>
      <c r="AV40" s="718"/>
      <c r="AW40" s="718"/>
      <c r="AX40" s="718"/>
      <c r="AY40" s="718"/>
      <c r="AZ40" s="718"/>
      <c r="BA40" s="718"/>
      <c r="BB40" s="718">
        <v>388603</v>
      </c>
      <c r="BC40" s="718">
        <v>388603</v>
      </c>
      <c r="BD40" s="718">
        <v>123933</v>
      </c>
      <c r="BE40" s="718">
        <v>123933</v>
      </c>
      <c r="BF40" s="718">
        <v>123933</v>
      </c>
      <c r="BG40" s="718">
        <v>123933</v>
      </c>
      <c r="BH40" s="718">
        <v>123933</v>
      </c>
      <c r="BI40" s="718">
        <v>123933</v>
      </c>
      <c r="BJ40" s="718">
        <v>123933</v>
      </c>
      <c r="BK40" s="718">
        <v>123933</v>
      </c>
      <c r="BL40" s="718">
        <v>123933</v>
      </c>
      <c r="BM40" s="718">
        <v>123933</v>
      </c>
      <c r="BN40" s="718">
        <v>4177</v>
      </c>
      <c r="BO40" s="718">
        <v>4177</v>
      </c>
      <c r="BP40" s="718">
        <v>4177</v>
      </c>
      <c r="BQ40" s="718">
        <v>0</v>
      </c>
      <c r="BR40" s="718">
        <v>0</v>
      </c>
      <c r="BS40" s="718">
        <v>0</v>
      </c>
      <c r="BT40" s="718">
        <v>0</v>
      </c>
      <c r="BU40" s="718">
        <v>0</v>
      </c>
      <c r="BV40" s="718">
        <v>0</v>
      </c>
      <c r="BW40" s="718">
        <v>0</v>
      </c>
      <c r="BX40" s="718">
        <v>0</v>
      </c>
      <c r="BY40" s="718">
        <v>0</v>
      </c>
      <c r="BZ40" s="719">
        <v>0</v>
      </c>
      <c r="CA40" s="167"/>
    </row>
    <row r="41" spans="2:79" s="17" customFormat="1" ht="15.75">
      <c r="B41" s="273">
        <v>18</v>
      </c>
      <c r="C41" s="178"/>
      <c r="D41" s="178"/>
      <c r="E41" s="178" t="s">
        <v>752</v>
      </c>
      <c r="F41" s="178"/>
      <c r="G41" s="178"/>
      <c r="H41" s="178"/>
      <c r="I41" s="742">
        <v>2016</v>
      </c>
      <c r="J41" s="178"/>
      <c r="K41" s="178"/>
      <c r="L41" s="178"/>
      <c r="M41" s="178"/>
      <c r="N41" s="178"/>
      <c r="O41" s="178"/>
      <c r="P41" s="178"/>
      <c r="Q41" s="178"/>
      <c r="R41" s="178"/>
      <c r="S41" s="178"/>
      <c r="T41" s="178"/>
      <c r="U41" s="178"/>
      <c r="V41" s="718"/>
      <c r="W41" s="718">
        <v>4244</v>
      </c>
      <c r="X41" s="718">
        <v>4197</v>
      </c>
      <c r="Y41" s="718">
        <v>4197</v>
      </c>
      <c r="Z41" s="718">
        <v>4197</v>
      </c>
      <c r="AA41" s="718">
        <v>4197</v>
      </c>
      <c r="AB41" s="718">
        <v>4197</v>
      </c>
      <c r="AC41" s="718">
        <v>4197</v>
      </c>
      <c r="AD41" s="718">
        <v>4197</v>
      </c>
      <c r="AE41" s="718">
        <v>3990</v>
      </c>
      <c r="AF41" s="718">
        <v>3990</v>
      </c>
      <c r="AG41" s="718">
        <v>3983</v>
      </c>
      <c r="AH41" s="718">
        <v>3983</v>
      </c>
      <c r="AI41" s="718">
        <v>1219</v>
      </c>
      <c r="AJ41" s="718">
        <v>1219</v>
      </c>
      <c r="AK41" s="718">
        <v>1219</v>
      </c>
      <c r="AL41" s="718">
        <v>472</v>
      </c>
      <c r="AM41" s="718">
        <v>472</v>
      </c>
      <c r="AN41" s="718">
        <v>472</v>
      </c>
      <c r="AO41" s="718">
        <v>472</v>
      </c>
      <c r="AP41" s="718">
        <v>472</v>
      </c>
      <c r="AQ41" s="718">
        <v>127</v>
      </c>
      <c r="AR41" s="718">
        <v>127</v>
      </c>
      <c r="AS41" s="718">
        <v>127</v>
      </c>
      <c r="AT41" s="718">
        <v>127</v>
      </c>
      <c r="AU41" s="718">
        <v>127</v>
      </c>
      <c r="AV41" s="718"/>
      <c r="AW41" s="718"/>
      <c r="AX41" s="718"/>
      <c r="AY41" s="718"/>
      <c r="AZ41" s="718"/>
      <c r="BA41" s="718"/>
      <c r="BB41" s="718">
        <v>41083220</v>
      </c>
      <c r="BC41" s="718">
        <v>40937376</v>
      </c>
      <c r="BD41" s="718">
        <v>40937376</v>
      </c>
      <c r="BE41" s="718">
        <v>40937376</v>
      </c>
      <c r="BF41" s="718">
        <v>40937376</v>
      </c>
      <c r="BG41" s="718">
        <v>40937376</v>
      </c>
      <c r="BH41" s="718">
        <v>40937376</v>
      </c>
      <c r="BI41" s="718">
        <v>40937376</v>
      </c>
      <c r="BJ41" s="718">
        <v>37498721</v>
      </c>
      <c r="BK41" s="718">
        <v>37498721</v>
      </c>
      <c r="BL41" s="718">
        <v>37425710</v>
      </c>
      <c r="BM41" s="718">
        <v>37425710</v>
      </c>
      <c r="BN41" s="718">
        <v>8340638</v>
      </c>
      <c r="BO41" s="718">
        <v>8340638</v>
      </c>
      <c r="BP41" s="718">
        <v>8340638</v>
      </c>
      <c r="BQ41" s="718">
        <v>1211803</v>
      </c>
      <c r="BR41" s="718">
        <v>1211803</v>
      </c>
      <c r="BS41" s="718">
        <v>1211803</v>
      </c>
      <c r="BT41" s="718">
        <v>1211803</v>
      </c>
      <c r="BU41" s="718">
        <v>1211803</v>
      </c>
      <c r="BV41" s="718">
        <v>192185</v>
      </c>
      <c r="BW41" s="718">
        <v>192185</v>
      </c>
      <c r="BX41" s="718">
        <v>192185</v>
      </c>
      <c r="BY41" s="718">
        <v>192185</v>
      </c>
      <c r="BZ41" s="719">
        <v>192185</v>
      </c>
      <c r="CA41" s="167"/>
    </row>
    <row r="42" spans="2:79" s="17" customFormat="1" ht="15.75">
      <c r="B42" s="273">
        <v>19</v>
      </c>
      <c r="C42" s="178"/>
      <c r="D42" s="178"/>
      <c r="E42" s="178" t="s">
        <v>753</v>
      </c>
      <c r="F42" s="178"/>
      <c r="G42" s="178"/>
      <c r="H42" s="178"/>
      <c r="I42" s="742">
        <v>2016</v>
      </c>
      <c r="J42" s="178"/>
      <c r="K42" s="178"/>
      <c r="L42" s="178"/>
      <c r="M42" s="178"/>
      <c r="N42" s="178"/>
      <c r="O42" s="178"/>
      <c r="P42" s="178"/>
      <c r="Q42" s="178"/>
      <c r="R42" s="178"/>
      <c r="S42" s="178"/>
      <c r="T42" s="178"/>
      <c r="U42" s="178"/>
      <c r="V42" s="718"/>
      <c r="W42" s="718">
        <v>1596</v>
      </c>
      <c r="X42" s="718">
        <v>1596</v>
      </c>
      <c r="Y42" s="718">
        <v>1596</v>
      </c>
      <c r="Z42" s="718">
        <v>1596</v>
      </c>
      <c r="AA42" s="718">
        <v>1596</v>
      </c>
      <c r="AB42" s="718">
        <v>1596</v>
      </c>
      <c r="AC42" s="718">
        <v>1596</v>
      </c>
      <c r="AD42" s="718">
        <v>1596</v>
      </c>
      <c r="AE42" s="718">
        <v>1596</v>
      </c>
      <c r="AF42" s="718">
        <v>1596</v>
      </c>
      <c r="AG42" s="718">
        <v>1149</v>
      </c>
      <c r="AH42" s="718">
        <v>1149</v>
      </c>
      <c r="AI42" s="718">
        <v>1149</v>
      </c>
      <c r="AJ42" s="718">
        <v>1149</v>
      </c>
      <c r="AK42" s="718">
        <v>1149</v>
      </c>
      <c r="AL42" s="718">
        <v>1078</v>
      </c>
      <c r="AM42" s="718">
        <v>1078</v>
      </c>
      <c r="AN42" s="718">
        <v>1078</v>
      </c>
      <c r="AO42" s="718">
        <v>1078</v>
      </c>
      <c r="AP42" s="718">
        <v>1078</v>
      </c>
      <c r="AQ42" s="718">
        <v>0</v>
      </c>
      <c r="AR42" s="718">
        <v>0</v>
      </c>
      <c r="AS42" s="718">
        <v>0</v>
      </c>
      <c r="AT42" s="718">
        <v>0</v>
      </c>
      <c r="AU42" s="718">
        <v>0</v>
      </c>
      <c r="AV42" s="718"/>
      <c r="AW42" s="718"/>
      <c r="AX42" s="718"/>
      <c r="AY42" s="718"/>
      <c r="AZ42" s="718"/>
      <c r="BA42" s="718"/>
      <c r="BB42" s="718">
        <v>10957531</v>
      </c>
      <c r="BC42" s="718">
        <v>10957531</v>
      </c>
      <c r="BD42" s="718">
        <v>10957531</v>
      </c>
      <c r="BE42" s="718">
        <v>10957531</v>
      </c>
      <c r="BF42" s="718">
        <v>10957531</v>
      </c>
      <c r="BG42" s="718">
        <v>10957531</v>
      </c>
      <c r="BH42" s="718">
        <v>10957531</v>
      </c>
      <c r="BI42" s="718">
        <v>10957531</v>
      </c>
      <c r="BJ42" s="718">
        <v>10957531</v>
      </c>
      <c r="BK42" s="718">
        <v>10957531</v>
      </c>
      <c r="BL42" s="718">
        <v>10395431</v>
      </c>
      <c r="BM42" s="718">
        <v>10395431</v>
      </c>
      <c r="BN42" s="718">
        <v>10395431</v>
      </c>
      <c r="BO42" s="718">
        <v>10395431</v>
      </c>
      <c r="BP42" s="718">
        <v>10395431</v>
      </c>
      <c r="BQ42" s="718">
        <v>9172458</v>
      </c>
      <c r="BR42" s="718">
        <v>9172458</v>
      </c>
      <c r="BS42" s="718">
        <v>9172458</v>
      </c>
      <c r="BT42" s="718">
        <v>9172458</v>
      </c>
      <c r="BU42" s="718">
        <v>9172458</v>
      </c>
      <c r="BV42" s="718">
        <v>0</v>
      </c>
      <c r="BW42" s="718">
        <v>0</v>
      </c>
      <c r="BX42" s="718">
        <v>0</v>
      </c>
      <c r="BY42" s="718">
        <v>0</v>
      </c>
      <c r="BZ42" s="719">
        <v>0</v>
      </c>
      <c r="CA42" s="167"/>
    </row>
    <row r="43" spans="2:79" s="17" customFormat="1" ht="15.75">
      <c r="B43" s="273">
        <v>20</v>
      </c>
      <c r="C43" s="178"/>
      <c r="D43" s="178"/>
      <c r="E43" s="178" t="s">
        <v>754</v>
      </c>
      <c r="F43" s="178"/>
      <c r="G43" s="178"/>
      <c r="H43" s="178"/>
      <c r="I43" s="742">
        <v>2016</v>
      </c>
      <c r="J43" s="178"/>
      <c r="K43" s="178"/>
      <c r="L43" s="178"/>
      <c r="M43" s="178"/>
      <c r="N43" s="178"/>
      <c r="O43" s="178"/>
      <c r="P43" s="178"/>
      <c r="Q43" s="178"/>
      <c r="R43" s="178"/>
      <c r="S43" s="178"/>
      <c r="T43" s="178"/>
      <c r="U43" s="178"/>
      <c r="V43" s="718"/>
      <c r="W43" s="718">
        <v>67</v>
      </c>
      <c r="X43" s="718">
        <v>67</v>
      </c>
      <c r="Y43" s="718">
        <v>67</v>
      </c>
      <c r="Z43" s="718">
        <v>67</v>
      </c>
      <c r="AA43" s="718">
        <v>67</v>
      </c>
      <c r="AB43" s="718">
        <v>67</v>
      </c>
      <c r="AC43" s="718">
        <v>67</v>
      </c>
      <c r="AD43" s="718">
        <v>67</v>
      </c>
      <c r="AE43" s="718">
        <v>67</v>
      </c>
      <c r="AF43" s="718">
        <v>67</v>
      </c>
      <c r="AG43" s="718">
        <v>67</v>
      </c>
      <c r="AH43" s="718">
        <v>67</v>
      </c>
      <c r="AI43" s="718">
        <v>67</v>
      </c>
      <c r="AJ43" s="718">
        <v>57</v>
      </c>
      <c r="AK43" s="718">
        <v>57</v>
      </c>
      <c r="AL43" s="718">
        <v>25</v>
      </c>
      <c r="AM43" s="718">
        <v>25</v>
      </c>
      <c r="AN43" s="718">
        <v>0</v>
      </c>
      <c r="AO43" s="718">
        <v>0</v>
      </c>
      <c r="AP43" s="718">
        <v>0</v>
      </c>
      <c r="AQ43" s="718">
        <v>0</v>
      </c>
      <c r="AR43" s="718">
        <v>0</v>
      </c>
      <c r="AS43" s="718">
        <v>0</v>
      </c>
      <c r="AT43" s="718">
        <v>0</v>
      </c>
      <c r="AU43" s="718">
        <v>0</v>
      </c>
      <c r="AV43" s="718"/>
      <c r="AW43" s="718"/>
      <c r="AX43" s="718"/>
      <c r="AY43" s="718"/>
      <c r="AZ43" s="718"/>
      <c r="BA43" s="718"/>
      <c r="BB43" s="718">
        <v>1067232</v>
      </c>
      <c r="BC43" s="718">
        <v>1067232</v>
      </c>
      <c r="BD43" s="718">
        <v>1067232</v>
      </c>
      <c r="BE43" s="718">
        <v>1067232</v>
      </c>
      <c r="BF43" s="718">
        <v>1067232</v>
      </c>
      <c r="BG43" s="718">
        <v>1067232</v>
      </c>
      <c r="BH43" s="718">
        <v>1067232</v>
      </c>
      <c r="BI43" s="718">
        <v>1067232</v>
      </c>
      <c r="BJ43" s="718">
        <v>1067232</v>
      </c>
      <c r="BK43" s="718">
        <v>1067232</v>
      </c>
      <c r="BL43" s="718">
        <v>1067232</v>
      </c>
      <c r="BM43" s="718">
        <v>1067232</v>
      </c>
      <c r="BN43" s="718">
        <v>1067232</v>
      </c>
      <c r="BO43" s="718">
        <v>899727</v>
      </c>
      <c r="BP43" s="718">
        <v>899727</v>
      </c>
      <c r="BQ43" s="718">
        <v>391592</v>
      </c>
      <c r="BR43" s="718">
        <v>391592</v>
      </c>
      <c r="BS43" s="718">
        <v>0</v>
      </c>
      <c r="BT43" s="718">
        <v>0</v>
      </c>
      <c r="BU43" s="718">
        <v>0</v>
      </c>
      <c r="BV43" s="718">
        <v>0</v>
      </c>
      <c r="BW43" s="718">
        <v>0</v>
      </c>
      <c r="BX43" s="718">
        <v>0</v>
      </c>
      <c r="BY43" s="718">
        <v>0</v>
      </c>
      <c r="BZ43" s="719">
        <v>0</v>
      </c>
      <c r="CA43" s="167"/>
    </row>
    <row r="44" spans="2:79" s="17" customFormat="1" ht="15.75">
      <c r="B44" s="273">
        <v>21</v>
      </c>
      <c r="C44" s="178"/>
      <c r="D44" s="178"/>
      <c r="E44" s="178" t="s">
        <v>755</v>
      </c>
      <c r="F44" s="178"/>
      <c r="G44" s="178"/>
      <c r="H44" s="178"/>
      <c r="I44" s="742">
        <v>2016</v>
      </c>
      <c r="J44" s="178"/>
      <c r="K44" s="178"/>
      <c r="L44" s="178"/>
      <c r="M44" s="178"/>
      <c r="N44" s="178"/>
      <c r="O44" s="178"/>
      <c r="P44" s="178"/>
      <c r="Q44" s="178"/>
      <c r="R44" s="178"/>
      <c r="S44" s="178"/>
      <c r="T44" s="178"/>
      <c r="U44" s="178"/>
      <c r="V44" s="718"/>
      <c r="W44" s="718"/>
      <c r="X44" s="718"/>
      <c r="Y44" s="718"/>
      <c r="Z44" s="718"/>
      <c r="AA44" s="718"/>
      <c r="AB44" s="718"/>
      <c r="AC44" s="718"/>
      <c r="AD44" s="718"/>
      <c r="AE44" s="718"/>
      <c r="AF44" s="718"/>
      <c r="AG44" s="718"/>
      <c r="AH44" s="718"/>
      <c r="AI44" s="718"/>
      <c r="AJ44" s="718"/>
      <c r="AK44" s="718"/>
      <c r="AL44" s="718"/>
      <c r="AM44" s="718"/>
      <c r="AN44" s="718"/>
      <c r="AO44" s="718"/>
      <c r="AP44" s="718"/>
      <c r="AQ44" s="718"/>
      <c r="AR44" s="718"/>
      <c r="AS44" s="718"/>
      <c r="AT44" s="718"/>
      <c r="AU44" s="718"/>
      <c r="AV44" s="718"/>
      <c r="AW44" s="718"/>
      <c r="AX44" s="718"/>
      <c r="AY44" s="718"/>
      <c r="AZ44" s="718"/>
      <c r="BA44" s="718"/>
      <c r="BB44" s="718">
        <v>2993</v>
      </c>
      <c r="BC44" s="718">
        <v>2993</v>
      </c>
      <c r="BD44" s="718">
        <v>2993</v>
      </c>
      <c r="BE44" s="718">
        <v>2993</v>
      </c>
      <c r="BF44" s="718">
        <v>2993</v>
      </c>
      <c r="BG44" s="718">
        <v>2993</v>
      </c>
      <c r="BH44" s="718">
        <v>2993</v>
      </c>
      <c r="BI44" s="718">
        <v>2993</v>
      </c>
      <c r="BJ44" s="718">
        <v>2993</v>
      </c>
      <c r="BK44" s="718">
        <v>2993</v>
      </c>
      <c r="BL44" s="718">
        <v>2993</v>
      </c>
      <c r="BM44" s="718">
        <v>2993</v>
      </c>
      <c r="BN44" s="718">
        <v>2993</v>
      </c>
      <c r="BO44" s="718">
        <v>2993</v>
      </c>
      <c r="BP44" s="718">
        <v>2152</v>
      </c>
      <c r="BQ44" s="718">
        <v>2152</v>
      </c>
      <c r="BR44" s="718">
        <v>2152</v>
      </c>
      <c r="BS44" s="718">
        <v>2152</v>
      </c>
      <c r="BT44" s="718">
        <v>0</v>
      </c>
      <c r="BU44" s="718">
        <v>0</v>
      </c>
      <c r="BV44" s="718">
        <v>0</v>
      </c>
      <c r="BW44" s="718">
        <v>0</v>
      </c>
      <c r="BX44" s="718">
        <v>0</v>
      </c>
      <c r="BY44" s="718">
        <v>0</v>
      </c>
      <c r="BZ44" s="719">
        <v>0</v>
      </c>
      <c r="CA44" s="167"/>
    </row>
    <row r="45" spans="2:79" s="17" customFormat="1" ht="15.75">
      <c r="B45" s="274" t="s">
        <v>493</v>
      </c>
      <c r="C45" s="277"/>
      <c r="D45" s="277"/>
      <c r="E45" s="277"/>
      <c r="F45" s="277"/>
      <c r="G45" s="277"/>
      <c r="H45" s="277"/>
      <c r="I45" s="277"/>
      <c r="J45" s="277"/>
      <c r="K45" s="277"/>
      <c r="L45" s="277"/>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K45" s="277"/>
      <c r="AL45" s="277"/>
      <c r="AM45" s="277"/>
      <c r="AN45" s="277"/>
      <c r="AO45" s="277"/>
      <c r="AP45" s="277"/>
      <c r="AQ45" s="277"/>
      <c r="AR45" s="277"/>
      <c r="AS45" s="277"/>
      <c r="AT45" s="277"/>
      <c r="AU45" s="277"/>
      <c r="AV45" s="277"/>
      <c r="AW45" s="277"/>
      <c r="AX45" s="277"/>
      <c r="AY45" s="277"/>
      <c r="AZ45" s="277"/>
      <c r="BA45" s="277"/>
      <c r="BB45" s="277"/>
      <c r="BC45" s="277"/>
      <c r="BD45" s="277"/>
      <c r="BE45" s="277"/>
      <c r="BF45" s="277"/>
      <c r="BG45" s="277"/>
      <c r="BH45" s="277"/>
      <c r="BI45" s="277"/>
      <c r="BJ45" s="277"/>
      <c r="BK45" s="277"/>
      <c r="BL45" s="277"/>
      <c r="BM45" s="277"/>
      <c r="BN45" s="277"/>
      <c r="BO45" s="277"/>
      <c r="BP45" s="277"/>
      <c r="BQ45" s="277"/>
      <c r="BR45" s="277"/>
      <c r="BS45" s="277"/>
      <c r="BT45" s="277"/>
      <c r="BU45" s="277"/>
      <c r="BV45" s="277"/>
      <c r="BW45" s="277"/>
      <c r="BX45" s="277"/>
      <c r="BY45" s="277"/>
      <c r="BZ45" s="278"/>
      <c r="CA45" s="167"/>
    </row>
  </sheetData>
  <mergeCells count="1">
    <mergeCell ref="B22:B23"/>
  </mergeCells>
  <hyperlinks>
    <hyperlink ref="G18" location="Table_5_b.__2016_Lost_Revenues_Work_Form" display="Go to Tab 5."/>
  </hyperlinks>
  <pageMargins left="0.70866141732283472" right="0.70866141732283472" top="0.74803149606299213" bottom="0.74803149606299213" header="0.31496062992125984" footer="0.31496062992125984"/>
  <pageSetup scale="65" fitToWidth="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1"/>
  <sheetViews>
    <sheetView showZeros="0" zoomScaleNormal="100" workbookViewId="0">
      <selection activeCell="A4" sqref="A4"/>
    </sheetView>
  </sheetViews>
  <sheetFormatPr defaultColWidth="0" defaultRowHeight="0" customHeight="1" zeroHeight="1"/>
  <cols>
    <col min="1" max="1" width="28" style="724" bestFit="1" customWidth="1"/>
    <col min="2" max="2" width="15.140625" style="724" bestFit="1" customWidth="1"/>
    <col min="3" max="3" width="12.42578125" style="724" customWidth="1"/>
    <col min="4" max="4" width="13.85546875" style="724" bestFit="1" customWidth="1"/>
    <col min="5" max="5" width="12.42578125" style="724" customWidth="1"/>
    <col min="6" max="6" width="13.85546875" style="724" bestFit="1" customWidth="1"/>
    <col min="7" max="16384" width="12.42578125" style="724" hidden="1"/>
  </cols>
  <sheetData>
    <row r="1" spans="1:10" ht="29.1" customHeight="1">
      <c r="A1" s="809" t="s">
        <v>764</v>
      </c>
      <c r="B1" s="809"/>
      <c r="C1" s="809"/>
      <c r="D1" s="809"/>
      <c r="E1" s="809"/>
      <c r="F1" s="809"/>
    </row>
    <row r="2" spans="1:10" ht="29.1" customHeight="1">
      <c r="A2" s="749" t="s">
        <v>237</v>
      </c>
      <c r="B2" s="749" t="s">
        <v>765</v>
      </c>
      <c r="C2" s="749" t="s">
        <v>766</v>
      </c>
      <c r="D2" s="749" t="s">
        <v>767</v>
      </c>
      <c r="E2" s="749"/>
      <c r="F2" s="749"/>
    </row>
    <row r="3" spans="1:10" ht="12.75">
      <c r="A3" s="729" t="s">
        <v>772</v>
      </c>
      <c r="B3" s="753">
        <v>7976079</v>
      </c>
      <c r="C3" s="752">
        <f>+D3/B3</f>
        <v>0.64076145685116714</v>
      </c>
      <c r="D3" s="753">
        <v>5110764</v>
      </c>
      <c r="E3" s="749"/>
      <c r="F3" s="749"/>
    </row>
    <row r="4" spans="1:10" ht="12.75">
      <c r="A4" s="729" t="s">
        <v>770</v>
      </c>
      <c r="B4" s="753">
        <v>18507361</v>
      </c>
      <c r="C4" s="752">
        <v>0.72287172655247822</v>
      </c>
      <c r="D4" s="753">
        <v>13378448</v>
      </c>
      <c r="E4" s="749"/>
      <c r="F4" s="749"/>
    </row>
    <row r="5" spans="1:10" ht="12.75">
      <c r="A5" s="729" t="s">
        <v>771</v>
      </c>
      <c r="B5" s="753">
        <v>18507361</v>
      </c>
      <c r="C5" s="752">
        <v>0.72287172655247822</v>
      </c>
      <c r="D5" s="753">
        <v>13378448</v>
      </c>
      <c r="E5" s="749"/>
      <c r="F5" s="755"/>
    </row>
    <row r="6" spans="1:10" ht="29.1" customHeight="1">
      <c r="A6" s="749"/>
      <c r="B6" s="749"/>
      <c r="C6" s="749"/>
      <c r="D6" s="749"/>
      <c r="E6" s="749"/>
      <c r="F6" s="749"/>
    </row>
    <row r="7" spans="1:10" ht="29.1" customHeight="1">
      <c r="A7" s="809" t="s">
        <v>740</v>
      </c>
      <c r="B7" s="809"/>
      <c r="C7" s="809"/>
      <c r="D7" s="809"/>
      <c r="E7" s="809"/>
      <c r="F7" s="809"/>
    </row>
    <row r="8" spans="1:10" ht="51">
      <c r="A8" s="740" t="s">
        <v>62</v>
      </c>
      <c r="B8" s="740" t="s">
        <v>730</v>
      </c>
      <c r="C8" s="740" t="s">
        <v>739</v>
      </c>
      <c r="D8" s="740" t="s">
        <v>768</v>
      </c>
      <c r="E8" s="740" t="s">
        <v>769</v>
      </c>
      <c r="F8" s="740" t="s">
        <v>731</v>
      </c>
      <c r="G8" s="724">
        <v>1.1451</v>
      </c>
      <c r="H8" s="724">
        <v>1.1732</v>
      </c>
      <c r="I8" s="724">
        <v>0</v>
      </c>
      <c r="J8" s="724">
        <v>0</v>
      </c>
    </row>
    <row r="9" spans="1:10" ht="12.75">
      <c r="A9" s="741">
        <v>41275</v>
      </c>
      <c r="B9" s="737">
        <v>9558.2119999999995</v>
      </c>
      <c r="C9" s="729"/>
      <c r="D9" s="729"/>
      <c r="E9" s="729"/>
      <c r="F9" s="729"/>
    </row>
    <row r="10" spans="1:10" ht="12.75">
      <c r="A10" s="741">
        <v>41306</v>
      </c>
      <c r="B10" s="737">
        <v>8637.0939999999991</v>
      </c>
      <c r="C10" s="729"/>
      <c r="D10" s="729"/>
      <c r="E10" s="729"/>
      <c r="F10" s="729"/>
    </row>
    <row r="11" spans="1:10" ht="12.75">
      <c r="A11" s="741">
        <v>41334</v>
      </c>
      <c r="B11" s="737">
        <v>9498.4519999999993</v>
      </c>
      <c r="C11" s="729"/>
      <c r="D11" s="729"/>
      <c r="E11" s="729"/>
      <c r="F11" s="729"/>
    </row>
    <row r="12" spans="1:10" ht="12.75">
      <c r="A12" s="741">
        <v>41365</v>
      </c>
      <c r="B12" s="737">
        <v>9055.4920000000002</v>
      </c>
      <c r="C12" s="729"/>
      <c r="D12" s="729"/>
      <c r="E12" s="729"/>
      <c r="F12" s="729"/>
    </row>
    <row r="13" spans="1:10" ht="12.75">
      <c r="A13" s="741">
        <v>41395</v>
      </c>
      <c r="B13" s="737">
        <v>9232.3150000000005</v>
      </c>
      <c r="C13" s="729"/>
      <c r="D13" s="729"/>
      <c r="E13" s="729"/>
      <c r="F13" s="729"/>
    </row>
    <row r="14" spans="1:10" ht="12.75">
      <c r="A14" s="741">
        <v>41426</v>
      </c>
      <c r="B14" s="737">
        <v>8854.64</v>
      </c>
      <c r="C14" s="729"/>
      <c r="D14" s="729"/>
      <c r="E14" s="729"/>
      <c r="F14" s="729"/>
    </row>
    <row r="15" spans="1:10" ht="12.75">
      <c r="A15" s="741">
        <v>41456</v>
      </c>
      <c r="B15" s="737">
        <v>9023.518</v>
      </c>
      <c r="C15" s="729"/>
      <c r="D15" s="729"/>
      <c r="E15" s="729"/>
      <c r="F15" s="729"/>
    </row>
    <row r="16" spans="1:10" ht="12.75">
      <c r="A16" s="741">
        <v>41487</v>
      </c>
      <c r="B16" s="737">
        <v>9023.366</v>
      </c>
      <c r="C16" s="729"/>
      <c r="D16" s="729"/>
      <c r="E16" s="729"/>
      <c r="F16" s="729"/>
    </row>
    <row r="17" spans="1:9" ht="12.75">
      <c r="A17" s="741">
        <v>41518</v>
      </c>
      <c r="B17" s="737">
        <v>8436.4490000000005</v>
      </c>
      <c r="C17" s="729"/>
      <c r="D17" s="729"/>
      <c r="E17" s="729"/>
      <c r="F17" s="729"/>
    </row>
    <row r="18" spans="1:9" ht="12.75">
      <c r="A18" s="741">
        <v>41548</v>
      </c>
      <c r="B18" s="737">
        <v>8569.7780000000002</v>
      </c>
      <c r="C18" s="729"/>
      <c r="D18" s="729"/>
      <c r="E18" s="729"/>
      <c r="F18" s="729"/>
    </row>
    <row r="19" spans="1:9" ht="12.75">
      <c r="A19" s="741">
        <v>41579</v>
      </c>
      <c r="B19" s="737">
        <v>8136.2830000000004</v>
      </c>
      <c r="C19" s="729"/>
      <c r="D19" s="729"/>
      <c r="E19" s="729"/>
      <c r="F19" s="729"/>
      <c r="G19" s="724" t="e">
        <f>#REF!*$G$8</f>
        <v>#REF!</v>
      </c>
    </row>
    <row r="20" spans="1:9" ht="12.75">
      <c r="A20" s="741">
        <v>41609</v>
      </c>
      <c r="B20" s="737">
        <v>8209.3449999999993</v>
      </c>
      <c r="C20" s="729"/>
      <c r="D20" s="729"/>
      <c r="E20" s="729"/>
      <c r="F20" s="729"/>
      <c r="G20" s="724" t="e">
        <f>#REF!*$G$8</f>
        <v>#REF!</v>
      </c>
    </row>
    <row r="21" spans="1:9" ht="12.75">
      <c r="A21" s="730" t="s">
        <v>733</v>
      </c>
      <c r="B21" s="738">
        <v>106234.944</v>
      </c>
      <c r="C21" s="739">
        <v>110890</v>
      </c>
      <c r="D21" s="739">
        <f>+(C21-B21)</f>
        <v>4655.0559999999969</v>
      </c>
      <c r="E21" s="754">
        <f>+C3</f>
        <v>0.64076145685116714</v>
      </c>
      <c r="F21" s="750">
        <f>+E21*D21</f>
        <v>2982.7804642837646</v>
      </c>
      <c r="G21" s="724" t="e">
        <f>SUM(G19:G20)</f>
        <v>#REF!</v>
      </c>
      <c r="H21" s="724" t="e">
        <f>G21*6</f>
        <v>#REF!</v>
      </c>
      <c r="I21" s="724" t="e">
        <f>H21-G21</f>
        <v>#REF!</v>
      </c>
    </row>
    <row r="22" spans="1:9" ht="12.75">
      <c r="A22" s="741">
        <v>41640</v>
      </c>
      <c r="B22" s="737">
        <v>8064.6</v>
      </c>
      <c r="C22" s="729"/>
      <c r="D22" s="729"/>
      <c r="E22" s="729"/>
      <c r="F22" s="729"/>
      <c r="H22" s="724" t="e">
        <f>#REF!*$H$8</f>
        <v>#REF!</v>
      </c>
    </row>
    <row r="23" spans="1:9" ht="12.75">
      <c r="A23" s="741">
        <v>41671</v>
      </c>
      <c r="B23" s="737">
        <v>7260.7449999999999</v>
      </c>
      <c r="C23" s="729"/>
      <c r="D23" s="729"/>
      <c r="E23" s="729"/>
      <c r="F23" s="729"/>
      <c r="H23" s="724" t="e">
        <f>#REF!*$H$8</f>
        <v>#REF!</v>
      </c>
    </row>
    <row r="24" spans="1:9" ht="12.75">
      <c r="A24" s="741">
        <v>41699</v>
      </c>
      <c r="B24" s="737">
        <v>7933.8620000000001</v>
      </c>
      <c r="C24" s="729"/>
      <c r="D24" s="729"/>
      <c r="E24" s="729"/>
      <c r="F24" s="729"/>
      <c r="H24" s="724" t="e">
        <f>#REF!*$H$8</f>
        <v>#REF!</v>
      </c>
    </row>
    <row r="25" spans="1:9" ht="12.75">
      <c r="A25" s="741">
        <v>41730</v>
      </c>
      <c r="B25" s="737">
        <v>7554.1279999999997</v>
      </c>
      <c r="C25" s="729"/>
      <c r="D25" s="729"/>
      <c r="E25" s="729"/>
      <c r="F25" s="729"/>
      <c r="H25" s="724" t="e">
        <f>#REF!*$H$8</f>
        <v>#REF!</v>
      </c>
    </row>
    <row r="26" spans="1:9" ht="12.75">
      <c r="A26" s="741">
        <v>41760</v>
      </c>
      <c r="B26" s="737">
        <v>7707.098</v>
      </c>
      <c r="C26" s="729"/>
      <c r="D26" s="729"/>
      <c r="E26" s="729"/>
      <c r="F26" s="729"/>
      <c r="H26" s="724" t="e">
        <f>#REF!*$H$8</f>
        <v>#REF!</v>
      </c>
    </row>
    <row r="27" spans="1:9" ht="12.75">
      <c r="A27" s="741">
        <v>41791</v>
      </c>
      <c r="B27" s="737">
        <v>7460.76</v>
      </c>
      <c r="C27" s="729"/>
      <c r="D27" s="729"/>
      <c r="E27" s="729"/>
      <c r="F27" s="729"/>
      <c r="H27" s="724" t="e">
        <f>#REF!*$H$8</f>
        <v>#REF!</v>
      </c>
    </row>
    <row r="28" spans="1:9" ht="12.75">
      <c r="A28" s="741">
        <v>41821</v>
      </c>
      <c r="B28" s="737">
        <v>7668.5789999999997</v>
      </c>
      <c r="C28" s="729"/>
      <c r="D28" s="729"/>
      <c r="E28" s="729"/>
      <c r="F28" s="729"/>
      <c r="H28" s="724" t="e">
        <f>#REF!*$H$8</f>
        <v>#REF!</v>
      </c>
    </row>
    <row r="29" spans="1:9" ht="12.75">
      <c r="A29" s="741">
        <v>41852</v>
      </c>
      <c r="B29" s="737">
        <v>7525.5770000000002</v>
      </c>
      <c r="C29" s="729"/>
      <c r="D29" s="729"/>
      <c r="E29" s="729"/>
      <c r="F29" s="729"/>
      <c r="H29" s="724" t="e">
        <f>#REF!*$H$8</f>
        <v>#REF!</v>
      </c>
    </row>
    <row r="30" spans="1:9" ht="12.75">
      <c r="A30" s="741">
        <v>41883</v>
      </c>
      <c r="B30" s="737">
        <v>7223.1459999999997</v>
      </c>
      <c r="C30" s="729"/>
      <c r="D30" s="729"/>
      <c r="E30" s="729"/>
      <c r="F30" s="729"/>
      <c r="H30" s="724" t="e">
        <f>#REF!*$H$8</f>
        <v>#REF!</v>
      </c>
    </row>
    <row r="31" spans="1:9" ht="12.75">
      <c r="A31" s="741">
        <v>41913</v>
      </c>
      <c r="B31" s="737">
        <v>7522.8159999999998</v>
      </c>
      <c r="C31" s="729"/>
      <c r="D31" s="729"/>
      <c r="E31" s="729"/>
      <c r="F31" s="729"/>
      <c r="H31" s="724" t="e">
        <f>#REF!*$H$8</f>
        <v>#REF!</v>
      </c>
    </row>
    <row r="32" spans="1:9" ht="12.75">
      <c r="A32" s="741">
        <v>41944</v>
      </c>
      <c r="B32" s="737">
        <v>6993.3429999999998</v>
      </c>
      <c r="C32" s="729"/>
      <c r="D32" s="729"/>
      <c r="E32" s="729"/>
      <c r="F32" s="729"/>
      <c r="H32" s="724" t="e">
        <f>#REF!*$H$8</f>
        <v>#REF!</v>
      </c>
    </row>
    <row r="33" spans="1:12" ht="12.75">
      <c r="A33" s="741">
        <v>41974</v>
      </c>
      <c r="B33" s="737">
        <v>7330.59</v>
      </c>
      <c r="C33" s="729"/>
      <c r="D33" s="729"/>
      <c r="E33" s="729"/>
      <c r="F33" s="729"/>
      <c r="H33" s="724" t="e">
        <f>#REF!*$H$8</f>
        <v>#REF!</v>
      </c>
    </row>
    <row r="34" spans="1:12" ht="12.75">
      <c r="A34" s="730" t="s">
        <v>734</v>
      </c>
      <c r="B34" s="736">
        <v>90245.243999999992</v>
      </c>
      <c r="C34" s="739">
        <v>110890</v>
      </c>
      <c r="D34" s="739">
        <f>+(C34-B34)</f>
        <v>20644.756000000008</v>
      </c>
      <c r="E34" s="754">
        <f>+C4</f>
        <v>0.72287172655247822</v>
      </c>
      <c r="F34" s="750">
        <f>+E34*D34</f>
        <v>14923.51041397464</v>
      </c>
      <c r="H34" s="724" t="e">
        <f>SUM(H22:H33)</f>
        <v>#REF!</v>
      </c>
      <c r="I34" s="724" t="e">
        <f>H33*12</f>
        <v>#REF!</v>
      </c>
      <c r="J34" s="724" t="e">
        <f>I34-H34</f>
        <v>#REF!</v>
      </c>
    </row>
    <row r="35" spans="1:12" ht="12.75">
      <c r="A35" s="741">
        <v>42005</v>
      </c>
      <c r="B35" s="735">
        <v>7423.4279999999999</v>
      </c>
      <c r="C35" s="729"/>
      <c r="D35" s="729"/>
      <c r="E35" s="729"/>
      <c r="F35" s="729"/>
      <c r="I35" s="724" t="e">
        <f>#REF!*$I$8</f>
        <v>#REF!</v>
      </c>
    </row>
    <row r="36" spans="1:12" ht="12.75">
      <c r="A36" s="741">
        <v>42036</v>
      </c>
      <c r="B36" s="735">
        <v>6786.7839999999997</v>
      </c>
      <c r="C36" s="729"/>
      <c r="D36" s="729"/>
      <c r="E36" s="729"/>
      <c r="F36" s="729"/>
      <c r="I36" s="724" t="e">
        <f>#REF!*$I$8</f>
        <v>#REF!</v>
      </c>
    </row>
    <row r="37" spans="1:12" ht="12.75">
      <c r="A37" s="741">
        <v>42064</v>
      </c>
      <c r="B37" s="735">
        <v>6968.4040000000005</v>
      </c>
      <c r="C37" s="729"/>
      <c r="D37" s="729"/>
      <c r="E37" s="729"/>
      <c r="F37" s="729"/>
      <c r="I37" s="724" t="e">
        <f>#REF!*$I$8</f>
        <v>#REF!</v>
      </c>
    </row>
    <row r="38" spans="1:12" ht="12.75">
      <c r="A38" s="741">
        <v>42095</v>
      </c>
      <c r="B38" s="735">
        <v>6938.2809999999999</v>
      </c>
      <c r="C38" s="729"/>
      <c r="D38" s="729"/>
      <c r="E38" s="729"/>
      <c r="F38" s="729"/>
      <c r="I38" s="724" t="e">
        <f>#REF!*$I$8</f>
        <v>#REF!</v>
      </c>
    </row>
    <row r="39" spans="1:12" ht="12.75">
      <c r="A39" s="741">
        <v>42125</v>
      </c>
      <c r="B39" s="735">
        <v>7193.0410000000002</v>
      </c>
      <c r="C39" s="729"/>
      <c r="D39" s="729"/>
      <c r="E39" s="729"/>
      <c r="F39" s="729"/>
      <c r="I39" s="724" t="e">
        <f>#REF!*$I$8</f>
        <v>#REF!</v>
      </c>
    </row>
    <row r="40" spans="1:12" ht="12.75">
      <c r="A40" s="741">
        <v>42156</v>
      </c>
      <c r="B40" s="735">
        <v>7020.9579999999996</v>
      </c>
      <c r="C40" s="729"/>
      <c r="D40" s="729"/>
      <c r="E40" s="729"/>
      <c r="F40" s="729"/>
      <c r="I40" s="724" t="e">
        <f>#REF!*$I$8</f>
        <v>#REF!</v>
      </c>
    </row>
    <row r="41" spans="1:12" ht="12.75">
      <c r="A41" s="741">
        <v>42186</v>
      </c>
      <c r="B41" s="735">
        <v>7352.6390000000001</v>
      </c>
      <c r="C41" s="729"/>
      <c r="D41" s="729"/>
      <c r="E41" s="729"/>
      <c r="F41" s="729"/>
      <c r="I41" s="724" t="e">
        <f>#REF!*$I$8</f>
        <v>#REF!</v>
      </c>
    </row>
    <row r="42" spans="1:12" ht="12.75">
      <c r="A42" s="741">
        <v>42217</v>
      </c>
      <c r="B42" s="735">
        <v>4871.0039999999999</v>
      </c>
      <c r="C42" s="729"/>
      <c r="D42" s="729"/>
      <c r="E42" s="729"/>
      <c r="F42" s="729"/>
      <c r="I42" s="724" t="e">
        <f>#REF!*$I$8</f>
        <v>#REF!</v>
      </c>
    </row>
    <row r="43" spans="1:12" ht="12.75">
      <c r="A43" s="741">
        <v>42248</v>
      </c>
      <c r="B43" s="735">
        <v>4183.9610000000002</v>
      </c>
      <c r="C43" s="729"/>
      <c r="D43" s="729"/>
      <c r="E43" s="729"/>
      <c r="F43" s="729"/>
      <c r="I43" s="724" t="e">
        <f>#REF!*$I$8</f>
        <v>#REF!</v>
      </c>
    </row>
    <row r="44" spans="1:12" ht="12.75">
      <c r="A44" s="741">
        <v>42278</v>
      </c>
      <c r="B44" s="735">
        <v>4362.2709999999997</v>
      </c>
      <c r="C44" s="729"/>
      <c r="D44" s="729"/>
      <c r="E44" s="729"/>
      <c r="F44" s="729"/>
      <c r="I44" s="724" t="e">
        <f>#REF!*$I$8</f>
        <v>#REF!</v>
      </c>
    </row>
    <row r="45" spans="1:12" ht="12.75">
      <c r="A45" s="741">
        <v>42309</v>
      </c>
      <c r="B45" s="735">
        <v>4277.37</v>
      </c>
      <c r="C45" s="729"/>
      <c r="D45" s="729"/>
      <c r="E45" s="729"/>
      <c r="F45" s="729"/>
      <c r="I45" s="724" t="e">
        <f>#REF!*$I$8</f>
        <v>#REF!</v>
      </c>
    </row>
    <row r="46" spans="1:12" ht="12.75">
      <c r="A46" s="741">
        <v>42339</v>
      </c>
      <c r="B46" s="735">
        <v>4490.518</v>
      </c>
      <c r="C46" s="729"/>
      <c r="D46" s="729"/>
      <c r="E46" s="729"/>
      <c r="F46" s="729"/>
      <c r="I46" s="724" t="e">
        <f>#REF!*$I$8</f>
        <v>#REF!</v>
      </c>
      <c r="L46" s="724" t="s">
        <v>732</v>
      </c>
    </row>
    <row r="47" spans="1:12" ht="12.75">
      <c r="A47" s="730" t="s">
        <v>735</v>
      </c>
      <c r="B47" s="736">
        <f>SUM(B35:B46)</f>
        <v>71868.659</v>
      </c>
      <c r="C47" s="739">
        <v>110890</v>
      </c>
      <c r="D47" s="739">
        <f>+(C47-B47)</f>
        <v>39021.341</v>
      </c>
      <c r="E47" s="754">
        <f>+C5</f>
        <v>0.72287172655247822</v>
      </c>
      <c r="F47" s="750">
        <f>+E47*D47</f>
        <v>28207.424141063006</v>
      </c>
      <c r="I47" s="724" t="e">
        <f>SUM(I35:I46)</f>
        <v>#REF!</v>
      </c>
      <c r="J47" s="724" t="e">
        <f>I46*12</f>
        <v>#REF!</v>
      </c>
      <c r="K47" s="724" t="e">
        <f>J47-I47</f>
        <v>#REF!</v>
      </c>
      <c r="L47" s="733" t="e">
        <f>K47+J34+I21</f>
        <v>#REF!</v>
      </c>
    </row>
    <row r="48" spans="1:12" ht="12.75" hidden="1">
      <c r="A48" s="728">
        <v>42005</v>
      </c>
      <c r="B48" s="727">
        <v>470.91</v>
      </c>
      <c r="C48" s="726">
        <f>$B$46-B48</f>
        <v>4019.6080000000002</v>
      </c>
      <c r="D48" s="726"/>
      <c r="E48" s="726"/>
      <c r="F48" s="729" t="e">
        <f>#REF!</f>
        <v>#REF!</v>
      </c>
    </row>
    <row r="49" spans="1:6" ht="12.75" hidden="1">
      <c r="A49" s="728">
        <v>42036</v>
      </c>
      <c r="B49" s="727">
        <v>470.91</v>
      </c>
      <c r="C49" s="726">
        <f t="shared" ref="C49:C59" si="0">$B$46-B49</f>
        <v>4019.6080000000002</v>
      </c>
      <c r="D49" s="726"/>
      <c r="E49" s="726"/>
      <c r="F49" s="729" t="e">
        <f>#REF!</f>
        <v>#REF!</v>
      </c>
    </row>
    <row r="50" spans="1:6" ht="12.75" hidden="1">
      <c r="A50" s="728">
        <v>42064</v>
      </c>
      <c r="B50" s="727">
        <v>470.91</v>
      </c>
      <c r="C50" s="726">
        <f t="shared" si="0"/>
        <v>4019.6080000000002</v>
      </c>
      <c r="D50" s="726"/>
      <c r="E50" s="726"/>
      <c r="F50" s="729" t="e">
        <f>#REF!</f>
        <v>#REF!</v>
      </c>
    </row>
    <row r="51" spans="1:6" ht="12.75" hidden="1">
      <c r="A51" s="728">
        <v>42095</v>
      </c>
      <c r="B51" s="727">
        <v>470.91</v>
      </c>
      <c r="C51" s="726">
        <f t="shared" si="0"/>
        <v>4019.6080000000002</v>
      </c>
      <c r="D51" s="726"/>
      <c r="E51" s="726"/>
      <c r="F51" s="729" t="e">
        <f>#REF!</f>
        <v>#REF!</v>
      </c>
    </row>
    <row r="52" spans="1:6" ht="12.75" hidden="1">
      <c r="A52" s="728">
        <v>42125</v>
      </c>
      <c r="B52" s="727">
        <v>470.91</v>
      </c>
      <c r="C52" s="726">
        <f t="shared" si="0"/>
        <v>4019.6080000000002</v>
      </c>
      <c r="D52" s="726"/>
      <c r="E52" s="726"/>
      <c r="F52" s="729" t="e">
        <f>#REF!</f>
        <v>#REF!</v>
      </c>
    </row>
    <row r="53" spans="1:6" ht="12.75" hidden="1">
      <c r="A53" s="728">
        <v>42156</v>
      </c>
      <c r="B53" s="727">
        <v>470.91</v>
      </c>
      <c r="C53" s="726">
        <f t="shared" si="0"/>
        <v>4019.6080000000002</v>
      </c>
      <c r="D53" s="726"/>
      <c r="E53" s="726"/>
      <c r="F53" s="729" t="e">
        <f>#REF!</f>
        <v>#REF!</v>
      </c>
    </row>
    <row r="54" spans="1:6" ht="12.75" hidden="1">
      <c r="A54" s="728">
        <v>42186</v>
      </c>
      <c r="B54" s="727">
        <v>470.91</v>
      </c>
      <c r="C54" s="726">
        <f t="shared" si="0"/>
        <v>4019.6080000000002</v>
      </c>
      <c r="D54" s="726"/>
      <c r="E54" s="726"/>
      <c r="F54" s="729" t="e">
        <f>#REF!</f>
        <v>#REF!</v>
      </c>
    </row>
    <row r="55" spans="1:6" ht="12.75" hidden="1">
      <c r="A55" s="728">
        <v>42217</v>
      </c>
      <c r="B55" s="727">
        <v>470.91</v>
      </c>
      <c r="C55" s="726">
        <f t="shared" si="0"/>
        <v>4019.6080000000002</v>
      </c>
      <c r="D55" s="726"/>
      <c r="E55" s="726"/>
      <c r="F55" s="729" t="e">
        <f>#REF!</f>
        <v>#REF!</v>
      </c>
    </row>
    <row r="56" spans="1:6" ht="12.75" hidden="1">
      <c r="A56" s="728">
        <v>42248</v>
      </c>
      <c r="B56" s="727">
        <v>470.91</v>
      </c>
      <c r="C56" s="726">
        <f t="shared" si="0"/>
        <v>4019.6080000000002</v>
      </c>
      <c r="D56" s="726"/>
      <c r="E56" s="726"/>
      <c r="F56" s="729" t="e">
        <f>#REF!</f>
        <v>#REF!</v>
      </c>
    </row>
    <row r="57" spans="1:6" ht="12.75" hidden="1">
      <c r="A57" s="728">
        <v>42278</v>
      </c>
      <c r="B57" s="727">
        <v>470.91</v>
      </c>
      <c r="C57" s="726">
        <f t="shared" si="0"/>
        <v>4019.6080000000002</v>
      </c>
      <c r="D57" s="726"/>
      <c r="E57" s="726"/>
      <c r="F57" s="729" t="e">
        <f>#REF!</f>
        <v>#REF!</v>
      </c>
    </row>
    <row r="58" spans="1:6" ht="12.75" hidden="1">
      <c r="A58" s="728">
        <v>42309</v>
      </c>
      <c r="B58" s="727">
        <v>470.91</v>
      </c>
      <c r="C58" s="726">
        <f t="shared" si="0"/>
        <v>4019.6080000000002</v>
      </c>
      <c r="D58" s="726"/>
      <c r="E58" s="726"/>
      <c r="F58" s="729" t="e">
        <f>#REF!</f>
        <v>#REF!</v>
      </c>
    </row>
    <row r="59" spans="1:6" ht="12.75" hidden="1">
      <c r="A59" s="728">
        <v>42339</v>
      </c>
      <c r="B59" s="727">
        <v>470.91</v>
      </c>
      <c r="C59" s="726">
        <f t="shared" si="0"/>
        <v>4019.6080000000002</v>
      </c>
      <c r="D59" s="726"/>
      <c r="E59" s="726"/>
      <c r="F59" s="729" t="e">
        <f>#REF!</f>
        <v>#REF!</v>
      </c>
    </row>
    <row r="60" spans="1:6" ht="12.75" hidden="1">
      <c r="A60" s="730" t="s">
        <v>735</v>
      </c>
      <c r="B60" s="731"/>
      <c r="C60" s="732">
        <f>SUM(C48:C59)</f>
        <v>48235.296000000002</v>
      </c>
      <c r="D60" s="751"/>
      <c r="E60" s="751"/>
      <c r="F60" s="732"/>
    </row>
    <row r="61" spans="1:6" ht="12.75" hidden="1">
      <c r="A61" s="728">
        <v>42370</v>
      </c>
      <c r="B61" s="727">
        <v>470.91</v>
      </c>
      <c r="C61" s="726">
        <f t="shared" ref="C61:C72" si="1">$B$46-B61</f>
        <v>4019.6080000000002</v>
      </c>
      <c r="D61" s="726"/>
      <c r="E61" s="726"/>
      <c r="F61" s="729" t="e">
        <f>#REF!</f>
        <v>#REF!</v>
      </c>
    </row>
    <row r="62" spans="1:6" ht="12.75" hidden="1">
      <c r="A62" s="728">
        <v>42401</v>
      </c>
      <c r="B62" s="727">
        <v>470.91</v>
      </c>
      <c r="C62" s="726">
        <f t="shared" si="1"/>
        <v>4019.6080000000002</v>
      </c>
      <c r="D62" s="726"/>
      <c r="E62" s="726"/>
      <c r="F62" s="729" t="e">
        <f>#REF!</f>
        <v>#REF!</v>
      </c>
    </row>
    <row r="63" spans="1:6" ht="12.75" hidden="1">
      <c r="A63" s="728">
        <v>42430</v>
      </c>
      <c r="B63" s="727">
        <v>470.91</v>
      </c>
      <c r="C63" s="726">
        <f t="shared" si="1"/>
        <v>4019.6080000000002</v>
      </c>
      <c r="D63" s="726"/>
      <c r="E63" s="726"/>
      <c r="F63" s="729" t="e">
        <f>#REF!</f>
        <v>#REF!</v>
      </c>
    </row>
    <row r="64" spans="1:6" ht="12.75" hidden="1">
      <c r="A64" s="728">
        <v>42461</v>
      </c>
      <c r="B64" s="727">
        <v>470.91</v>
      </c>
      <c r="C64" s="726">
        <f t="shared" si="1"/>
        <v>4019.6080000000002</v>
      </c>
      <c r="D64" s="726"/>
      <c r="E64" s="726"/>
      <c r="F64" s="729" t="e">
        <f>#REF!</f>
        <v>#REF!</v>
      </c>
    </row>
    <row r="65" spans="1:6" ht="12.75" hidden="1">
      <c r="A65" s="728">
        <v>42491</v>
      </c>
      <c r="B65" s="727">
        <v>470.91</v>
      </c>
      <c r="C65" s="726">
        <f t="shared" si="1"/>
        <v>4019.6080000000002</v>
      </c>
      <c r="D65" s="726"/>
      <c r="E65" s="726"/>
      <c r="F65" s="729" t="e">
        <f>#REF!</f>
        <v>#REF!</v>
      </c>
    </row>
    <row r="66" spans="1:6" ht="12.75" hidden="1">
      <c r="A66" s="728">
        <v>42522</v>
      </c>
      <c r="B66" s="727">
        <v>470.91</v>
      </c>
      <c r="C66" s="726">
        <f t="shared" si="1"/>
        <v>4019.6080000000002</v>
      </c>
      <c r="D66" s="726"/>
      <c r="E66" s="726"/>
      <c r="F66" s="729" t="e">
        <f>#REF!</f>
        <v>#REF!</v>
      </c>
    </row>
    <row r="67" spans="1:6" ht="12.75" hidden="1">
      <c r="A67" s="728">
        <v>42552</v>
      </c>
      <c r="B67" s="727">
        <v>470.91</v>
      </c>
      <c r="C67" s="726">
        <f t="shared" si="1"/>
        <v>4019.6080000000002</v>
      </c>
      <c r="D67" s="726"/>
      <c r="E67" s="726"/>
      <c r="F67" s="729" t="e">
        <f>#REF!</f>
        <v>#REF!</v>
      </c>
    </row>
    <row r="68" spans="1:6" ht="12.75" hidden="1">
      <c r="A68" s="728">
        <v>42583</v>
      </c>
      <c r="B68" s="727">
        <v>470.91</v>
      </c>
      <c r="C68" s="726">
        <f t="shared" si="1"/>
        <v>4019.6080000000002</v>
      </c>
      <c r="D68" s="726"/>
      <c r="E68" s="726"/>
      <c r="F68" s="729" t="e">
        <f>#REF!</f>
        <v>#REF!</v>
      </c>
    </row>
    <row r="69" spans="1:6" ht="12.75" hidden="1">
      <c r="A69" s="728">
        <v>42614</v>
      </c>
      <c r="B69" s="727">
        <v>470.91</v>
      </c>
      <c r="C69" s="726">
        <f t="shared" si="1"/>
        <v>4019.6080000000002</v>
      </c>
      <c r="D69" s="726"/>
      <c r="E69" s="726"/>
      <c r="F69" s="729" t="e">
        <f>#REF!</f>
        <v>#REF!</v>
      </c>
    </row>
    <row r="70" spans="1:6" ht="12.75" hidden="1">
      <c r="A70" s="728">
        <v>42644</v>
      </c>
      <c r="B70" s="727">
        <v>470.91</v>
      </c>
      <c r="C70" s="726">
        <f t="shared" si="1"/>
        <v>4019.6080000000002</v>
      </c>
      <c r="D70" s="726"/>
      <c r="E70" s="726"/>
      <c r="F70" s="729" t="e">
        <f>#REF!</f>
        <v>#REF!</v>
      </c>
    </row>
    <row r="71" spans="1:6" ht="12.75" hidden="1">
      <c r="A71" s="728">
        <v>42675</v>
      </c>
      <c r="B71" s="727">
        <v>470.91</v>
      </c>
      <c r="C71" s="726">
        <f t="shared" si="1"/>
        <v>4019.6080000000002</v>
      </c>
      <c r="D71" s="726"/>
      <c r="E71" s="726"/>
      <c r="F71" s="729" t="e">
        <f>#REF!</f>
        <v>#REF!</v>
      </c>
    </row>
    <row r="72" spans="1:6" ht="12.75" hidden="1">
      <c r="A72" s="728">
        <v>42705</v>
      </c>
      <c r="B72" s="727">
        <v>470.91</v>
      </c>
      <c r="C72" s="726">
        <f t="shared" si="1"/>
        <v>4019.6080000000002</v>
      </c>
      <c r="D72" s="726"/>
      <c r="E72" s="726"/>
      <c r="F72" s="729" t="e">
        <f>#REF!</f>
        <v>#REF!</v>
      </c>
    </row>
    <row r="73" spans="1:6" ht="12.75" hidden="1">
      <c r="A73" s="730" t="s">
        <v>736</v>
      </c>
      <c r="B73" s="731"/>
      <c r="C73" s="732">
        <f>SUM(C61:C72)</f>
        <v>48235.296000000002</v>
      </c>
      <c r="D73" s="751"/>
      <c r="E73" s="751"/>
      <c r="F73" s="732"/>
    </row>
    <row r="74" spans="1:6" ht="12.75" hidden="1">
      <c r="A74" s="725"/>
      <c r="B74" s="725"/>
      <c r="C74" s="734"/>
      <c r="D74" s="734"/>
      <c r="E74" s="734"/>
      <c r="F74" s="725"/>
    </row>
    <row r="75" spans="1:6" ht="53.1" hidden="1" customHeight="1">
      <c r="A75" s="810" t="s">
        <v>737</v>
      </c>
      <c r="B75" s="810"/>
      <c r="C75" s="810"/>
      <c r="D75" s="810"/>
      <c r="E75" s="810"/>
      <c r="F75" s="810"/>
    </row>
    <row r="76" spans="1:6" ht="29.1" hidden="1" customHeight="1">
      <c r="A76" s="811" t="s">
        <v>738</v>
      </c>
      <c r="B76" s="811"/>
      <c r="C76" s="811"/>
      <c r="D76" s="811"/>
      <c r="E76" s="811"/>
      <c r="F76" s="811"/>
    </row>
    <row r="77" spans="1:6" ht="12.75" hidden="1"/>
    <row r="78" spans="1:6" ht="12.75" hidden="1"/>
    <row r="79" spans="1:6" ht="12.75" hidden="1"/>
    <row r="80" spans="1:6" ht="12.75" hidden="1"/>
    <row r="81" ht="12.75" hidden="1"/>
  </sheetData>
  <sheetProtection formatColumns="0" formatRows="0"/>
  <mergeCells count="4">
    <mergeCell ref="A1:F1"/>
    <mergeCell ref="A75:F75"/>
    <mergeCell ref="A76:F76"/>
    <mergeCell ref="A7:F7"/>
  </mergeCells>
  <pageMargins left="0.7" right="0.7" top="0.75" bottom="0.75" header="0.3" footer="0.3"/>
  <pageSetup scale="94" orientation="portrait" r:id="rId1"/>
  <headerFooter>
    <oddFooter>&amp;C&amp;A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F16" sqref="F16"/>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8.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21.75" customHeight="1">
      <c r="B18" s="196" t="s">
        <v>581</v>
      </c>
      <c r="D18" s="92"/>
      <c r="G18" s="625" t="s">
        <v>601</v>
      </c>
    </row>
    <row r="19" spans="2:79" ht="21.75" customHeight="1">
      <c r="B19" s="660" t="s">
        <v>533</v>
      </c>
      <c r="C19" s="649"/>
      <c r="D19" s="649"/>
      <c r="E19" s="649"/>
      <c r="F19" s="649"/>
      <c r="G19" s="649"/>
      <c r="H19" s="649"/>
      <c r="I19" s="649"/>
      <c r="J19" s="649"/>
      <c r="K19" s="649"/>
      <c r="L19" s="649"/>
      <c r="M19" s="649"/>
      <c r="N19" s="649"/>
      <c r="O19" s="649"/>
      <c r="P19" s="649"/>
    </row>
    <row r="20" spans="2:79" ht="21.75" customHeight="1">
      <c r="B20" s="660" t="s">
        <v>534</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8"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8"/>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5"/>
      <c r="CA24" s="167"/>
    </row>
    <row r="25" spans="2:79" s="17" customFormat="1" ht="15.75">
      <c r="B25" s="273">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6.5" customHeight="1">
      <c r="B26" s="273">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5.75">
      <c r="B27" s="273">
        <v>4</v>
      </c>
      <c r="C27" s="178"/>
      <c r="D27" s="178"/>
      <c r="E27" s="276"/>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75">
      <c r="B28" s="273">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75">
      <c r="B29" s="273">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75">
      <c r="B30" s="273">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75">
      <c r="B31" s="273">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75">
      <c r="B32" s="273">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75">
      <c r="B33" s="273">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75">
      <c r="B34" s="273">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75">
      <c r="B35" s="273">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75">
      <c r="B36" s="273">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75">
      <c r="B37" s="273">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75">
      <c r="B38" s="273">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75">
      <c r="B39" s="273">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75">
      <c r="B40" s="273">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75">
      <c r="B41" s="273">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75">
      <c r="B42" s="273">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75">
      <c r="B43" s="273">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75">
      <c r="B44" s="273">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75">
      <c r="B45" s="273">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75">
      <c r="B46" s="273">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75">
      <c r="B47" s="273">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75">
      <c r="B48" s="273">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75">
      <c r="B49" s="274" t="s">
        <v>493</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8"/>
      <c r="CA49" s="167"/>
    </row>
  </sheetData>
  <mergeCells count="1">
    <mergeCell ref="B22:B23"/>
  </mergeCells>
  <hyperlinks>
    <hyperlink ref="G18" location="Table_5_c.__2017_Lost_Revenues_Work_Form" display="Go to Tab 5."/>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35"/>
  <sheetViews>
    <sheetView topLeftCell="A21" zoomScale="90" zoomScaleNormal="90" workbookViewId="0">
      <selection activeCell="C13" sqref="C13"/>
    </sheetView>
  </sheetViews>
  <sheetFormatPr defaultColWidth="9.140625" defaultRowHeight="15.75"/>
  <cols>
    <col min="1" max="1" width="3.140625" style="12" customWidth="1"/>
    <col min="2" max="2" width="61.7109375" style="10" customWidth="1"/>
    <col min="3" max="3" width="58.7109375" style="12" customWidth="1"/>
    <col min="4" max="4" width="62.5703125" style="12" customWidth="1"/>
    <col min="5" max="5" width="48" style="12" customWidth="1"/>
    <col min="6" max="6" width="47.140625" style="12" customWidth="1"/>
    <col min="7" max="7" width="9.140625" style="16"/>
    <col min="8" max="10" width="9.140625" style="12"/>
    <col min="11" max="11" width="26.140625" style="12" customWidth="1"/>
    <col min="12" max="12" width="59.85546875" style="17" customWidth="1"/>
    <col min="13" max="13" width="14.7109375" style="25" customWidth="1"/>
    <col min="14" max="14" width="29.7109375" style="17" customWidth="1"/>
    <col min="15" max="16384" width="9.140625" style="12"/>
  </cols>
  <sheetData>
    <row r="1" spans="2:20" ht="146.25" customHeight="1"/>
    <row r="3" spans="2:20" ht="25.5" customHeight="1">
      <c r="B3" s="759" t="s">
        <v>658</v>
      </c>
      <c r="C3" s="760"/>
      <c r="D3" s="760"/>
      <c r="E3" s="760"/>
      <c r="F3" s="761"/>
      <c r="G3" s="125"/>
    </row>
    <row r="4" spans="2:20" ht="16.5" customHeight="1">
      <c r="B4" s="762"/>
      <c r="C4" s="763"/>
      <c r="D4" s="763"/>
      <c r="E4" s="763"/>
      <c r="F4" s="764"/>
      <c r="G4" s="125"/>
    </row>
    <row r="5" spans="2:20" ht="71.25" customHeight="1">
      <c r="B5" s="762"/>
      <c r="C5" s="763"/>
      <c r="D5" s="763"/>
      <c r="E5" s="763"/>
      <c r="F5" s="764"/>
      <c r="G5" s="125"/>
    </row>
    <row r="6" spans="2:20" ht="21.75" customHeight="1">
      <c r="B6" s="765"/>
      <c r="C6" s="766"/>
      <c r="D6" s="766"/>
      <c r="E6" s="766"/>
      <c r="F6" s="767"/>
      <c r="G6" s="125"/>
    </row>
    <row r="8" spans="2:20" ht="21">
      <c r="B8" s="758" t="s">
        <v>494</v>
      </c>
      <c r="C8" s="758"/>
      <c r="D8" s="758"/>
      <c r="E8" s="758"/>
      <c r="F8" s="758"/>
      <c r="G8" s="758"/>
    </row>
    <row r="9" spans="2:20" ht="24.75" customHeight="1" thickBot="1">
      <c r="B9" s="116"/>
      <c r="C9" s="116"/>
      <c r="D9" s="116"/>
      <c r="E9" s="116"/>
      <c r="F9" s="116"/>
      <c r="G9" s="121"/>
    </row>
    <row r="10" spans="2:20" ht="27.75" customHeight="1" thickBot="1">
      <c r="B10" s="119" t="s">
        <v>172</v>
      </c>
      <c r="C10" s="104" t="s">
        <v>410</v>
      </c>
      <c r="D10" s="116"/>
      <c r="E10" s="116"/>
      <c r="F10" s="116"/>
      <c r="G10" s="121"/>
    </row>
    <row r="11" spans="2:20">
      <c r="B11" s="116"/>
      <c r="C11" s="116"/>
      <c r="D11" s="116"/>
      <c r="E11" s="116"/>
      <c r="F11" s="116"/>
      <c r="G11" s="121"/>
    </row>
    <row r="12" spans="2:20" s="9" customFormat="1" ht="31.5" customHeight="1" thickBot="1">
      <c r="B12" s="85" t="s">
        <v>608</v>
      </c>
      <c r="G12" s="28"/>
      <c r="L12" s="33"/>
      <c r="M12" s="33"/>
      <c r="N12" s="33"/>
      <c r="O12" s="33"/>
      <c r="P12" s="33"/>
      <c r="Q12" s="70"/>
      <c r="S12" s="8"/>
      <c r="T12" s="8"/>
    </row>
    <row r="13" spans="2:20" s="9" customFormat="1" ht="26.25" customHeight="1" thickBot="1">
      <c r="B13" s="104" t="s">
        <v>420</v>
      </c>
      <c r="C13" s="127" t="s">
        <v>657</v>
      </c>
      <c r="G13" s="111"/>
      <c r="L13" s="33"/>
      <c r="M13" s="33"/>
      <c r="N13" s="33"/>
      <c r="O13" s="33"/>
      <c r="P13" s="33"/>
      <c r="Q13" s="70"/>
      <c r="S13" s="8"/>
      <c r="T13" s="8"/>
    </row>
    <row r="14" spans="2:20" s="9" customFormat="1" ht="26.25" customHeight="1" thickBot="1">
      <c r="B14" s="104" t="s">
        <v>420</v>
      </c>
      <c r="C14" s="180" t="s">
        <v>636</v>
      </c>
      <c r="G14" s="126"/>
      <c r="L14" s="33"/>
      <c r="M14" s="33"/>
      <c r="N14" s="33"/>
      <c r="O14" s="33"/>
      <c r="P14" s="33"/>
      <c r="Q14" s="70"/>
      <c r="S14" s="8"/>
      <c r="T14" s="8"/>
    </row>
    <row r="15" spans="2:20" s="9" customFormat="1" ht="26.25" customHeight="1" thickBot="1">
      <c r="B15" s="104" t="s">
        <v>420</v>
      </c>
      <c r="C15" s="180" t="s">
        <v>659</v>
      </c>
      <c r="G15" s="126"/>
      <c r="L15" s="33"/>
      <c r="M15" s="33"/>
      <c r="N15" s="33"/>
      <c r="O15" s="33"/>
      <c r="P15" s="33"/>
      <c r="Q15" s="70"/>
      <c r="S15" s="8"/>
      <c r="T15" s="8"/>
    </row>
    <row r="16" spans="2:20" s="9" customFormat="1" ht="26.25" customHeight="1" thickBot="1">
      <c r="B16" s="104" t="s">
        <v>420</v>
      </c>
      <c r="C16" s="180" t="s">
        <v>637</v>
      </c>
      <c r="G16" s="126"/>
      <c r="L16" s="33"/>
      <c r="M16" s="33"/>
      <c r="N16" s="33"/>
      <c r="O16" s="33"/>
      <c r="P16" s="33"/>
      <c r="Q16" s="70"/>
      <c r="S16" s="8"/>
      <c r="T16" s="8"/>
    </row>
    <row r="17" spans="2:20" s="9" customFormat="1" ht="26.25" customHeight="1" thickBot="1">
      <c r="B17" s="104" t="s">
        <v>420</v>
      </c>
      <c r="C17" s="127" t="s">
        <v>638</v>
      </c>
      <c r="G17" s="111"/>
      <c r="L17" s="33"/>
      <c r="M17" s="33"/>
      <c r="N17" s="33"/>
      <c r="O17" s="33"/>
      <c r="P17" s="33"/>
      <c r="Q17" s="70"/>
      <c r="S17" s="8"/>
      <c r="T17" s="8"/>
    </row>
    <row r="18" spans="2:20" s="9" customFormat="1" ht="26.25" customHeight="1" thickBot="1">
      <c r="B18" s="104" t="s">
        <v>420</v>
      </c>
      <c r="C18" s="127" t="s">
        <v>660</v>
      </c>
      <c r="G18" s="126"/>
      <c r="L18" s="33"/>
      <c r="M18" s="33"/>
      <c r="N18" s="33"/>
      <c r="O18" s="33"/>
      <c r="P18" s="33"/>
      <c r="Q18" s="70"/>
      <c r="S18" s="8"/>
      <c r="T18" s="8"/>
    </row>
    <row r="19" spans="2:20" s="9" customFormat="1" ht="26.25" customHeight="1" thickBot="1">
      <c r="B19" s="104"/>
      <c r="C19" s="127" t="s">
        <v>629</v>
      </c>
      <c r="G19" s="126"/>
      <c r="L19" s="33"/>
      <c r="M19" s="33"/>
      <c r="N19" s="33"/>
      <c r="O19" s="33"/>
      <c r="P19" s="33"/>
      <c r="Q19" s="70"/>
      <c r="S19" s="8"/>
      <c r="T19" s="8"/>
    </row>
    <row r="20" spans="2:20" s="60" customFormat="1" ht="25.5" customHeight="1">
      <c r="D20" s="99"/>
      <c r="E20" s="99"/>
      <c r="F20" s="99"/>
      <c r="G20" s="99"/>
      <c r="J20" s="12"/>
      <c r="K20" s="12"/>
      <c r="S20" s="61"/>
      <c r="T20" s="61"/>
    </row>
    <row r="21" spans="2:20" s="17" customFormat="1" ht="39" customHeight="1">
      <c r="B21" s="262" t="s">
        <v>612</v>
      </c>
      <c r="C21" s="262" t="s">
        <v>476</v>
      </c>
      <c r="D21" s="262" t="s">
        <v>452</v>
      </c>
      <c r="E21" s="262" t="s">
        <v>443</v>
      </c>
      <c r="F21" s="262" t="s">
        <v>626</v>
      </c>
      <c r="G21" s="40"/>
      <c r="M21" s="25"/>
      <c r="T21" s="25"/>
    </row>
    <row r="22" spans="2:20" s="17" customFormat="1" ht="15" customHeight="1">
      <c r="B22" s="182"/>
      <c r="C22" s="641"/>
      <c r="D22" s="183"/>
      <c r="E22" s="184"/>
      <c r="F22" s="189"/>
      <c r="G22" s="185"/>
      <c r="M22" s="25"/>
      <c r="T22" s="25"/>
    </row>
    <row r="23" spans="2:20" s="17" customFormat="1" ht="23.25" customHeight="1">
      <c r="B23" s="645" t="s">
        <v>616</v>
      </c>
      <c r="C23" s="640" t="s">
        <v>441</v>
      </c>
      <c r="D23" s="187" t="s">
        <v>447</v>
      </c>
      <c r="E23" s="182" t="s">
        <v>449</v>
      </c>
      <c r="F23" s="187" t="s">
        <v>453</v>
      </c>
      <c r="G23" s="185"/>
      <c r="M23" s="25"/>
      <c r="T23" s="25"/>
    </row>
    <row r="24" spans="2:20" s="17" customFormat="1" ht="23.25" customHeight="1">
      <c r="B24" s="643" t="s">
        <v>463</v>
      </c>
      <c r="C24" s="640" t="s">
        <v>442</v>
      </c>
      <c r="D24" s="187" t="s">
        <v>448</v>
      </c>
      <c r="E24" s="182" t="s">
        <v>449</v>
      </c>
      <c r="F24" s="187" t="s">
        <v>453</v>
      </c>
      <c r="G24" s="185"/>
      <c r="M24" s="25"/>
      <c r="T24" s="25"/>
    </row>
    <row r="25" spans="2:20" s="17" customFormat="1" ht="23.25" customHeight="1">
      <c r="B25" s="643" t="s">
        <v>460</v>
      </c>
      <c r="C25" s="640" t="s">
        <v>442</v>
      </c>
      <c r="D25" s="187" t="s">
        <v>450</v>
      </c>
      <c r="E25" s="182" t="s">
        <v>449</v>
      </c>
      <c r="F25" s="187" t="s">
        <v>453</v>
      </c>
      <c r="G25" s="185"/>
      <c r="M25" s="25"/>
      <c r="T25" s="25"/>
    </row>
    <row r="26" spans="2:20" s="17" customFormat="1" ht="23.25" customHeight="1">
      <c r="B26" s="644" t="s">
        <v>461</v>
      </c>
      <c r="C26" s="640" t="s">
        <v>441</v>
      </c>
      <c r="D26" s="187" t="s">
        <v>451</v>
      </c>
      <c r="E26" s="182" t="s">
        <v>210</v>
      </c>
      <c r="F26" s="189"/>
      <c r="G26" s="185"/>
      <c r="M26" s="25"/>
      <c r="T26" s="25"/>
    </row>
    <row r="27" spans="2:20" s="17" customFormat="1" ht="23.25" customHeight="1">
      <c r="B27" s="645" t="s">
        <v>614</v>
      </c>
      <c r="C27" s="640" t="s">
        <v>441</v>
      </c>
      <c r="D27" s="187"/>
      <c r="E27" s="182"/>
      <c r="F27" s="189"/>
      <c r="G27" s="185"/>
      <c r="M27" s="25"/>
      <c r="T27" s="25"/>
    </row>
    <row r="28" spans="2:20" s="17" customFormat="1" ht="23.25" customHeight="1">
      <c r="B28" s="646" t="s">
        <v>615</v>
      </c>
      <c r="C28" s="640" t="s">
        <v>441</v>
      </c>
      <c r="D28" s="186" t="s">
        <v>610</v>
      </c>
      <c r="E28" s="182"/>
      <c r="F28" s="189"/>
      <c r="G28" s="185"/>
      <c r="M28" s="25"/>
      <c r="T28" s="25"/>
    </row>
    <row r="29" spans="2:20" s="17" customFormat="1" ht="23.25" customHeight="1">
      <c r="B29" s="644" t="s">
        <v>462</v>
      </c>
      <c r="C29" s="640" t="s">
        <v>444</v>
      </c>
      <c r="D29" s="187" t="s">
        <v>495</v>
      </c>
      <c r="E29" s="182" t="s">
        <v>464</v>
      </c>
      <c r="F29" s="189"/>
      <c r="G29" s="185"/>
      <c r="M29" s="25"/>
      <c r="T29" s="25"/>
    </row>
    <row r="30" spans="2:20" s="17" customFormat="1" ht="23.25" customHeight="1">
      <c r="B30" s="646" t="s">
        <v>457</v>
      </c>
      <c r="C30" s="640" t="s">
        <v>441</v>
      </c>
      <c r="D30" s="187"/>
      <c r="E30" s="182"/>
      <c r="F30" s="187" t="s">
        <v>411</v>
      </c>
      <c r="G30" s="185"/>
      <c r="M30" s="25"/>
      <c r="T30" s="25"/>
    </row>
    <row r="31" spans="2:20" s="17" customFormat="1" ht="23.25" customHeight="1">
      <c r="B31" s="644" t="s">
        <v>209</v>
      </c>
      <c r="C31" s="640" t="s">
        <v>446</v>
      </c>
      <c r="D31" s="187" t="s">
        <v>628</v>
      </c>
      <c r="E31" s="184"/>
      <c r="F31" s="187" t="s">
        <v>627</v>
      </c>
      <c r="G31" s="167"/>
      <c r="M31" s="25"/>
    </row>
    <row r="32" spans="2:20" s="108" customFormat="1" ht="23.25" customHeight="1">
      <c r="B32" s="647" t="s">
        <v>611</v>
      </c>
      <c r="C32" s="642" t="s">
        <v>445</v>
      </c>
      <c r="D32" s="210"/>
      <c r="E32" s="147"/>
      <c r="F32" s="210"/>
      <c r="G32" s="211"/>
      <c r="M32" s="25"/>
    </row>
    <row r="33" spans="2:13" s="17" customFormat="1" ht="23.25" customHeight="1">
      <c r="B33" s="105"/>
      <c r="C33" s="181"/>
      <c r="D33" s="181"/>
      <c r="E33" s="181"/>
      <c r="G33" s="167"/>
      <c r="M33" s="25"/>
    </row>
    <row r="34" spans="2:13" s="17" customFormat="1">
      <c r="B34" s="188"/>
      <c r="C34" s="181"/>
      <c r="D34" s="181"/>
      <c r="E34" s="181"/>
      <c r="G34" s="167"/>
      <c r="M34" s="25"/>
    </row>
    <row r="35" spans="2:13">
      <c r="C35" s="10"/>
      <c r="D35" s="10"/>
      <c r="E35" s="10"/>
    </row>
  </sheetData>
  <mergeCells count="2">
    <mergeCell ref="B8:G8"/>
    <mergeCell ref="B3:F6"/>
  </mergeCells>
  <pageMargins left="0.7" right="0.7" top="0.75" bottom="0.75" header="0.3" footer="0.3"/>
  <pageSetup scale="40"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DropDownList!$D$2:$D$4</xm:f>
          </x14:formula1>
          <xm:sqref>B13:B19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27.7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7" customHeight="1">
      <c r="B17" s="92"/>
      <c r="E17" s="17"/>
      <c r="CA17" s="12"/>
    </row>
    <row r="18" spans="2:79" ht="21.75" customHeight="1">
      <c r="B18" s="196" t="s">
        <v>582</v>
      </c>
      <c r="D18" s="92"/>
      <c r="G18" s="625" t="s">
        <v>601</v>
      </c>
    </row>
    <row r="19" spans="2:79" ht="21.75" customHeight="1">
      <c r="B19" s="660" t="s">
        <v>535</v>
      </c>
      <c r="C19" s="649"/>
      <c r="D19" s="649"/>
      <c r="E19" s="649"/>
      <c r="F19" s="649"/>
      <c r="G19" s="649"/>
      <c r="H19" s="649"/>
      <c r="I19" s="649"/>
      <c r="J19" s="649"/>
      <c r="K19" s="649"/>
      <c r="L19" s="649"/>
      <c r="M19" s="649"/>
      <c r="N19" s="649"/>
      <c r="O19" s="649"/>
      <c r="P19" s="649"/>
    </row>
    <row r="20" spans="2:79" ht="21.75" customHeight="1">
      <c r="B20" s="660" t="s">
        <v>536</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8"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8"/>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5"/>
      <c r="CA24" s="167"/>
    </row>
    <row r="25" spans="2:79" s="17" customFormat="1" ht="15.75">
      <c r="B25" s="273">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6.5" customHeight="1">
      <c r="B26" s="273">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5.75">
      <c r="B27" s="273">
        <v>4</v>
      </c>
      <c r="C27" s="178"/>
      <c r="D27" s="178"/>
      <c r="E27" s="276"/>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75">
      <c r="B28" s="273">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75">
      <c r="B29" s="273">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75">
      <c r="B30" s="273">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75">
      <c r="B31" s="273">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75">
      <c r="B32" s="273">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75">
      <c r="B33" s="273">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75">
      <c r="B34" s="273">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75">
      <c r="B35" s="273">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75">
      <c r="B36" s="273">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75">
      <c r="B37" s="273">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75">
      <c r="B38" s="273">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75">
      <c r="B39" s="273">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75">
      <c r="B40" s="273">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75">
      <c r="B41" s="273">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75">
      <c r="B42" s="273">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75">
      <c r="B43" s="273">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75">
      <c r="B44" s="273">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75">
      <c r="B45" s="273">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75">
      <c r="B46" s="273">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75">
      <c r="B47" s="273">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75">
      <c r="B48" s="273">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75">
      <c r="B49" s="274" t="s">
        <v>493</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8"/>
      <c r="CA49" s="167"/>
    </row>
  </sheetData>
  <mergeCells count="1">
    <mergeCell ref="B22:B23"/>
  </mergeCells>
  <hyperlinks>
    <hyperlink ref="G18" location="Table_5_d.__2018_Lost_Revenues_Work_Form" display="Go to Tab 5."/>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49"/>
  <sheetViews>
    <sheetView zoomScale="80" zoomScaleNormal="80" workbookViewId="0">
      <selection activeCell="I16" sqref="I16"/>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0"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13.5" customHeight="1">
      <c r="D17" s="92"/>
    </row>
    <row r="18" spans="2:79" ht="19.5" customHeight="1">
      <c r="B18" s="196" t="s">
        <v>602</v>
      </c>
      <c r="D18" s="92"/>
      <c r="G18" s="625" t="s">
        <v>601</v>
      </c>
    </row>
    <row r="19" spans="2:79" ht="19.5" customHeight="1">
      <c r="B19" s="660" t="s">
        <v>537</v>
      </c>
      <c r="C19" s="649"/>
      <c r="D19" s="649"/>
      <c r="E19" s="649"/>
      <c r="F19" s="649"/>
      <c r="G19" s="649"/>
      <c r="H19" s="649"/>
      <c r="I19" s="649"/>
      <c r="J19" s="649"/>
      <c r="K19" s="649"/>
      <c r="L19" s="649"/>
      <c r="M19" s="649"/>
      <c r="N19" s="649"/>
      <c r="O19" s="649"/>
      <c r="P19" s="649"/>
    </row>
    <row r="20" spans="2:79" ht="19.5" customHeight="1">
      <c r="B20" s="660" t="s">
        <v>538</v>
      </c>
      <c r="C20" s="649"/>
      <c r="D20" s="649"/>
      <c r="E20" s="649"/>
      <c r="F20" s="649"/>
      <c r="G20" s="649"/>
      <c r="H20" s="649"/>
      <c r="I20" s="649"/>
      <c r="J20" s="649"/>
      <c r="K20" s="649"/>
      <c r="L20" s="649"/>
      <c r="M20" s="649"/>
      <c r="N20" s="649"/>
      <c r="O20" s="649"/>
      <c r="P20" s="649"/>
    </row>
    <row r="21" spans="2:79" ht="15.75">
      <c r="B21" s="92"/>
    </row>
    <row r="22" spans="2:79" s="270" customFormat="1" ht="88.5" customHeight="1">
      <c r="B22" s="808" t="s">
        <v>478</v>
      </c>
      <c r="C22" s="264" t="s">
        <v>479</v>
      </c>
      <c r="D22" s="264" t="s">
        <v>213</v>
      </c>
      <c r="E22" s="264" t="s">
        <v>480</v>
      </c>
      <c r="F22" s="264" t="s">
        <v>210</v>
      </c>
      <c r="G22" s="264" t="s">
        <v>481</v>
      </c>
      <c r="H22" s="264" t="s">
        <v>482</v>
      </c>
      <c r="I22" s="264" t="s">
        <v>483</v>
      </c>
      <c r="J22" s="264" t="s">
        <v>484</v>
      </c>
      <c r="K22" s="264" t="s">
        <v>485</v>
      </c>
      <c r="L22" s="264" t="s">
        <v>486</v>
      </c>
      <c r="M22" s="264" t="s">
        <v>487</v>
      </c>
      <c r="N22" s="264" t="s">
        <v>488</v>
      </c>
      <c r="O22" s="264" t="s">
        <v>489</v>
      </c>
      <c r="P22" s="264" t="s">
        <v>490</v>
      </c>
      <c r="Q22" s="265"/>
      <c r="R22" s="266" t="s">
        <v>491</v>
      </c>
      <c r="S22" s="267"/>
      <c r="T22" s="267"/>
      <c r="U22" s="267"/>
      <c r="V22" s="267"/>
      <c r="W22" s="267"/>
      <c r="X22" s="267"/>
      <c r="Y22" s="267"/>
      <c r="Z22" s="267"/>
      <c r="AA22" s="267"/>
      <c r="AB22" s="267"/>
      <c r="AC22" s="267"/>
      <c r="AD22" s="267"/>
      <c r="AE22" s="267"/>
      <c r="AF22" s="267"/>
      <c r="AG22" s="267"/>
      <c r="AH22" s="267"/>
      <c r="AI22" s="267"/>
      <c r="AJ22" s="267"/>
      <c r="AK22" s="267"/>
      <c r="AL22" s="267"/>
      <c r="AM22" s="267"/>
      <c r="AN22" s="267"/>
      <c r="AO22" s="267"/>
      <c r="AP22" s="267"/>
      <c r="AQ22" s="267"/>
      <c r="AR22" s="267"/>
      <c r="AS22" s="267"/>
      <c r="AT22" s="267"/>
      <c r="AU22" s="268"/>
      <c r="AV22" s="265"/>
      <c r="AW22" s="266" t="s">
        <v>492</v>
      </c>
      <c r="AX22" s="267"/>
      <c r="AY22" s="267"/>
      <c r="AZ22" s="267"/>
      <c r="BA22" s="267"/>
      <c r="BB22" s="267"/>
      <c r="BC22" s="267"/>
      <c r="BD22" s="267"/>
      <c r="BE22" s="267"/>
      <c r="BF22" s="267"/>
      <c r="BG22" s="267"/>
      <c r="BH22" s="267"/>
      <c r="BI22" s="267"/>
      <c r="BJ22" s="267"/>
      <c r="BK22" s="267"/>
      <c r="BL22" s="267"/>
      <c r="BM22" s="267"/>
      <c r="BN22" s="267"/>
      <c r="BO22" s="267"/>
      <c r="BP22" s="267"/>
      <c r="BQ22" s="267"/>
      <c r="BR22" s="267"/>
      <c r="BS22" s="267"/>
      <c r="BT22" s="267"/>
      <c r="BU22" s="267"/>
      <c r="BV22" s="267"/>
      <c r="BW22" s="267"/>
      <c r="BX22" s="267"/>
      <c r="BY22" s="267"/>
      <c r="BZ22" s="268"/>
      <c r="CA22" s="269"/>
    </row>
    <row r="23" spans="2:79" s="270" customFormat="1" ht="45" customHeight="1">
      <c r="B23" s="808"/>
      <c r="C23" s="271"/>
      <c r="D23" s="271"/>
      <c r="E23" s="271"/>
      <c r="F23" s="271"/>
      <c r="G23" s="271"/>
      <c r="H23" s="271"/>
      <c r="I23" s="271"/>
      <c r="J23" s="271"/>
      <c r="K23" s="271"/>
      <c r="L23" s="271"/>
      <c r="M23" s="271"/>
      <c r="N23" s="271"/>
      <c r="O23" s="271"/>
      <c r="P23" s="271"/>
      <c r="Q23" s="269"/>
      <c r="R23" s="272">
        <v>2011</v>
      </c>
      <c r="S23" s="272">
        <v>2012</v>
      </c>
      <c r="T23" s="272">
        <v>2013</v>
      </c>
      <c r="U23" s="272">
        <v>2014</v>
      </c>
      <c r="V23" s="272">
        <v>2015</v>
      </c>
      <c r="W23" s="272">
        <v>2016</v>
      </c>
      <c r="X23" s="272">
        <v>2017</v>
      </c>
      <c r="Y23" s="272">
        <v>2018</v>
      </c>
      <c r="Z23" s="272">
        <v>2019</v>
      </c>
      <c r="AA23" s="272">
        <v>2020</v>
      </c>
      <c r="AB23" s="272">
        <v>2021</v>
      </c>
      <c r="AC23" s="272">
        <v>2022</v>
      </c>
      <c r="AD23" s="272">
        <v>2023</v>
      </c>
      <c r="AE23" s="272">
        <v>2024</v>
      </c>
      <c r="AF23" s="272">
        <v>2025</v>
      </c>
      <c r="AG23" s="272">
        <v>2026</v>
      </c>
      <c r="AH23" s="272">
        <v>2027</v>
      </c>
      <c r="AI23" s="272">
        <v>2028</v>
      </c>
      <c r="AJ23" s="272">
        <v>2029</v>
      </c>
      <c r="AK23" s="272">
        <v>2030</v>
      </c>
      <c r="AL23" s="272">
        <v>2031</v>
      </c>
      <c r="AM23" s="272">
        <v>2032</v>
      </c>
      <c r="AN23" s="272">
        <v>2033</v>
      </c>
      <c r="AO23" s="272">
        <v>2034</v>
      </c>
      <c r="AP23" s="272">
        <v>2035</v>
      </c>
      <c r="AQ23" s="272">
        <v>2036</v>
      </c>
      <c r="AR23" s="272">
        <v>2037</v>
      </c>
      <c r="AS23" s="272">
        <v>2038</v>
      </c>
      <c r="AT23" s="272">
        <v>2039</v>
      </c>
      <c r="AU23" s="272">
        <v>2040</v>
      </c>
      <c r="AV23" s="269"/>
      <c r="AW23" s="272">
        <v>2011</v>
      </c>
      <c r="AX23" s="272">
        <v>2012</v>
      </c>
      <c r="AY23" s="272">
        <v>2013</v>
      </c>
      <c r="AZ23" s="272">
        <v>2014</v>
      </c>
      <c r="BA23" s="272">
        <v>2015</v>
      </c>
      <c r="BB23" s="272">
        <v>2016</v>
      </c>
      <c r="BC23" s="272">
        <v>2017</v>
      </c>
      <c r="BD23" s="272">
        <v>2018</v>
      </c>
      <c r="BE23" s="272">
        <v>2019</v>
      </c>
      <c r="BF23" s="272">
        <v>2020</v>
      </c>
      <c r="BG23" s="272">
        <v>2021</v>
      </c>
      <c r="BH23" s="272">
        <v>2022</v>
      </c>
      <c r="BI23" s="272">
        <v>2023</v>
      </c>
      <c r="BJ23" s="272">
        <v>2024</v>
      </c>
      <c r="BK23" s="272">
        <v>2025</v>
      </c>
      <c r="BL23" s="272">
        <v>2026</v>
      </c>
      <c r="BM23" s="272">
        <v>2027</v>
      </c>
      <c r="BN23" s="272">
        <v>2028</v>
      </c>
      <c r="BO23" s="272">
        <v>2029</v>
      </c>
      <c r="BP23" s="272">
        <v>2030</v>
      </c>
      <c r="BQ23" s="272">
        <v>2031</v>
      </c>
      <c r="BR23" s="272">
        <v>2032</v>
      </c>
      <c r="BS23" s="272">
        <v>2033</v>
      </c>
      <c r="BT23" s="272">
        <v>2034</v>
      </c>
      <c r="BU23" s="272">
        <v>2035</v>
      </c>
      <c r="BV23" s="272">
        <v>2036</v>
      </c>
      <c r="BW23" s="272">
        <v>2037</v>
      </c>
      <c r="BX23" s="272">
        <v>2038</v>
      </c>
      <c r="BY23" s="272">
        <v>2039</v>
      </c>
      <c r="BZ23" s="272">
        <v>2040</v>
      </c>
      <c r="CA23" s="269"/>
    </row>
    <row r="24" spans="2:79" s="17" customFormat="1" ht="15.75">
      <c r="B24" s="273">
        <v>1</v>
      </c>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178"/>
      <c r="AL24" s="178"/>
      <c r="AM24" s="178"/>
      <c r="AN24" s="178"/>
      <c r="AO24" s="178"/>
      <c r="AP24" s="178"/>
      <c r="AQ24" s="178"/>
      <c r="AR24" s="178"/>
      <c r="AS24" s="178"/>
      <c r="AT24" s="178"/>
      <c r="AU24" s="178"/>
      <c r="AV24" s="178"/>
      <c r="AW24" s="178"/>
      <c r="AX24" s="178"/>
      <c r="AY24" s="178"/>
      <c r="AZ24" s="178"/>
      <c r="BA24" s="178"/>
      <c r="BB24" s="178"/>
      <c r="BC24" s="178"/>
      <c r="BD24" s="178"/>
      <c r="BE24" s="178"/>
      <c r="BF24" s="178"/>
      <c r="BG24" s="178"/>
      <c r="BH24" s="178"/>
      <c r="BI24" s="178"/>
      <c r="BJ24" s="178"/>
      <c r="BK24" s="178"/>
      <c r="BL24" s="178"/>
      <c r="BM24" s="178"/>
      <c r="BN24" s="178"/>
      <c r="BO24" s="178"/>
      <c r="BP24" s="178"/>
      <c r="BQ24" s="178"/>
      <c r="BR24" s="178"/>
      <c r="BS24" s="178"/>
      <c r="BT24" s="178"/>
      <c r="BU24" s="178"/>
      <c r="BV24" s="178"/>
      <c r="BW24" s="178"/>
      <c r="BX24" s="178"/>
      <c r="BY24" s="178"/>
      <c r="BZ24" s="275"/>
      <c r="CA24" s="167"/>
    </row>
    <row r="25" spans="2:79" s="17" customFormat="1" ht="15.75">
      <c r="B25" s="273">
        <v>2</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6.5" customHeight="1">
      <c r="B26" s="273">
        <v>3</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5.75">
      <c r="B27" s="273">
        <v>4</v>
      </c>
      <c r="C27" s="178"/>
      <c r="D27" s="178"/>
      <c r="E27" s="276"/>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75">
      <c r="B28" s="273">
        <v>5</v>
      </c>
      <c r="C28" s="178"/>
      <c r="D28" s="178"/>
      <c r="E28" s="178"/>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75">
      <c r="B29" s="273">
        <v>6</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75">
      <c r="B30" s="273">
        <v>7</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75">
      <c r="B31" s="273">
        <v>8</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75">
      <c r="B32" s="273">
        <v>9</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75">
      <c r="B33" s="273">
        <v>10</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75">
      <c r="B34" s="273">
        <v>11</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75">
      <c r="B35" s="273">
        <v>12</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75">
      <c r="B36" s="273">
        <v>13</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75">
      <c r="B37" s="273">
        <v>14</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75">
      <c r="B38" s="273">
        <v>15</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75">
      <c r="B39" s="273">
        <v>16</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75">
      <c r="B40" s="273">
        <v>17</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75">
      <c r="B41" s="273">
        <v>18</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75">
      <c r="B42" s="273">
        <v>19</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75">
      <c r="B43" s="273">
        <v>20</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75">
      <c r="B44" s="273">
        <v>21</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75">
      <c r="B45" s="273">
        <v>22</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75">
      <c r="B46" s="273">
        <v>23</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75">
      <c r="B47" s="273">
        <v>24</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75">
      <c r="B48" s="273">
        <v>25</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75">
      <c r="B49" s="274" t="s">
        <v>493</v>
      </c>
      <c r="C49" s="277"/>
      <c r="D49" s="277"/>
      <c r="E49" s="277"/>
      <c r="F49" s="277"/>
      <c r="G49" s="277"/>
      <c r="H49" s="277"/>
      <c r="I49" s="277"/>
      <c r="J49" s="277"/>
      <c r="K49" s="277"/>
      <c r="L49" s="277"/>
      <c r="M49" s="277"/>
      <c r="N49" s="277"/>
      <c r="O49" s="277"/>
      <c r="P49" s="277"/>
      <c r="Q49" s="277"/>
      <c r="R49" s="277"/>
      <c r="S49" s="277"/>
      <c r="T49" s="277"/>
      <c r="U49" s="277"/>
      <c r="V49" s="277"/>
      <c r="W49" s="277"/>
      <c r="X49" s="277"/>
      <c r="Y49" s="277"/>
      <c r="Z49" s="277"/>
      <c r="AA49" s="277"/>
      <c r="AB49" s="277"/>
      <c r="AC49" s="277"/>
      <c r="AD49" s="277"/>
      <c r="AE49" s="277"/>
      <c r="AF49" s="277"/>
      <c r="AG49" s="277"/>
      <c r="AH49" s="277"/>
      <c r="AI49" s="277"/>
      <c r="AJ49" s="277"/>
      <c r="AK49" s="277"/>
      <c r="AL49" s="277"/>
      <c r="AM49" s="277"/>
      <c r="AN49" s="277"/>
      <c r="AO49" s="277"/>
      <c r="AP49" s="277"/>
      <c r="AQ49" s="277"/>
      <c r="AR49" s="277"/>
      <c r="AS49" s="277"/>
      <c r="AT49" s="277"/>
      <c r="AU49" s="277"/>
      <c r="AV49" s="277"/>
      <c r="AW49" s="277"/>
      <c r="AX49" s="277"/>
      <c r="AY49" s="277"/>
      <c r="AZ49" s="277"/>
      <c r="BA49" s="277"/>
      <c r="BB49" s="277"/>
      <c r="BC49" s="277"/>
      <c r="BD49" s="277"/>
      <c r="BE49" s="277"/>
      <c r="BF49" s="277"/>
      <c r="BG49" s="277"/>
      <c r="BH49" s="277"/>
      <c r="BI49" s="277"/>
      <c r="BJ49" s="277"/>
      <c r="BK49" s="277"/>
      <c r="BL49" s="277"/>
      <c r="BM49" s="277"/>
      <c r="BN49" s="277"/>
      <c r="BO49" s="277"/>
      <c r="BP49" s="277"/>
      <c r="BQ49" s="277"/>
      <c r="BR49" s="277"/>
      <c r="BS49" s="277"/>
      <c r="BT49" s="277"/>
      <c r="BU49" s="277"/>
      <c r="BV49" s="277"/>
      <c r="BW49" s="277"/>
      <c r="BX49" s="277"/>
      <c r="BY49" s="277"/>
      <c r="BZ49" s="278"/>
      <c r="CA49" s="167"/>
    </row>
  </sheetData>
  <mergeCells count="1">
    <mergeCell ref="B22:B23"/>
  </mergeCells>
  <hyperlinks>
    <hyperlink ref="G18" location="Table_5_e.__2019_Lost_Revenues_Work_Form" display="Go to Tab 5."/>
  </hyperlink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B14:CA50"/>
  <sheetViews>
    <sheetView zoomScale="80" zoomScaleNormal="80" workbookViewId="0">
      <selection activeCell="H17" sqref="H17"/>
    </sheetView>
  </sheetViews>
  <sheetFormatPr defaultColWidth="9.140625" defaultRowHeight="15"/>
  <cols>
    <col min="1" max="1" width="9.140625" style="12"/>
    <col min="2" max="2" width="13.28515625" style="12" customWidth="1"/>
    <col min="3" max="3" width="10.85546875" style="12" customWidth="1"/>
    <col min="4" max="4" width="11.42578125" style="12" customWidth="1"/>
    <col min="5" max="5" width="10.85546875" style="12" customWidth="1"/>
    <col min="6" max="7" width="9.140625" style="12"/>
    <col min="8" max="8" width="14.5703125" style="12" customWidth="1"/>
    <col min="9" max="9" width="19.42578125" style="12" customWidth="1"/>
    <col min="10" max="10" width="16.140625" style="12" customWidth="1"/>
    <col min="11" max="13" width="9.140625" style="12"/>
    <col min="14" max="14" width="13.5703125" style="12" customWidth="1"/>
    <col min="15" max="15" width="15.7109375" style="12" customWidth="1"/>
    <col min="16" max="16" width="12" style="12" customWidth="1"/>
    <col min="17" max="78" width="9.140625" style="12"/>
    <col min="79" max="79" width="9.140625" style="16"/>
    <col min="80" max="16384" width="9.140625" style="12"/>
  </cols>
  <sheetData>
    <row r="14" spans="2:79" ht="15.75" thickBot="1">
      <c r="CA14" s="12"/>
    </row>
    <row r="15" spans="2:79" s="9" customFormat="1" ht="32.25" customHeight="1" thickBot="1">
      <c r="B15" s="121" t="s">
        <v>172</v>
      </c>
      <c r="C15" s="129" t="s">
        <v>176</v>
      </c>
      <c r="D15" s="129"/>
      <c r="E15" s="17"/>
      <c r="F15" s="17"/>
      <c r="G15" s="191"/>
      <c r="H15" s="192"/>
      <c r="I15" s="193"/>
      <c r="J15" s="193"/>
      <c r="K15" s="193"/>
      <c r="L15" s="193"/>
      <c r="M15" s="193"/>
      <c r="N15" s="191"/>
      <c r="O15" s="191"/>
      <c r="P15" s="191"/>
      <c r="Q15" s="191"/>
      <c r="R15" s="191"/>
      <c r="S15" s="191"/>
      <c r="T15" s="191"/>
      <c r="U15" s="191"/>
      <c r="V15" s="191"/>
      <c r="W15" s="194"/>
    </row>
    <row r="16" spans="2:79" ht="27" customHeight="1" thickBot="1">
      <c r="B16" s="92"/>
      <c r="C16" s="655" t="s">
        <v>624</v>
      </c>
      <c r="D16" s="649"/>
      <c r="E16" s="17"/>
      <c r="CA16" s="12"/>
    </row>
    <row r="17" spans="2:79" ht="22.5" customHeight="1"/>
    <row r="18" spans="2:79" ht="13.5" customHeight="1">
      <c r="D18" s="92"/>
    </row>
    <row r="19" spans="2:79" ht="20.25" customHeight="1">
      <c r="B19" s="196" t="s">
        <v>603</v>
      </c>
      <c r="D19" s="92"/>
      <c r="G19" s="625" t="s">
        <v>601</v>
      </c>
    </row>
    <row r="20" spans="2:79" ht="20.25" customHeight="1">
      <c r="B20" s="660" t="s">
        <v>539</v>
      </c>
      <c r="C20" s="649"/>
      <c r="D20" s="649"/>
      <c r="E20" s="649"/>
      <c r="F20" s="649"/>
      <c r="G20" s="649"/>
      <c r="H20" s="649"/>
      <c r="I20" s="649"/>
      <c r="J20" s="649"/>
      <c r="K20" s="649"/>
      <c r="L20" s="649"/>
      <c r="M20" s="649"/>
      <c r="N20" s="649"/>
      <c r="O20" s="649"/>
      <c r="P20" s="649"/>
    </row>
    <row r="21" spans="2:79" ht="20.25" customHeight="1">
      <c r="B21" s="660" t="s">
        <v>540</v>
      </c>
      <c r="C21" s="649"/>
      <c r="D21" s="649"/>
      <c r="E21" s="649"/>
      <c r="F21" s="649"/>
      <c r="G21" s="649"/>
      <c r="H21" s="649"/>
      <c r="I21" s="649"/>
      <c r="J21" s="649"/>
      <c r="K21" s="649"/>
      <c r="L21" s="649"/>
      <c r="M21" s="649"/>
      <c r="N21" s="649"/>
      <c r="O21" s="649"/>
      <c r="P21" s="649"/>
    </row>
    <row r="22" spans="2:79" ht="15.75">
      <c r="B22" s="92"/>
    </row>
    <row r="23" spans="2:79" s="270" customFormat="1" ht="88.5" customHeight="1">
      <c r="B23" s="808" t="s">
        <v>478</v>
      </c>
      <c r="C23" s="264" t="s">
        <v>479</v>
      </c>
      <c r="D23" s="264" t="s">
        <v>213</v>
      </c>
      <c r="E23" s="264" t="s">
        <v>480</v>
      </c>
      <c r="F23" s="264" t="s">
        <v>210</v>
      </c>
      <c r="G23" s="264" t="s">
        <v>481</v>
      </c>
      <c r="H23" s="264" t="s">
        <v>482</v>
      </c>
      <c r="I23" s="264" t="s">
        <v>483</v>
      </c>
      <c r="J23" s="264" t="s">
        <v>484</v>
      </c>
      <c r="K23" s="264" t="s">
        <v>485</v>
      </c>
      <c r="L23" s="264" t="s">
        <v>486</v>
      </c>
      <c r="M23" s="264" t="s">
        <v>487</v>
      </c>
      <c r="N23" s="264" t="s">
        <v>488</v>
      </c>
      <c r="O23" s="264" t="s">
        <v>489</v>
      </c>
      <c r="P23" s="264" t="s">
        <v>490</v>
      </c>
      <c r="Q23" s="265"/>
      <c r="R23" s="266" t="s">
        <v>491</v>
      </c>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67"/>
      <c r="AQ23" s="267"/>
      <c r="AR23" s="267"/>
      <c r="AS23" s="267"/>
      <c r="AT23" s="267"/>
      <c r="AU23" s="268"/>
      <c r="AV23" s="265"/>
      <c r="AW23" s="266" t="s">
        <v>492</v>
      </c>
      <c r="AX23" s="267"/>
      <c r="AY23" s="267"/>
      <c r="AZ23" s="267"/>
      <c r="BA23" s="267"/>
      <c r="BB23" s="267"/>
      <c r="BC23" s="267"/>
      <c r="BD23" s="267"/>
      <c r="BE23" s="267"/>
      <c r="BF23" s="267"/>
      <c r="BG23" s="267"/>
      <c r="BH23" s="267"/>
      <c r="BI23" s="267"/>
      <c r="BJ23" s="267"/>
      <c r="BK23" s="267"/>
      <c r="BL23" s="267"/>
      <c r="BM23" s="267"/>
      <c r="BN23" s="267"/>
      <c r="BO23" s="267"/>
      <c r="BP23" s="267"/>
      <c r="BQ23" s="267"/>
      <c r="BR23" s="267"/>
      <c r="BS23" s="267"/>
      <c r="BT23" s="267"/>
      <c r="BU23" s="267"/>
      <c r="BV23" s="267"/>
      <c r="BW23" s="267"/>
      <c r="BX23" s="267"/>
      <c r="BY23" s="267"/>
      <c r="BZ23" s="268"/>
      <c r="CA23" s="269"/>
    </row>
    <row r="24" spans="2:79" s="270" customFormat="1" ht="45" customHeight="1">
      <c r="B24" s="808"/>
      <c r="C24" s="271"/>
      <c r="D24" s="271"/>
      <c r="E24" s="271"/>
      <c r="F24" s="271"/>
      <c r="G24" s="271"/>
      <c r="H24" s="271"/>
      <c r="I24" s="271"/>
      <c r="J24" s="271"/>
      <c r="K24" s="271"/>
      <c r="L24" s="271"/>
      <c r="M24" s="271"/>
      <c r="N24" s="271"/>
      <c r="O24" s="271"/>
      <c r="P24" s="271"/>
      <c r="Q24" s="269"/>
      <c r="R24" s="272">
        <v>2011</v>
      </c>
      <c r="S24" s="272">
        <v>2012</v>
      </c>
      <c r="T24" s="272">
        <v>2013</v>
      </c>
      <c r="U24" s="272">
        <v>2014</v>
      </c>
      <c r="V24" s="272">
        <v>2015</v>
      </c>
      <c r="W24" s="272">
        <v>2016</v>
      </c>
      <c r="X24" s="272">
        <v>2017</v>
      </c>
      <c r="Y24" s="272">
        <v>2018</v>
      </c>
      <c r="Z24" s="272">
        <v>2019</v>
      </c>
      <c r="AA24" s="272">
        <v>2020</v>
      </c>
      <c r="AB24" s="272">
        <v>2021</v>
      </c>
      <c r="AC24" s="272">
        <v>2022</v>
      </c>
      <c r="AD24" s="272">
        <v>2023</v>
      </c>
      <c r="AE24" s="272">
        <v>2024</v>
      </c>
      <c r="AF24" s="272">
        <v>2025</v>
      </c>
      <c r="AG24" s="272">
        <v>2026</v>
      </c>
      <c r="AH24" s="272">
        <v>2027</v>
      </c>
      <c r="AI24" s="272">
        <v>2028</v>
      </c>
      <c r="AJ24" s="272">
        <v>2029</v>
      </c>
      <c r="AK24" s="272">
        <v>2030</v>
      </c>
      <c r="AL24" s="272">
        <v>2031</v>
      </c>
      <c r="AM24" s="272">
        <v>2032</v>
      </c>
      <c r="AN24" s="272">
        <v>2033</v>
      </c>
      <c r="AO24" s="272">
        <v>2034</v>
      </c>
      <c r="AP24" s="272">
        <v>2035</v>
      </c>
      <c r="AQ24" s="272">
        <v>2036</v>
      </c>
      <c r="AR24" s="272">
        <v>2037</v>
      </c>
      <c r="AS24" s="272">
        <v>2038</v>
      </c>
      <c r="AT24" s="272">
        <v>2039</v>
      </c>
      <c r="AU24" s="272">
        <v>2040</v>
      </c>
      <c r="AV24" s="269"/>
      <c r="AW24" s="272">
        <v>2011</v>
      </c>
      <c r="AX24" s="272">
        <v>2012</v>
      </c>
      <c r="AY24" s="272">
        <v>2013</v>
      </c>
      <c r="AZ24" s="272">
        <v>2014</v>
      </c>
      <c r="BA24" s="272">
        <v>2015</v>
      </c>
      <c r="BB24" s="272">
        <v>2016</v>
      </c>
      <c r="BC24" s="272">
        <v>2017</v>
      </c>
      <c r="BD24" s="272">
        <v>2018</v>
      </c>
      <c r="BE24" s="272">
        <v>2019</v>
      </c>
      <c r="BF24" s="272">
        <v>2020</v>
      </c>
      <c r="BG24" s="272">
        <v>2021</v>
      </c>
      <c r="BH24" s="272">
        <v>2022</v>
      </c>
      <c r="BI24" s="272">
        <v>2023</v>
      </c>
      <c r="BJ24" s="272">
        <v>2024</v>
      </c>
      <c r="BK24" s="272">
        <v>2025</v>
      </c>
      <c r="BL24" s="272">
        <v>2026</v>
      </c>
      <c r="BM24" s="272">
        <v>2027</v>
      </c>
      <c r="BN24" s="272">
        <v>2028</v>
      </c>
      <c r="BO24" s="272">
        <v>2029</v>
      </c>
      <c r="BP24" s="272">
        <v>2030</v>
      </c>
      <c r="BQ24" s="272">
        <v>2031</v>
      </c>
      <c r="BR24" s="272">
        <v>2032</v>
      </c>
      <c r="BS24" s="272">
        <v>2033</v>
      </c>
      <c r="BT24" s="272">
        <v>2034</v>
      </c>
      <c r="BU24" s="272">
        <v>2035</v>
      </c>
      <c r="BV24" s="272">
        <v>2036</v>
      </c>
      <c r="BW24" s="272">
        <v>2037</v>
      </c>
      <c r="BX24" s="272">
        <v>2038</v>
      </c>
      <c r="BY24" s="272">
        <v>2039</v>
      </c>
      <c r="BZ24" s="272">
        <v>2040</v>
      </c>
      <c r="CA24" s="269"/>
    </row>
    <row r="25" spans="2:79" s="17" customFormat="1" ht="15.75">
      <c r="B25" s="273">
        <v>1</v>
      </c>
      <c r="C25" s="178"/>
      <c r="D25" s="178"/>
      <c r="E25" s="178"/>
      <c r="F25" s="178"/>
      <c r="G25" s="178"/>
      <c r="H25" s="178"/>
      <c r="I25" s="178"/>
      <c r="J25" s="178"/>
      <c r="K25" s="178"/>
      <c r="L25" s="178"/>
      <c r="M25" s="178"/>
      <c r="N25" s="178"/>
      <c r="O25" s="178"/>
      <c r="P25" s="178"/>
      <c r="Q25" s="178"/>
      <c r="R25" s="178"/>
      <c r="S25" s="178"/>
      <c r="T25" s="178"/>
      <c r="U25" s="178"/>
      <c r="V25" s="178"/>
      <c r="W25" s="178"/>
      <c r="X25" s="178"/>
      <c r="Y25" s="178"/>
      <c r="Z25" s="178"/>
      <c r="AA25" s="178"/>
      <c r="AB25" s="178"/>
      <c r="AC25" s="178"/>
      <c r="AD25" s="178"/>
      <c r="AE25" s="178"/>
      <c r="AF25" s="178"/>
      <c r="AG25" s="178"/>
      <c r="AH25" s="178"/>
      <c r="AI25" s="178"/>
      <c r="AJ25" s="178"/>
      <c r="AK25" s="178"/>
      <c r="AL25" s="178"/>
      <c r="AM25" s="178"/>
      <c r="AN25" s="178"/>
      <c r="AO25" s="178"/>
      <c r="AP25" s="178"/>
      <c r="AQ25" s="178"/>
      <c r="AR25" s="178"/>
      <c r="AS25" s="178"/>
      <c r="AT25" s="178"/>
      <c r="AU25" s="178"/>
      <c r="AV25" s="178"/>
      <c r="AW25" s="178"/>
      <c r="AX25" s="178"/>
      <c r="AY25" s="178"/>
      <c r="AZ25" s="178"/>
      <c r="BA25" s="178"/>
      <c r="BB25" s="178"/>
      <c r="BC25" s="178"/>
      <c r="BD25" s="178"/>
      <c r="BE25" s="178"/>
      <c r="BF25" s="178"/>
      <c r="BG25" s="178"/>
      <c r="BH25" s="178"/>
      <c r="BI25" s="178"/>
      <c r="BJ25" s="178"/>
      <c r="BK25" s="178"/>
      <c r="BL25" s="178"/>
      <c r="BM25" s="178"/>
      <c r="BN25" s="178"/>
      <c r="BO25" s="178"/>
      <c r="BP25" s="178"/>
      <c r="BQ25" s="178"/>
      <c r="BR25" s="178"/>
      <c r="BS25" s="178"/>
      <c r="BT25" s="178"/>
      <c r="BU25" s="178"/>
      <c r="BV25" s="178"/>
      <c r="BW25" s="178"/>
      <c r="BX25" s="178"/>
      <c r="BY25" s="178"/>
      <c r="BZ25" s="275"/>
      <c r="CA25" s="167"/>
    </row>
    <row r="26" spans="2:79" s="17" customFormat="1" ht="15.75">
      <c r="B26" s="273">
        <v>2</v>
      </c>
      <c r="C26" s="178"/>
      <c r="D26" s="178"/>
      <c r="E26" s="178"/>
      <c r="F26" s="178"/>
      <c r="G26" s="178"/>
      <c r="H26" s="178"/>
      <c r="I26" s="178"/>
      <c r="J26" s="178"/>
      <c r="K26" s="178"/>
      <c r="L26" s="178"/>
      <c r="M26" s="178"/>
      <c r="N26" s="178"/>
      <c r="O26" s="178"/>
      <c r="P26" s="178"/>
      <c r="Q26" s="178"/>
      <c r="R26" s="178"/>
      <c r="S26" s="178"/>
      <c r="T26" s="178"/>
      <c r="U26" s="178"/>
      <c r="V26" s="178"/>
      <c r="W26" s="178"/>
      <c r="X26" s="178"/>
      <c r="Y26" s="178"/>
      <c r="Z26" s="178"/>
      <c r="AA26" s="178"/>
      <c r="AB26" s="178"/>
      <c r="AC26" s="178"/>
      <c r="AD26" s="178"/>
      <c r="AE26" s="178"/>
      <c r="AF26" s="178"/>
      <c r="AG26" s="178"/>
      <c r="AH26" s="178"/>
      <c r="AI26" s="178"/>
      <c r="AJ26" s="178"/>
      <c r="AK26" s="178"/>
      <c r="AL26" s="178"/>
      <c r="AM26" s="178"/>
      <c r="AN26" s="178"/>
      <c r="AO26" s="178"/>
      <c r="AP26" s="178"/>
      <c r="AQ26" s="178"/>
      <c r="AR26" s="178"/>
      <c r="AS26" s="178"/>
      <c r="AT26" s="178"/>
      <c r="AU26" s="178"/>
      <c r="AV26" s="178"/>
      <c r="AW26" s="178"/>
      <c r="AX26" s="178"/>
      <c r="AY26" s="178"/>
      <c r="AZ26" s="178"/>
      <c r="BA26" s="178"/>
      <c r="BB26" s="178"/>
      <c r="BC26" s="178"/>
      <c r="BD26" s="178"/>
      <c r="BE26" s="178"/>
      <c r="BF26" s="178"/>
      <c r="BG26" s="178"/>
      <c r="BH26" s="178"/>
      <c r="BI26" s="178"/>
      <c r="BJ26" s="178"/>
      <c r="BK26" s="178"/>
      <c r="BL26" s="178"/>
      <c r="BM26" s="178"/>
      <c r="BN26" s="178"/>
      <c r="BO26" s="178"/>
      <c r="BP26" s="178"/>
      <c r="BQ26" s="178"/>
      <c r="BR26" s="178"/>
      <c r="BS26" s="178"/>
      <c r="BT26" s="178"/>
      <c r="BU26" s="178"/>
      <c r="BV26" s="178"/>
      <c r="BW26" s="178"/>
      <c r="BX26" s="178"/>
      <c r="BY26" s="178"/>
      <c r="BZ26" s="275"/>
      <c r="CA26" s="167"/>
    </row>
    <row r="27" spans="2:79" s="17" customFormat="1" ht="16.5" customHeight="1">
      <c r="B27" s="273">
        <v>3</v>
      </c>
      <c r="C27" s="178"/>
      <c r="D27" s="178"/>
      <c r="E27" s="178"/>
      <c r="F27" s="178"/>
      <c r="G27" s="178"/>
      <c r="H27" s="178"/>
      <c r="I27" s="178"/>
      <c r="J27" s="178"/>
      <c r="K27" s="178"/>
      <c r="L27" s="178"/>
      <c r="M27" s="178"/>
      <c r="N27" s="178"/>
      <c r="O27" s="178"/>
      <c r="P27" s="178"/>
      <c r="Q27" s="178"/>
      <c r="R27" s="178"/>
      <c r="S27" s="178"/>
      <c r="T27" s="178"/>
      <c r="U27" s="178"/>
      <c r="V27" s="178"/>
      <c r="W27" s="178"/>
      <c r="X27" s="178"/>
      <c r="Y27" s="178"/>
      <c r="Z27" s="178"/>
      <c r="AA27" s="178"/>
      <c r="AB27" s="178"/>
      <c r="AC27" s="178"/>
      <c r="AD27" s="178"/>
      <c r="AE27" s="178"/>
      <c r="AF27" s="178"/>
      <c r="AG27" s="178"/>
      <c r="AH27" s="178"/>
      <c r="AI27" s="178"/>
      <c r="AJ27" s="178"/>
      <c r="AK27" s="178"/>
      <c r="AL27" s="178"/>
      <c r="AM27" s="178"/>
      <c r="AN27" s="178"/>
      <c r="AO27" s="178"/>
      <c r="AP27" s="178"/>
      <c r="AQ27" s="178"/>
      <c r="AR27" s="178"/>
      <c r="AS27" s="178"/>
      <c r="AT27" s="178"/>
      <c r="AU27" s="178"/>
      <c r="AV27" s="178"/>
      <c r="AW27" s="178"/>
      <c r="AX27" s="178"/>
      <c r="AY27" s="178"/>
      <c r="AZ27" s="178"/>
      <c r="BA27" s="178"/>
      <c r="BB27" s="178"/>
      <c r="BC27" s="178"/>
      <c r="BD27" s="178"/>
      <c r="BE27" s="178"/>
      <c r="BF27" s="178"/>
      <c r="BG27" s="178"/>
      <c r="BH27" s="178"/>
      <c r="BI27" s="178"/>
      <c r="BJ27" s="178"/>
      <c r="BK27" s="178"/>
      <c r="BL27" s="178"/>
      <c r="BM27" s="178"/>
      <c r="BN27" s="178"/>
      <c r="BO27" s="178"/>
      <c r="BP27" s="178"/>
      <c r="BQ27" s="178"/>
      <c r="BR27" s="178"/>
      <c r="BS27" s="178"/>
      <c r="BT27" s="178"/>
      <c r="BU27" s="178"/>
      <c r="BV27" s="178"/>
      <c r="BW27" s="178"/>
      <c r="BX27" s="178"/>
      <c r="BY27" s="178"/>
      <c r="BZ27" s="275"/>
      <c r="CA27" s="167"/>
    </row>
    <row r="28" spans="2:79" s="17" customFormat="1" ht="15.75">
      <c r="B28" s="273">
        <v>4</v>
      </c>
      <c r="C28" s="178"/>
      <c r="D28" s="178"/>
      <c r="E28" s="276"/>
      <c r="F28" s="178"/>
      <c r="G28" s="178"/>
      <c r="H28" s="178"/>
      <c r="I28" s="178"/>
      <c r="J28" s="178"/>
      <c r="K28" s="178"/>
      <c r="L28" s="178"/>
      <c r="M28" s="178"/>
      <c r="N28" s="178"/>
      <c r="O28" s="178"/>
      <c r="P28" s="178"/>
      <c r="Q28" s="178"/>
      <c r="R28" s="178"/>
      <c r="S28" s="178"/>
      <c r="T28" s="178"/>
      <c r="U28" s="178"/>
      <c r="V28" s="178"/>
      <c r="W28" s="178"/>
      <c r="X28" s="178"/>
      <c r="Y28" s="178"/>
      <c r="Z28" s="178"/>
      <c r="AA28" s="178"/>
      <c r="AB28" s="178"/>
      <c r="AC28" s="178"/>
      <c r="AD28" s="178"/>
      <c r="AE28" s="178"/>
      <c r="AF28" s="178"/>
      <c r="AG28" s="178"/>
      <c r="AH28" s="178"/>
      <c r="AI28" s="178"/>
      <c r="AJ28" s="178"/>
      <c r="AK28" s="178"/>
      <c r="AL28" s="178"/>
      <c r="AM28" s="178"/>
      <c r="AN28" s="178"/>
      <c r="AO28" s="178"/>
      <c r="AP28" s="178"/>
      <c r="AQ28" s="178"/>
      <c r="AR28" s="178"/>
      <c r="AS28" s="178"/>
      <c r="AT28" s="178"/>
      <c r="AU28" s="178"/>
      <c r="AV28" s="178"/>
      <c r="AW28" s="178"/>
      <c r="AX28" s="178"/>
      <c r="AY28" s="178"/>
      <c r="AZ28" s="178"/>
      <c r="BA28" s="178"/>
      <c r="BB28" s="178"/>
      <c r="BC28" s="178"/>
      <c r="BD28" s="178"/>
      <c r="BE28" s="178"/>
      <c r="BF28" s="178"/>
      <c r="BG28" s="178"/>
      <c r="BH28" s="178"/>
      <c r="BI28" s="178"/>
      <c r="BJ28" s="178"/>
      <c r="BK28" s="178"/>
      <c r="BL28" s="178"/>
      <c r="BM28" s="178"/>
      <c r="BN28" s="178"/>
      <c r="BO28" s="178"/>
      <c r="BP28" s="178"/>
      <c r="BQ28" s="178"/>
      <c r="BR28" s="178"/>
      <c r="BS28" s="178"/>
      <c r="BT28" s="178"/>
      <c r="BU28" s="178"/>
      <c r="BV28" s="178"/>
      <c r="BW28" s="178"/>
      <c r="BX28" s="178"/>
      <c r="BY28" s="178"/>
      <c r="BZ28" s="275"/>
      <c r="CA28" s="167"/>
    </row>
    <row r="29" spans="2:79" s="17" customFormat="1" ht="15.75">
      <c r="B29" s="273">
        <v>5</v>
      </c>
      <c r="C29" s="178"/>
      <c r="D29" s="178"/>
      <c r="E29" s="178"/>
      <c r="F29" s="178"/>
      <c r="G29" s="178"/>
      <c r="H29" s="178"/>
      <c r="I29" s="178"/>
      <c r="J29" s="178"/>
      <c r="K29" s="178"/>
      <c r="L29" s="178"/>
      <c r="M29" s="178"/>
      <c r="N29" s="178"/>
      <c r="O29" s="178"/>
      <c r="P29" s="178"/>
      <c r="Q29" s="178"/>
      <c r="R29" s="178"/>
      <c r="S29" s="178"/>
      <c r="T29" s="178"/>
      <c r="U29" s="178"/>
      <c r="V29" s="178"/>
      <c r="W29" s="178"/>
      <c r="X29" s="178"/>
      <c r="Y29" s="178"/>
      <c r="Z29" s="178"/>
      <c r="AA29" s="178"/>
      <c r="AB29" s="178"/>
      <c r="AC29" s="178"/>
      <c r="AD29" s="178"/>
      <c r="AE29" s="178"/>
      <c r="AF29" s="178"/>
      <c r="AG29" s="178"/>
      <c r="AH29" s="178"/>
      <c r="AI29" s="178"/>
      <c r="AJ29" s="178"/>
      <c r="AK29" s="178"/>
      <c r="AL29" s="178"/>
      <c r="AM29" s="178"/>
      <c r="AN29" s="178"/>
      <c r="AO29" s="178"/>
      <c r="AP29" s="178"/>
      <c r="AQ29" s="178"/>
      <c r="AR29" s="178"/>
      <c r="AS29" s="178"/>
      <c r="AT29" s="178"/>
      <c r="AU29" s="178"/>
      <c r="AV29" s="178"/>
      <c r="AW29" s="178"/>
      <c r="AX29" s="178"/>
      <c r="AY29" s="178"/>
      <c r="AZ29" s="178"/>
      <c r="BA29" s="178"/>
      <c r="BB29" s="178"/>
      <c r="BC29" s="178"/>
      <c r="BD29" s="178"/>
      <c r="BE29" s="178"/>
      <c r="BF29" s="178"/>
      <c r="BG29" s="178"/>
      <c r="BH29" s="178"/>
      <c r="BI29" s="178"/>
      <c r="BJ29" s="178"/>
      <c r="BK29" s="178"/>
      <c r="BL29" s="178"/>
      <c r="BM29" s="178"/>
      <c r="BN29" s="178"/>
      <c r="BO29" s="178"/>
      <c r="BP29" s="178"/>
      <c r="BQ29" s="178"/>
      <c r="BR29" s="178"/>
      <c r="BS29" s="178"/>
      <c r="BT29" s="178"/>
      <c r="BU29" s="178"/>
      <c r="BV29" s="178"/>
      <c r="BW29" s="178"/>
      <c r="BX29" s="178"/>
      <c r="BY29" s="178"/>
      <c r="BZ29" s="275"/>
      <c r="CA29" s="167"/>
    </row>
    <row r="30" spans="2:79" s="17" customFormat="1" ht="15.75">
      <c r="B30" s="273">
        <v>6</v>
      </c>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c r="BM30" s="178"/>
      <c r="BN30" s="178"/>
      <c r="BO30" s="178"/>
      <c r="BP30" s="178"/>
      <c r="BQ30" s="178"/>
      <c r="BR30" s="178"/>
      <c r="BS30" s="178"/>
      <c r="BT30" s="178"/>
      <c r="BU30" s="178"/>
      <c r="BV30" s="178"/>
      <c r="BW30" s="178"/>
      <c r="BX30" s="178"/>
      <c r="BY30" s="178"/>
      <c r="BZ30" s="275"/>
      <c r="CA30" s="167"/>
    </row>
    <row r="31" spans="2:79" s="17" customFormat="1" ht="15.75">
      <c r="B31" s="273">
        <v>7</v>
      </c>
      <c r="C31" s="178"/>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275"/>
      <c r="CA31" s="167"/>
    </row>
    <row r="32" spans="2:79" s="17" customFormat="1" ht="15.75">
      <c r="B32" s="273">
        <v>8</v>
      </c>
      <c r="C32" s="178"/>
      <c r="D32" s="178"/>
      <c r="E32" s="178"/>
      <c r="F32" s="178"/>
      <c r="G32" s="178"/>
      <c r="H32" s="178"/>
      <c r="I32" s="178"/>
      <c r="J32" s="178"/>
      <c r="K32" s="178"/>
      <c r="L32" s="178"/>
      <c r="M32" s="178"/>
      <c r="N32" s="178"/>
      <c r="O32" s="178"/>
      <c r="P32" s="178"/>
      <c r="Q32" s="178"/>
      <c r="R32" s="178"/>
      <c r="S32" s="178"/>
      <c r="T32" s="178"/>
      <c r="U32" s="178"/>
      <c r="V32" s="178"/>
      <c r="W32" s="178"/>
      <c r="X32" s="178"/>
      <c r="Y32" s="178"/>
      <c r="Z32" s="178"/>
      <c r="AA32" s="178"/>
      <c r="AB32" s="178"/>
      <c r="AC32" s="178"/>
      <c r="AD32" s="178"/>
      <c r="AE32" s="178"/>
      <c r="AF32" s="178"/>
      <c r="AG32" s="178"/>
      <c r="AH32" s="178"/>
      <c r="AI32" s="178"/>
      <c r="AJ32" s="178"/>
      <c r="AK32" s="178"/>
      <c r="AL32" s="178"/>
      <c r="AM32" s="178"/>
      <c r="AN32" s="178"/>
      <c r="AO32" s="178"/>
      <c r="AP32" s="178"/>
      <c r="AQ32" s="178"/>
      <c r="AR32" s="178"/>
      <c r="AS32" s="178"/>
      <c r="AT32" s="178"/>
      <c r="AU32" s="178"/>
      <c r="AV32" s="178"/>
      <c r="AW32" s="178"/>
      <c r="AX32" s="178"/>
      <c r="AY32" s="178"/>
      <c r="AZ32" s="178"/>
      <c r="BA32" s="178"/>
      <c r="BB32" s="178"/>
      <c r="BC32" s="178"/>
      <c r="BD32" s="178"/>
      <c r="BE32" s="178"/>
      <c r="BF32" s="178"/>
      <c r="BG32" s="178"/>
      <c r="BH32" s="178"/>
      <c r="BI32" s="178"/>
      <c r="BJ32" s="178"/>
      <c r="BK32" s="178"/>
      <c r="BL32" s="178"/>
      <c r="BM32" s="178"/>
      <c r="BN32" s="178"/>
      <c r="BO32" s="178"/>
      <c r="BP32" s="178"/>
      <c r="BQ32" s="178"/>
      <c r="BR32" s="178"/>
      <c r="BS32" s="178"/>
      <c r="BT32" s="178"/>
      <c r="BU32" s="178"/>
      <c r="BV32" s="178"/>
      <c r="BW32" s="178"/>
      <c r="BX32" s="178"/>
      <c r="BY32" s="178"/>
      <c r="BZ32" s="275"/>
      <c r="CA32" s="167"/>
    </row>
    <row r="33" spans="2:79" s="17" customFormat="1" ht="15.75">
      <c r="B33" s="273">
        <v>9</v>
      </c>
      <c r="C33" s="178"/>
      <c r="D33" s="178"/>
      <c r="E33" s="178"/>
      <c r="F33" s="178"/>
      <c r="G33" s="178"/>
      <c r="H33" s="178"/>
      <c r="I33" s="178"/>
      <c r="J33" s="178"/>
      <c r="K33" s="178"/>
      <c r="L33" s="178"/>
      <c r="M33" s="178"/>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275"/>
      <c r="CA33" s="167"/>
    </row>
    <row r="34" spans="2:79" s="17" customFormat="1" ht="15.75">
      <c r="B34" s="273">
        <v>10</v>
      </c>
      <c r="C34" s="178"/>
      <c r="D34" s="178"/>
      <c r="E34" s="178"/>
      <c r="F34" s="178"/>
      <c r="G34" s="178"/>
      <c r="H34" s="178"/>
      <c r="I34" s="178"/>
      <c r="J34" s="178"/>
      <c r="K34" s="178"/>
      <c r="L34" s="178"/>
      <c r="M34" s="178"/>
      <c r="N34" s="178"/>
      <c r="O34" s="178"/>
      <c r="P34" s="178"/>
      <c r="Q34" s="178"/>
      <c r="R34" s="178"/>
      <c r="S34" s="178"/>
      <c r="T34" s="178"/>
      <c r="U34" s="178"/>
      <c r="V34" s="178"/>
      <c r="W34" s="178"/>
      <c r="X34" s="178"/>
      <c r="Y34" s="178"/>
      <c r="Z34" s="178"/>
      <c r="AA34" s="178"/>
      <c r="AB34" s="178"/>
      <c r="AC34" s="178"/>
      <c r="AD34" s="178"/>
      <c r="AE34" s="178"/>
      <c r="AF34" s="178"/>
      <c r="AG34" s="178"/>
      <c r="AH34" s="178"/>
      <c r="AI34" s="178"/>
      <c r="AJ34" s="178"/>
      <c r="AK34" s="178"/>
      <c r="AL34" s="178"/>
      <c r="AM34" s="178"/>
      <c r="AN34" s="178"/>
      <c r="AO34" s="178"/>
      <c r="AP34" s="178"/>
      <c r="AQ34" s="178"/>
      <c r="AR34" s="178"/>
      <c r="AS34" s="178"/>
      <c r="AT34" s="178"/>
      <c r="AU34" s="178"/>
      <c r="AV34" s="178"/>
      <c r="AW34" s="178"/>
      <c r="AX34" s="178"/>
      <c r="AY34" s="178"/>
      <c r="AZ34" s="178"/>
      <c r="BA34" s="178"/>
      <c r="BB34" s="178"/>
      <c r="BC34" s="178"/>
      <c r="BD34" s="178"/>
      <c r="BE34" s="178"/>
      <c r="BF34" s="178"/>
      <c r="BG34" s="178"/>
      <c r="BH34" s="178"/>
      <c r="BI34" s="178"/>
      <c r="BJ34" s="178"/>
      <c r="BK34" s="178"/>
      <c r="BL34" s="178"/>
      <c r="BM34" s="178"/>
      <c r="BN34" s="178"/>
      <c r="BO34" s="178"/>
      <c r="BP34" s="178"/>
      <c r="BQ34" s="178"/>
      <c r="BR34" s="178"/>
      <c r="BS34" s="178"/>
      <c r="BT34" s="178"/>
      <c r="BU34" s="178"/>
      <c r="BV34" s="178"/>
      <c r="BW34" s="178"/>
      <c r="BX34" s="178"/>
      <c r="BY34" s="178"/>
      <c r="BZ34" s="275"/>
      <c r="CA34" s="167"/>
    </row>
    <row r="35" spans="2:79" s="17" customFormat="1" ht="15.75">
      <c r="B35" s="273">
        <v>11</v>
      </c>
      <c r="C35" s="178"/>
      <c r="D35" s="178"/>
      <c r="E35" s="178"/>
      <c r="F35" s="178"/>
      <c r="G35" s="178"/>
      <c r="H35" s="178"/>
      <c r="I35" s="178"/>
      <c r="J35" s="178"/>
      <c r="K35" s="178"/>
      <c r="L35" s="178"/>
      <c r="M35" s="178"/>
      <c r="N35" s="178"/>
      <c r="O35" s="178"/>
      <c r="P35" s="178"/>
      <c r="Q35" s="178"/>
      <c r="R35" s="178"/>
      <c r="S35" s="178"/>
      <c r="T35" s="178"/>
      <c r="U35" s="178"/>
      <c r="V35" s="178"/>
      <c r="W35" s="178"/>
      <c r="X35" s="178"/>
      <c r="Y35" s="178"/>
      <c r="Z35" s="178"/>
      <c r="AA35" s="178"/>
      <c r="AB35" s="178"/>
      <c r="AC35" s="178"/>
      <c r="AD35" s="178"/>
      <c r="AE35" s="178"/>
      <c r="AF35" s="178"/>
      <c r="AG35" s="178"/>
      <c r="AH35" s="178"/>
      <c r="AI35" s="178"/>
      <c r="AJ35" s="178"/>
      <c r="AK35" s="178"/>
      <c r="AL35" s="178"/>
      <c r="AM35" s="178"/>
      <c r="AN35" s="178"/>
      <c r="AO35" s="178"/>
      <c r="AP35" s="178"/>
      <c r="AQ35" s="178"/>
      <c r="AR35" s="178"/>
      <c r="AS35" s="178"/>
      <c r="AT35" s="178"/>
      <c r="AU35" s="178"/>
      <c r="AV35" s="178"/>
      <c r="AW35" s="178"/>
      <c r="AX35" s="178"/>
      <c r="AY35" s="178"/>
      <c r="AZ35" s="178"/>
      <c r="BA35" s="178"/>
      <c r="BB35" s="178"/>
      <c r="BC35" s="178"/>
      <c r="BD35" s="178"/>
      <c r="BE35" s="178"/>
      <c r="BF35" s="178"/>
      <c r="BG35" s="178"/>
      <c r="BH35" s="178"/>
      <c r="BI35" s="178"/>
      <c r="BJ35" s="178"/>
      <c r="BK35" s="178"/>
      <c r="BL35" s="178"/>
      <c r="BM35" s="178"/>
      <c r="BN35" s="178"/>
      <c r="BO35" s="178"/>
      <c r="BP35" s="178"/>
      <c r="BQ35" s="178"/>
      <c r="BR35" s="178"/>
      <c r="BS35" s="178"/>
      <c r="BT35" s="178"/>
      <c r="BU35" s="178"/>
      <c r="BV35" s="178"/>
      <c r="BW35" s="178"/>
      <c r="BX35" s="178"/>
      <c r="BY35" s="178"/>
      <c r="BZ35" s="275"/>
      <c r="CA35" s="167"/>
    </row>
    <row r="36" spans="2:79" s="17" customFormat="1" ht="15.75">
      <c r="B36" s="273">
        <v>12</v>
      </c>
      <c r="C36" s="178"/>
      <c r="D36" s="178"/>
      <c r="E36" s="178"/>
      <c r="F36" s="178"/>
      <c r="G36" s="178"/>
      <c r="H36" s="178"/>
      <c r="I36" s="178"/>
      <c r="J36" s="178"/>
      <c r="K36" s="178"/>
      <c r="L36" s="178"/>
      <c r="M36" s="178"/>
      <c r="N36" s="178"/>
      <c r="O36" s="178"/>
      <c r="P36" s="178"/>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275"/>
      <c r="CA36" s="167"/>
    </row>
    <row r="37" spans="2:79" s="17" customFormat="1" ht="15.75">
      <c r="B37" s="273">
        <v>13</v>
      </c>
      <c r="C37" s="178"/>
      <c r="D37" s="178"/>
      <c r="E37" s="178"/>
      <c r="F37" s="178"/>
      <c r="G37" s="178"/>
      <c r="H37" s="178"/>
      <c r="I37" s="178"/>
      <c r="J37" s="178"/>
      <c r="K37" s="178"/>
      <c r="L37" s="178"/>
      <c r="M37" s="178"/>
      <c r="N37" s="178"/>
      <c r="O37" s="178"/>
      <c r="P37" s="178"/>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275"/>
      <c r="CA37" s="167"/>
    </row>
    <row r="38" spans="2:79" s="17" customFormat="1" ht="15.75">
      <c r="B38" s="273">
        <v>14</v>
      </c>
      <c r="C38" s="178"/>
      <c r="D38" s="178"/>
      <c r="E38" s="178"/>
      <c r="F38" s="178"/>
      <c r="G38" s="178"/>
      <c r="H38" s="178"/>
      <c r="I38" s="178"/>
      <c r="J38" s="178"/>
      <c r="K38" s="178"/>
      <c r="L38" s="178"/>
      <c r="M38" s="178"/>
      <c r="N38" s="178"/>
      <c r="O38" s="178"/>
      <c r="P38" s="178"/>
      <c r="Q38" s="178"/>
      <c r="R38" s="178"/>
      <c r="S38" s="178"/>
      <c r="T38" s="178"/>
      <c r="U38" s="178"/>
      <c r="V38" s="178"/>
      <c r="W38" s="178"/>
      <c r="X38" s="178"/>
      <c r="Y38" s="178"/>
      <c r="Z38" s="178"/>
      <c r="AA38" s="178"/>
      <c r="AB38" s="178"/>
      <c r="AC38" s="178"/>
      <c r="AD38" s="178"/>
      <c r="AE38" s="178"/>
      <c r="AF38" s="178"/>
      <c r="AG38" s="178"/>
      <c r="AH38" s="178"/>
      <c r="AI38" s="178"/>
      <c r="AJ38" s="178"/>
      <c r="AK38" s="178"/>
      <c r="AL38" s="178"/>
      <c r="AM38" s="178"/>
      <c r="AN38" s="178"/>
      <c r="AO38" s="178"/>
      <c r="AP38" s="178"/>
      <c r="AQ38" s="178"/>
      <c r="AR38" s="178"/>
      <c r="AS38" s="178"/>
      <c r="AT38" s="178"/>
      <c r="AU38" s="178"/>
      <c r="AV38" s="178"/>
      <c r="AW38" s="178"/>
      <c r="AX38" s="178"/>
      <c r="AY38" s="178"/>
      <c r="AZ38" s="178"/>
      <c r="BA38" s="178"/>
      <c r="BB38" s="178"/>
      <c r="BC38" s="178"/>
      <c r="BD38" s="178"/>
      <c r="BE38" s="178"/>
      <c r="BF38" s="178"/>
      <c r="BG38" s="178"/>
      <c r="BH38" s="178"/>
      <c r="BI38" s="178"/>
      <c r="BJ38" s="178"/>
      <c r="BK38" s="178"/>
      <c r="BL38" s="178"/>
      <c r="BM38" s="178"/>
      <c r="BN38" s="178"/>
      <c r="BO38" s="178"/>
      <c r="BP38" s="178"/>
      <c r="BQ38" s="178"/>
      <c r="BR38" s="178"/>
      <c r="BS38" s="178"/>
      <c r="BT38" s="178"/>
      <c r="BU38" s="178"/>
      <c r="BV38" s="178"/>
      <c r="BW38" s="178"/>
      <c r="BX38" s="178"/>
      <c r="BY38" s="178"/>
      <c r="BZ38" s="275"/>
      <c r="CA38" s="167"/>
    </row>
    <row r="39" spans="2:79" s="17" customFormat="1" ht="15.75">
      <c r="B39" s="273">
        <v>15</v>
      </c>
      <c r="C39" s="178"/>
      <c r="D39" s="178"/>
      <c r="E39" s="178"/>
      <c r="F39" s="178"/>
      <c r="G39" s="178"/>
      <c r="H39" s="178"/>
      <c r="I39" s="178"/>
      <c r="J39" s="178"/>
      <c r="K39" s="178"/>
      <c r="L39" s="178"/>
      <c r="M39" s="178"/>
      <c r="N39" s="178"/>
      <c r="O39" s="178"/>
      <c r="P39" s="178"/>
      <c r="Q39" s="178"/>
      <c r="R39" s="178"/>
      <c r="S39" s="178"/>
      <c r="T39" s="178"/>
      <c r="U39" s="178"/>
      <c r="V39" s="178"/>
      <c r="W39" s="178"/>
      <c r="X39" s="178"/>
      <c r="Y39" s="178"/>
      <c r="Z39" s="178"/>
      <c r="AA39" s="178"/>
      <c r="AB39" s="178"/>
      <c r="AC39" s="178"/>
      <c r="AD39" s="178"/>
      <c r="AE39" s="178"/>
      <c r="AF39" s="178"/>
      <c r="AG39" s="178"/>
      <c r="AH39" s="178"/>
      <c r="AI39" s="178"/>
      <c r="AJ39" s="178"/>
      <c r="AK39" s="178"/>
      <c r="AL39" s="178"/>
      <c r="AM39" s="178"/>
      <c r="AN39" s="178"/>
      <c r="AO39" s="178"/>
      <c r="AP39" s="178"/>
      <c r="AQ39" s="178"/>
      <c r="AR39" s="178"/>
      <c r="AS39" s="178"/>
      <c r="AT39" s="178"/>
      <c r="AU39" s="178"/>
      <c r="AV39" s="178"/>
      <c r="AW39" s="178"/>
      <c r="AX39" s="178"/>
      <c r="AY39" s="178"/>
      <c r="AZ39" s="178"/>
      <c r="BA39" s="178"/>
      <c r="BB39" s="178"/>
      <c r="BC39" s="178"/>
      <c r="BD39" s="178"/>
      <c r="BE39" s="178"/>
      <c r="BF39" s="178"/>
      <c r="BG39" s="178"/>
      <c r="BH39" s="178"/>
      <c r="BI39" s="178"/>
      <c r="BJ39" s="178"/>
      <c r="BK39" s="178"/>
      <c r="BL39" s="178"/>
      <c r="BM39" s="178"/>
      <c r="BN39" s="178"/>
      <c r="BO39" s="178"/>
      <c r="BP39" s="178"/>
      <c r="BQ39" s="178"/>
      <c r="BR39" s="178"/>
      <c r="BS39" s="178"/>
      <c r="BT39" s="178"/>
      <c r="BU39" s="178"/>
      <c r="BV39" s="178"/>
      <c r="BW39" s="178"/>
      <c r="BX39" s="178"/>
      <c r="BY39" s="178"/>
      <c r="BZ39" s="275"/>
      <c r="CA39" s="167"/>
    </row>
    <row r="40" spans="2:79" s="17" customFormat="1" ht="15.75">
      <c r="B40" s="273">
        <v>16</v>
      </c>
      <c r="C40" s="178"/>
      <c r="D40" s="178"/>
      <c r="E40" s="178"/>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275"/>
      <c r="CA40" s="167"/>
    </row>
    <row r="41" spans="2:79" s="17" customFormat="1" ht="15.75">
      <c r="B41" s="273">
        <v>17</v>
      </c>
      <c r="C41" s="178"/>
      <c r="D41" s="178"/>
      <c r="E41" s="178"/>
      <c r="F41" s="178"/>
      <c r="G41" s="178"/>
      <c r="H41" s="178"/>
      <c r="I41" s="178"/>
      <c r="J41" s="178"/>
      <c r="K41" s="178"/>
      <c r="L41" s="178"/>
      <c r="M41" s="178"/>
      <c r="N41" s="178"/>
      <c r="O41" s="178"/>
      <c r="P41" s="178"/>
      <c r="Q41" s="178"/>
      <c r="R41" s="178"/>
      <c r="S41" s="178"/>
      <c r="T41" s="178"/>
      <c r="U41" s="178"/>
      <c r="V41" s="178"/>
      <c r="W41" s="178"/>
      <c r="X41" s="178"/>
      <c r="Y41" s="178"/>
      <c r="Z41" s="178"/>
      <c r="AA41" s="178"/>
      <c r="AB41" s="178"/>
      <c r="AC41" s="178"/>
      <c r="AD41" s="178"/>
      <c r="AE41" s="178"/>
      <c r="AF41" s="178"/>
      <c r="AG41" s="178"/>
      <c r="AH41" s="178"/>
      <c r="AI41" s="178"/>
      <c r="AJ41" s="178"/>
      <c r="AK41" s="178"/>
      <c r="AL41" s="178"/>
      <c r="AM41" s="178"/>
      <c r="AN41" s="178"/>
      <c r="AO41" s="178"/>
      <c r="AP41" s="178"/>
      <c r="AQ41" s="178"/>
      <c r="AR41" s="178"/>
      <c r="AS41" s="178"/>
      <c r="AT41" s="178"/>
      <c r="AU41" s="178"/>
      <c r="AV41" s="178"/>
      <c r="AW41" s="178"/>
      <c r="AX41" s="178"/>
      <c r="AY41" s="178"/>
      <c r="AZ41" s="178"/>
      <c r="BA41" s="178"/>
      <c r="BB41" s="178"/>
      <c r="BC41" s="178"/>
      <c r="BD41" s="178"/>
      <c r="BE41" s="178"/>
      <c r="BF41" s="178"/>
      <c r="BG41" s="178"/>
      <c r="BH41" s="178"/>
      <c r="BI41" s="178"/>
      <c r="BJ41" s="178"/>
      <c r="BK41" s="178"/>
      <c r="BL41" s="178"/>
      <c r="BM41" s="178"/>
      <c r="BN41" s="178"/>
      <c r="BO41" s="178"/>
      <c r="BP41" s="178"/>
      <c r="BQ41" s="178"/>
      <c r="BR41" s="178"/>
      <c r="BS41" s="178"/>
      <c r="BT41" s="178"/>
      <c r="BU41" s="178"/>
      <c r="BV41" s="178"/>
      <c r="BW41" s="178"/>
      <c r="BX41" s="178"/>
      <c r="BY41" s="178"/>
      <c r="BZ41" s="275"/>
      <c r="CA41" s="167"/>
    </row>
    <row r="42" spans="2:79" s="17" customFormat="1" ht="15.75">
      <c r="B42" s="273">
        <v>18</v>
      </c>
      <c r="C42" s="178"/>
      <c r="D42" s="178"/>
      <c r="E42" s="178"/>
      <c r="F42" s="178"/>
      <c r="G42" s="178"/>
      <c r="H42" s="178"/>
      <c r="I42" s="178"/>
      <c r="J42" s="178"/>
      <c r="K42" s="178"/>
      <c r="L42" s="178"/>
      <c r="M42" s="178"/>
      <c r="N42" s="178"/>
      <c r="O42" s="178"/>
      <c r="P42" s="178"/>
      <c r="Q42" s="178"/>
      <c r="R42" s="178"/>
      <c r="S42" s="178"/>
      <c r="T42" s="178"/>
      <c r="U42" s="178"/>
      <c r="V42" s="178"/>
      <c r="W42" s="178"/>
      <c r="X42" s="178"/>
      <c r="Y42" s="178"/>
      <c r="Z42" s="178"/>
      <c r="AA42" s="178"/>
      <c r="AB42" s="178"/>
      <c r="AC42" s="178"/>
      <c r="AD42" s="178"/>
      <c r="AE42" s="178"/>
      <c r="AF42" s="178"/>
      <c r="AG42" s="178"/>
      <c r="AH42" s="178"/>
      <c r="AI42" s="178"/>
      <c r="AJ42" s="178"/>
      <c r="AK42" s="178"/>
      <c r="AL42" s="178"/>
      <c r="AM42" s="178"/>
      <c r="AN42" s="178"/>
      <c r="AO42" s="178"/>
      <c r="AP42" s="178"/>
      <c r="AQ42" s="178"/>
      <c r="AR42" s="178"/>
      <c r="AS42" s="178"/>
      <c r="AT42" s="178"/>
      <c r="AU42" s="178"/>
      <c r="AV42" s="178"/>
      <c r="AW42" s="178"/>
      <c r="AX42" s="178"/>
      <c r="AY42" s="178"/>
      <c r="AZ42" s="178"/>
      <c r="BA42" s="178"/>
      <c r="BB42" s="178"/>
      <c r="BC42" s="178"/>
      <c r="BD42" s="178"/>
      <c r="BE42" s="178"/>
      <c r="BF42" s="178"/>
      <c r="BG42" s="178"/>
      <c r="BH42" s="178"/>
      <c r="BI42" s="178"/>
      <c r="BJ42" s="178"/>
      <c r="BK42" s="178"/>
      <c r="BL42" s="178"/>
      <c r="BM42" s="178"/>
      <c r="BN42" s="178"/>
      <c r="BO42" s="178"/>
      <c r="BP42" s="178"/>
      <c r="BQ42" s="178"/>
      <c r="BR42" s="178"/>
      <c r="BS42" s="178"/>
      <c r="BT42" s="178"/>
      <c r="BU42" s="178"/>
      <c r="BV42" s="178"/>
      <c r="BW42" s="178"/>
      <c r="BX42" s="178"/>
      <c r="BY42" s="178"/>
      <c r="BZ42" s="275"/>
      <c r="CA42" s="167"/>
    </row>
    <row r="43" spans="2:79" s="17" customFormat="1" ht="15.75">
      <c r="B43" s="273">
        <v>19</v>
      </c>
      <c r="C43" s="178"/>
      <c r="D43" s="178"/>
      <c r="E43" s="178"/>
      <c r="F43" s="178"/>
      <c r="G43" s="178"/>
      <c r="H43" s="178"/>
      <c r="I43" s="178"/>
      <c r="J43" s="178"/>
      <c r="K43" s="178"/>
      <c r="L43" s="178"/>
      <c r="M43" s="178"/>
      <c r="N43" s="178"/>
      <c r="O43" s="178"/>
      <c r="P43" s="178"/>
      <c r="Q43" s="178"/>
      <c r="R43" s="178"/>
      <c r="S43" s="178"/>
      <c r="T43" s="178"/>
      <c r="U43" s="178"/>
      <c r="V43" s="178"/>
      <c r="W43" s="178"/>
      <c r="X43" s="178"/>
      <c r="Y43" s="178"/>
      <c r="Z43" s="178"/>
      <c r="AA43" s="178"/>
      <c r="AB43" s="178"/>
      <c r="AC43" s="178"/>
      <c r="AD43" s="178"/>
      <c r="AE43" s="178"/>
      <c r="AF43" s="178"/>
      <c r="AG43" s="178"/>
      <c r="AH43" s="178"/>
      <c r="AI43" s="178"/>
      <c r="AJ43" s="178"/>
      <c r="AK43" s="178"/>
      <c r="AL43" s="178"/>
      <c r="AM43" s="178"/>
      <c r="AN43" s="178"/>
      <c r="AO43" s="178"/>
      <c r="AP43" s="178"/>
      <c r="AQ43" s="178"/>
      <c r="AR43" s="178"/>
      <c r="AS43" s="178"/>
      <c r="AT43" s="178"/>
      <c r="AU43" s="178"/>
      <c r="AV43" s="178"/>
      <c r="AW43" s="178"/>
      <c r="AX43" s="178"/>
      <c r="AY43" s="178"/>
      <c r="AZ43" s="178"/>
      <c r="BA43" s="178"/>
      <c r="BB43" s="178"/>
      <c r="BC43" s="178"/>
      <c r="BD43" s="178"/>
      <c r="BE43" s="178"/>
      <c r="BF43" s="178"/>
      <c r="BG43" s="178"/>
      <c r="BH43" s="178"/>
      <c r="BI43" s="178"/>
      <c r="BJ43" s="178"/>
      <c r="BK43" s="178"/>
      <c r="BL43" s="178"/>
      <c r="BM43" s="178"/>
      <c r="BN43" s="178"/>
      <c r="BO43" s="178"/>
      <c r="BP43" s="178"/>
      <c r="BQ43" s="178"/>
      <c r="BR43" s="178"/>
      <c r="BS43" s="178"/>
      <c r="BT43" s="178"/>
      <c r="BU43" s="178"/>
      <c r="BV43" s="178"/>
      <c r="BW43" s="178"/>
      <c r="BX43" s="178"/>
      <c r="BY43" s="178"/>
      <c r="BZ43" s="275"/>
      <c r="CA43" s="167"/>
    </row>
    <row r="44" spans="2:79" s="17" customFormat="1" ht="15.75">
      <c r="B44" s="273">
        <v>20</v>
      </c>
      <c r="C44" s="178"/>
      <c r="D44" s="178"/>
      <c r="E44" s="178"/>
      <c r="F44" s="178"/>
      <c r="G44" s="178"/>
      <c r="H44" s="178"/>
      <c r="I44" s="178"/>
      <c r="J44" s="178"/>
      <c r="K44" s="178"/>
      <c r="L44" s="178"/>
      <c r="M44" s="178"/>
      <c r="N44" s="178"/>
      <c r="O44" s="178"/>
      <c r="P44" s="178"/>
      <c r="Q44" s="178"/>
      <c r="R44" s="178"/>
      <c r="S44" s="178"/>
      <c r="T44" s="178"/>
      <c r="U44" s="178"/>
      <c r="V44" s="178"/>
      <c r="W44" s="178"/>
      <c r="X44" s="178"/>
      <c r="Y44" s="178"/>
      <c r="Z44" s="178"/>
      <c r="AA44" s="178"/>
      <c r="AB44" s="178"/>
      <c r="AC44" s="178"/>
      <c r="AD44" s="178"/>
      <c r="AE44" s="178"/>
      <c r="AF44" s="178"/>
      <c r="AG44" s="178"/>
      <c r="AH44" s="178"/>
      <c r="AI44" s="178"/>
      <c r="AJ44" s="178"/>
      <c r="AK44" s="178"/>
      <c r="AL44" s="178"/>
      <c r="AM44" s="178"/>
      <c r="AN44" s="178"/>
      <c r="AO44" s="178"/>
      <c r="AP44" s="178"/>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275"/>
      <c r="CA44" s="167"/>
    </row>
    <row r="45" spans="2:79" s="17" customFormat="1" ht="15.75">
      <c r="B45" s="273">
        <v>21</v>
      </c>
      <c r="C45" s="178"/>
      <c r="D45" s="178"/>
      <c r="E45" s="17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8"/>
      <c r="BE45" s="178"/>
      <c r="BF45" s="178"/>
      <c r="BG45" s="178"/>
      <c r="BH45" s="178"/>
      <c r="BI45" s="178"/>
      <c r="BJ45" s="178"/>
      <c r="BK45" s="178"/>
      <c r="BL45" s="178"/>
      <c r="BM45" s="178"/>
      <c r="BN45" s="178"/>
      <c r="BO45" s="178"/>
      <c r="BP45" s="178"/>
      <c r="BQ45" s="178"/>
      <c r="BR45" s="178"/>
      <c r="BS45" s="178"/>
      <c r="BT45" s="178"/>
      <c r="BU45" s="178"/>
      <c r="BV45" s="178"/>
      <c r="BW45" s="178"/>
      <c r="BX45" s="178"/>
      <c r="BY45" s="178"/>
      <c r="BZ45" s="275"/>
      <c r="CA45" s="167"/>
    </row>
    <row r="46" spans="2:79" s="17" customFormat="1" ht="15.75">
      <c r="B46" s="273">
        <v>22</v>
      </c>
      <c r="C46" s="178"/>
      <c r="D46" s="178"/>
      <c r="E46" s="17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c r="AW46" s="178"/>
      <c r="AX46" s="178"/>
      <c r="AY46" s="178"/>
      <c r="AZ46" s="178"/>
      <c r="BA46" s="178"/>
      <c r="BB46" s="178"/>
      <c r="BC46" s="178"/>
      <c r="BD46" s="178"/>
      <c r="BE46" s="178"/>
      <c r="BF46" s="178"/>
      <c r="BG46" s="178"/>
      <c r="BH46" s="178"/>
      <c r="BI46" s="178"/>
      <c r="BJ46" s="178"/>
      <c r="BK46" s="178"/>
      <c r="BL46" s="178"/>
      <c r="BM46" s="178"/>
      <c r="BN46" s="178"/>
      <c r="BO46" s="178"/>
      <c r="BP46" s="178"/>
      <c r="BQ46" s="178"/>
      <c r="BR46" s="178"/>
      <c r="BS46" s="178"/>
      <c r="BT46" s="178"/>
      <c r="BU46" s="178"/>
      <c r="BV46" s="178"/>
      <c r="BW46" s="178"/>
      <c r="BX46" s="178"/>
      <c r="BY46" s="178"/>
      <c r="BZ46" s="275"/>
      <c r="CA46" s="167"/>
    </row>
    <row r="47" spans="2:79" s="17" customFormat="1" ht="15.75">
      <c r="B47" s="273">
        <v>23</v>
      </c>
      <c r="C47" s="178"/>
      <c r="D47" s="178"/>
      <c r="E47" s="17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c r="AW47" s="178"/>
      <c r="AX47" s="178"/>
      <c r="AY47" s="178"/>
      <c r="AZ47" s="178"/>
      <c r="BA47" s="178"/>
      <c r="BB47" s="178"/>
      <c r="BC47" s="178"/>
      <c r="BD47" s="178"/>
      <c r="BE47" s="178"/>
      <c r="BF47" s="178"/>
      <c r="BG47" s="178"/>
      <c r="BH47" s="178"/>
      <c r="BI47" s="178"/>
      <c r="BJ47" s="178"/>
      <c r="BK47" s="178"/>
      <c r="BL47" s="178"/>
      <c r="BM47" s="178"/>
      <c r="BN47" s="178"/>
      <c r="BO47" s="178"/>
      <c r="BP47" s="178"/>
      <c r="BQ47" s="178"/>
      <c r="BR47" s="178"/>
      <c r="BS47" s="178"/>
      <c r="BT47" s="178"/>
      <c r="BU47" s="178"/>
      <c r="BV47" s="178"/>
      <c r="BW47" s="178"/>
      <c r="BX47" s="178"/>
      <c r="BY47" s="178"/>
      <c r="BZ47" s="275"/>
      <c r="CA47" s="167"/>
    </row>
    <row r="48" spans="2:79" s="17" customFormat="1" ht="15.75">
      <c r="B48" s="273">
        <v>24</v>
      </c>
      <c r="C48" s="178"/>
      <c r="D48" s="178"/>
      <c r="E48" s="17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c r="AW48" s="178"/>
      <c r="AX48" s="178"/>
      <c r="AY48" s="178"/>
      <c r="AZ48" s="178"/>
      <c r="BA48" s="178"/>
      <c r="BB48" s="178"/>
      <c r="BC48" s="178"/>
      <c r="BD48" s="178"/>
      <c r="BE48" s="178"/>
      <c r="BF48" s="178"/>
      <c r="BG48" s="178"/>
      <c r="BH48" s="178"/>
      <c r="BI48" s="178"/>
      <c r="BJ48" s="178"/>
      <c r="BK48" s="178"/>
      <c r="BL48" s="178"/>
      <c r="BM48" s="178"/>
      <c r="BN48" s="178"/>
      <c r="BO48" s="178"/>
      <c r="BP48" s="178"/>
      <c r="BQ48" s="178"/>
      <c r="BR48" s="178"/>
      <c r="BS48" s="178"/>
      <c r="BT48" s="178"/>
      <c r="BU48" s="178"/>
      <c r="BV48" s="178"/>
      <c r="BW48" s="178"/>
      <c r="BX48" s="178"/>
      <c r="BY48" s="178"/>
      <c r="BZ48" s="275"/>
      <c r="CA48" s="167"/>
    </row>
    <row r="49" spans="2:79" s="17" customFormat="1" ht="15.75">
      <c r="B49" s="273">
        <v>25</v>
      </c>
      <c r="C49" s="178"/>
      <c r="D49" s="178"/>
      <c r="E49" s="17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c r="AW49" s="178"/>
      <c r="AX49" s="178"/>
      <c r="AY49" s="178"/>
      <c r="AZ49" s="178"/>
      <c r="BA49" s="178"/>
      <c r="BB49" s="178"/>
      <c r="BC49" s="178"/>
      <c r="BD49" s="178"/>
      <c r="BE49" s="178"/>
      <c r="BF49" s="178"/>
      <c r="BG49" s="178"/>
      <c r="BH49" s="178"/>
      <c r="BI49" s="178"/>
      <c r="BJ49" s="178"/>
      <c r="BK49" s="178"/>
      <c r="BL49" s="178"/>
      <c r="BM49" s="178"/>
      <c r="BN49" s="178"/>
      <c r="BO49" s="178"/>
      <c r="BP49" s="178"/>
      <c r="BQ49" s="178"/>
      <c r="BR49" s="178"/>
      <c r="BS49" s="178"/>
      <c r="BT49" s="178"/>
      <c r="BU49" s="178"/>
      <c r="BV49" s="178"/>
      <c r="BW49" s="178"/>
      <c r="BX49" s="178"/>
      <c r="BY49" s="178"/>
      <c r="BZ49" s="275"/>
      <c r="CA49" s="167"/>
    </row>
    <row r="50" spans="2:79" s="17" customFormat="1" ht="15.75">
      <c r="B50" s="274" t="s">
        <v>493</v>
      </c>
      <c r="C50" s="277"/>
      <c r="D50" s="277"/>
      <c r="E50" s="277"/>
      <c r="F50" s="277"/>
      <c r="G50" s="277"/>
      <c r="H50" s="277"/>
      <c r="I50" s="277"/>
      <c r="J50" s="277"/>
      <c r="K50" s="277"/>
      <c r="L50" s="277"/>
      <c r="M50" s="277"/>
      <c r="N50" s="277"/>
      <c r="O50" s="277"/>
      <c r="P50" s="277"/>
      <c r="Q50" s="277"/>
      <c r="R50" s="277"/>
      <c r="S50" s="277"/>
      <c r="T50" s="277"/>
      <c r="U50" s="277"/>
      <c r="V50" s="277"/>
      <c r="W50" s="277"/>
      <c r="X50" s="277"/>
      <c r="Y50" s="277"/>
      <c r="Z50" s="277"/>
      <c r="AA50" s="277"/>
      <c r="AB50" s="277"/>
      <c r="AC50" s="277"/>
      <c r="AD50" s="277"/>
      <c r="AE50" s="277"/>
      <c r="AF50" s="277"/>
      <c r="AG50" s="277"/>
      <c r="AH50" s="277"/>
      <c r="AI50" s="277"/>
      <c r="AJ50" s="277"/>
      <c r="AK50" s="277"/>
      <c r="AL50" s="277"/>
      <c r="AM50" s="277"/>
      <c r="AN50" s="277"/>
      <c r="AO50" s="277"/>
      <c r="AP50" s="277"/>
      <c r="AQ50" s="277"/>
      <c r="AR50" s="277"/>
      <c r="AS50" s="277"/>
      <c r="AT50" s="277"/>
      <c r="AU50" s="277"/>
      <c r="AV50" s="277"/>
      <c r="AW50" s="277"/>
      <c r="AX50" s="277"/>
      <c r="AY50" s="277"/>
      <c r="AZ50" s="277"/>
      <c r="BA50" s="277"/>
      <c r="BB50" s="277"/>
      <c r="BC50" s="277"/>
      <c r="BD50" s="277"/>
      <c r="BE50" s="277"/>
      <c r="BF50" s="277"/>
      <c r="BG50" s="277"/>
      <c r="BH50" s="277"/>
      <c r="BI50" s="277"/>
      <c r="BJ50" s="277"/>
      <c r="BK50" s="277"/>
      <c r="BL50" s="277"/>
      <c r="BM50" s="277"/>
      <c r="BN50" s="277"/>
      <c r="BO50" s="277"/>
      <c r="BP50" s="277"/>
      <c r="BQ50" s="277"/>
      <c r="BR50" s="277"/>
      <c r="BS50" s="277"/>
      <c r="BT50" s="277"/>
      <c r="BU50" s="277"/>
      <c r="BV50" s="277"/>
      <c r="BW50" s="277"/>
      <c r="BX50" s="277"/>
      <c r="BY50" s="277"/>
      <c r="BZ50" s="278"/>
      <c r="CA50" s="167"/>
    </row>
  </sheetData>
  <mergeCells count="1">
    <mergeCell ref="B23:B24"/>
  </mergeCells>
  <hyperlinks>
    <hyperlink ref="G19" location="Table_5_f.__2020_Lost_Revenues_Work_Form" display="Go to Tab 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zoomScale="120" zoomScaleNormal="120" workbookViewId="0">
      <selection activeCell="E30" sqref="E30"/>
    </sheetView>
  </sheetViews>
  <sheetFormatPr defaultColWidth="9.140625" defaultRowHeight="15"/>
  <cols>
    <col min="1" max="1" width="61.140625" style="12" bestFit="1" customWidth="1"/>
    <col min="2" max="2" width="13.7109375" style="12" customWidth="1"/>
    <col min="3" max="3" width="9.140625" style="10"/>
    <col min="4" max="4" width="15" style="12" customWidth="1"/>
    <col min="5" max="5" width="11.5703125" style="10" customWidth="1"/>
    <col min="6" max="6" width="24.140625" style="12" customWidth="1"/>
    <col min="7" max="16384" width="9.140625" style="12"/>
  </cols>
  <sheetData>
    <row r="1" spans="1:6">
      <c r="A1" s="8" t="s">
        <v>415</v>
      </c>
      <c r="B1" s="8" t="s">
        <v>41</v>
      </c>
      <c r="C1" s="122" t="s">
        <v>237</v>
      </c>
      <c r="D1" s="8" t="s">
        <v>419</v>
      </c>
      <c r="E1" s="122" t="s">
        <v>455</v>
      </c>
      <c r="F1" s="122" t="s">
        <v>622</v>
      </c>
    </row>
    <row r="2" spans="1:6">
      <c r="A2" s="12" t="s">
        <v>29</v>
      </c>
      <c r="B2" s="12" t="s">
        <v>27</v>
      </c>
      <c r="C2" s="10">
        <v>2006</v>
      </c>
      <c r="D2" s="12" t="s">
        <v>420</v>
      </c>
      <c r="E2" s="10">
        <f>'2. LRAMVA Threshold'!D9</f>
        <v>2013</v>
      </c>
      <c r="F2" s="26" t="s">
        <v>171</v>
      </c>
    </row>
    <row r="3" spans="1:6">
      <c r="A3" s="12" t="s">
        <v>375</v>
      </c>
      <c r="B3" s="12" t="s">
        <v>27</v>
      </c>
      <c r="C3" s="10">
        <v>2007</v>
      </c>
      <c r="D3" s="12" t="s">
        <v>421</v>
      </c>
      <c r="E3" s="10">
        <f>'2. LRAMVA Threshold'!D24</f>
        <v>2013</v>
      </c>
      <c r="F3" s="12" t="s">
        <v>623</v>
      </c>
    </row>
    <row r="4" spans="1:6">
      <c r="A4" s="12" t="s">
        <v>376</v>
      </c>
      <c r="B4" s="12" t="s">
        <v>28</v>
      </c>
      <c r="C4" s="10">
        <v>2008</v>
      </c>
      <c r="D4" s="12" t="s">
        <v>422</v>
      </c>
      <c r="F4" s="12" t="s">
        <v>170</v>
      </c>
    </row>
    <row r="5" spans="1:6">
      <c r="A5" s="12" t="s">
        <v>377</v>
      </c>
      <c r="B5" s="12" t="s">
        <v>28</v>
      </c>
      <c r="C5" s="10">
        <v>2009</v>
      </c>
      <c r="F5" s="12" t="s">
        <v>372</v>
      </c>
    </row>
    <row r="6" spans="1:6">
      <c r="A6" s="12" t="s">
        <v>378</v>
      </c>
      <c r="B6" s="12" t="s">
        <v>28</v>
      </c>
      <c r="C6" s="10">
        <v>2010</v>
      </c>
      <c r="F6" s="12" t="s">
        <v>373</v>
      </c>
    </row>
    <row r="7" spans="1:6">
      <c r="A7" s="12" t="s">
        <v>379</v>
      </c>
      <c r="B7" s="12" t="s">
        <v>28</v>
      </c>
      <c r="C7" s="10">
        <v>2011</v>
      </c>
      <c r="F7" s="12" t="s">
        <v>374</v>
      </c>
    </row>
    <row r="8" spans="1:6">
      <c r="A8" s="12" t="s">
        <v>380</v>
      </c>
      <c r="B8" s="12" t="s">
        <v>28</v>
      </c>
      <c r="C8" s="10">
        <v>2012</v>
      </c>
      <c r="F8" s="12" t="s">
        <v>632</v>
      </c>
    </row>
    <row r="9" spans="1:6">
      <c r="A9" s="12" t="s">
        <v>381</v>
      </c>
      <c r="B9" s="12" t="s">
        <v>28</v>
      </c>
      <c r="C9" s="10">
        <v>2013</v>
      </c>
    </row>
    <row r="10" spans="1:6">
      <c r="A10" s="12" t="s">
        <v>382</v>
      </c>
      <c r="B10" s="12" t="s">
        <v>28</v>
      </c>
      <c r="C10" s="10">
        <v>2014</v>
      </c>
    </row>
    <row r="11" spans="1:6">
      <c r="A11" s="12" t="s">
        <v>383</v>
      </c>
      <c r="B11" s="12" t="s">
        <v>28</v>
      </c>
      <c r="C11" s="10">
        <v>2015</v>
      </c>
    </row>
    <row r="12" spans="1:6">
      <c r="A12" s="12" t="s">
        <v>384</v>
      </c>
      <c r="B12" s="12" t="s">
        <v>28</v>
      </c>
      <c r="C12" s="10">
        <v>2016</v>
      </c>
    </row>
    <row r="13" spans="1:6">
      <c r="A13" s="12" t="s">
        <v>385</v>
      </c>
      <c r="B13" s="12" t="s">
        <v>28</v>
      </c>
      <c r="C13" s="10">
        <v>2017</v>
      </c>
    </row>
    <row r="14" spans="1:6">
      <c r="A14" s="12" t="s">
        <v>386</v>
      </c>
      <c r="B14" s="12" t="s">
        <v>28</v>
      </c>
      <c r="C14" s="10">
        <v>2018</v>
      </c>
    </row>
    <row r="15" spans="1:6">
      <c r="A15" s="12" t="s">
        <v>387</v>
      </c>
      <c r="B15" s="12" t="s">
        <v>28</v>
      </c>
      <c r="C15" s="10">
        <v>2019</v>
      </c>
    </row>
    <row r="16" spans="1:6">
      <c r="A16" s="12" t="s">
        <v>388</v>
      </c>
      <c r="B16" s="12" t="s">
        <v>28</v>
      </c>
      <c r="C16" s="10">
        <v>2020</v>
      </c>
    </row>
    <row r="17" spans="1:2">
      <c r="A17" s="12" t="s">
        <v>389</v>
      </c>
      <c r="B17" s="12" t="s">
        <v>28</v>
      </c>
    </row>
    <row r="18" spans="1:2">
      <c r="A18" s="12" t="s">
        <v>390</v>
      </c>
      <c r="B18" s="12" t="s">
        <v>28</v>
      </c>
    </row>
    <row r="19" spans="1:2">
      <c r="A19" s="12" t="s">
        <v>391</v>
      </c>
      <c r="B19" s="12" t="s">
        <v>28</v>
      </c>
    </row>
    <row r="20" spans="1:2">
      <c r="A20" s="12" t="s">
        <v>392</v>
      </c>
      <c r="B20" s="12" t="s">
        <v>28</v>
      </c>
    </row>
    <row r="21" spans="1:2">
      <c r="A21" s="12" t="s">
        <v>393</v>
      </c>
      <c r="B21" s="12" t="s">
        <v>28</v>
      </c>
    </row>
    <row r="22" spans="1:2">
      <c r="A22" s="12" t="s">
        <v>394</v>
      </c>
      <c r="B22" s="12" t="s">
        <v>28</v>
      </c>
    </row>
    <row r="23" spans="1:2">
      <c r="A23" s="12" t="s">
        <v>395</v>
      </c>
      <c r="B23" s="12" t="s">
        <v>28</v>
      </c>
    </row>
    <row r="24" spans="1:2">
      <c r="A24" s="12" t="s">
        <v>396</v>
      </c>
      <c r="B24" s="12" t="s">
        <v>28</v>
      </c>
    </row>
    <row r="25" spans="1:2">
      <c r="A25" s="12" t="s">
        <v>397</v>
      </c>
      <c r="B25" s="12" t="s">
        <v>28</v>
      </c>
    </row>
    <row r="26" spans="1:2">
      <c r="A26" s="12" t="s">
        <v>32</v>
      </c>
      <c r="B26" s="12" t="s">
        <v>27</v>
      </c>
    </row>
    <row r="27" spans="1:2">
      <c r="A27" s="12" t="s">
        <v>398</v>
      </c>
      <c r="B27" s="12" t="s">
        <v>28</v>
      </c>
    </row>
    <row r="28" spans="1:2">
      <c r="A28" s="12" t="s">
        <v>399</v>
      </c>
      <c r="B28" s="12" t="s">
        <v>28</v>
      </c>
    </row>
    <row r="29" spans="1:2">
      <c r="A29" s="12" t="s">
        <v>400</v>
      </c>
      <c r="B29" s="12" t="s">
        <v>28</v>
      </c>
    </row>
    <row r="30" spans="1:2">
      <c r="A30" s="12" t="s">
        <v>30</v>
      </c>
      <c r="B30" s="12" t="s">
        <v>28</v>
      </c>
    </row>
    <row r="31" spans="1:2">
      <c r="A31" s="12" t="s">
        <v>401</v>
      </c>
      <c r="B31" s="12" t="s">
        <v>28</v>
      </c>
    </row>
    <row r="32" spans="1:2">
      <c r="A32" s="12" t="s">
        <v>402</v>
      </c>
      <c r="B32" s="12" t="s">
        <v>28</v>
      </c>
    </row>
    <row r="33" spans="1:2">
      <c r="A33" s="12" t="s">
        <v>403</v>
      </c>
      <c r="B33" s="12" t="s">
        <v>28</v>
      </c>
    </row>
    <row r="34" spans="1:2">
      <c r="A34" s="12" t="s">
        <v>404</v>
      </c>
      <c r="B34" s="12" t="s">
        <v>28</v>
      </c>
    </row>
    <row r="35" spans="1:2">
      <c r="A35" s="12" t="s">
        <v>405</v>
      </c>
      <c r="B35" s="12" t="s">
        <v>28</v>
      </c>
    </row>
    <row r="36" spans="1:2">
      <c r="A36" s="12" t="s">
        <v>406</v>
      </c>
      <c r="B36" s="12" t="s">
        <v>28</v>
      </c>
    </row>
    <row r="37" spans="1:2">
      <c r="A37" s="12" t="s">
        <v>407</v>
      </c>
      <c r="B37" s="12" t="s">
        <v>28</v>
      </c>
    </row>
    <row r="38" spans="1:2">
      <c r="A38" s="12" t="s">
        <v>408</v>
      </c>
      <c r="B38" s="12" t="s">
        <v>28</v>
      </c>
    </row>
    <row r="39" spans="1:2">
      <c r="A39" s="12" t="s">
        <v>409</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V108"/>
  <sheetViews>
    <sheetView tabSelected="1" topLeftCell="A56" zoomScale="90" zoomScaleNormal="90" workbookViewId="0">
      <selection activeCell="D84" sqref="D84:I84"/>
    </sheetView>
  </sheetViews>
  <sheetFormatPr defaultColWidth="9.140625" defaultRowHeight="15.75"/>
  <cols>
    <col min="1" max="1" width="2.7109375" style="9" customWidth="1"/>
    <col min="2" max="2" width="33.5703125" style="9" customWidth="1"/>
    <col min="3" max="3" width="28.5703125" style="9" customWidth="1"/>
    <col min="4" max="4" width="29.5703125" style="9" customWidth="1"/>
    <col min="5" max="5" width="24.42578125" style="17" customWidth="1"/>
    <col min="6" max="6" width="31" style="9" customWidth="1"/>
    <col min="7" max="7" width="27.5703125" style="9" customWidth="1"/>
    <col min="8" max="8" width="28.85546875" style="9" customWidth="1"/>
    <col min="9" max="9" width="23.140625" style="9" customWidth="1"/>
    <col min="10" max="10" width="22" style="9" customWidth="1"/>
    <col min="11" max="11" width="19.7109375" style="9" customWidth="1"/>
    <col min="12" max="12" width="21.7109375" style="9" customWidth="1"/>
    <col min="13" max="13" width="24" style="9" customWidth="1"/>
    <col min="14" max="14" width="24.140625" style="9" customWidth="1"/>
    <col min="15" max="15" width="21.42578125" style="9" customWidth="1"/>
    <col min="16" max="16" width="22.140625" style="9" customWidth="1"/>
    <col min="17" max="17" width="16.42578125" style="9" customWidth="1"/>
    <col min="18" max="18" width="17.5703125" style="9" bestFit="1" customWidth="1"/>
    <col min="19" max="19" width="17.140625" style="9" customWidth="1"/>
    <col min="20" max="20" width="13.7109375" style="8" customWidth="1"/>
    <col min="21" max="21" width="6.28515625" style="8" customWidth="1"/>
    <col min="22" max="22" width="13.5703125" style="9" customWidth="1"/>
    <col min="23" max="23" width="15.28515625" style="9" customWidth="1"/>
    <col min="24" max="16384" width="9.140625" style="9"/>
  </cols>
  <sheetData>
    <row r="1" spans="2:22" ht="144" customHeight="1"/>
    <row r="2" spans="2:22" ht="49.5" customHeight="1">
      <c r="E2" s="9"/>
      <c r="F2" s="17"/>
      <c r="H2" s="63"/>
      <c r="I2" s="32"/>
      <c r="K2" s="36"/>
      <c r="L2" s="36"/>
      <c r="T2" s="9"/>
      <c r="V2" s="8"/>
    </row>
    <row r="3" spans="2:22" ht="16.5" customHeight="1" thickBot="1">
      <c r="E3" s="9"/>
      <c r="F3" s="17"/>
      <c r="H3" s="63"/>
      <c r="I3" s="32"/>
      <c r="K3" s="36"/>
      <c r="L3" s="36"/>
      <c r="T3" s="9"/>
      <c r="V3" s="8"/>
    </row>
    <row r="4" spans="2:22" ht="24.75" customHeight="1" thickBot="1">
      <c r="B4" s="85" t="s">
        <v>172</v>
      </c>
      <c r="C4" s="129" t="s">
        <v>176</v>
      </c>
      <c r="E4" s="9"/>
      <c r="T4" s="9"/>
      <c r="V4" s="8"/>
    </row>
    <row r="5" spans="2:22" ht="25.5" customHeight="1" thickBot="1">
      <c r="C5" s="131" t="s">
        <v>410</v>
      </c>
      <c r="D5" s="17"/>
      <c r="E5" s="9"/>
      <c r="T5" s="9"/>
      <c r="V5" s="8"/>
    </row>
    <row r="6" spans="2:22" ht="26.25" customHeight="1" thickBot="1">
      <c r="C6" s="132" t="s">
        <v>173</v>
      </c>
      <c r="E6" s="9"/>
      <c r="T6" s="9"/>
      <c r="V6" s="8"/>
    </row>
    <row r="7" spans="2:22" ht="27" customHeight="1" thickBot="1">
      <c r="B7" s="85"/>
      <c r="C7" s="605" t="s">
        <v>624</v>
      </c>
      <c r="D7" s="17"/>
      <c r="E7" s="9"/>
      <c r="T7" s="9"/>
      <c r="V7" s="8"/>
    </row>
    <row r="8" spans="2:22" ht="21" customHeight="1">
      <c r="B8" s="572"/>
      <c r="C8" s="17"/>
      <c r="D8" s="17"/>
      <c r="E8" s="9"/>
      <c r="T8" s="9"/>
      <c r="V8" s="8"/>
    </row>
    <row r="9" spans="2:22" ht="24.75" customHeight="1">
      <c r="B9" s="119" t="s">
        <v>242</v>
      </c>
      <c r="C9" s="203" t="s">
        <v>747</v>
      </c>
      <c r="E9" s="9"/>
      <c r="T9" s="9"/>
      <c r="V9" s="8"/>
    </row>
    <row r="10" spans="2:22" ht="41.25" customHeight="1">
      <c r="B10" s="587" t="s">
        <v>560</v>
      </c>
      <c r="C10" s="583"/>
      <c r="D10" s="581"/>
      <c r="E10" s="581"/>
      <c r="F10" s="581"/>
      <c r="G10" s="581"/>
      <c r="H10" s="581"/>
      <c r="I10" s="581"/>
      <c r="J10" s="582"/>
      <c r="K10" s="582"/>
      <c r="L10" s="582"/>
      <c r="M10" s="18"/>
      <c r="T10" s="9"/>
      <c r="V10" s="8"/>
    </row>
    <row r="11" spans="2:22" ht="10.5" customHeight="1">
      <c r="B11" s="587"/>
      <c r="C11" s="583"/>
      <c r="D11" s="581"/>
      <c r="E11" s="581"/>
      <c r="F11" s="581"/>
      <c r="G11" s="581"/>
      <c r="H11" s="581"/>
      <c r="I11" s="581"/>
      <c r="J11" s="582"/>
      <c r="K11" s="582"/>
      <c r="L11" s="582"/>
      <c r="M11" s="18"/>
      <c r="T11" s="9"/>
      <c r="V11" s="8"/>
    </row>
    <row r="12" spans="2:22" s="585" customFormat="1" ht="26.25" customHeight="1">
      <c r="B12" s="604" t="s">
        <v>630</v>
      </c>
      <c r="C12" s="603"/>
      <c r="D12" s="603"/>
      <c r="E12" s="603"/>
      <c r="F12" s="603"/>
      <c r="G12" s="603"/>
      <c r="H12" s="603"/>
      <c r="T12" s="586"/>
      <c r="U12" s="586"/>
    </row>
    <row r="13" spans="2:22" s="32" customFormat="1" ht="11.25" customHeight="1">
      <c r="B13" s="580"/>
      <c r="T13" s="200"/>
      <c r="U13" s="200"/>
    </row>
    <row r="14" spans="2:22" s="32" customFormat="1" ht="22.5" customHeight="1" thickBot="1">
      <c r="B14" s="199" t="s">
        <v>543</v>
      </c>
      <c r="C14" s="17"/>
      <c r="F14" s="199" t="s">
        <v>544</v>
      </c>
      <c r="G14" s="36"/>
      <c r="H14" s="31"/>
      <c r="I14" s="9"/>
      <c r="J14" s="198" t="s">
        <v>520</v>
      </c>
      <c r="N14" s="105"/>
      <c r="P14" s="9"/>
      <c r="Q14" s="201"/>
      <c r="R14" s="42"/>
      <c r="T14" s="200"/>
      <c r="U14" s="200"/>
    </row>
    <row r="15" spans="2:22" ht="29.25" customHeight="1" thickBot="1">
      <c r="B15" s="127" t="s">
        <v>620</v>
      </c>
      <c r="D15" s="578" t="s">
        <v>748</v>
      </c>
      <c r="E15" s="133"/>
      <c r="F15" s="127" t="s">
        <v>621</v>
      </c>
      <c r="H15" s="578" t="s">
        <v>547</v>
      </c>
      <c r="J15" s="127" t="s">
        <v>554</v>
      </c>
      <c r="L15" s="135"/>
      <c r="N15" s="105"/>
      <c r="Q15" s="101"/>
      <c r="R15" s="98"/>
    </row>
    <row r="16" spans="2:22" ht="26.25" customHeight="1" thickBot="1">
      <c r="B16" s="127" t="s">
        <v>428</v>
      </c>
      <c r="C16" s="108"/>
      <c r="D16" s="578" t="s">
        <v>750</v>
      </c>
      <c r="F16" s="127" t="s">
        <v>418</v>
      </c>
      <c r="G16" s="130"/>
      <c r="H16" s="578" t="s">
        <v>746</v>
      </c>
      <c r="I16" s="17"/>
      <c r="J16" s="127" t="s">
        <v>555</v>
      </c>
      <c r="L16" s="135"/>
      <c r="M16" s="105"/>
      <c r="Q16" s="110"/>
      <c r="R16" s="98"/>
    </row>
    <row r="17" spans="1:21" ht="28.5" customHeight="1" thickBot="1">
      <c r="B17" s="127" t="s">
        <v>459</v>
      </c>
      <c r="C17" s="108"/>
      <c r="D17" s="579" t="s">
        <v>749</v>
      </c>
      <c r="E17" s="105"/>
      <c r="F17" s="127" t="s">
        <v>438</v>
      </c>
      <c r="G17" s="128"/>
      <c r="H17" s="579" t="s">
        <v>182</v>
      </c>
      <c r="I17" s="105"/>
      <c r="K17" s="209"/>
      <c r="L17" s="209"/>
      <c r="M17" s="209"/>
      <c r="N17" s="209"/>
      <c r="Q17" s="117"/>
      <c r="R17" s="98"/>
    </row>
    <row r="18" spans="1:21" ht="29.25" customHeight="1" thickBot="1">
      <c r="B18" s="127" t="s">
        <v>425</v>
      </c>
      <c r="C18" s="108"/>
      <c r="D18" s="135">
        <v>1753174</v>
      </c>
      <c r="E18" s="124"/>
      <c r="F18" s="127" t="s">
        <v>439</v>
      </c>
      <c r="G18" s="639" t="s">
        <v>366</v>
      </c>
      <c r="H18" s="261">
        <f>SUM(R53,R56,R59,R62,R65,R68,R71,R74,R77,R80)</f>
        <v>7200686.5707069933</v>
      </c>
      <c r="I18" s="17"/>
      <c r="K18" s="209"/>
      <c r="L18" s="209"/>
      <c r="M18" s="209"/>
      <c r="N18" s="209"/>
      <c r="P18" s="101"/>
      <c r="Q18" s="101"/>
      <c r="R18" s="98"/>
    </row>
    <row r="19" spans="1:21" ht="27.75" customHeight="1" thickBot="1">
      <c r="E19" s="9"/>
      <c r="F19" s="127" t="s">
        <v>440</v>
      </c>
      <c r="G19" s="639" t="s">
        <v>367</v>
      </c>
      <c r="H19" s="134">
        <f>-SUM(R54,R57,R60,R63,R66,R69,R72,R75,R78,R81)</f>
        <v>5225701.4659000002</v>
      </c>
      <c r="I19" s="17"/>
      <c r="J19" s="117"/>
      <c r="K19" s="117"/>
      <c r="L19" s="117"/>
      <c r="M19" s="117"/>
      <c r="N19" s="117"/>
      <c r="P19" s="117"/>
      <c r="Q19" s="117"/>
      <c r="R19" s="98"/>
    </row>
    <row r="20" spans="1:21" ht="27.75" customHeight="1" thickBot="1">
      <c r="E20" s="9"/>
      <c r="F20" s="127" t="s">
        <v>413</v>
      </c>
      <c r="G20" s="639" t="s">
        <v>368</v>
      </c>
      <c r="H20" s="202">
        <f>R83</f>
        <v>114640.94725980211</v>
      </c>
      <c r="I20" s="17"/>
      <c r="J20" s="117"/>
      <c r="P20" s="117"/>
      <c r="Q20" s="117"/>
      <c r="R20" s="98"/>
    </row>
    <row r="21" spans="1:21" ht="27.75" customHeight="1">
      <c r="C21" s="32"/>
      <c r="D21" s="32"/>
      <c r="E21" s="32"/>
      <c r="F21" s="127" t="s">
        <v>546</v>
      </c>
      <c r="G21" s="639" t="s">
        <v>454</v>
      </c>
      <c r="H21" s="202">
        <f>H18-H19+H20</f>
        <v>2089626.0520667953</v>
      </c>
      <c r="I21" s="105"/>
      <c r="P21" s="117"/>
      <c r="Q21" s="117"/>
      <c r="R21" s="98"/>
    </row>
    <row r="22" spans="1:21" ht="22.5" customHeight="1">
      <c r="A22" s="28"/>
      <c r="E22" s="9"/>
    </row>
    <row r="23" spans="1:21" ht="13.5" customHeight="1">
      <c r="A23" s="28"/>
      <c r="B23" s="120" t="s">
        <v>423</v>
      </c>
      <c r="C23" s="35"/>
      <c r="E23" s="9"/>
    </row>
    <row r="24" spans="1:21" ht="13.5" customHeight="1">
      <c r="A24" s="28"/>
      <c r="B24" s="120"/>
      <c r="C24" s="35"/>
      <c r="E24" s="9"/>
    </row>
    <row r="25" spans="1:21" ht="72.75" customHeight="1">
      <c r="A25" s="28"/>
      <c r="B25" s="770" t="s">
        <v>662</v>
      </c>
      <c r="C25" s="770"/>
      <c r="D25" s="770"/>
      <c r="E25" s="770"/>
      <c r="F25" s="770"/>
      <c r="G25" s="770"/>
    </row>
    <row r="26" spans="1:21" ht="14.25" customHeight="1">
      <c r="A26" s="28"/>
      <c r="B26" s="584"/>
      <c r="C26" s="584"/>
      <c r="D26" s="573"/>
      <c r="E26" s="573"/>
      <c r="F26" s="573"/>
      <c r="G26" s="584"/>
    </row>
    <row r="27" spans="1:21" s="17" customFormat="1" ht="27" customHeight="1">
      <c r="B27" s="771" t="s">
        <v>542</v>
      </c>
      <c r="C27" s="772"/>
      <c r="D27" s="136" t="s">
        <v>41</v>
      </c>
      <c r="E27" s="137" t="s">
        <v>412</v>
      </c>
      <c r="F27" s="137" t="s">
        <v>413</v>
      </c>
      <c r="G27" s="138" t="s">
        <v>414</v>
      </c>
      <c r="T27" s="139"/>
      <c r="U27" s="139"/>
    </row>
    <row r="28" spans="1:21" ht="20.25" customHeight="1">
      <c r="B28" s="768" t="s">
        <v>29</v>
      </c>
      <c r="C28" s="769"/>
      <c r="D28" s="140" t="str">
        <f>IF(B28="","",VLOOKUP(B28,DropDownList!$A$1:$B$40,2,FALSE))</f>
        <v>kWh</v>
      </c>
      <c r="E28" s="143">
        <f>SUM(D53:D82)</f>
        <v>-325347.20380424865</v>
      </c>
      <c r="F28" s="144">
        <f>D83</f>
        <v>-12485.848314686391</v>
      </c>
      <c r="G28" s="143">
        <f>E28+F28</f>
        <v>-337833.05211893504</v>
      </c>
    </row>
    <row r="29" spans="1:21" ht="20.25" customHeight="1">
      <c r="B29" s="768" t="s">
        <v>375</v>
      </c>
      <c r="C29" s="769"/>
      <c r="D29" s="140" t="str">
        <f>IF(B29="","",VLOOKUP(B29,DropDownList!$A$1:$B$40,2,FALSE))</f>
        <v>kWh</v>
      </c>
      <c r="E29" s="145">
        <f>SUM(E53:E82)</f>
        <v>361636.44278534717</v>
      </c>
      <c r="F29" s="146">
        <f>E83</f>
        <v>28288.957907451913</v>
      </c>
      <c r="G29" s="145">
        <f>E29+F29</f>
        <v>389925.40069279907</v>
      </c>
    </row>
    <row r="30" spans="1:21" ht="20.25" customHeight="1">
      <c r="B30" s="768" t="s">
        <v>387</v>
      </c>
      <c r="C30" s="769"/>
      <c r="D30" s="140" t="str">
        <f>IF(B30="","",VLOOKUP(B30,DropDownList!$A$1:$B$40,2,FALSE))</f>
        <v>kW</v>
      </c>
      <c r="E30" s="145">
        <f>SUM(F53:F82)</f>
        <v>2626746.8562468281</v>
      </c>
      <c r="F30" s="146">
        <f>F83</f>
        <v>133863.11840872129</v>
      </c>
      <c r="G30" s="145">
        <f t="shared" ref="G30:G33" si="0">E30+F30</f>
        <v>2760609.9746555495</v>
      </c>
    </row>
    <row r="31" spans="1:21" ht="20.25" customHeight="1">
      <c r="B31" s="768" t="s">
        <v>391</v>
      </c>
      <c r="C31" s="769"/>
      <c r="D31" s="140" t="str">
        <f>IF(B31="","",VLOOKUP(B31,DropDownList!$A$1:$B$40,2,FALSE))</f>
        <v>kW</v>
      </c>
      <c r="E31" s="145">
        <f>SUM(G53:G82)</f>
        <v>614678.06135613495</v>
      </c>
      <c r="F31" s="146">
        <f>G83</f>
        <v>30827.309859603269</v>
      </c>
      <c r="G31" s="145">
        <f t="shared" si="0"/>
        <v>645505.37121573824</v>
      </c>
    </row>
    <row r="32" spans="1:21" ht="20.25" customHeight="1">
      <c r="B32" s="768" t="s">
        <v>400</v>
      </c>
      <c r="C32" s="769"/>
      <c r="D32" s="140" t="str">
        <f>IF(B32="","",VLOOKUP(B32,DropDownList!$A$1:$B$40,2,FALSE))</f>
        <v>kW</v>
      </c>
      <c r="E32" s="145">
        <f>SUM(H53:H82)</f>
        <v>149251.54232784058</v>
      </c>
      <c r="F32" s="146">
        <f>H83</f>
        <v>6545.3790547709796</v>
      </c>
      <c r="G32" s="145">
        <f>E32+F32</f>
        <v>155796.92138261156</v>
      </c>
    </row>
    <row r="33" spans="2:22" ht="20.25" customHeight="1">
      <c r="B33" s="768" t="s">
        <v>31</v>
      </c>
      <c r="C33" s="769"/>
      <c r="D33" s="140" t="str">
        <f>IF(B33="","",VLOOKUP(B33,DropDownList!$A$1:$B$40,2,FALSE))</f>
        <v>kW</v>
      </c>
      <c r="E33" s="145">
        <f>SUM(I53:I82)</f>
        <v>-1451980.5941049089</v>
      </c>
      <c r="F33" s="146">
        <f>I83</f>
        <v>-72397.969656058936</v>
      </c>
      <c r="G33" s="145">
        <f t="shared" si="0"/>
        <v>-1524378.5637609679</v>
      </c>
    </row>
    <row r="34" spans="2:22" ht="20.25" customHeight="1">
      <c r="B34" s="768"/>
      <c r="C34" s="769"/>
      <c r="D34" s="140" t="str">
        <f>IF(B34="","",VLOOKUP(B34,DropDownList!$A$1:$B$40,2,FALSE))</f>
        <v/>
      </c>
      <c r="E34" s="145">
        <f>SUM(J53:J82)</f>
        <v>0</v>
      </c>
      <c r="F34" s="146">
        <f>J83</f>
        <v>0</v>
      </c>
      <c r="G34" s="145">
        <f>E34+F34</f>
        <v>0</v>
      </c>
    </row>
    <row r="35" spans="2:22" ht="20.25" customHeight="1">
      <c r="B35" s="768"/>
      <c r="C35" s="769"/>
      <c r="D35" s="140" t="str">
        <f>IF(B35="","",VLOOKUP(B35,DropDownList!$A$1:$B$40,2,FALSE))</f>
        <v/>
      </c>
      <c r="E35" s="145">
        <f>SUM(K53:K82)</f>
        <v>0</v>
      </c>
      <c r="F35" s="146">
        <f>K83</f>
        <v>0</v>
      </c>
      <c r="G35" s="145">
        <f t="shared" ref="G35:G41" si="1">E35+F35</f>
        <v>0</v>
      </c>
    </row>
    <row r="36" spans="2:22" ht="20.25" customHeight="1">
      <c r="B36" s="768"/>
      <c r="C36" s="769"/>
      <c r="D36" s="140" t="str">
        <f>IF(B36="","",VLOOKUP(B36,DropDownList!$A$1:$B$40,2,FALSE))</f>
        <v/>
      </c>
      <c r="E36" s="145">
        <f>SUM(L53:L82)</f>
        <v>0</v>
      </c>
      <c r="F36" s="146">
        <f>L83</f>
        <v>0</v>
      </c>
      <c r="G36" s="145">
        <f t="shared" si="1"/>
        <v>0</v>
      </c>
    </row>
    <row r="37" spans="2:22" ht="20.25" customHeight="1">
      <c r="B37" s="768"/>
      <c r="C37" s="769"/>
      <c r="D37" s="140" t="str">
        <f>IF(B37="","",VLOOKUP(B37,DropDownList!$A$1:$B$40,2,FALSE))</f>
        <v/>
      </c>
      <c r="E37" s="145">
        <f>SUM(M53:M82)</f>
        <v>0</v>
      </c>
      <c r="F37" s="146">
        <f>M83</f>
        <v>0</v>
      </c>
      <c r="G37" s="145">
        <f t="shared" si="1"/>
        <v>0</v>
      </c>
    </row>
    <row r="38" spans="2:22" ht="20.25" customHeight="1">
      <c r="B38" s="768"/>
      <c r="C38" s="769"/>
      <c r="D38" s="140" t="str">
        <f>IF(B38="","",VLOOKUP(B38,DropDownList!$A$1:$B$40,2,FALSE))</f>
        <v/>
      </c>
      <c r="E38" s="145">
        <f>SUM(N53:N82)</f>
        <v>0</v>
      </c>
      <c r="F38" s="146">
        <f>N83</f>
        <v>0</v>
      </c>
      <c r="G38" s="145">
        <f t="shared" si="1"/>
        <v>0</v>
      </c>
    </row>
    <row r="39" spans="2:22" ht="20.25" customHeight="1">
      <c r="B39" s="768"/>
      <c r="C39" s="769"/>
      <c r="D39" s="140" t="str">
        <f>IF(B39="","",VLOOKUP(B39,DropDownList!$A$1:$B$40,2,FALSE))</f>
        <v/>
      </c>
      <c r="E39" s="145">
        <f>SUM(O53:O82)</f>
        <v>0</v>
      </c>
      <c r="F39" s="146">
        <f>O83</f>
        <v>0</v>
      </c>
      <c r="G39" s="145">
        <f t="shared" si="1"/>
        <v>0</v>
      </c>
    </row>
    <row r="40" spans="2:22" ht="20.25" customHeight="1">
      <c r="B40" s="768"/>
      <c r="C40" s="769"/>
      <c r="D40" s="140" t="str">
        <f>IF(B40="","",VLOOKUP(B40,DropDownList!$A$1:$B$40,2,FALSE))</f>
        <v/>
      </c>
      <c r="E40" s="145">
        <f>SUM(P53:P82)</f>
        <v>0</v>
      </c>
      <c r="F40" s="146">
        <f>P83</f>
        <v>0</v>
      </c>
      <c r="G40" s="145">
        <f t="shared" si="1"/>
        <v>0</v>
      </c>
    </row>
    <row r="41" spans="2:22" ht="20.25" customHeight="1">
      <c r="B41" s="768"/>
      <c r="C41" s="769"/>
      <c r="D41" s="141" t="str">
        <f>IF(B41="","",VLOOKUP(B41,DropDownList!$A$1:$B$40,2,FALSE))</f>
        <v/>
      </c>
      <c r="E41" s="147">
        <f>SUM(Q53:Q82)</f>
        <v>0</v>
      </c>
      <c r="F41" s="148">
        <f>Q83</f>
        <v>0</v>
      </c>
      <c r="G41" s="147">
        <f t="shared" si="1"/>
        <v>0</v>
      </c>
    </row>
    <row r="42" spans="2:22" s="8" customFormat="1" ht="21" customHeight="1">
      <c r="B42" s="773" t="s">
        <v>26</v>
      </c>
      <c r="C42" s="774"/>
      <c r="D42" s="142"/>
      <c r="E42" s="149">
        <f>SUM(E28:E41)</f>
        <v>1974985.1048069936</v>
      </c>
      <c r="F42" s="149">
        <f t="shared" ref="F42" si="2">SUM(F28:F41)</f>
        <v>114640.94725980211</v>
      </c>
      <c r="G42" s="149">
        <f>SUM(G28:G41)</f>
        <v>2089626.0520667955</v>
      </c>
      <c r="H42" s="216"/>
    </row>
    <row r="43" spans="2:22" ht="18" customHeight="1">
      <c r="D43" s="96"/>
      <c r="E43" s="9"/>
      <c r="F43" s="17"/>
    </row>
    <row r="44" spans="2:22" s="28" customFormat="1" ht="21">
      <c r="C44" s="35"/>
      <c r="D44" s="36"/>
      <c r="E44" s="36"/>
      <c r="F44" s="36"/>
      <c r="G44" s="36"/>
      <c r="H44" s="36"/>
      <c r="I44" s="36"/>
      <c r="J44" s="36"/>
      <c r="K44" s="36"/>
      <c r="L44" s="36"/>
      <c r="M44" s="109"/>
      <c r="N44" s="36"/>
      <c r="O44" s="36"/>
      <c r="P44" s="36"/>
      <c r="Q44" s="36"/>
      <c r="R44" s="36"/>
      <c r="T44" s="37"/>
      <c r="U44" s="19"/>
      <c r="V44" s="38"/>
    </row>
    <row r="45" spans="2:22" ht="12" customHeight="1">
      <c r="B45" s="120" t="s">
        <v>465</v>
      </c>
      <c r="C45" s="31"/>
      <c r="D45" s="31"/>
      <c r="E45" s="633"/>
      <c r="F45" s="31"/>
      <c r="G45" s="31"/>
      <c r="H45" s="31"/>
      <c r="I45" s="31"/>
      <c r="J45" s="31"/>
      <c r="K45" s="31"/>
      <c r="L45" s="31"/>
      <c r="M45" s="31"/>
      <c r="N45" s="31"/>
      <c r="O45" s="31"/>
      <c r="P45" s="31"/>
      <c r="Q45" s="31"/>
      <c r="R45" s="31"/>
      <c r="U45" s="19"/>
      <c r="V45" s="13"/>
    </row>
    <row r="46" spans="2:22" ht="12" customHeight="1">
      <c r="B46" s="120"/>
      <c r="C46" s="31"/>
      <c r="D46" s="31"/>
      <c r="E46" s="31"/>
      <c r="F46" s="31"/>
      <c r="G46" s="31"/>
      <c r="H46" s="31"/>
      <c r="I46" s="31"/>
      <c r="J46" s="31"/>
      <c r="K46" s="31"/>
      <c r="L46" s="31"/>
      <c r="M46" s="31"/>
      <c r="N46" s="31"/>
      <c r="O46" s="31"/>
      <c r="P46" s="31"/>
      <c r="Q46" s="31"/>
      <c r="R46" s="31"/>
      <c r="U46" s="19"/>
      <c r="V46" s="13"/>
    </row>
    <row r="47" spans="2:22" s="28" customFormat="1" ht="37.5" customHeight="1">
      <c r="B47" s="770" t="s">
        <v>650</v>
      </c>
      <c r="C47" s="770"/>
      <c r="D47" s="770"/>
      <c r="E47" s="770"/>
      <c r="F47" s="770"/>
      <c r="G47" s="770"/>
      <c r="H47" s="770"/>
      <c r="I47" s="770"/>
      <c r="J47" s="770"/>
      <c r="K47" s="770"/>
      <c r="L47" s="770"/>
      <c r="M47" s="663"/>
      <c r="N47" s="107"/>
      <c r="O47" s="107"/>
      <c r="P47" s="107"/>
      <c r="Q47" s="107"/>
      <c r="R47" s="107"/>
      <c r="T47" s="37"/>
      <c r="U47" s="19"/>
      <c r="V47" s="38"/>
    </row>
    <row r="48" spans="2:22" s="28" customFormat="1" ht="38.25" customHeight="1">
      <c r="B48" s="770" t="s">
        <v>663</v>
      </c>
      <c r="C48" s="770"/>
      <c r="D48" s="770"/>
      <c r="E48" s="770"/>
      <c r="F48" s="770"/>
      <c r="G48" s="770"/>
      <c r="H48" s="770"/>
      <c r="I48" s="770"/>
      <c r="J48" s="770"/>
      <c r="K48" s="770"/>
      <c r="L48" s="770"/>
      <c r="M48" s="663"/>
      <c r="N48" s="107"/>
      <c r="O48" s="107"/>
      <c r="P48" s="107"/>
      <c r="Q48" s="107"/>
      <c r="R48" s="107"/>
      <c r="T48" s="37"/>
      <c r="U48" s="19"/>
      <c r="V48" s="38"/>
    </row>
    <row r="49" spans="2:22" s="28" customFormat="1" ht="23.25" customHeight="1">
      <c r="B49" s="770" t="s">
        <v>639</v>
      </c>
      <c r="C49" s="770"/>
      <c r="D49" s="770"/>
      <c r="E49" s="770"/>
      <c r="F49" s="770"/>
      <c r="G49" s="770"/>
      <c r="H49" s="770"/>
      <c r="I49" s="770"/>
      <c r="J49" s="770"/>
      <c r="K49" s="770"/>
      <c r="L49" s="770"/>
      <c r="M49" s="663"/>
      <c r="N49" s="107"/>
      <c r="O49" s="107"/>
      <c r="P49" s="107"/>
      <c r="Q49" s="107"/>
      <c r="R49" s="107"/>
      <c r="T49" s="37"/>
      <c r="U49" s="19"/>
      <c r="V49" s="38"/>
    </row>
    <row r="50" spans="2:22" ht="15" customHeight="1">
      <c r="B50" s="658"/>
      <c r="C50" s="31"/>
      <c r="D50" s="31"/>
      <c r="E50" s="31"/>
      <c r="F50" s="31"/>
      <c r="G50" s="31"/>
      <c r="H50" s="31"/>
      <c r="I50" s="31"/>
      <c r="J50" s="31"/>
      <c r="K50" s="31"/>
      <c r="L50" s="31"/>
      <c r="M50" s="31"/>
      <c r="N50" s="31"/>
      <c r="O50" s="31"/>
      <c r="P50" s="31"/>
      <c r="Q50" s="31"/>
      <c r="R50" s="31"/>
      <c r="U50" s="19"/>
      <c r="V50" s="13"/>
    </row>
    <row r="51" spans="2:22" s="17" customFormat="1" ht="63" customHeight="1">
      <c r="B51" s="262" t="s">
        <v>34</v>
      </c>
      <c r="C51" s="262" t="s">
        <v>556</v>
      </c>
      <c r="D51" s="138" t="str">
        <f>IF($B28&lt;&gt;"",$B28,"")</f>
        <v>Residential</v>
      </c>
      <c r="E51" s="138" t="str">
        <f>IF($B29&lt;&gt;"",$B29,"")</f>
        <v>GS&lt;50 kW</v>
      </c>
      <c r="F51" s="138" t="str">
        <f>IF($B30&lt;&gt;"",$B30,"")</f>
        <v>General Service 50 to 499 kW</v>
      </c>
      <c r="G51" s="138" t="str">
        <f>IF($B31&lt;&gt;"",$B31,"")</f>
        <v>General Service 500 to 4,999 kW</v>
      </c>
      <c r="H51" s="138" t="str">
        <f>IF($B32&lt;&gt;"",$B32,"")</f>
        <v>Large Use</v>
      </c>
      <c r="I51" s="138" t="str">
        <f>IF($B33&lt;&gt;"",$B33,"")</f>
        <v>Street Lighting</v>
      </c>
      <c r="J51" s="138" t="str">
        <f>IF($B34&lt;&gt;"",$B34,"")</f>
        <v/>
      </c>
      <c r="K51" s="138" t="str">
        <f>IF($B35&lt;&gt;"",$B35,"")</f>
        <v/>
      </c>
      <c r="L51" s="138" t="str">
        <f>IF($B36&lt;&gt;"",$B36,"")</f>
        <v/>
      </c>
      <c r="M51" s="138" t="str">
        <f>IF($B37&lt;&gt;"",$B37,"")</f>
        <v/>
      </c>
      <c r="N51" s="138" t="str">
        <f>IF($B38&lt;&gt;"",$B38,"")</f>
        <v/>
      </c>
      <c r="O51" s="138" t="str">
        <f>IF($B39&lt;&gt;"",$B39,"")</f>
        <v/>
      </c>
      <c r="P51" s="138" t="str">
        <f>IF($B40&lt;&gt;"",$B40,"")</f>
        <v/>
      </c>
      <c r="Q51" s="138" t="str">
        <f>IF($B41&lt;&gt;"",$B41,"")</f>
        <v/>
      </c>
      <c r="R51" s="262" t="s">
        <v>26</v>
      </c>
      <c r="T51" s="139"/>
      <c r="U51" s="150"/>
    </row>
    <row r="52" spans="2:22" s="151" customFormat="1" ht="15.75" customHeight="1">
      <c r="B52" s="611"/>
      <c r="C52" s="612"/>
      <c r="D52" s="612" t="str">
        <f>D28</f>
        <v>kWh</v>
      </c>
      <c r="E52" s="612" t="str">
        <f>D29</f>
        <v>kWh</v>
      </c>
      <c r="F52" s="612" t="str">
        <f>D30</f>
        <v>kW</v>
      </c>
      <c r="G52" s="612" t="str">
        <f>D31</f>
        <v>kW</v>
      </c>
      <c r="H52" s="612" t="str">
        <f>D32</f>
        <v>kW</v>
      </c>
      <c r="I52" s="612" t="str">
        <f>D33</f>
        <v>kW</v>
      </c>
      <c r="J52" s="612" t="str">
        <f>D34</f>
        <v/>
      </c>
      <c r="K52" s="612" t="str">
        <f>D35</f>
        <v/>
      </c>
      <c r="L52" s="612" t="str">
        <f>D36</f>
        <v/>
      </c>
      <c r="M52" s="612" t="str">
        <f>D37</f>
        <v/>
      </c>
      <c r="N52" s="612" t="str">
        <f>D38</f>
        <v/>
      </c>
      <c r="O52" s="612" t="str">
        <f>D39</f>
        <v/>
      </c>
      <c r="P52" s="612" t="str">
        <f>D40</f>
        <v/>
      </c>
      <c r="Q52" s="612" t="str">
        <f>D41</f>
        <v/>
      </c>
      <c r="R52" s="613"/>
      <c r="U52" s="152"/>
    </row>
    <row r="53" spans="2:22" s="17" customFormat="1">
      <c r="B53" s="153" t="s">
        <v>143</v>
      </c>
      <c r="C53" s="154"/>
      <c r="D53" s="155">
        <f>'4.  2011-2014 LRAM'!Y131</f>
        <v>67388.665999999997</v>
      </c>
      <c r="E53" s="155">
        <f>'4.  2011-2014 LRAM'!Z131</f>
        <v>156919.97475899998</v>
      </c>
      <c r="F53" s="155">
        <f>'4.  2011-2014 LRAM'!AA131</f>
        <v>162769.28623200001</v>
      </c>
      <c r="G53" s="155">
        <f>'4.  2011-2014 LRAM'!AB131</f>
        <v>37080.304559999997</v>
      </c>
      <c r="H53" s="155">
        <f>'4.  2011-2014 LRAM'!AC131</f>
        <v>1071.3580079999999</v>
      </c>
      <c r="I53" s="155">
        <f>'4.  2011-2014 LRAM'!AD131</f>
        <v>0</v>
      </c>
      <c r="J53" s="155">
        <f>'4.  2011-2014 LRAM'!AE131</f>
        <v>0</v>
      </c>
      <c r="K53" s="155">
        <f>'4.  2011-2014 LRAM'!AF131</f>
        <v>0</v>
      </c>
      <c r="L53" s="155">
        <f>'4.  2011-2014 LRAM'!AG131</f>
        <v>0</v>
      </c>
      <c r="M53" s="155">
        <f>'4.  2011-2014 LRAM'!AH131</f>
        <v>0</v>
      </c>
      <c r="N53" s="155">
        <f>'4.  2011-2014 LRAM'!AI131</f>
        <v>0</v>
      </c>
      <c r="O53" s="155">
        <f>'4.  2011-2014 LRAM'!AJ131</f>
        <v>0</v>
      </c>
      <c r="P53" s="155">
        <f>'4.  2011-2014 LRAM'!AK131</f>
        <v>0</v>
      </c>
      <c r="Q53" s="155">
        <f>'4.  2011-2014 LRAM'!AL131</f>
        <v>0</v>
      </c>
      <c r="R53" s="156">
        <f>SUM(D53:Q53)</f>
        <v>425229.58955899999</v>
      </c>
      <c r="S53" s="746"/>
      <c r="T53" s="746"/>
      <c r="U53" s="157"/>
      <c r="V53" s="158"/>
    </row>
    <row r="54" spans="2:22" s="17" customFormat="1">
      <c r="B54" s="159" t="s">
        <v>35</v>
      </c>
      <c r="C54" s="160"/>
      <c r="D54" s="161">
        <f>-'4.  2011-2014 LRAM'!Y132</f>
        <v>0</v>
      </c>
      <c r="E54" s="161">
        <f>-'4.  2011-2014 LRAM'!Z132</f>
        <v>0</v>
      </c>
      <c r="F54" s="161">
        <f>-'4.  2011-2014 LRAM'!AA132</f>
        <v>0</v>
      </c>
      <c r="G54" s="161">
        <f>-'4.  2011-2014 LRAM'!AB132</f>
        <v>0</v>
      </c>
      <c r="H54" s="161">
        <f>-'4.  2011-2014 LRAM'!AC132</f>
        <v>0</v>
      </c>
      <c r="I54" s="161">
        <f>-'4.  2011-2014 LRAM'!AD132</f>
        <v>0</v>
      </c>
      <c r="J54" s="161">
        <f>-'4.  2011-2014 LRAM'!AE132</f>
        <v>0</v>
      </c>
      <c r="K54" s="161">
        <f>-'4.  2011-2014 LRAM'!AF132</f>
        <v>0</v>
      </c>
      <c r="L54" s="161">
        <f>-'4.  2011-2014 LRAM'!AG132</f>
        <v>0</v>
      </c>
      <c r="M54" s="161">
        <f>-'4.  2011-2014 LRAM'!AH132</f>
        <v>0</v>
      </c>
      <c r="N54" s="161">
        <f>-'4.  2011-2014 LRAM'!AI132</f>
        <v>0</v>
      </c>
      <c r="O54" s="161">
        <f>-'4.  2011-2014 LRAM'!AJ132</f>
        <v>0</v>
      </c>
      <c r="P54" s="161">
        <f>-'4.  2011-2014 LRAM'!AK132</f>
        <v>0</v>
      </c>
      <c r="Q54" s="161">
        <f>-'4.  2011-2014 LRAM'!AL132</f>
        <v>0</v>
      </c>
      <c r="R54" s="162">
        <f>SUM(D54:Q54)</f>
        <v>0</v>
      </c>
      <c r="S54" s="746"/>
      <c r="T54" s="746"/>
      <c r="U54" s="163"/>
      <c r="V54" s="158"/>
    </row>
    <row r="55" spans="2:22" s="139" customFormat="1">
      <c r="B55" s="672" t="s">
        <v>67</v>
      </c>
      <c r="C55" s="668"/>
      <c r="D55" s="164"/>
      <c r="E55" s="164"/>
      <c r="F55" s="164"/>
      <c r="G55" s="164"/>
      <c r="H55" s="164"/>
      <c r="I55" s="164"/>
      <c r="J55" s="164"/>
      <c r="K55" s="165"/>
      <c r="L55" s="165"/>
      <c r="M55" s="165"/>
      <c r="N55" s="165"/>
      <c r="O55" s="165"/>
      <c r="P55" s="165"/>
      <c r="Q55" s="165"/>
      <c r="R55" s="166"/>
      <c r="S55" s="747"/>
      <c r="T55" s="746"/>
      <c r="U55" s="163"/>
      <c r="V55" s="158"/>
    </row>
    <row r="56" spans="2:22" s="17" customFormat="1">
      <c r="B56" s="159" t="s">
        <v>144</v>
      </c>
      <c r="C56" s="160"/>
      <c r="D56" s="161">
        <f>'4.  2011-2014 LRAM'!Y261</f>
        <v>112890.7959400995</v>
      </c>
      <c r="E56" s="161">
        <f>'4.  2011-2014 LRAM'!Z261</f>
        <v>256183.55849337234</v>
      </c>
      <c r="F56" s="161">
        <f>'4.  2011-2014 LRAM'!AA261</f>
        <v>349503.19708627998</v>
      </c>
      <c r="G56" s="161">
        <f>'4.  2011-2014 LRAM'!AB261</f>
        <v>78877.139870607571</v>
      </c>
      <c r="H56" s="161">
        <f>'4.  2011-2014 LRAM'!AC261</f>
        <v>6546.592387698156</v>
      </c>
      <c r="I56" s="161">
        <f>'4.  2011-2014 LRAM'!AD261</f>
        <v>0</v>
      </c>
      <c r="J56" s="161">
        <f>'4.  2011-2014 LRAM'!AE261</f>
        <v>0</v>
      </c>
      <c r="K56" s="161">
        <f>'4.  2011-2014 LRAM'!AF261</f>
        <v>0</v>
      </c>
      <c r="L56" s="161">
        <f>'4.  2011-2014 LRAM'!AG261</f>
        <v>0</v>
      </c>
      <c r="M56" s="161">
        <f>'4.  2011-2014 LRAM'!AH261</f>
        <v>0</v>
      </c>
      <c r="N56" s="161">
        <f>'4.  2011-2014 LRAM'!AI261</f>
        <v>0</v>
      </c>
      <c r="O56" s="161">
        <f>'4.  2011-2014 LRAM'!AJ261</f>
        <v>0</v>
      </c>
      <c r="P56" s="161">
        <f>'4.  2011-2014 LRAM'!AK261</f>
        <v>0</v>
      </c>
      <c r="Q56" s="161">
        <f>'4.  2011-2014 LRAM'!AL261</f>
        <v>0</v>
      </c>
      <c r="R56" s="162">
        <f>SUM(D56:Q56)</f>
        <v>804001.28377805743</v>
      </c>
      <c r="S56" s="746"/>
      <c r="T56" s="746"/>
      <c r="U56" s="157"/>
      <c r="V56" s="158"/>
    </row>
    <row r="57" spans="2:22" s="17" customFormat="1">
      <c r="B57" s="159" t="s">
        <v>36</v>
      </c>
      <c r="C57" s="160"/>
      <c r="D57" s="161">
        <f>-'4.  2011-2014 LRAM'!Y262</f>
        <v>0</v>
      </c>
      <c r="E57" s="161">
        <f>-'4.  2011-2014 LRAM'!Z262</f>
        <v>0</v>
      </c>
      <c r="F57" s="161">
        <f>-'4.  2011-2014 LRAM'!AA262</f>
        <v>0</v>
      </c>
      <c r="G57" s="161">
        <f>-'4.  2011-2014 LRAM'!AB262</f>
        <v>0</v>
      </c>
      <c r="H57" s="161">
        <f>-'4.  2011-2014 LRAM'!AC262</f>
        <v>0</v>
      </c>
      <c r="I57" s="161">
        <f>-'4.  2011-2014 LRAM'!AD262</f>
        <v>0</v>
      </c>
      <c r="J57" s="161">
        <f>-'4.  2011-2014 LRAM'!AE262</f>
        <v>0</v>
      </c>
      <c r="K57" s="161">
        <f>-'4.  2011-2014 LRAM'!AF262</f>
        <v>0</v>
      </c>
      <c r="L57" s="161">
        <f>-'4.  2011-2014 LRAM'!AG262</f>
        <v>0</v>
      </c>
      <c r="M57" s="161">
        <f>-'4.  2011-2014 LRAM'!AH262</f>
        <v>0</v>
      </c>
      <c r="N57" s="161">
        <f>-'4.  2011-2014 LRAM'!AI262</f>
        <v>0</v>
      </c>
      <c r="O57" s="161">
        <f>-'4.  2011-2014 LRAM'!AJ262</f>
        <v>0</v>
      </c>
      <c r="P57" s="161">
        <f>-'4.  2011-2014 LRAM'!AK262</f>
        <v>0</v>
      </c>
      <c r="Q57" s="161">
        <f>-'4.  2011-2014 LRAM'!AL262</f>
        <v>0</v>
      </c>
      <c r="R57" s="162">
        <f>SUM(D57:Q57)</f>
        <v>0</v>
      </c>
      <c r="S57" s="746"/>
      <c r="T57" s="746"/>
      <c r="U57" s="157"/>
      <c r="V57" s="158"/>
    </row>
    <row r="58" spans="2:22" s="139" customFormat="1">
      <c r="B58" s="672" t="s">
        <v>67</v>
      </c>
      <c r="C58" s="668"/>
      <c r="D58" s="164"/>
      <c r="E58" s="164"/>
      <c r="F58" s="164"/>
      <c r="G58" s="164"/>
      <c r="H58" s="164"/>
      <c r="I58" s="164"/>
      <c r="J58" s="164"/>
      <c r="K58" s="165"/>
      <c r="L58" s="165"/>
      <c r="M58" s="165"/>
      <c r="N58" s="165"/>
      <c r="O58" s="165"/>
      <c r="P58" s="165"/>
      <c r="Q58" s="165"/>
      <c r="R58" s="166"/>
      <c r="T58" s="746"/>
      <c r="U58" s="163"/>
      <c r="V58" s="158"/>
    </row>
    <row r="59" spans="2:22" s="167" customFormat="1">
      <c r="B59" s="159" t="s">
        <v>38</v>
      </c>
      <c r="C59" s="160"/>
      <c r="D59" s="161">
        <f>'4.  2011-2014 LRAM'!Y391</f>
        <v>181735.72695877452</v>
      </c>
      <c r="E59" s="161">
        <f>'4.  2011-2014 LRAM'!Z391</f>
        <v>331075.17939619685</v>
      </c>
      <c r="F59" s="161">
        <f>'4.  2011-2014 LRAM'!AA391</f>
        <v>522334.83505588945</v>
      </c>
      <c r="G59" s="161">
        <f>'4.  2011-2014 LRAM'!AB391</f>
        <v>133139.13675268876</v>
      </c>
      <c r="H59" s="161">
        <f>'4.  2011-2014 LRAM'!AC391</f>
        <v>64721.017336918652</v>
      </c>
      <c r="I59" s="161">
        <f>+'8. Street lighting'!F21*'3.  Distribution Rates'!H126</f>
        <v>31329.038050511663</v>
      </c>
      <c r="J59" s="161">
        <f>'4.  2011-2014 LRAM'!AE391</f>
        <v>0</v>
      </c>
      <c r="K59" s="161">
        <f>'4.  2011-2014 LRAM'!AF391</f>
        <v>0</v>
      </c>
      <c r="L59" s="161">
        <f>'4.  2011-2014 LRAM'!AG391</f>
        <v>0</v>
      </c>
      <c r="M59" s="161">
        <f>'4.  2011-2014 LRAM'!AH391</f>
        <v>0</v>
      </c>
      <c r="N59" s="161">
        <f>'4.  2011-2014 LRAM'!AI391</f>
        <v>0</v>
      </c>
      <c r="O59" s="161">
        <f>'4.  2011-2014 LRAM'!AJ391</f>
        <v>0</v>
      </c>
      <c r="P59" s="161">
        <f>'4.  2011-2014 LRAM'!AK391</f>
        <v>0</v>
      </c>
      <c r="Q59" s="161">
        <f>'4.  2011-2014 LRAM'!AL391</f>
        <v>0</v>
      </c>
      <c r="R59" s="162">
        <f>SUM(D59:Q59)</f>
        <v>1264334.9335509799</v>
      </c>
      <c r="S59" s="747"/>
      <c r="T59" s="746"/>
      <c r="U59" s="157"/>
      <c r="V59" s="158"/>
    </row>
    <row r="60" spans="2:22" s="167" customFormat="1">
      <c r="B60" s="159" t="s">
        <v>37</v>
      </c>
      <c r="C60" s="160"/>
      <c r="D60" s="161">
        <f>-'4.  2011-2014 LRAM'!Y392</f>
        <v>-469542.25200000004</v>
      </c>
      <c r="E60" s="161">
        <f>-'4.  2011-2014 LRAM'!Z392</f>
        <v>-454471.86949999997</v>
      </c>
      <c r="F60" s="161">
        <f>-'4.  2011-2014 LRAM'!AA392</f>
        <v>-80705.468399999998</v>
      </c>
      <c r="G60" s="161">
        <f>-'4.  2011-2014 LRAM'!AB392</f>
        <v>-34806.421999999999</v>
      </c>
      <c r="H60" s="161">
        <f>-'4.  2011-2014 LRAM'!AC392</f>
        <v>-41095.555200000003</v>
      </c>
      <c r="I60" s="161">
        <f>-'4.  2011-2014 LRAM'!AD392</f>
        <v>-640711.80329999991</v>
      </c>
      <c r="J60" s="161">
        <f>-'4.  2011-2014 LRAM'!AE392</f>
        <v>0</v>
      </c>
      <c r="K60" s="161">
        <f>-'4.  2011-2014 LRAM'!AF392</f>
        <v>0</v>
      </c>
      <c r="L60" s="161">
        <f>-'4.  2011-2014 LRAM'!AG392</f>
        <v>0</v>
      </c>
      <c r="M60" s="161">
        <f>-'4.  2011-2014 LRAM'!AH392</f>
        <v>0</v>
      </c>
      <c r="N60" s="161">
        <f>-'4.  2011-2014 LRAM'!AI392</f>
        <v>0</v>
      </c>
      <c r="O60" s="161">
        <f>-'4.  2011-2014 LRAM'!AJ392</f>
        <v>0</v>
      </c>
      <c r="P60" s="161">
        <f>-'4.  2011-2014 LRAM'!AK392</f>
        <v>0</v>
      </c>
      <c r="Q60" s="161">
        <f>-'4.  2011-2014 LRAM'!AL392</f>
        <v>0</v>
      </c>
      <c r="R60" s="162">
        <f>SUM(D60:Q60)</f>
        <v>-1721333.3703999999</v>
      </c>
      <c r="S60" s="748"/>
      <c r="T60" s="746"/>
      <c r="U60" s="157"/>
      <c r="V60" s="158"/>
    </row>
    <row r="61" spans="2:22" s="139" customFormat="1">
      <c r="B61" s="672" t="s">
        <v>67</v>
      </c>
      <c r="C61" s="668"/>
      <c r="D61" s="164"/>
      <c r="E61" s="164"/>
      <c r="F61" s="164"/>
      <c r="G61" s="164"/>
      <c r="H61" s="164"/>
      <c r="I61" s="164"/>
      <c r="J61" s="164"/>
      <c r="K61" s="165"/>
      <c r="L61" s="165"/>
      <c r="M61" s="165"/>
      <c r="N61" s="165"/>
      <c r="O61" s="165"/>
      <c r="P61" s="165"/>
      <c r="Q61" s="165"/>
      <c r="R61" s="166"/>
      <c r="S61" s="746"/>
      <c r="T61" s="746"/>
      <c r="U61" s="163"/>
      <c r="V61" s="158"/>
    </row>
    <row r="62" spans="2:22" s="167" customFormat="1">
      <c r="B62" s="159" t="s">
        <v>40</v>
      </c>
      <c r="C62" s="160"/>
      <c r="D62" s="161">
        <f>'4.  2011-2014 LRAM'!Y521</f>
        <v>306458.04269939417</v>
      </c>
      <c r="E62" s="161">
        <f>'4.  2011-2014 LRAM'!Z521</f>
        <v>435258.12072426721</v>
      </c>
      <c r="F62" s="161">
        <f>'4.  2011-2014 LRAM'!AA521</f>
        <v>757547.29685680673</v>
      </c>
      <c r="G62" s="161">
        <f>'4.  2011-2014 LRAM'!AB521</f>
        <v>180605.77580047195</v>
      </c>
      <c r="H62" s="161">
        <f>'4.  2011-2014 LRAM'!AC521</f>
        <v>81992.229687212079</v>
      </c>
      <c r="I62" s="161">
        <f>+'8. Street lighting'!F34*'3.  Distribution Rates'!H127</f>
        <v>158475.7417880795</v>
      </c>
      <c r="J62" s="161">
        <f>'4.  2011-2014 LRAM'!AE521</f>
        <v>0</v>
      </c>
      <c r="K62" s="161">
        <f>'4.  2011-2014 LRAM'!AF521</f>
        <v>0</v>
      </c>
      <c r="L62" s="161">
        <f>'4.  2011-2014 LRAM'!AG521</f>
        <v>0</v>
      </c>
      <c r="M62" s="161">
        <f>'4.  2011-2014 LRAM'!AH521</f>
        <v>0</v>
      </c>
      <c r="N62" s="161">
        <f>'4.  2011-2014 LRAM'!AI521</f>
        <v>0</v>
      </c>
      <c r="O62" s="161">
        <f>'4.  2011-2014 LRAM'!AJ521</f>
        <v>0</v>
      </c>
      <c r="P62" s="161">
        <f>'4.  2011-2014 LRAM'!AK521</f>
        <v>0</v>
      </c>
      <c r="Q62" s="161">
        <f>'4.  2011-2014 LRAM'!AL521</f>
        <v>0</v>
      </c>
      <c r="R62" s="162">
        <f>SUM(D62:Q62)</f>
        <v>1920337.2075562316</v>
      </c>
      <c r="S62" s="747"/>
      <c r="T62" s="746"/>
      <c r="U62" s="157"/>
      <c r="V62" s="158"/>
    </row>
    <row r="63" spans="2:22" s="167" customFormat="1">
      <c r="B63" s="159" t="s">
        <v>39</v>
      </c>
      <c r="C63" s="160"/>
      <c r="D63" s="161">
        <f>-'4.  2011-2014 LRAM'!Y522</f>
        <v>-469542.25200000004</v>
      </c>
      <c r="E63" s="161">
        <f>-'4.  2011-2014 LRAM'!Z522</f>
        <v>-462375.72810000001</v>
      </c>
      <c r="F63" s="161">
        <f>-'4.  2011-2014 LRAM'!AA522</f>
        <v>-81960.856800000009</v>
      </c>
      <c r="G63" s="161">
        <f>-'4.  2011-2014 LRAM'!AB522</f>
        <v>-35287.244999999995</v>
      </c>
      <c r="H63" s="161">
        <f>-'4.  2011-2014 LRAM'!AC522</f>
        <v>-41849.446500000005</v>
      </c>
      <c r="I63" s="161">
        <f>-'4.  2011-2014 LRAM'!AD522</f>
        <v>-647781.81919999991</v>
      </c>
      <c r="J63" s="161">
        <f>-'4.  2011-2014 LRAM'!AE522</f>
        <v>0</v>
      </c>
      <c r="K63" s="161">
        <f>-'4.  2011-2014 LRAM'!AF522</f>
        <v>0</v>
      </c>
      <c r="L63" s="161">
        <f>-'4.  2011-2014 LRAM'!AG522</f>
        <v>0</v>
      </c>
      <c r="M63" s="161">
        <f>-'4.  2011-2014 LRAM'!AH522</f>
        <v>0</v>
      </c>
      <c r="N63" s="161">
        <f>-'4.  2011-2014 LRAM'!AI522</f>
        <v>0</v>
      </c>
      <c r="O63" s="161">
        <f>-'4.  2011-2014 LRAM'!AJ522</f>
        <v>0</v>
      </c>
      <c r="P63" s="161">
        <f>-'4.  2011-2014 LRAM'!AK522</f>
        <v>0</v>
      </c>
      <c r="Q63" s="161">
        <f>-'4.  2011-2014 LRAM'!AL522</f>
        <v>0</v>
      </c>
      <c r="R63" s="162">
        <f>SUM(D63:Q63)</f>
        <v>-1738797.3476</v>
      </c>
      <c r="S63" s="748"/>
      <c r="T63" s="746"/>
      <c r="U63" s="157"/>
      <c r="V63" s="158"/>
    </row>
    <row r="64" spans="2:22" s="139" customFormat="1">
      <c r="B64" s="672" t="s">
        <v>67</v>
      </c>
      <c r="C64" s="668"/>
      <c r="D64" s="164"/>
      <c r="E64" s="164"/>
      <c r="F64" s="164"/>
      <c r="G64" s="164"/>
      <c r="H64" s="164"/>
      <c r="I64" s="164"/>
      <c r="J64" s="164"/>
      <c r="K64" s="165"/>
      <c r="L64" s="165"/>
      <c r="M64" s="165"/>
      <c r="N64" s="165"/>
      <c r="O64" s="165"/>
      <c r="P64" s="165"/>
      <c r="Q64" s="165"/>
      <c r="R64" s="166"/>
      <c r="S64" s="746"/>
      <c r="T64" s="746"/>
      <c r="U64" s="163"/>
      <c r="V64" s="158"/>
    </row>
    <row r="65" spans="2:22" s="167" customFormat="1">
      <c r="B65" s="159" t="s">
        <v>94</v>
      </c>
      <c r="C65" s="570"/>
      <c r="D65" s="168">
        <f>'5.  2015-2020 LRAM'!Y204</f>
        <v>421974.90459748323</v>
      </c>
      <c r="E65" s="168">
        <f>'5.  2015-2020 LRAM'!Z204</f>
        <v>569326.79371251084</v>
      </c>
      <c r="F65" s="168">
        <f>'5.  2015-2020 LRAM'!AA204</f>
        <v>1080407.3174158521</v>
      </c>
      <c r="G65" s="168">
        <f>'5.  2015-2020 LRAM'!AB204</f>
        <v>290868.09587236674</v>
      </c>
      <c r="H65" s="168">
        <f>'5.  2015-2020 LRAM'!AC204</f>
        <v>120322.2229080117</v>
      </c>
      <c r="I65" s="168">
        <f>+'8. Street lighting'!F47*'3.  Distribution Rates'!H128</f>
        <v>303884.22175649996</v>
      </c>
      <c r="J65" s="168">
        <f>'5.  2015-2020 LRAM'!AE204</f>
        <v>0</v>
      </c>
      <c r="K65" s="168">
        <f>'5.  2015-2020 LRAM'!AF204</f>
        <v>0</v>
      </c>
      <c r="L65" s="168">
        <f>'5.  2015-2020 LRAM'!AG204</f>
        <v>0</v>
      </c>
      <c r="M65" s="168">
        <f>'5.  2015-2020 LRAM'!AH204</f>
        <v>0</v>
      </c>
      <c r="N65" s="168">
        <f>'5.  2015-2020 LRAM'!AI204</f>
        <v>0</v>
      </c>
      <c r="O65" s="168">
        <f>'5.  2015-2020 LRAM'!AJ204</f>
        <v>0</v>
      </c>
      <c r="P65" s="168">
        <f>'5.  2015-2020 LRAM'!AK204</f>
        <v>0</v>
      </c>
      <c r="Q65" s="168">
        <f>'5.  2015-2020 LRAM'!AL204</f>
        <v>0</v>
      </c>
      <c r="R65" s="162">
        <f>SUM(D65:Q65)</f>
        <v>2786783.5562627241</v>
      </c>
      <c r="S65" s="747"/>
      <c r="T65" s="746"/>
      <c r="U65" s="157"/>
      <c r="V65" s="158"/>
    </row>
    <row r="66" spans="2:22" s="167" customFormat="1">
      <c r="B66" s="159" t="s">
        <v>93</v>
      </c>
      <c r="C66" s="160"/>
      <c r="D66" s="168">
        <f>-'5.  2015-2020 LRAM'!Y205</f>
        <v>-476710.83599999995</v>
      </c>
      <c r="E66" s="168">
        <f>-'5.  2015-2020 LRAM'!Z205</f>
        <v>-470279.58670000004</v>
      </c>
      <c r="F66" s="168">
        <f>-'5.  2015-2020 LRAM'!AA205</f>
        <v>-83148.751199999999</v>
      </c>
      <c r="G66" s="168">
        <f>-'5.  2015-2020 LRAM'!AB205</f>
        <v>-35798.724500000004</v>
      </c>
      <c r="H66" s="168">
        <f>-'5.  2015-2020 LRAM'!AC205</f>
        <v>-42456.876299999996</v>
      </c>
      <c r="I66" s="168">
        <f>-'5.  2015-2020 LRAM'!AD205</f>
        <v>-657175.97320000001</v>
      </c>
      <c r="J66" s="168">
        <f>-'5.  2015-2020 LRAM'!AE205</f>
        <v>0</v>
      </c>
      <c r="K66" s="168">
        <f>-'5.  2015-2020 LRAM'!AF205</f>
        <v>0</v>
      </c>
      <c r="L66" s="168">
        <f>-'5.  2015-2020 LRAM'!AG205</f>
        <v>0</v>
      </c>
      <c r="M66" s="168">
        <f>-'5.  2015-2020 LRAM'!AH205</f>
        <v>0</v>
      </c>
      <c r="N66" s="168">
        <f>-'5.  2015-2020 LRAM'!AI205</f>
        <v>0</v>
      </c>
      <c r="O66" s="168">
        <f>-'5.  2015-2020 LRAM'!AJ205</f>
        <v>0</v>
      </c>
      <c r="P66" s="168">
        <f>-'5.  2015-2020 LRAM'!AK205</f>
        <v>0</v>
      </c>
      <c r="Q66" s="168">
        <f>-'5.  2015-2020 LRAM'!AL205</f>
        <v>0</v>
      </c>
      <c r="R66" s="162">
        <f>SUM(D66:Q66)</f>
        <v>-1765570.7478999998</v>
      </c>
      <c r="S66" s="748"/>
      <c r="T66" s="746"/>
      <c r="U66" s="157"/>
      <c r="V66" s="158"/>
    </row>
    <row r="67" spans="2:22" s="139" customFormat="1">
      <c r="B67" s="672" t="s">
        <v>67</v>
      </c>
      <c r="C67" s="668"/>
      <c r="D67" s="164"/>
      <c r="E67" s="164"/>
      <c r="F67" s="164"/>
      <c r="G67" s="164"/>
      <c r="H67" s="164"/>
      <c r="I67" s="164"/>
      <c r="J67" s="164"/>
      <c r="K67" s="165"/>
      <c r="L67" s="165"/>
      <c r="M67" s="165"/>
      <c r="N67" s="165"/>
      <c r="O67" s="165"/>
      <c r="P67" s="165"/>
      <c r="Q67" s="165"/>
      <c r="R67" s="166"/>
      <c r="S67" s="746"/>
      <c r="T67" s="746"/>
      <c r="U67" s="163"/>
      <c r="V67" s="158"/>
    </row>
    <row r="68" spans="2:22" s="167" customFormat="1" hidden="1">
      <c r="B68" s="159" t="s">
        <v>228</v>
      </c>
      <c r="C68" s="160"/>
      <c r="D68" s="161">
        <f>'5.  2015-2020 LRAM'!Y388</f>
        <v>0</v>
      </c>
      <c r="E68" s="161">
        <f>'5.  2015-2020 LRAM'!Z388</f>
        <v>0</v>
      </c>
      <c r="F68" s="161">
        <f>'5.  2015-2020 LRAM'!AA388</f>
        <v>0</v>
      </c>
      <c r="G68" s="161">
        <f>'5.  2015-2020 LRAM'!AB388</f>
        <v>0</v>
      </c>
      <c r="H68" s="161">
        <f>'5.  2015-2020 LRAM'!AC388</f>
        <v>0</v>
      </c>
      <c r="I68" s="161">
        <f>'5.  2015-2020 LRAM'!AD388</f>
        <v>0</v>
      </c>
      <c r="J68" s="161">
        <f>'5.  2015-2020 LRAM'!AE388</f>
        <v>0</v>
      </c>
      <c r="K68" s="161">
        <f>'5.  2015-2020 LRAM'!AF388</f>
        <v>0</v>
      </c>
      <c r="L68" s="161">
        <f>'5.  2015-2020 LRAM'!AG388</f>
        <v>0</v>
      </c>
      <c r="M68" s="161">
        <f>'5.  2015-2020 LRAM'!AH388</f>
        <v>0</v>
      </c>
      <c r="N68" s="161">
        <f>'5.  2015-2020 LRAM'!AI388</f>
        <v>0</v>
      </c>
      <c r="O68" s="161">
        <f>'5.  2015-2020 LRAM'!AJ388</f>
        <v>0</v>
      </c>
      <c r="P68" s="161">
        <f>'5.  2015-2020 LRAM'!AK388</f>
        <v>0</v>
      </c>
      <c r="Q68" s="161">
        <f>'5.  2015-2020 LRAM'!AL388</f>
        <v>0</v>
      </c>
      <c r="R68" s="162">
        <f>SUM(D68:Q68)</f>
        <v>0</v>
      </c>
      <c r="S68" s="747"/>
      <c r="T68" s="746"/>
      <c r="U68" s="157"/>
      <c r="V68" s="158"/>
    </row>
    <row r="69" spans="2:22" s="167" customFormat="1" hidden="1">
      <c r="B69" s="159" t="s">
        <v>227</v>
      </c>
      <c r="C69" s="160"/>
      <c r="D69" s="161">
        <f>-'5.  2015-2020 LRAM'!Y389</f>
        <v>0</v>
      </c>
      <c r="E69" s="161">
        <f>-'5.  2015-2020 LRAM'!Z389</f>
        <v>0</v>
      </c>
      <c r="F69" s="161">
        <f>-'5.  2015-2020 LRAM'!AA389</f>
        <v>0</v>
      </c>
      <c r="G69" s="161">
        <f>-'5.  2015-2020 LRAM'!AB389</f>
        <v>0</v>
      </c>
      <c r="H69" s="161">
        <f>-'5.  2015-2020 LRAM'!AC389</f>
        <v>0</v>
      </c>
      <c r="I69" s="161">
        <f>-'5.  2015-2020 LRAM'!AD389</f>
        <v>0</v>
      </c>
      <c r="J69" s="161">
        <f>-'5.  2015-2020 LRAM'!AE389</f>
        <v>0</v>
      </c>
      <c r="K69" s="161">
        <f>-'5.  2015-2020 LRAM'!AF389</f>
        <v>0</v>
      </c>
      <c r="L69" s="161">
        <f>-'5.  2015-2020 LRAM'!AG389</f>
        <v>0</v>
      </c>
      <c r="M69" s="161">
        <f>-'5.  2015-2020 LRAM'!AH389</f>
        <v>0</v>
      </c>
      <c r="N69" s="161">
        <f>-'5.  2015-2020 LRAM'!AI389</f>
        <v>0</v>
      </c>
      <c r="O69" s="161">
        <f>-'5.  2015-2020 LRAM'!AJ389</f>
        <v>0</v>
      </c>
      <c r="P69" s="161">
        <f>-'5.  2015-2020 LRAM'!AK389</f>
        <v>0</v>
      </c>
      <c r="Q69" s="161">
        <f>-'5.  2015-2020 LRAM'!AL389</f>
        <v>0</v>
      </c>
      <c r="R69" s="162">
        <f>SUM(D69:Q69)</f>
        <v>0</v>
      </c>
      <c r="S69" s="748"/>
      <c r="T69" s="746"/>
      <c r="U69" s="157"/>
      <c r="V69" s="158"/>
    </row>
    <row r="70" spans="2:22" s="139" customFormat="1" hidden="1">
      <c r="B70" s="672" t="s">
        <v>67</v>
      </c>
      <c r="C70" s="668"/>
      <c r="D70" s="164"/>
      <c r="E70" s="164"/>
      <c r="F70" s="164"/>
      <c r="G70" s="164"/>
      <c r="H70" s="164"/>
      <c r="I70" s="164"/>
      <c r="J70" s="164"/>
      <c r="K70" s="165"/>
      <c r="L70" s="165"/>
      <c r="M70" s="165"/>
      <c r="N70" s="165"/>
      <c r="O70" s="165"/>
      <c r="P70" s="165"/>
      <c r="Q70" s="165"/>
      <c r="R70" s="166"/>
      <c r="S70" s="746"/>
      <c r="T70" s="746"/>
      <c r="U70" s="163"/>
      <c r="V70" s="158"/>
    </row>
    <row r="71" spans="2:22" s="167" customFormat="1" hidden="1">
      <c r="B71" s="159" t="s">
        <v>230</v>
      </c>
      <c r="C71" s="570"/>
      <c r="D71" s="161">
        <f>'5.  2015-2020 LRAM'!Y572</f>
        <v>0</v>
      </c>
      <c r="E71" s="161">
        <f>'5.  2015-2020 LRAM'!Z572</f>
        <v>0</v>
      </c>
      <c r="F71" s="161">
        <f>'5.  2015-2020 LRAM'!AA572</f>
        <v>0</v>
      </c>
      <c r="G71" s="161">
        <f>'5.  2015-2020 LRAM'!AB572</f>
        <v>0</v>
      </c>
      <c r="H71" s="161">
        <f>'5.  2015-2020 LRAM'!AC572</f>
        <v>0</v>
      </c>
      <c r="I71" s="161">
        <f>'5.  2015-2020 LRAM'!AD572</f>
        <v>0</v>
      </c>
      <c r="J71" s="161">
        <f>'5.  2015-2020 LRAM'!AE572</f>
        <v>0</v>
      </c>
      <c r="K71" s="161">
        <f>'5.  2015-2020 LRAM'!AF572</f>
        <v>0</v>
      </c>
      <c r="L71" s="161">
        <f>'5.  2015-2020 LRAM'!AG572</f>
        <v>0</v>
      </c>
      <c r="M71" s="161">
        <f>'5.  2015-2020 LRAM'!AH572</f>
        <v>0</v>
      </c>
      <c r="N71" s="161">
        <f>'5.  2015-2020 LRAM'!AI572</f>
        <v>0</v>
      </c>
      <c r="O71" s="161">
        <f>'5.  2015-2020 LRAM'!AJ572</f>
        <v>0</v>
      </c>
      <c r="P71" s="161">
        <f>'5.  2015-2020 LRAM'!AK572</f>
        <v>0</v>
      </c>
      <c r="Q71" s="161">
        <f>'5.  2015-2020 LRAM'!AL572</f>
        <v>0</v>
      </c>
      <c r="R71" s="162">
        <f>SUM(D71:Q71)</f>
        <v>0</v>
      </c>
      <c r="S71" s="747"/>
      <c r="T71" s="746"/>
      <c r="U71" s="157"/>
      <c r="V71" s="158"/>
    </row>
    <row r="72" spans="2:22" s="167" customFormat="1" hidden="1">
      <c r="B72" s="159" t="s">
        <v>229</v>
      </c>
      <c r="C72" s="160"/>
      <c r="D72" s="161">
        <f>-'5.  2015-2020 LRAM'!Y573</f>
        <v>0</v>
      </c>
      <c r="E72" s="161">
        <f>-'5.  2015-2020 LRAM'!Z573</f>
        <v>0</v>
      </c>
      <c r="F72" s="161">
        <f>-'5.  2015-2020 LRAM'!AA573</f>
        <v>0</v>
      </c>
      <c r="G72" s="161">
        <f>-'5.  2015-2020 LRAM'!AB573</f>
        <v>0</v>
      </c>
      <c r="H72" s="161">
        <f>-'5.  2015-2020 LRAM'!AC573</f>
        <v>0</v>
      </c>
      <c r="I72" s="161">
        <f>-'5.  2015-2020 LRAM'!AD573</f>
        <v>0</v>
      </c>
      <c r="J72" s="161">
        <f>-'5.  2015-2020 LRAM'!AE573</f>
        <v>0</v>
      </c>
      <c r="K72" s="161">
        <f>-'5.  2015-2020 LRAM'!AF573</f>
        <v>0</v>
      </c>
      <c r="L72" s="161">
        <f>-'5.  2015-2020 LRAM'!AG573</f>
        <v>0</v>
      </c>
      <c r="M72" s="161">
        <f>-'5.  2015-2020 LRAM'!AH573</f>
        <v>0</v>
      </c>
      <c r="N72" s="161">
        <f>-'5.  2015-2020 LRAM'!AI573</f>
        <v>0</v>
      </c>
      <c r="O72" s="161">
        <f>-'5.  2015-2020 LRAM'!AJ573</f>
        <v>0</v>
      </c>
      <c r="P72" s="161">
        <f>-'5.  2015-2020 LRAM'!AK573</f>
        <v>0</v>
      </c>
      <c r="Q72" s="161">
        <f>-'5.  2015-2020 LRAM'!AL573</f>
        <v>0</v>
      </c>
      <c r="R72" s="162">
        <f>SUM(D72:Q72)</f>
        <v>0</v>
      </c>
      <c r="S72" s="748"/>
      <c r="T72" s="746"/>
      <c r="U72" s="157"/>
      <c r="V72" s="158"/>
    </row>
    <row r="73" spans="2:22" s="139" customFormat="1" hidden="1">
      <c r="B73" s="672" t="s">
        <v>67</v>
      </c>
      <c r="C73" s="668"/>
      <c r="D73" s="164"/>
      <c r="E73" s="164"/>
      <c r="F73" s="164"/>
      <c r="G73" s="164"/>
      <c r="H73" s="164"/>
      <c r="I73" s="164"/>
      <c r="J73" s="164"/>
      <c r="K73" s="165"/>
      <c r="L73" s="165"/>
      <c r="M73" s="165"/>
      <c r="N73" s="165"/>
      <c r="O73" s="165"/>
      <c r="P73" s="165"/>
      <c r="Q73" s="165"/>
      <c r="R73" s="166"/>
      <c r="S73" s="746"/>
      <c r="T73" s="746"/>
      <c r="U73" s="163"/>
      <c r="V73" s="158"/>
    </row>
    <row r="74" spans="2:22" s="167" customFormat="1" hidden="1">
      <c r="B74" s="159" t="s">
        <v>232</v>
      </c>
      <c r="C74" s="570"/>
      <c r="D74" s="161">
        <f>'5.  2015-2020 LRAM'!Y756</f>
        <v>0</v>
      </c>
      <c r="E74" s="161">
        <f>'5.  2015-2020 LRAM'!Z756</f>
        <v>0</v>
      </c>
      <c r="F74" s="161">
        <f>'5.  2015-2020 LRAM'!AA756</f>
        <v>0</v>
      </c>
      <c r="G74" s="161">
        <f>'5.  2015-2020 LRAM'!AB756</f>
        <v>0</v>
      </c>
      <c r="H74" s="161">
        <f>'5.  2015-2020 LRAM'!AC756</f>
        <v>0</v>
      </c>
      <c r="I74" s="161">
        <f>'5.  2015-2020 LRAM'!AD756</f>
        <v>0</v>
      </c>
      <c r="J74" s="161">
        <f>'5.  2015-2020 LRAM'!AE756</f>
        <v>0</v>
      </c>
      <c r="K74" s="161">
        <f>'5.  2015-2020 LRAM'!AF756</f>
        <v>0</v>
      </c>
      <c r="L74" s="161">
        <f>'5.  2015-2020 LRAM'!AG756</f>
        <v>0</v>
      </c>
      <c r="M74" s="161">
        <f>'5.  2015-2020 LRAM'!AH756</f>
        <v>0</v>
      </c>
      <c r="N74" s="161">
        <f>'5.  2015-2020 LRAM'!AI756</f>
        <v>0</v>
      </c>
      <c r="O74" s="161">
        <f>'5.  2015-2020 LRAM'!AJ756</f>
        <v>0</v>
      </c>
      <c r="P74" s="161">
        <f>'5.  2015-2020 LRAM'!AK756</f>
        <v>0</v>
      </c>
      <c r="Q74" s="161">
        <f>'5.  2015-2020 LRAM'!AL756</f>
        <v>0</v>
      </c>
      <c r="R74" s="162">
        <f>SUM(D74:Q74)</f>
        <v>0</v>
      </c>
      <c r="S74" s="747"/>
      <c r="T74" s="746"/>
      <c r="U74" s="157"/>
      <c r="V74" s="158"/>
    </row>
    <row r="75" spans="2:22" s="167" customFormat="1" ht="16.5" hidden="1" customHeight="1">
      <c r="B75" s="159" t="s">
        <v>231</v>
      </c>
      <c r="C75" s="160"/>
      <c r="D75" s="161">
        <f>-'5.  2015-2020 LRAM'!Y757</f>
        <v>0</v>
      </c>
      <c r="E75" s="161">
        <f>-'5.  2015-2020 LRAM'!Z757</f>
        <v>0</v>
      </c>
      <c r="F75" s="161">
        <f>-'5.  2015-2020 LRAM'!AA757</f>
        <v>0</v>
      </c>
      <c r="G75" s="161">
        <f>-'5.  2015-2020 LRAM'!AB757</f>
        <v>0</v>
      </c>
      <c r="H75" s="161">
        <f>-'5.  2015-2020 LRAM'!AC757</f>
        <v>0</v>
      </c>
      <c r="I75" s="161">
        <f>-'5.  2015-2020 LRAM'!AD757</f>
        <v>0</v>
      </c>
      <c r="J75" s="161">
        <f>-'5.  2015-2020 LRAM'!AE757</f>
        <v>0</v>
      </c>
      <c r="K75" s="161">
        <f>-'5.  2015-2020 LRAM'!AF757</f>
        <v>0</v>
      </c>
      <c r="L75" s="161">
        <f>-'5.  2015-2020 LRAM'!AG757</f>
        <v>0</v>
      </c>
      <c r="M75" s="161">
        <f>-'5.  2015-2020 LRAM'!AH757</f>
        <v>0</v>
      </c>
      <c r="N75" s="161">
        <f>-'5.  2015-2020 LRAM'!AI757</f>
        <v>0</v>
      </c>
      <c r="O75" s="161">
        <f>-'5.  2015-2020 LRAM'!AJ757</f>
        <v>0</v>
      </c>
      <c r="P75" s="161">
        <f>-'5.  2015-2020 LRAM'!AK757</f>
        <v>0</v>
      </c>
      <c r="Q75" s="161">
        <f>-'5.  2015-2020 LRAM'!AL757</f>
        <v>0</v>
      </c>
      <c r="R75" s="162">
        <f>SUM(D75:Q75)</f>
        <v>0</v>
      </c>
      <c r="S75" s="748"/>
      <c r="T75" s="746"/>
      <c r="U75" s="157"/>
      <c r="V75" s="158"/>
    </row>
    <row r="76" spans="2:22" s="139" customFormat="1" hidden="1">
      <c r="B76" s="672" t="s">
        <v>67</v>
      </c>
      <c r="C76" s="668"/>
      <c r="D76" s="164"/>
      <c r="E76" s="164"/>
      <c r="F76" s="164"/>
      <c r="G76" s="164"/>
      <c r="H76" s="164"/>
      <c r="I76" s="164"/>
      <c r="J76" s="164"/>
      <c r="K76" s="165"/>
      <c r="L76" s="165"/>
      <c r="M76" s="165"/>
      <c r="N76" s="165"/>
      <c r="O76" s="165"/>
      <c r="P76" s="165"/>
      <c r="Q76" s="165"/>
      <c r="R76" s="166"/>
      <c r="S76" s="746"/>
      <c r="T76" s="746"/>
      <c r="U76" s="163"/>
      <c r="V76" s="158"/>
    </row>
    <row r="77" spans="2:22" s="167" customFormat="1" hidden="1">
      <c r="B77" s="159" t="s">
        <v>234</v>
      </c>
      <c r="C77" s="160"/>
      <c r="D77" s="161">
        <f>'5.  2015-2020 LRAM'!Y940</f>
        <v>0</v>
      </c>
      <c r="E77" s="161">
        <f>'5.  2015-2020 LRAM'!Z940</f>
        <v>0</v>
      </c>
      <c r="F77" s="161">
        <f>'5.  2015-2020 LRAM'!AA940</f>
        <v>0</v>
      </c>
      <c r="G77" s="161">
        <f>'5.  2015-2020 LRAM'!AB940</f>
        <v>0</v>
      </c>
      <c r="H77" s="161">
        <f>'5.  2015-2020 LRAM'!AC940</f>
        <v>0</v>
      </c>
      <c r="I77" s="161">
        <f>'5.  2015-2020 LRAM'!AD940</f>
        <v>0</v>
      </c>
      <c r="J77" s="161">
        <f>'5.  2015-2020 LRAM'!AE940</f>
        <v>0</v>
      </c>
      <c r="K77" s="161">
        <f>'5.  2015-2020 LRAM'!AF940</f>
        <v>0</v>
      </c>
      <c r="L77" s="161">
        <f>'5.  2015-2020 LRAM'!AG940</f>
        <v>0</v>
      </c>
      <c r="M77" s="161">
        <f>'5.  2015-2020 LRAM'!AH940</f>
        <v>0</v>
      </c>
      <c r="N77" s="161">
        <f>'5.  2015-2020 LRAM'!AI940</f>
        <v>0</v>
      </c>
      <c r="O77" s="161">
        <f>'5.  2015-2020 LRAM'!AJ940</f>
        <v>0</v>
      </c>
      <c r="P77" s="161">
        <f>'5.  2015-2020 LRAM'!AK940</f>
        <v>0</v>
      </c>
      <c r="Q77" s="161">
        <f>'5.  2015-2020 LRAM'!AL940</f>
        <v>0</v>
      </c>
      <c r="R77" s="162">
        <f>SUM(D77:Q77)</f>
        <v>0</v>
      </c>
      <c r="S77" s="747"/>
      <c r="T77" s="746"/>
      <c r="U77" s="157"/>
      <c r="V77" s="158"/>
    </row>
    <row r="78" spans="2:22" s="167" customFormat="1" hidden="1">
      <c r="B78" s="159" t="s">
        <v>233</v>
      </c>
      <c r="C78" s="160"/>
      <c r="D78" s="161">
        <f>-'5.  2015-2020 LRAM'!Y941</f>
        <v>0</v>
      </c>
      <c r="E78" s="161">
        <f>-'5.  2015-2020 LRAM'!Z941</f>
        <v>0</v>
      </c>
      <c r="F78" s="161">
        <f>-'5.  2015-2020 LRAM'!AA941</f>
        <v>0</v>
      </c>
      <c r="G78" s="161">
        <f>-'5.  2015-2020 LRAM'!AB941</f>
        <v>0</v>
      </c>
      <c r="H78" s="161">
        <f>-'5.  2015-2020 LRAM'!AC941</f>
        <v>0</v>
      </c>
      <c r="I78" s="161">
        <f>-'5.  2015-2020 LRAM'!AD941</f>
        <v>0</v>
      </c>
      <c r="J78" s="161">
        <f>-'5.  2015-2020 LRAM'!AE941</f>
        <v>0</v>
      </c>
      <c r="K78" s="161">
        <f>-'5.  2015-2020 LRAM'!AF941</f>
        <v>0</v>
      </c>
      <c r="L78" s="161">
        <f>-'5.  2015-2020 LRAM'!AG941</f>
        <v>0</v>
      </c>
      <c r="M78" s="161">
        <f>-'5.  2015-2020 LRAM'!AH941</f>
        <v>0</v>
      </c>
      <c r="N78" s="161">
        <f>-'5.  2015-2020 LRAM'!AI941</f>
        <v>0</v>
      </c>
      <c r="O78" s="161">
        <f>-'5.  2015-2020 LRAM'!AJ941</f>
        <v>0</v>
      </c>
      <c r="P78" s="161">
        <f>-'5.  2015-2020 LRAM'!AK941</f>
        <v>0</v>
      </c>
      <c r="Q78" s="161">
        <f>-'5.  2015-2020 LRAM'!AL941</f>
        <v>0</v>
      </c>
      <c r="R78" s="162">
        <f>SUM(D78:Q78)</f>
        <v>0</v>
      </c>
      <c r="S78" s="748"/>
      <c r="T78" s="746"/>
      <c r="U78" s="157"/>
      <c r="V78" s="158"/>
    </row>
    <row r="79" spans="2:22" s="139" customFormat="1" hidden="1">
      <c r="B79" s="672" t="s">
        <v>67</v>
      </c>
      <c r="C79" s="668"/>
      <c r="D79" s="164"/>
      <c r="E79" s="164"/>
      <c r="F79" s="164"/>
      <c r="G79" s="164"/>
      <c r="H79" s="164"/>
      <c r="I79" s="164"/>
      <c r="J79" s="164"/>
      <c r="K79" s="165"/>
      <c r="L79" s="165"/>
      <c r="M79" s="165"/>
      <c r="N79" s="165"/>
      <c r="O79" s="165"/>
      <c r="P79" s="165"/>
      <c r="Q79" s="165"/>
      <c r="R79" s="166"/>
      <c r="S79" s="746"/>
      <c r="T79" s="746"/>
      <c r="U79" s="163"/>
      <c r="V79" s="158"/>
    </row>
    <row r="80" spans="2:22" s="167" customFormat="1" hidden="1">
      <c r="B80" s="159" t="s">
        <v>236</v>
      </c>
      <c r="C80" s="570"/>
      <c r="D80" s="161">
        <f>'5.  2015-2020 LRAM'!Y1124</f>
        <v>0</v>
      </c>
      <c r="E80" s="161">
        <f>'5.  2015-2020 LRAM'!Z1124</f>
        <v>0</v>
      </c>
      <c r="F80" s="161">
        <f>'5.  2015-2020 LRAM'!AA1124</f>
        <v>0</v>
      </c>
      <c r="G80" s="161">
        <f>'5.  2015-2020 LRAM'!AB1124</f>
        <v>0</v>
      </c>
      <c r="H80" s="161">
        <f>'5.  2015-2020 LRAM'!AC1124</f>
        <v>0</v>
      </c>
      <c r="I80" s="161">
        <f>'5.  2015-2020 LRAM'!AD1124</f>
        <v>0</v>
      </c>
      <c r="J80" s="161">
        <f>'5.  2015-2020 LRAM'!AE1124</f>
        <v>0</v>
      </c>
      <c r="K80" s="161">
        <f>'5.  2015-2020 LRAM'!AF1124</f>
        <v>0</v>
      </c>
      <c r="L80" s="161">
        <f>'5.  2015-2020 LRAM'!AG1124</f>
        <v>0</v>
      </c>
      <c r="M80" s="161">
        <f>'5.  2015-2020 LRAM'!AH1124</f>
        <v>0</v>
      </c>
      <c r="N80" s="161">
        <f>'5.  2015-2020 LRAM'!AI1124</f>
        <v>0</v>
      </c>
      <c r="O80" s="161">
        <f>'5.  2015-2020 LRAM'!AJ1124</f>
        <v>0</v>
      </c>
      <c r="P80" s="161">
        <f>'5.  2015-2020 LRAM'!AK1124</f>
        <v>0</v>
      </c>
      <c r="Q80" s="161">
        <f>'5.  2015-2020 LRAM'!AL1124</f>
        <v>0</v>
      </c>
      <c r="R80" s="162">
        <f>SUM(D80:Q80)</f>
        <v>0</v>
      </c>
      <c r="S80" s="747"/>
      <c r="T80" s="746"/>
      <c r="U80" s="157"/>
      <c r="V80" s="158"/>
    </row>
    <row r="81" spans="2:22" s="167" customFormat="1" hidden="1">
      <c r="B81" s="159" t="s">
        <v>235</v>
      </c>
      <c r="C81" s="160"/>
      <c r="D81" s="161">
        <f>-'5.  2015-2020 LRAM'!Y1125</f>
        <v>0</v>
      </c>
      <c r="E81" s="161">
        <f>-'5.  2015-2020 LRAM'!Z1125</f>
        <v>0</v>
      </c>
      <c r="F81" s="161">
        <f>-'5.  2015-2020 LRAM'!AA1125</f>
        <v>0</v>
      </c>
      <c r="G81" s="161">
        <f>-'5.  2015-2020 LRAM'!AB1125</f>
        <v>0</v>
      </c>
      <c r="H81" s="161">
        <f>-'5.  2015-2020 LRAM'!AC1125</f>
        <v>0</v>
      </c>
      <c r="I81" s="161">
        <f>-'5.  2015-2020 LRAM'!AD1125</f>
        <v>0</v>
      </c>
      <c r="J81" s="161">
        <f>-'5.  2015-2020 LRAM'!AE1125</f>
        <v>0</v>
      </c>
      <c r="K81" s="161">
        <f>-'5.  2015-2020 LRAM'!AF1125</f>
        <v>0</v>
      </c>
      <c r="L81" s="161">
        <f>-'5.  2015-2020 LRAM'!AG1125</f>
        <v>0</v>
      </c>
      <c r="M81" s="161">
        <f>-'5.  2015-2020 LRAM'!AH1125</f>
        <v>0</v>
      </c>
      <c r="N81" s="161">
        <f>-'5.  2015-2020 LRAM'!AI1125</f>
        <v>0</v>
      </c>
      <c r="O81" s="161">
        <f>-'5.  2015-2020 LRAM'!AJ1125</f>
        <v>0</v>
      </c>
      <c r="P81" s="161">
        <f>-'5.  2015-2020 LRAM'!AK1125</f>
        <v>0</v>
      </c>
      <c r="Q81" s="161">
        <f>-'5.  2015-2020 LRAM'!AL1125</f>
        <v>0</v>
      </c>
      <c r="R81" s="162">
        <f>SUM(D81:Q81)</f>
        <v>0</v>
      </c>
      <c r="S81" s="748"/>
      <c r="T81" s="746"/>
      <c r="U81" s="157"/>
      <c r="V81" s="158"/>
    </row>
    <row r="82" spans="2:22" s="139" customFormat="1" hidden="1">
      <c r="B82" s="672" t="s">
        <v>67</v>
      </c>
      <c r="C82" s="668"/>
      <c r="D82" s="164"/>
      <c r="E82" s="164"/>
      <c r="F82" s="164"/>
      <c r="G82" s="164"/>
      <c r="H82" s="164"/>
      <c r="I82" s="164"/>
      <c r="J82" s="164"/>
      <c r="K82" s="165"/>
      <c r="L82" s="165"/>
      <c r="M82" s="165"/>
      <c r="N82" s="165"/>
      <c r="O82" s="165"/>
      <c r="P82" s="165"/>
      <c r="Q82" s="165"/>
      <c r="R82" s="166"/>
      <c r="S82" s="746"/>
      <c r="T82" s="746"/>
      <c r="U82" s="163"/>
      <c r="V82" s="158"/>
    </row>
    <row r="83" spans="2:22" s="17" customFormat="1" ht="20.25" customHeight="1">
      <c r="B83" s="669" t="s">
        <v>43</v>
      </c>
      <c r="C83" s="668"/>
      <c r="D83" s="169">
        <f>'6.  Carrying Charges'!I132</f>
        <v>-12485.848314686391</v>
      </c>
      <c r="E83" s="169">
        <f>'6.  Carrying Charges'!J132</f>
        <v>28288.957907451913</v>
      </c>
      <c r="F83" s="169">
        <f>'6.  Carrying Charges'!K132</f>
        <v>133863.11840872129</v>
      </c>
      <c r="G83" s="169">
        <f>'6.  Carrying Charges'!L132</f>
        <v>30827.309859603269</v>
      </c>
      <c r="H83" s="169">
        <f>'6.  Carrying Charges'!M132</f>
        <v>6545.3790547709796</v>
      </c>
      <c r="I83" s="169">
        <f>'6.  Carrying Charges'!N132</f>
        <v>-72397.969656058936</v>
      </c>
      <c r="J83" s="169">
        <f>'6.  Carrying Charges'!O132</f>
        <v>0</v>
      </c>
      <c r="K83" s="169">
        <f>'6.  Carrying Charges'!P132</f>
        <v>0</v>
      </c>
      <c r="L83" s="169">
        <f>'6.  Carrying Charges'!Q132</f>
        <v>0</v>
      </c>
      <c r="M83" s="169">
        <f>'6.  Carrying Charges'!R132</f>
        <v>0</v>
      </c>
      <c r="N83" s="169">
        <f>'6.  Carrying Charges'!S132</f>
        <v>0</v>
      </c>
      <c r="O83" s="169">
        <f>'6.  Carrying Charges'!T132</f>
        <v>0</v>
      </c>
      <c r="P83" s="169">
        <f>'6.  Carrying Charges'!U132</f>
        <v>0</v>
      </c>
      <c r="Q83" s="169">
        <f>'6.  Carrying Charges'!V132</f>
        <v>0</v>
      </c>
      <c r="R83" s="170">
        <f>SUM(D83:Q83)</f>
        <v>114640.94725980211</v>
      </c>
      <c r="S83" s="747"/>
      <c r="T83" s="746"/>
      <c r="U83" s="157"/>
      <c r="V83" s="158"/>
    </row>
    <row r="84" spans="2:22" s="167" customFormat="1" ht="21.75" customHeight="1">
      <c r="B84" s="670" t="s">
        <v>243</v>
      </c>
      <c r="C84" s="671"/>
      <c r="D84" s="664">
        <f>SUM(D53:D70)+D83</f>
        <v>-337833.05211893504</v>
      </c>
      <c r="E84" s="664">
        <f t="shared" ref="E84:Q84" si="3">SUM(E53:E70)+E83</f>
        <v>389925.40069279907</v>
      </c>
      <c r="F84" s="664">
        <f t="shared" si="3"/>
        <v>2760609.9746555495</v>
      </c>
      <c r="G84" s="664">
        <f t="shared" si="3"/>
        <v>645505.37121573824</v>
      </c>
      <c r="H84" s="664">
        <f t="shared" si="3"/>
        <v>155796.92138261156</v>
      </c>
      <c r="I84" s="664">
        <f t="shared" si="3"/>
        <v>-1524378.5637609679</v>
      </c>
      <c r="J84" s="664">
        <f t="shared" si="3"/>
        <v>0</v>
      </c>
      <c r="K84" s="664">
        <f t="shared" si="3"/>
        <v>0</v>
      </c>
      <c r="L84" s="664">
        <f t="shared" si="3"/>
        <v>0</v>
      </c>
      <c r="M84" s="664">
        <f t="shared" si="3"/>
        <v>0</v>
      </c>
      <c r="N84" s="664">
        <f t="shared" si="3"/>
        <v>0</v>
      </c>
      <c r="O84" s="664">
        <f t="shared" si="3"/>
        <v>0</v>
      </c>
      <c r="P84" s="664">
        <f t="shared" si="3"/>
        <v>0</v>
      </c>
      <c r="Q84" s="664">
        <f t="shared" si="3"/>
        <v>0</v>
      </c>
      <c r="R84" s="664">
        <f>SUM(R53:R70)+R83</f>
        <v>2089626.0520667953</v>
      </c>
      <c r="S84" s="746"/>
      <c r="T84" s="746"/>
      <c r="U84" s="157"/>
      <c r="V84" s="158"/>
    </row>
    <row r="85" spans="2:22" ht="20.25" customHeight="1">
      <c r="B85" s="479" t="s">
        <v>605</v>
      </c>
      <c r="C85" s="638"/>
      <c r="D85" s="722"/>
      <c r="E85" s="722"/>
      <c r="F85" s="722"/>
      <c r="G85" s="722"/>
      <c r="H85" s="722"/>
      <c r="I85" s="722"/>
      <c r="J85" s="637"/>
      <c r="K85" s="637"/>
      <c r="L85" s="637"/>
      <c r="M85" s="637"/>
      <c r="N85" s="637"/>
      <c r="O85" s="637"/>
      <c r="P85" s="637"/>
      <c r="Q85" s="637"/>
      <c r="R85" s="743"/>
      <c r="V85" s="13"/>
    </row>
    <row r="86" spans="2:22" ht="20.25" customHeight="1">
      <c r="B86" s="667"/>
      <c r="C86" s="68"/>
      <c r="D86" s="723"/>
      <c r="E86" s="723"/>
      <c r="F86" s="723"/>
      <c r="G86" s="723"/>
      <c r="H86" s="723"/>
      <c r="I86" s="723"/>
      <c r="R86" s="744"/>
      <c r="S86" s="720"/>
      <c r="V86" s="13"/>
    </row>
    <row r="87" spans="2:22" ht="15">
      <c r="E87" s="9"/>
    </row>
    <row r="88" spans="2:22" ht="21" customHeight="1">
      <c r="B88" s="120" t="s">
        <v>607</v>
      </c>
      <c r="F88" s="625"/>
    </row>
    <row r="89" spans="2:22" s="585" customFormat="1" ht="27.75" customHeight="1">
      <c r="B89" s="606" t="s">
        <v>631</v>
      </c>
      <c r="C89" s="602"/>
      <c r="D89" s="602"/>
      <c r="E89" s="609"/>
      <c r="F89" s="602"/>
      <c r="G89" s="602"/>
      <c r="H89" s="602"/>
      <c r="I89" s="602"/>
      <c r="J89" s="602"/>
      <c r="T89" s="586"/>
      <c r="U89" s="586"/>
    </row>
    <row r="90" spans="2:22" ht="11.25" customHeight="1">
      <c r="B90" s="112"/>
    </row>
    <row r="91" spans="2:22" s="598" customFormat="1" ht="25.5" customHeight="1">
      <c r="B91" s="600"/>
      <c r="C91" s="596">
        <v>2011</v>
      </c>
      <c r="D91" s="596">
        <v>2012</v>
      </c>
      <c r="E91" s="596">
        <v>2013</v>
      </c>
      <c r="F91" s="596">
        <v>2014</v>
      </c>
      <c r="G91" s="596">
        <v>2015</v>
      </c>
      <c r="H91" s="596">
        <v>2016</v>
      </c>
      <c r="I91" s="596">
        <v>2017</v>
      </c>
      <c r="J91" s="596">
        <v>2018</v>
      </c>
      <c r="K91" s="596">
        <v>2019</v>
      </c>
      <c r="L91" s="596">
        <v>2020</v>
      </c>
      <c r="M91" s="597" t="s">
        <v>26</v>
      </c>
      <c r="T91" s="599"/>
      <c r="U91" s="599"/>
    </row>
    <row r="92" spans="2:22" s="92" customFormat="1" ht="23.25" customHeight="1">
      <c r="B92" s="214">
        <v>2011</v>
      </c>
      <c r="C92" s="591">
        <f>'4.  2011-2014 LRAM'!AM131</f>
        <v>425229.58955899999</v>
      </c>
      <c r="D92" s="592">
        <f>SUM('4.  2011-2014 LRAM'!Y259:AL259)</f>
        <v>425700.9009430575</v>
      </c>
      <c r="E92" s="592">
        <f>SUM('4.  2011-2014 LRAM'!Y388:AL388)</f>
        <v>439007.14636834606</v>
      </c>
      <c r="F92" s="593">
        <f>SUM('4.  2011-2014 LRAM'!Y517:AL517)</f>
        <v>431393.42561756878</v>
      </c>
      <c r="G92" s="593">
        <f>SUM('5.  2015-2020 LRAM'!Y199:AL199)</f>
        <v>433232.20129830425</v>
      </c>
      <c r="H92" s="592">
        <f>SUM('5.  2015-2020 LRAM'!Y382:AL382)</f>
        <v>0</v>
      </c>
      <c r="I92" s="593">
        <f>SUM('5.  2015-2020 LRAM'!Y565:AL565)</f>
        <v>0</v>
      </c>
      <c r="J92" s="592">
        <f>SUM('5.  2015-2020 LRAM'!Y748:AL748)</f>
        <v>0</v>
      </c>
      <c r="K92" s="592">
        <f>SUM('5.  2015-2020 LRAM'!Y931:AL931)</f>
        <v>0</v>
      </c>
      <c r="L92" s="592">
        <f>SUM('5.  2015-2020 LRAM'!Y1114:AL1114)</f>
        <v>0</v>
      </c>
      <c r="M92" s="592">
        <f>SUM(C92:L92)</f>
        <v>2154563.2637862768</v>
      </c>
      <c r="T92" s="213"/>
      <c r="U92" s="213"/>
    </row>
    <row r="93" spans="2:22" s="92" customFormat="1" ht="23.25" customHeight="1">
      <c r="B93" s="214">
        <v>2012</v>
      </c>
      <c r="C93" s="594"/>
      <c r="D93" s="593">
        <f>SUM('4.  2011-2014 LRAM'!Y260:AL260)</f>
        <v>378300.38283500005</v>
      </c>
      <c r="E93" s="592">
        <f>SUM('4.  2011-2014 LRAM'!Y389:AL389)</f>
        <v>389015.93097712222</v>
      </c>
      <c r="F93" s="593">
        <f>SUM('4.  2011-2014 LRAM'!Y518:AL518)</f>
        <v>389571.85014736245</v>
      </c>
      <c r="G93" s="593">
        <f>SUM('5.  2015-2020 LRAM'!Y200:AL200)</f>
        <v>380399.58888563717</v>
      </c>
      <c r="H93" s="592">
        <f>SUM('5.  2015-2020 LRAM'!Y383:AL383)</f>
        <v>0</v>
      </c>
      <c r="I93" s="593">
        <f>SUM('5.  2015-2020 LRAM'!Y566:AL566)</f>
        <v>0</v>
      </c>
      <c r="J93" s="592">
        <f>SUM('5.  2015-2020 LRAM'!Y749:AL749)</f>
        <v>0</v>
      </c>
      <c r="K93" s="592">
        <f>SUM('5.  2015-2020 LRAM'!Y932:AL932)</f>
        <v>0</v>
      </c>
      <c r="L93" s="592">
        <f>SUM('5.  2015-2020 LRAM'!Y1115:AL1115)</f>
        <v>0</v>
      </c>
      <c r="M93" s="592">
        <f>SUM(D93:L93)</f>
        <v>1537287.7528451218</v>
      </c>
      <c r="T93" s="213"/>
      <c r="U93" s="213"/>
    </row>
    <row r="94" spans="2:22" s="92" customFormat="1" ht="23.25" customHeight="1">
      <c r="B94" s="214">
        <v>2013</v>
      </c>
      <c r="C94" s="595"/>
      <c r="D94" s="595"/>
      <c r="E94" s="593">
        <f>SUM('4.  2011-2014 LRAM'!Y390:AL390)</f>
        <v>404982.81815499999</v>
      </c>
      <c r="F94" s="593">
        <f>SUM('4.  2011-2014 LRAM'!Y519:AL519)</f>
        <v>405063.91337322083</v>
      </c>
      <c r="G94" s="593">
        <f>SUM('5.  2015-2020 LRAM'!Y201:AL201)</f>
        <v>404791.58085039712</v>
      </c>
      <c r="H94" s="592">
        <f>SUM('5.  2015-2020 LRAM'!Y384:AL384)</f>
        <v>0</v>
      </c>
      <c r="I94" s="593">
        <f>SUM('5.  2015-2020 LRAM'!Y567:AL567)</f>
        <v>0</v>
      </c>
      <c r="J94" s="592">
        <f>SUM('5.  2015-2020 LRAM'!Y750:AL750)</f>
        <v>0</v>
      </c>
      <c r="K94" s="592">
        <f>SUM('5.  2015-2020 LRAM'!Y933:AL933)</f>
        <v>0</v>
      </c>
      <c r="L94" s="592">
        <f>SUM('5.  2015-2020 LRAM'!Y1116:AL1116)</f>
        <v>0</v>
      </c>
      <c r="M94" s="592">
        <f>SUM(C94:L94)</f>
        <v>1214838.3123786179</v>
      </c>
      <c r="T94" s="213"/>
      <c r="U94" s="213"/>
    </row>
    <row r="95" spans="2:22" s="92" customFormat="1" ht="23.25" customHeight="1">
      <c r="B95" s="214">
        <v>2014</v>
      </c>
      <c r="C95" s="595"/>
      <c r="D95" s="595"/>
      <c r="E95" s="595"/>
      <c r="F95" s="593">
        <f>SUM('4.  2011-2014 LRAM'!Y520:AL520)</f>
        <v>535832.27662999998</v>
      </c>
      <c r="G95" s="593">
        <f>SUM('5.  2015-2020 LRAM'!Y202:AL202)</f>
        <v>529404.69467129244</v>
      </c>
      <c r="H95" s="592">
        <f>SUM('5.  2015-2020 LRAM'!Y385:AL385)</f>
        <v>0</v>
      </c>
      <c r="I95" s="593">
        <f>SUM('5.  2015-2020 LRAM'!Y568:AL568)</f>
        <v>0</v>
      </c>
      <c r="J95" s="592">
        <f>SUM('5.  2015-2020 LRAM'!Y751:AL751)</f>
        <v>0</v>
      </c>
      <c r="K95" s="592">
        <f>SUM('5.  2015-2020 LRAM'!Y934:AL934)</f>
        <v>0</v>
      </c>
      <c r="L95" s="592">
        <f>SUM('5.  2015-2020 LRAM'!Y1117:AL1117)</f>
        <v>0</v>
      </c>
      <c r="M95" s="592">
        <f>SUM(F95:L95)</f>
        <v>1065236.9713012925</v>
      </c>
      <c r="T95" s="213"/>
      <c r="U95" s="213"/>
    </row>
    <row r="96" spans="2:22" s="92" customFormat="1" ht="23.25" customHeight="1">
      <c r="B96" s="214">
        <v>2015</v>
      </c>
      <c r="C96" s="595"/>
      <c r="D96" s="595"/>
      <c r="E96" s="595"/>
      <c r="F96" s="595"/>
      <c r="G96" s="593">
        <f>SUM('5.  2015-2020 LRAM'!Y203:AL203)</f>
        <v>735071.2688005938</v>
      </c>
      <c r="H96" s="592">
        <f>SUM('5.  2015-2020 LRAM'!Y386:AL386)</f>
        <v>0</v>
      </c>
      <c r="I96" s="593">
        <f>SUM('5.  2015-2020 LRAM'!Y569:AL569)</f>
        <v>0</v>
      </c>
      <c r="J96" s="592">
        <f>SUM('5.  2015-2020 LRAM'!Y752:AL752)</f>
        <v>0</v>
      </c>
      <c r="K96" s="592">
        <f>SUM('5.  2015-2020 LRAM'!Y935:AL935)</f>
        <v>0</v>
      </c>
      <c r="L96" s="592">
        <f>SUM('5.  2015-2020 LRAM'!Y1118:AL1118)</f>
        <v>0</v>
      </c>
      <c r="M96" s="592">
        <f>SUM(G96:L96)</f>
        <v>735071.2688005938</v>
      </c>
      <c r="T96" s="213"/>
      <c r="U96" s="213"/>
    </row>
    <row r="97" spans="2:21" s="92" customFormat="1" ht="23.25" customHeight="1">
      <c r="B97" s="214">
        <v>2016</v>
      </c>
      <c r="C97" s="595"/>
      <c r="D97" s="595"/>
      <c r="E97" s="595"/>
      <c r="F97" s="595"/>
      <c r="G97" s="595"/>
      <c r="H97" s="592">
        <f>SUM('5.  2015-2020 LRAM'!Y387:AL387)</f>
        <v>0</v>
      </c>
      <c r="I97" s="593">
        <f>SUM('5.  2015-2020 LRAM'!Y570:AL570)</f>
        <v>0</v>
      </c>
      <c r="J97" s="592">
        <f>SUM('5.  2015-2020 LRAM'!Y753:AL753)</f>
        <v>0</v>
      </c>
      <c r="K97" s="592">
        <f>SUM('5.  2015-2020 LRAM'!Y936:AL936)</f>
        <v>0</v>
      </c>
      <c r="L97" s="592">
        <f>SUM('5.  2015-2020 LRAM'!Y1119:AL1119)</f>
        <v>0</v>
      </c>
      <c r="M97" s="592">
        <f>SUM(H97:L97)</f>
        <v>0</v>
      </c>
      <c r="T97" s="213"/>
      <c r="U97" s="213"/>
    </row>
    <row r="98" spans="2:21" s="92" customFormat="1" ht="23.25" customHeight="1">
      <c r="B98" s="214">
        <v>2017</v>
      </c>
      <c r="C98" s="595"/>
      <c r="D98" s="595"/>
      <c r="E98" s="595"/>
      <c r="F98" s="595"/>
      <c r="G98" s="595"/>
      <c r="H98" s="595"/>
      <c r="I98" s="592">
        <f>SUM('5.  2015-2020 LRAM'!Y571:AL571)</f>
        <v>0</v>
      </c>
      <c r="J98" s="592">
        <f>SUM('5.  2015-2020 LRAM'!Y754:AL754)</f>
        <v>0</v>
      </c>
      <c r="K98" s="592">
        <f>SUM('5.  2015-2020 LRAM'!Y937:AL937)</f>
        <v>0</v>
      </c>
      <c r="L98" s="592">
        <f>SUM('5.  2015-2020 LRAM'!Y1120:AL1120)</f>
        <v>0</v>
      </c>
      <c r="M98" s="592">
        <f>SUM(I98:L98)</f>
        <v>0</v>
      </c>
      <c r="T98" s="213"/>
      <c r="U98" s="213"/>
    </row>
    <row r="99" spans="2:21" s="92" customFormat="1" ht="23.25" customHeight="1">
      <c r="B99" s="214">
        <v>2018</v>
      </c>
      <c r="C99" s="595"/>
      <c r="D99" s="595"/>
      <c r="E99" s="595"/>
      <c r="F99" s="595"/>
      <c r="G99" s="595"/>
      <c r="H99" s="595"/>
      <c r="I99" s="595"/>
      <c r="J99" s="592">
        <f>SUM('5.  2015-2020 LRAM'!Y755:AL755)</f>
        <v>0</v>
      </c>
      <c r="K99" s="592">
        <f>SUM('5.  2015-2020 LRAM'!Y938:AL938)</f>
        <v>0</v>
      </c>
      <c r="L99" s="592">
        <f>SUM('5.  2015-2020 LRAM'!Y1121:AL1121)</f>
        <v>0</v>
      </c>
      <c r="M99" s="592">
        <f>SUM(J99:L99)</f>
        <v>0</v>
      </c>
      <c r="T99" s="213"/>
      <c r="U99" s="213"/>
    </row>
    <row r="100" spans="2:21" s="92" customFormat="1" ht="23.25" customHeight="1">
      <c r="B100" s="214">
        <v>2019</v>
      </c>
      <c r="C100" s="595"/>
      <c r="D100" s="595"/>
      <c r="E100" s="595"/>
      <c r="F100" s="595"/>
      <c r="G100" s="595"/>
      <c r="H100" s="595"/>
      <c r="I100" s="595"/>
      <c r="J100" s="595"/>
      <c r="K100" s="592">
        <f>SUM('5.  2015-2020 LRAM'!Y939:AL939)</f>
        <v>0</v>
      </c>
      <c r="L100" s="592">
        <f>SUM('5.  2015-2020 LRAM'!Y1122:AL1122)</f>
        <v>0</v>
      </c>
      <c r="M100" s="592">
        <f>SUM(K100:L100)</f>
        <v>0</v>
      </c>
      <c r="T100" s="213"/>
      <c r="U100" s="213"/>
    </row>
    <row r="101" spans="2:21" s="92" customFormat="1" ht="23.25" customHeight="1">
      <c r="B101" s="214">
        <v>2020</v>
      </c>
      <c r="C101" s="595"/>
      <c r="D101" s="595"/>
      <c r="E101" s="595"/>
      <c r="F101" s="595"/>
      <c r="G101" s="595"/>
      <c r="H101" s="595"/>
      <c r="I101" s="595"/>
      <c r="J101" s="595"/>
      <c r="K101" s="595"/>
      <c r="L101" s="594">
        <f>SUM('5.  2015-2020 LRAM'!Y1123:AL1123)</f>
        <v>0</v>
      </c>
      <c r="M101" s="594">
        <f>L101</f>
        <v>0</v>
      </c>
      <c r="T101" s="213"/>
      <c r="U101" s="213"/>
    </row>
    <row r="102" spans="2:21" s="212" customFormat="1" ht="24" customHeight="1">
      <c r="B102" s="607" t="s">
        <v>558</v>
      </c>
      <c r="C102" s="591">
        <f>C92</f>
        <v>425229.58955899999</v>
      </c>
      <c r="D102" s="592">
        <f>D92+D93</f>
        <v>804001.28377805755</v>
      </c>
      <c r="E102" s="592">
        <f>E92+E93+E94</f>
        <v>1233005.8955004683</v>
      </c>
      <c r="F102" s="592">
        <f>F92+F93+F94+F95</f>
        <v>1761861.4657681521</v>
      </c>
      <c r="G102" s="592">
        <f>G92+G93+G94+G95+G96</f>
        <v>2482899.3345062248</v>
      </c>
      <c r="H102" s="592">
        <f>H92+H93+H94+H95+H96+H97</f>
        <v>0</v>
      </c>
      <c r="I102" s="592">
        <f>I92+I93+I94+I95+I96+I97+I98</f>
        <v>0</v>
      </c>
      <c r="J102" s="592">
        <f>J92+J93+J94+J95+J96+J97+J98+J99</f>
        <v>0</v>
      </c>
      <c r="K102" s="592">
        <f>K92+K93+K94+K95+K96+K97+K98+K99+K100</f>
        <v>0</v>
      </c>
      <c r="L102" s="592">
        <f>SUM(L92:L101)</f>
        <v>0</v>
      </c>
      <c r="M102" s="592">
        <f>SUM(M92:M101)</f>
        <v>6706997.5691119023</v>
      </c>
      <c r="T102" s="215"/>
      <c r="U102" s="215"/>
    </row>
    <row r="103" spans="2:21" s="27" customFormat="1" ht="24.75" customHeight="1">
      <c r="B103" s="608" t="s">
        <v>557</v>
      </c>
      <c r="C103" s="590">
        <f>'4.  2011-2014 LRAM'!AM132</f>
        <v>0</v>
      </c>
      <c r="D103" s="590">
        <f>'4.  2011-2014 LRAM'!AM262</f>
        <v>0</v>
      </c>
      <c r="E103" s="590">
        <f>'4.  2011-2014 LRAM'!AM392</f>
        <v>1721333.3703999999</v>
      </c>
      <c r="F103" s="590">
        <f>'4.  2011-2014 LRAM'!AM522</f>
        <v>1738797.3476</v>
      </c>
      <c r="G103" s="590">
        <f>'5.  2015-2020 LRAM'!AM205</f>
        <v>1765570.7478999998</v>
      </c>
      <c r="H103" s="590">
        <f>'5.  2015-2020 LRAM'!AM389</f>
        <v>0</v>
      </c>
      <c r="I103" s="590">
        <f>'5.  2015-2020 LRAM'!AM573</f>
        <v>0</v>
      </c>
      <c r="J103" s="590">
        <f>'5.  2015-2020 LRAM'!AM757</f>
        <v>0</v>
      </c>
      <c r="K103" s="590">
        <f>'5.  2015-2020 LRAM'!AM941</f>
        <v>0</v>
      </c>
      <c r="L103" s="590">
        <f>'5.  2015-2020 LRAM'!AM1125</f>
        <v>0</v>
      </c>
      <c r="M103" s="592">
        <f>SUM(C103:L103)</f>
        <v>5225701.4659000002</v>
      </c>
      <c r="T103" s="91"/>
      <c r="U103" s="91"/>
    </row>
    <row r="104" spans="2:21" ht="24.75" customHeight="1">
      <c r="B104" s="608" t="s">
        <v>43</v>
      </c>
      <c r="C104" s="590">
        <f>'6.  Carrying Charges'!W27</f>
        <v>2864.9843596537626</v>
      </c>
      <c r="D104" s="590">
        <f>'6.  Carrying Charges'!W42</f>
        <v>14532.817975625723</v>
      </c>
      <c r="E104" s="590">
        <f>'6.  Carrying Charges'!W57</f>
        <v>29523.484845410192</v>
      </c>
      <c r="F104" s="590">
        <f>'6.  Carrying Charges'!W72</f>
        <v>42098.42646823945</v>
      </c>
      <c r="G104" s="590">
        <f>'6.  Carrying Charges'!W87</f>
        <v>58699.494166144053</v>
      </c>
      <c r="H104" s="590">
        <f>'6.  Carrying Charges'!W102</f>
        <v>80424.330319020955</v>
      </c>
      <c r="I104" s="590">
        <f>'6.  Carrying Charges'!W117</f>
        <v>104124.15157670484</v>
      </c>
      <c r="J104" s="590">
        <f>'6.  Carrying Charges'!W132</f>
        <v>114640.94725980207</v>
      </c>
      <c r="K104" s="590">
        <f>'6.  Carrying Charges'!W147</f>
        <v>114640.94725980207</v>
      </c>
      <c r="L104" s="590">
        <f>'6.  Carrying Charges'!W162</f>
        <v>114640.94725980207</v>
      </c>
      <c r="M104" s="592">
        <f>SUM(C104:L104)</f>
        <v>676190.53149020509</v>
      </c>
    </row>
    <row r="105" spans="2:21" ht="23.25" customHeight="1">
      <c r="B105" s="607" t="s">
        <v>26</v>
      </c>
      <c r="C105" s="590">
        <f>C102-C103+C104</f>
        <v>428094.57391865377</v>
      </c>
      <c r="D105" s="590">
        <f t="shared" ref="D105:J105" si="4">D102-D103+D104</f>
        <v>818534.1017536833</v>
      </c>
      <c r="E105" s="590">
        <f t="shared" si="4"/>
        <v>-458803.99005412136</v>
      </c>
      <c r="F105" s="590">
        <f t="shared" si="4"/>
        <v>65162.54463639162</v>
      </c>
      <c r="G105" s="590">
        <f t="shared" si="4"/>
        <v>776028.08077236905</v>
      </c>
      <c r="H105" s="590">
        <f t="shared" si="4"/>
        <v>80424.330319020955</v>
      </c>
      <c r="I105" s="590">
        <f t="shared" si="4"/>
        <v>104124.15157670484</v>
      </c>
      <c r="J105" s="590">
        <f t="shared" si="4"/>
        <v>114640.94725980207</v>
      </c>
      <c r="K105" s="590">
        <f>K102-K103+K104</f>
        <v>114640.94725980207</v>
      </c>
      <c r="L105" s="590">
        <f>L102-L103+L104</f>
        <v>114640.94725980207</v>
      </c>
      <c r="M105" s="590">
        <f>M102-M103+M104</f>
        <v>2157486.6347021069</v>
      </c>
    </row>
    <row r="106" spans="2:21" ht="18.75" customHeight="1">
      <c r="B106" s="479" t="s">
        <v>605</v>
      </c>
      <c r="C106" s="637"/>
      <c r="D106" s="637"/>
      <c r="E106" s="179"/>
      <c r="F106" s="637"/>
      <c r="G106" s="637"/>
      <c r="H106" s="637"/>
      <c r="I106" s="637"/>
      <c r="J106" s="637"/>
      <c r="K106" s="637"/>
      <c r="L106" s="637"/>
      <c r="M106" s="637"/>
    </row>
    <row r="108" spans="2:21">
      <c r="B108" s="625" t="s">
        <v>588</v>
      </c>
    </row>
  </sheetData>
  <mergeCells count="20">
    <mergeCell ref="B38:C38"/>
    <mergeCell ref="B39:C39"/>
    <mergeCell ref="B47:L47"/>
    <mergeCell ref="B48:L48"/>
    <mergeCell ref="B49:L49"/>
    <mergeCell ref="B40:C40"/>
    <mergeCell ref="B41:C41"/>
    <mergeCell ref="B42:C42"/>
    <mergeCell ref="B25:G25"/>
    <mergeCell ref="B27:C27"/>
    <mergeCell ref="B28:C28"/>
    <mergeCell ref="B29:C29"/>
    <mergeCell ref="B30:C30"/>
    <mergeCell ref="B36:C36"/>
    <mergeCell ref="B37:C37"/>
    <mergeCell ref="B31:C31"/>
    <mergeCell ref="B32:C32"/>
    <mergeCell ref="B33:C33"/>
    <mergeCell ref="B34:C34"/>
    <mergeCell ref="B35:C35"/>
  </mergeCells>
  <hyperlinks>
    <hyperlink ref="B83" location="'6.  Carrying Charges'!A1" display="Carrying Charges"/>
    <hyperlink ref="B108" location="'1.  LRAMVA Summary'!A1" display="Return to top"/>
  </hyperlinks>
  <pageMargins left="0.70866141732283472" right="0.70866141732283472" top="0.74803149606299213" bottom="0.74803149606299213" header="0.31496062992125984" footer="0.31496062992125984"/>
  <pageSetup scale="29"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52</xdr:row>
                    <xdr:rowOff>19050</xdr:rowOff>
                  </from>
                  <to>
                    <xdr:col>2</xdr:col>
                    <xdr:colOff>1381125</xdr:colOff>
                    <xdr:row>53</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55</xdr:row>
                    <xdr:rowOff>19050</xdr:rowOff>
                  </from>
                  <to>
                    <xdr:col>2</xdr:col>
                    <xdr:colOff>1381125</xdr:colOff>
                    <xdr:row>56</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58</xdr:row>
                    <xdr:rowOff>19050</xdr:rowOff>
                  </from>
                  <to>
                    <xdr:col>2</xdr:col>
                    <xdr:colOff>1381125</xdr:colOff>
                    <xdr:row>59</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61</xdr:row>
                    <xdr:rowOff>19050</xdr:rowOff>
                  </from>
                  <to>
                    <xdr:col>2</xdr:col>
                    <xdr:colOff>1381125</xdr:colOff>
                    <xdr:row>62</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64</xdr:row>
                    <xdr:rowOff>19050</xdr:rowOff>
                  </from>
                  <to>
                    <xdr:col>2</xdr:col>
                    <xdr:colOff>1381125</xdr:colOff>
                    <xdr:row>65</xdr:row>
                    <xdr:rowOff>161925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DropDownList!$A$2:$A$40</xm:f>
          </x14:formula1>
          <xm:sqref>B28:B41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3:H58"/>
  <sheetViews>
    <sheetView topLeftCell="A7" workbookViewId="0">
      <selection activeCell="J30" sqref="J30"/>
    </sheetView>
  </sheetViews>
  <sheetFormatPr defaultColWidth="9.140625" defaultRowHeight="15"/>
  <cols>
    <col min="1" max="1" width="5.42578125" style="12" customWidth="1"/>
    <col min="2" max="2" width="27" style="12" customWidth="1"/>
    <col min="3" max="3" width="24.28515625" style="12" customWidth="1"/>
    <col min="4" max="4" width="23.42578125" style="12" customWidth="1"/>
    <col min="5" max="5" width="28.7109375" style="12" customWidth="1"/>
    <col min="6" max="6" width="43.85546875" style="12" customWidth="1"/>
    <col min="7" max="7" width="72.7109375" style="12" customWidth="1"/>
    <col min="8" max="16384" width="9.140625" style="12"/>
  </cols>
  <sheetData>
    <row r="13" spans="2:3" ht="15.75" thickBot="1"/>
    <row r="14" spans="2:3" ht="26.25" customHeight="1" thickBot="1">
      <c r="B14" s="572" t="s">
        <v>172</v>
      </c>
      <c r="C14" s="129" t="s">
        <v>176</v>
      </c>
    </row>
    <row r="15" spans="2:3" ht="26.25" customHeight="1" thickBot="1">
      <c r="C15" s="131" t="s">
        <v>410</v>
      </c>
    </row>
    <row r="16" spans="2:3" ht="27" customHeight="1" thickBot="1">
      <c r="C16" s="605" t="s">
        <v>624</v>
      </c>
    </row>
    <row r="19" spans="2:8" ht="15.75">
      <c r="B19" s="572" t="s">
        <v>661</v>
      </c>
    </row>
    <row r="20" spans="2:8" ht="13.5" customHeight="1"/>
    <row r="21" spans="2:8" ht="50.25" customHeight="1">
      <c r="B21" s="770" t="s">
        <v>641</v>
      </c>
      <c r="C21" s="770"/>
      <c r="D21" s="770"/>
      <c r="E21" s="770"/>
      <c r="F21" s="770"/>
      <c r="G21" s="770"/>
      <c r="H21" s="770"/>
    </row>
    <row r="23" spans="2:8" s="654" customFormat="1" ht="15.75">
      <c r="B23" s="666" t="s">
        <v>619</v>
      </c>
      <c r="C23" s="666" t="s">
        <v>643</v>
      </c>
      <c r="D23" s="666" t="s">
        <v>618</v>
      </c>
      <c r="E23" s="777" t="s">
        <v>34</v>
      </c>
      <c r="F23" s="778"/>
      <c r="G23" s="777" t="s">
        <v>617</v>
      </c>
      <c r="H23" s="778"/>
    </row>
    <row r="24" spans="2:8">
      <c r="B24" s="653">
        <v>1</v>
      </c>
      <c r="C24" s="651" t="s">
        <v>171</v>
      </c>
      <c r="D24" s="652" t="s">
        <v>742</v>
      </c>
      <c r="E24" s="775" t="s">
        <v>743</v>
      </c>
      <c r="F24" s="776"/>
      <c r="G24" s="779" t="s">
        <v>745</v>
      </c>
      <c r="H24" s="780"/>
    </row>
    <row r="25" spans="2:8">
      <c r="B25" s="653">
        <v>2</v>
      </c>
      <c r="C25" s="651"/>
      <c r="D25" s="652"/>
      <c r="E25" s="775"/>
      <c r="F25" s="776"/>
      <c r="G25" s="779"/>
      <c r="H25" s="780"/>
    </row>
    <row r="26" spans="2:8">
      <c r="B26" s="653">
        <v>3</v>
      </c>
      <c r="C26" s="651"/>
      <c r="D26" s="652"/>
      <c r="E26" s="775"/>
      <c r="F26" s="776"/>
      <c r="G26" s="779"/>
      <c r="H26" s="780"/>
    </row>
    <row r="27" spans="2:8">
      <c r="B27" s="653">
        <v>4</v>
      </c>
      <c r="C27" s="651"/>
      <c r="D27" s="652"/>
      <c r="E27" s="775"/>
      <c r="F27" s="776"/>
      <c r="G27" s="779"/>
      <c r="H27" s="780"/>
    </row>
    <row r="28" spans="2:8">
      <c r="B28" s="653">
        <v>5</v>
      </c>
      <c r="C28" s="651"/>
      <c r="D28" s="652"/>
      <c r="E28" s="775"/>
      <c r="F28" s="776"/>
      <c r="G28" s="779"/>
      <c r="H28" s="780"/>
    </row>
    <row r="29" spans="2:8">
      <c r="B29" s="653">
        <v>6</v>
      </c>
      <c r="C29" s="651"/>
      <c r="D29" s="652"/>
      <c r="E29" s="775"/>
      <c r="F29" s="776"/>
      <c r="G29" s="779"/>
      <c r="H29" s="780"/>
    </row>
    <row r="30" spans="2:8">
      <c r="B30" s="653">
        <v>7</v>
      </c>
      <c r="C30" s="651"/>
      <c r="D30" s="652"/>
      <c r="E30" s="775"/>
      <c r="F30" s="776"/>
      <c r="G30" s="779"/>
      <c r="H30" s="780"/>
    </row>
    <row r="31" spans="2:8">
      <c r="B31" s="653">
        <v>8</v>
      </c>
      <c r="C31" s="651"/>
      <c r="D31" s="652"/>
      <c r="E31" s="775"/>
      <c r="F31" s="776"/>
      <c r="G31" s="779"/>
      <c r="H31" s="780"/>
    </row>
    <row r="32" spans="2:8">
      <c r="B32" s="653">
        <v>9</v>
      </c>
      <c r="C32" s="651"/>
      <c r="D32" s="652"/>
      <c r="E32" s="775"/>
      <c r="F32" s="776"/>
      <c r="G32" s="779"/>
      <c r="H32" s="780"/>
    </row>
    <row r="33" spans="2:8">
      <c r="B33" s="653">
        <v>10</v>
      </c>
      <c r="C33" s="651"/>
      <c r="D33" s="652"/>
      <c r="E33" s="775"/>
      <c r="F33" s="776"/>
      <c r="G33" s="779"/>
      <c r="H33" s="780"/>
    </row>
    <row r="34" spans="2:8">
      <c r="B34" s="653">
        <v>11</v>
      </c>
      <c r="C34" s="651"/>
      <c r="D34" s="652"/>
      <c r="E34" s="775"/>
      <c r="F34" s="776"/>
      <c r="G34" s="779"/>
      <c r="H34" s="780"/>
    </row>
    <row r="35" spans="2:8">
      <c r="B35" s="653">
        <v>12</v>
      </c>
      <c r="C35" s="651"/>
      <c r="D35" s="652"/>
      <c r="E35" s="775"/>
      <c r="F35" s="776"/>
      <c r="G35" s="779"/>
      <c r="H35" s="780"/>
    </row>
    <row r="36" spans="2:8">
      <c r="B36" s="653">
        <v>13</v>
      </c>
      <c r="C36" s="651"/>
      <c r="D36" s="652"/>
      <c r="E36" s="775"/>
      <c r="F36" s="776"/>
      <c r="G36" s="779"/>
      <c r="H36" s="780"/>
    </row>
    <row r="37" spans="2:8">
      <c r="B37" s="653">
        <v>14</v>
      </c>
      <c r="C37" s="651"/>
      <c r="D37" s="652"/>
      <c r="E37" s="775"/>
      <c r="F37" s="776"/>
      <c r="G37" s="779"/>
      <c r="H37" s="780"/>
    </row>
    <row r="38" spans="2:8">
      <c r="B38" s="653" t="s">
        <v>493</v>
      </c>
      <c r="C38" s="651"/>
      <c r="D38" s="652"/>
      <c r="E38" s="775"/>
      <c r="F38" s="776"/>
      <c r="G38" s="779"/>
      <c r="H38" s="780"/>
    </row>
    <row r="40" spans="2:8" ht="30.75" customHeight="1">
      <c r="B40" s="572" t="s">
        <v>642</v>
      </c>
    </row>
    <row r="41" spans="2:8" ht="23.25" customHeight="1">
      <c r="B41" s="604" t="s">
        <v>640</v>
      </c>
      <c r="C41" s="649"/>
      <c r="D41" s="649"/>
      <c r="E41" s="649"/>
      <c r="F41" s="649"/>
      <c r="G41" s="649"/>
      <c r="H41" s="649"/>
    </row>
    <row r="43" spans="2:8" s="92" customFormat="1" ht="15.75">
      <c r="B43" s="666" t="s">
        <v>619</v>
      </c>
      <c r="C43" s="666" t="s">
        <v>643</v>
      </c>
      <c r="D43" s="666" t="s">
        <v>618</v>
      </c>
      <c r="E43" s="777" t="s">
        <v>34</v>
      </c>
      <c r="F43" s="778"/>
      <c r="G43" s="777" t="s">
        <v>617</v>
      </c>
      <c r="H43" s="778"/>
    </row>
    <row r="44" spans="2:8">
      <c r="B44" s="653">
        <v>1</v>
      </c>
      <c r="C44" s="651"/>
      <c r="D44" s="652"/>
      <c r="E44" s="775"/>
      <c r="F44" s="776"/>
      <c r="G44" s="779"/>
      <c r="H44" s="780"/>
    </row>
    <row r="45" spans="2:8">
      <c r="B45" s="653">
        <v>2</v>
      </c>
      <c r="C45" s="651"/>
      <c r="D45" s="652"/>
      <c r="E45" s="775"/>
      <c r="F45" s="776"/>
      <c r="G45" s="779"/>
      <c r="H45" s="780"/>
    </row>
    <row r="46" spans="2:8">
      <c r="B46" s="653">
        <v>3</v>
      </c>
      <c r="C46" s="651"/>
      <c r="D46" s="652"/>
      <c r="E46" s="775"/>
      <c r="F46" s="776"/>
      <c r="G46" s="779"/>
      <c r="H46" s="780"/>
    </row>
    <row r="47" spans="2:8">
      <c r="B47" s="653">
        <v>4</v>
      </c>
      <c r="C47" s="651"/>
      <c r="D47" s="652"/>
      <c r="E47" s="775"/>
      <c r="F47" s="776"/>
      <c r="G47" s="779"/>
      <c r="H47" s="780"/>
    </row>
    <row r="48" spans="2:8">
      <c r="B48" s="653">
        <v>5</v>
      </c>
      <c r="C48" s="651"/>
      <c r="D48" s="652"/>
      <c r="E48" s="775"/>
      <c r="F48" s="776"/>
      <c r="G48" s="779"/>
      <c r="H48" s="780"/>
    </row>
    <row r="49" spans="2:8">
      <c r="B49" s="653">
        <v>6</v>
      </c>
      <c r="C49" s="651"/>
      <c r="D49" s="652"/>
      <c r="E49" s="775"/>
      <c r="F49" s="776"/>
      <c r="G49" s="779"/>
      <c r="H49" s="780"/>
    </row>
    <row r="50" spans="2:8">
      <c r="B50" s="653">
        <v>7</v>
      </c>
      <c r="C50" s="651"/>
      <c r="D50" s="652"/>
      <c r="E50" s="775"/>
      <c r="F50" s="776"/>
      <c r="G50" s="779"/>
      <c r="H50" s="780"/>
    </row>
    <row r="51" spans="2:8">
      <c r="B51" s="653">
        <v>8</v>
      </c>
      <c r="C51" s="651"/>
      <c r="D51" s="652"/>
      <c r="E51" s="775"/>
      <c r="F51" s="776"/>
      <c r="G51" s="779"/>
      <c r="H51" s="780"/>
    </row>
    <row r="52" spans="2:8">
      <c r="B52" s="653">
        <v>9</v>
      </c>
      <c r="C52" s="651"/>
      <c r="D52" s="652"/>
      <c r="E52" s="775"/>
      <c r="F52" s="776"/>
      <c r="G52" s="779"/>
      <c r="H52" s="780"/>
    </row>
    <row r="53" spans="2:8">
      <c r="B53" s="653">
        <v>10</v>
      </c>
      <c r="C53" s="651"/>
      <c r="D53" s="652"/>
      <c r="E53" s="775"/>
      <c r="F53" s="776"/>
      <c r="G53" s="779"/>
      <c r="H53" s="780"/>
    </row>
    <row r="54" spans="2:8">
      <c r="B54" s="653">
        <v>11</v>
      </c>
      <c r="C54" s="651"/>
      <c r="D54" s="652"/>
      <c r="E54" s="775"/>
      <c r="F54" s="776"/>
      <c r="G54" s="779"/>
      <c r="H54" s="780"/>
    </row>
    <row r="55" spans="2:8">
      <c r="B55" s="653">
        <v>12</v>
      </c>
      <c r="C55" s="651"/>
      <c r="D55" s="652"/>
      <c r="E55" s="775"/>
      <c r="F55" s="776"/>
      <c r="G55" s="779"/>
      <c r="H55" s="780"/>
    </row>
    <row r="56" spans="2:8">
      <c r="B56" s="653">
        <v>13</v>
      </c>
      <c r="C56" s="651"/>
      <c r="D56" s="652"/>
      <c r="E56" s="775"/>
      <c r="F56" s="776"/>
      <c r="G56" s="779"/>
      <c r="H56" s="780"/>
    </row>
    <row r="57" spans="2:8">
      <c r="B57" s="653">
        <v>14</v>
      </c>
      <c r="C57" s="651"/>
      <c r="D57" s="652"/>
      <c r="E57" s="775"/>
      <c r="F57" s="776"/>
      <c r="G57" s="779"/>
      <c r="H57" s="780"/>
    </row>
    <row r="58" spans="2:8">
      <c r="B58" s="653" t="s">
        <v>493</v>
      </c>
      <c r="C58" s="651"/>
      <c r="D58" s="652"/>
      <c r="E58" s="775"/>
      <c r="F58" s="776"/>
      <c r="G58" s="779"/>
      <c r="H58" s="780"/>
    </row>
  </sheetData>
  <mergeCells count="65">
    <mergeCell ref="E57:F57"/>
    <mergeCell ref="G57:H57"/>
    <mergeCell ref="E58:F58"/>
    <mergeCell ref="G58:H58"/>
    <mergeCell ref="E54:F54"/>
    <mergeCell ref="G54:H54"/>
    <mergeCell ref="E55:F55"/>
    <mergeCell ref="G55:H55"/>
    <mergeCell ref="E56:F56"/>
    <mergeCell ref="G56:H56"/>
    <mergeCell ref="E51:F51"/>
    <mergeCell ref="G51:H51"/>
    <mergeCell ref="E52:F52"/>
    <mergeCell ref="G52:H52"/>
    <mergeCell ref="E53:F53"/>
    <mergeCell ref="G53:H53"/>
    <mergeCell ref="E48:F48"/>
    <mergeCell ref="G48:H48"/>
    <mergeCell ref="E49:F49"/>
    <mergeCell ref="G49:H49"/>
    <mergeCell ref="E50:F50"/>
    <mergeCell ref="G50:H50"/>
    <mergeCell ref="E45:F45"/>
    <mergeCell ref="G45:H45"/>
    <mergeCell ref="E46:F46"/>
    <mergeCell ref="G46:H46"/>
    <mergeCell ref="E47:F47"/>
    <mergeCell ref="G47:H47"/>
    <mergeCell ref="G38:H38"/>
    <mergeCell ref="E43:F43"/>
    <mergeCell ref="G43:H43"/>
    <mergeCell ref="E38:F38"/>
    <mergeCell ref="E44:F44"/>
    <mergeCell ref="G44:H44"/>
    <mergeCell ref="E36:F36"/>
    <mergeCell ref="E37:F37"/>
    <mergeCell ref="G29:H29"/>
    <mergeCell ref="G30:H30"/>
    <mergeCell ref="G31:H31"/>
    <mergeCell ref="G32:H32"/>
    <mergeCell ref="G33:H33"/>
    <mergeCell ref="G35:H35"/>
    <mergeCell ref="G36:H36"/>
    <mergeCell ref="G37:H37"/>
    <mergeCell ref="G27:H27"/>
    <mergeCell ref="G28:H28"/>
    <mergeCell ref="G34:H34"/>
    <mergeCell ref="E34:F34"/>
    <mergeCell ref="E35:F35"/>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scale="50" orientation="landscape" verticalDpi="0"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DropDownList!$F$2:$F$8</xm:f>
          </x14:formula1>
          <xm:sqref>C44:C58 C24:C38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6"/>
  <sheetViews>
    <sheetView topLeftCell="A35" zoomScale="90" zoomScaleNormal="90" workbookViewId="0">
      <selection activeCell="D38" sqref="D38"/>
    </sheetView>
  </sheetViews>
  <sheetFormatPr defaultColWidth="9.140625"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140625" style="12" customWidth="1"/>
    <col min="9" max="13" width="22.140625" style="12" customWidth="1"/>
    <col min="14" max="14" width="26" style="12" customWidth="1"/>
    <col min="15" max="16" width="22.140625" style="12" customWidth="1"/>
    <col min="17" max="17" width="16.28515625" style="12" customWidth="1"/>
    <col min="18" max="18" width="13.5703125" style="12" customWidth="1"/>
    <col min="19" max="19" width="13.85546875" style="12" customWidth="1"/>
    <col min="20" max="20" width="20" style="12" customWidth="1"/>
    <col min="21" max="21" width="10.140625" style="12" customWidth="1"/>
    <col min="22" max="30" width="14" style="12" customWidth="1"/>
    <col min="31" max="16384" width="9.140625" style="12"/>
  </cols>
  <sheetData>
    <row r="1" spans="2:17" ht="151.5" customHeight="1"/>
    <row r="2" spans="2:17" ht="21.75" customHeight="1">
      <c r="B2" s="94"/>
      <c r="C2" s="94"/>
      <c r="D2" s="94"/>
      <c r="E2" s="94"/>
      <c r="F2" s="94"/>
      <c r="G2" s="94"/>
      <c r="H2" s="94"/>
      <c r="I2" s="94"/>
      <c r="J2" s="102"/>
      <c r="K2" s="102"/>
      <c r="L2" s="102"/>
      <c r="M2" s="102"/>
      <c r="N2" s="102"/>
      <c r="O2" s="102"/>
      <c r="P2" s="102"/>
      <c r="Q2" s="94"/>
    </row>
    <row r="3" spans="2:17" ht="22.5" customHeight="1" thickBot="1">
      <c r="B3" s="50"/>
      <c r="C3" s="29"/>
      <c r="D3" s="17"/>
      <c r="E3" s="171"/>
      <c r="F3" s="17"/>
      <c r="G3" s="17"/>
      <c r="H3" s="69"/>
      <c r="I3" s="171"/>
      <c r="J3" s="171"/>
      <c r="K3" s="171"/>
      <c r="L3" s="171"/>
      <c r="M3" s="171"/>
      <c r="N3" s="171"/>
      <c r="O3" s="171"/>
      <c r="P3" s="171"/>
      <c r="Q3" s="171"/>
    </row>
    <row r="4" spans="2:17" s="2" customFormat="1" ht="27" customHeight="1" thickBot="1">
      <c r="B4" s="299" t="s">
        <v>172</v>
      </c>
      <c r="C4" s="482"/>
      <c r="D4" s="283" t="s">
        <v>176</v>
      </c>
      <c r="E4" s="464"/>
      <c r="F4" s="464"/>
      <c r="G4" s="464"/>
      <c r="H4" s="464"/>
      <c r="I4" s="464"/>
      <c r="J4" s="464"/>
      <c r="K4" s="464"/>
      <c r="L4" s="464"/>
      <c r="M4" s="464"/>
      <c r="N4" s="464"/>
      <c r="O4" s="464"/>
      <c r="P4" s="464"/>
      <c r="Q4" s="483"/>
    </row>
    <row r="5" spans="2:17" s="2" customFormat="1" ht="24" customHeight="1" thickBot="1">
      <c r="B5" s="484"/>
      <c r="C5" s="482"/>
      <c r="D5" s="485" t="s">
        <v>410</v>
      </c>
      <c r="F5" s="464"/>
      <c r="G5" s="464"/>
      <c r="H5" s="464"/>
      <c r="I5" s="464"/>
      <c r="J5" s="464"/>
      <c r="K5" s="464"/>
      <c r="L5" s="464"/>
      <c r="M5" s="464"/>
      <c r="N5" s="464"/>
      <c r="O5" s="464"/>
      <c r="P5" s="464"/>
      <c r="Q5" s="483"/>
    </row>
    <row r="6" spans="2:17" s="2" customFormat="1" ht="28.5" customHeight="1" thickBot="1">
      <c r="B6" s="484"/>
      <c r="C6" s="482"/>
      <c r="D6" s="287" t="s">
        <v>173</v>
      </c>
      <c r="E6" s="464"/>
      <c r="F6" s="464"/>
      <c r="G6" s="464"/>
      <c r="H6" s="464"/>
      <c r="I6" s="464"/>
      <c r="J6" s="464"/>
      <c r="K6" s="464"/>
      <c r="L6" s="464"/>
      <c r="M6" s="464"/>
      <c r="N6" s="464"/>
      <c r="O6" s="464"/>
      <c r="P6" s="464"/>
      <c r="Q6" s="483"/>
    </row>
    <row r="7" spans="2:17" s="106" customFormat="1" ht="24.75" customHeight="1" thickBot="1">
      <c r="D7" s="605" t="s">
        <v>624</v>
      </c>
      <c r="P7" s="107"/>
      <c r="Q7" s="107"/>
    </row>
    <row r="8" spans="2:17" s="106" customFormat="1" ht="30" customHeight="1">
      <c r="D8" s="610"/>
      <c r="P8" s="107"/>
      <c r="Q8" s="107"/>
    </row>
    <row r="9" spans="2:17" s="2" customFormat="1" ht="24.75" customHeight="1">
      <c r="B9" s="120" t="s">
        <v>416</v>
      </c>
      <c r="C9" s="17"/>
      <c r="D9" s="481">
        <v>2013</v>
      </c>
    </row>
    <row r="10" spans="2:17" s="17" customFormat="1" ht="16.5" customHeight="1"/>
    <row r="11" spans="2:17" s="17" customFormat="1" ht="36.75" customHeight="1">
      <c r="B11" s="781" t="s">
        <v>645</v>
      </c>
      <c r="C11" s="781"/>
      <c r="D11" s="781"/>
      <c r="E11" s="781"/>
      <c r="F11" s="781"/>
      <c r="G11" s="781"/>
      <c r="H11" s="781"/>
      <c r="I11" s="781"/>
      <c r="J11" s="781"/>
      <c r="K11" s="781"/>
      <c r="L11" s="781"/>
      <c r="M11" s="781"/>
      <c r="N11" s="659"/>
      <c r="O11" s="659"/>
      <c r="P11" s="659"/>
      <c r="Q11" s="659"/>
    </row>
    <row r="12" spans="2:17" s="2" customFormat="1" ht="15.75" customHeight="1">
      <c r="D12" s="20"/>
    </row>
    <row r="13" spans="2:17" s="17" customFormat="1" ht="48" customHeight="1">
      <c r="C13" s="262" t="str">
        <f>'1.  LRAMVA Summary'!R51</f>
        <v>Total</v>
      </c>
      <c r="D13" s="262" t="str">
        <f>'1.  LRAMVA Summary'!D51</f>
        <v>Residential</v>
      </c>
      <c r="E13" s="262" t="str">
        <f>'1.  LRAMVA Summary'!E51</f>
        <v>GS&lt;50 kW</v>
      </c>
      <c r="F13" s="262" t="str">
        <f>'1.  LRAMVA Summary'!F51</f>
        <v>General Service 50 to 499 kW</v>
      </c>
      <c r="G13" s="262" t="str">
        <f>'1.  LRAMVA Summary'!G51</f>
        <v>General Service 500 to 4,999 kW</v>
      </c>
      <c r="H13" s="262" t="str">
        <f>'1.  LRAMVA Summary'!H51</f>
        <v>Large Use</v>
      </c>
      <c r="I13" s="262" t="str">
        <f>'1.  LRAMVA Summary'!I51</f>
        <v>Street Lighting</v>
      </c>
      <c r="J13" s="262" t="str">
        <f>'1.  LRAMVA Summary'!J51</f>
        <v/>
      </c>
      <c r="K13" s="262" t="str">
        <f>'1.  LRAMVA Summary'!K51</f>
        <v/>
      </c>
      <c r="L13" s="262" t="str">
        <f>'1.  LRAMVA Summary'!L51</f>
        <v/>
      </c>
      <c r="M13" s="262" t="str">
        <f>'1.  LRAMVA Summary'!M51</f>
        <v/>
      </c>
      <c r="N13" s="262" t="str">
        <f>'1.  LRAMVA Summary'!N51</f>
        <v/>
      </c>
      <c r="O13" s="262" t="str">
        <f>'1.  LRAMVA Summary'!O51</f>
        <v/>
      </c>
      <c r="P13" s="262" t="str">
        <f>'1.  LRAMVA Summary'!P51</f>
        <v/>
      </c>
      <c r="Q13" s="262" t="str">
        <f>'1.  LRAMVA Summary'!Q51</f>
        <v/>
      </c>
    </row>
    <row r="14" spans="2:17" s="2" customFormat="1" ht="15.75" customHeight="1">
      <c r="B14" s="84"/>
      <c r="C14" s="614"/>
      <c r="D14" s="615" t="str">
        <f>'1.  LRAMVA Summary'!D52</f>
        <v>kWh</v>
      </c>
      <c r="E14" s="615" t="str">
        <f>'1.  LRAMVA Summary'!E52</f>
        <v>kWh</v>
      </c>
      <c r="F14" s="615" t="str">
        <f>'1.  LRAMVA Summary'!F52</f>
        <v>kW</v>
      </c>
      <c r="G14" s="615" t="str">
        <f>'1.  LRAMVA Summary'!G52</f>
        <v>kW</v>
      </c>
      <c r="H14" s="615" t="str">
        <f>'1.  LRAMVA Summary'!H52</f>
        <v>kW</v>
      </c>
      <c r="I14" s="615" t="str">
        <f>'1.  LRAMVA Summary'!I52</f>
        <v>kW</v>
      </c>
      <c r="J14" s="615" t="str">
        <f>'1.  LRAMVA Summary'!J52</f>
        <v/>
      </c>
      <c r="K14" s="615" t="str">
        <f>'1.  LRAMVA Summary'!K52</f>
        <v/>
      </c>
      <c r="L14" s="615" t="str">
        <f>'1.  LRAMVA Summary'!L52</f>
        <v/>
      </c>
      <c r="M14" s="615" t="str">
        <f>'1.  LRAMVA Summary'!M52</f>
        <v/>
      </c>
      <c r="N14" s="615" t="str">
        <f>'1.  LRAMVA Summary'!N52</f>
        <v/>
      </c>
      <c r="O14" s="615" t="str">
        <f>'1.  LRAMVA Summary'!O52</f>
        <v/>
      </c>
      <c r="P14" s="615" t="str">
        <f>'1.  LRAMVA Summary'!P52</f>
        <v/>
      </c>
      <c r="Q14" s="616" t="str">
        <f>'1.  LRAMVA Summary'!Q52</f>
        <v/>
      </c>
    </row>
    <row r="15" spans="2:17" s="482" customFormat="1" ht="15.75" customHeight="1">
      <c r="B15" s="487" t="s">
        <v>27</v>
      </c>
      <c r="C15" s="673">
        <f>SUM(D15:Q15)-1</f>
        <v>119146362</v>
      </c>
      <c r="D15" s="677">
        <v>35842920</v>
      </c>
      <c r="E15" s="677">
        <v>39519293</v>
      </c>
      <c r="F15" s="677">
        <v>6718613</v>
      </c>
      <c r="G15" s="677">
        <v>7166687</v>
      </c>
      <c r="H15" s="677">
        <v>8983655</v>
      </c>
      <c r="I15" s="677">
        <v>20915195</v>
      </c>
      <c r="J15" s="477"/>
      <c r="K15" s="477"/>
      <c r="L15" s="477"/>
      <c r="M15" s="477"/>
      <c r="N15" s="477"/>
      <c r="O15" s="477"/>
      <c r="P15" s="478"/>
      <c r="Q15" s="478"/>
    </row>
    <row r="16" spans="2:17" s="482" customFormat="1" ht="15.75" customHeight="1">
      <c r="B16" s="487" t="s">
        <v>28</v>
      </c>
      <c r="C16" s="673">
        <f>SUM(D16:Q16)</f>
        <v>111837</v>
      </c>
      <c r="D16" s="678"/>
      <c r="E16" s="678"/>
      <c r="F16" s="678">
        <v>19284</v>
      </c>
      <c r="G16" s="678">
        <v>16135</v>
      </c>
      <c r="H16" s="678">
        <v>15417</v>
      </c>
      <c r="I16" s="678">
        <v>61001</v>
      </c>
      <c r="J16" s="476"/>
      <c r="K16" s="478"/>
      <c r="L16" s="478"/>
      <c r="M16" s="478"/>
      <c r="N16" s="478"/>
      <c r="O16" s="478"/>
      <c r="P16" s="478"/>
      <c r="Q16" s="478"/>
    </row>
    <row r="17" spans="2:17" s="17" customFormat="1" ht="15.75" customHeight="1">
      <c r="D17" s="679"/>
      <c r="E17" s="679"/>
      <c r="F17" s="679"/>
      <c r="G17" s="679"/>
      <c r="H17" s="679"/>
      <c r="I17" s="679"/>
    </row>
    <row r="18" spans="2:17" s="25" customFormat="1" ht="15.75" customHeight="1">
      <c r="B18" s="205" t="s">
        <v>456</v>
      </c>
      <c r="C18" s="206"/>
      <c r="D18" s="680">
        <f t="shared" ref="D18:E18" si="0">IF(D14="kw",HLOOKUP(D14,D14:D16,3,FALSE),HLOOKUP(D14,D14:D16,2,FALSE))</f>
        <v>35842920</v>
      </c>
      <c r="E18" s="680">
        <f t="shared" si="0"/>
        <v>39519293</v>
      </c>
      <c r="F18" s="680">
        <f>IF(F14="kw",HLOOKUP(F14,F14:F16,3,FALSE),HLOOKUP(F14,F14:F16,2,FALSE))</f>
        <v>19284</v>
      </c>
      <c r="G18" s="680">
        <f t="shared" ref="G18:Q18" si="1">IF(G14="kw",HLOOKUP(G14,G14:G16,3,FALSE),HLOOKUP(G14,G14:G16,2,FALSE))</f>
        <v>16135</v>
      </c>
      <c r="H18" s="680">
        <f t="shared" si="1"/>
        <v>15417</v>
      </c>
      <c r="I18" s="680">
        <f t="shared" si="1"/>
        <v>61001</v>
      </c>
      <c r="J18" s="206">
        <f t="shared" si="1"/>
        <v>0</v>
      </c>
      <c r="K18" s="206">
        <f t="shared" si="1"/>
        <v>0</v>
      </c>
      <c r="L18" s="206">
        <f t="shared" si="1"/>
        <v>0</v>
      </c>
      <c r="M18" s="206">
        <f t="shared" si="1"/>
        <v>0</v>
      </c>
      <c r="N18" s="206">
        <f t="shared" si="1"/>
        <v>0</v>
      </c>
      <c r="O18" s="206">
        <f t="shared" si="1"/>
        <v>0</v>
      </c>
      <c r="P18" s="206">
        <f t="shared" si="1"/>
        <v>0</v>
      </c>
      <c r="Q18" s="206">
        <f t="shared" si="1"/>
        <v>0</v>
      </c>
    </row>
    <row r="19" spans="2:17" s="2" customFormat="1" ht="15.75" customHeight="1">
      <c r="B19" s="97"/>
      <c r="C19" s="95"/>
      <c r="D19" s="95"/>
      <c r="E19" s="95"/>
      <c r="F19" s="95"/>
      <c r="G19" s="95"/>
      <c r="H19" s="95"/>
      <c r="I19" s="95"/>
      <c r="J19" s="95"/>
      <c r="K19" s="95"/>
      <c r="L19" s="95"/>
      <c r="M19" s="95"/>
      <c r="N19" s="95"/>
      <c r="O19" s="95"/>
      <c r="P19" s="95"/>
      <c r="Q19" s="95"/>
    </row>
    <row r="20" spans="2:17" s="464" customFormat="1" ht="21" customHeight="1">
      <c r="B20" s="486" t="s">
        <v>369</v>
      </c>
      <c r="C20" s="479" t="s">
        <v>518</v>
      </c>
      <c r="D20" s="480"/>
    </row>
    <row r="21" spans="2:17" s="464" customFormat="1" ht="21" customHeight="1">
      <c r="B21" s="486" t="s">
        <v>370</v>
      </c>
      <c r="C21" s="479" t="s">
        <v>741</v>
      </c>
      <c r="D21" s="480"/>
    </row>
    <row r="22" spans="2:17" s="17" customFormat="1" ht="15.75" customHeight="1">
      <c r="B22" s="172"/>
      <c r="C22" s="173"/>
      <c r="D22" s="167"/>
    </row>
    <row r="23" spans="2:17" s="17" customFormat="1" ht="23.25" customHeight="1">
      <c r="B23" s="174"/>
      <c r="C23" s="174"/>
      <c r="D23" s="167"/>
    </row>
    <row r="24" spans="2:17" s="17" customFormat="1" ht="22.5" customHeight="1">
      <c r="B24" s="120" t="s">
        <v>417</v>
      </c>
      <c r="C24" s="120"/>
      <c r="D24" s="481">
        <v>2013</v>
      </c>
    </row>
    <row r="25" spans="2:17" s="2" customFormat="1" ht="15.75" customHeight="1">
      <c r="D25" s="20"/>
    </row>
    <row r="26" spans="2:17" s="2" customFormat="1" ht="42" customHeight="1">
      <c r="B26" s="781" t="s">
        <v>644</v>
      </c>
      <c r="C26" s="781"/>
      <c r="D26" s="781"/>
      <c r="E26" s="781"/>
      <c r="F26" s="781"/>
      <c r="G26" s="781"/>
      <c r="H26" s="781"/>
      <c r="I26" s="781"/>
      <c r="J26" s="781"/>
      <c r="K26" s="781"/>
      <c r="L26" s="781"/>
      <c r="M26" s="781"/>
      <c r="N26" s="659"/>
      <c r="O26" s="659"/>
      <c r="P26" s="659"/>
      <c r="Q26" s="659"/>
    </row>
    <row r="27" spans="2:17" s="2" customFormat="1" ht="15.75" customHeight="1">
      <c r="D27" s="20"/>
    </row>
    <row r="28" spans="2:17" s="17" customFormat="1" ht="44.25" customHeight="1">
      <c r="C28" s="262" t="str">
        <f>'1.  LRAMVA Summary'!R51</f>
        <v>Total</v>
      </c>
      <c r="D28" s="262" t="str">
        <f>'1.  LRAMVA Summary'!D51</f>
        <v>Residential</v>
      </c>
      <c r="E28" s="262" t="str">
        <f>'1.  LRAMVA Summary'!E51</f>
        <v>GS&lt;50 kW</v>
      </c>
      <c r="F28" s="262" t="str">
        <f>'1.  LRAMVA Summary'!F51</f>
        <v>General Service 50 to 499 kW</v>
      </c>
      <c r="G28" s="262" t="str">
        <f>'1.  LRAMVA Summary'!G51</f>
        <v>General Service 500 to 4,999 kW</v>
      </c>
      <c r="H28" s="262" t="str">
        <f>'1.  LRAMVA Summary'!H51</f>
        <v>Large Use</v>
      </c>
      <c r="I28" s="262" t="str">
        <f>'1.  LRAMVA Summary'!I51</f>
        <v>Street Lighting</v>
      </c>
      <c r="J28" s="262" t="str">
        <f>'1.  LRAMVA Summary'!J51</f>
        <v/>
      </c>
      <c r="K28" s="262" t="str">
        <f>'1.  LRAMVA Summary'!K51</f>
        <v/>
      </c>
      <c r="L28" s="262" t="str">
        <f>'1.  LRAMVA Summary'!L51</f>
        <v/>
      </c>
      <c r="M28" s="262" t="str">
        <f>'1.  LRAMVA Summary'!M51</f>
        <v/>
      </c>
      <c r="N28" s="262" t="str">
        <f>'1.  LRAMVA Summary'!N51</f>
        <v/>
      </c>
      <c r="O28" s="262" t="str">
        <f>'1.  LRAMVA Summary'!O51</f>
        <v/>
      </c>
      <c r="P28" s="262" t="str">
        <f>'1.  LRAMVA Summary'!P51</f>
        <v/>
      </c>
      <c r="Q28" s="262" t="str">
        <f>'1.  LRAMVA Summary'!Q51</f>
        <v/>
      </c>
    </row>
    <row r="29" spans="2:17" s="2" customFormat="1" ht="15.75" customHeight="1">
      <c r="B29" s="84"/>
      <c r="C29" s="614"/>
      <c r="D29" s="615" t="str">
        <f>'1.  LRAMVA Summary'!D52</f>
        <v>kWh</v>
      </c>
      <c r="E29" s="615" t="str">
        <f>'1.  LRAMVA Summary'!E52</f>
        <v>kWh</v>
      </c>
      <c r="F29" s="615" t="str">
        <f>'1.  LRAMVA Summary'!F52</f>
        <v>kW</v>
      </c>
      <c r="G29" s="615" t="str">
        <f>'1.  LRAMVA Summary'!G52</f>
        <v>kW</v>
      </c>
      <c r="H29" s="615" t="str">
        <f>'1.  LRAMVA Summary'!H52</f>
        <v>kW</v>
      </c>
      <c r="I29" s="615" t="str">
        <f>'1.  LRAMVA Summary'!I52</f>
        <v>kW</v>
      </c>
      <c r="J29" s="615" t="str">
        <f>'1.  LRAMVA Summary'!J52</f>
        <v/>
      </c>
      <c r="K29" s="615" t="str">
        <f>'1.  LRAMVA Summary'!K52</f>
        <v/>
      </c>
      <c r="L29" s="615" t="str">
        <f>'1.  LRAMVA Summary'!L52</f>
        <v/>
      </c>
      <c r="M29" s="615" t="str">
        <f>'1.  LRAMVA Summary'!M52</f>
        <v/>
      </c>
      <c r="N29" s="615" t="str">
        <f>'1.  LRAMVA Summary'!N52</f>
        <v/>
      </c>
      <c r="O29" s="615" t="str">
        <f>'1.  LRAMVA Summary'!O52</f>
        <v/>
      </c>
      <c r="P29" s="615" t="str">
        <f>'1.  LRAMVA Summary'!P52</f>
        <v/>
      </c>
      <c r="Q29" s="616" t="str">
        <f>'1.  LRAMVA Summary'!Q52</f>
        <v/>
      </c>
    </row>
    <row r="30" spans="2:17" s="482" customFormat="1" ht="15.75" customHeight="1">
      <c r="B30" s="487" t="s">
        <v>27</v>
      </c>
      <c r="C30" s="673">
        <f>SUM(D30:Q30)-1</f>
        <v>119146362</v>
      </c>
      <c r="D30" s="677">
        <v>35842920</v>
      </c>
      <c r="E30" s="677">
        <v>39519293</v>
      </c>
      <c r="F30" s="677">
        <v>6718613</v>
      </c>
      <c r="G30" s="677">
        <v>7166687</v>
      </c>
      <c r="H30" s="677">
        <v>8983655</v>
      </c>
      <c r="I30" s="677">
        <v>20915195</v>
      </c>
      <c r="J30" s="488"/>
      <c r="K30" s="488"/>
      <c r="L30" s="488"/>
      <c r="M30" s="488"/>
      <c r="N30" s="488"/>
      <c r="O30" s="488"/>
      <c r="P30" s="488"/>
      <c r="Q30" s="478"/>
    </row>
    <row r="31" spans="2:17" s="489" customFormat="1" ht="15" customHeight="1">
      <c r="B31" s="487" t="s">
        <v>28</v>
      </c>
      <c r="C31" s="673">
        <f>SUM(D31:Q31)</f>
        <v>111837</v>
      </c>
      <c r="D31" s="678"/>
      <c r="E31" s="678"/>
      <c r="F31" s="678">
        <v>19284</v>
      </c>
      <c r="G31" s="678">
        <v>16135</v>
      </c>
      <c r="H31" s="678">
        <v>15417</v>
      </c>
      <c r="I31" s="678">
        <v>61001</v>
      </c>
      <c r="J31" s="476"/>
      <c r="K31" s="478"/>
      <c r="L31" s="478"/>
      <c r="M31" s="478"/>
      <c r="N31" s="478"/>
      <c r="O31" s="478"/>
      <c r="P31" s="478"/>
      <c r="Q31" s="478"/>
    </row>
    <row r="32" spans="2:17" s="17" customFormat="1" ht="15.75" customHeight="1">
      <c r="D32" s="679"/>
      <c r="E32" s="679"/>
      <c r="F32" s="679"/>
      <c r="G32" s="679"/>
      <c r="H32" s="679"/>
      <c r="I32" s="679"/>
    </row>
    <row r="33" spans="2:32" s="25" customFormat="1" ht="15.75" customHeight="1">
      <c r="B33" s="205" t="s">
        <v>456</v>
      </c>
      <c r="C33" s="206"/>
      <c r="D33" s="680">
        <f>IF(D29="kw",HLOOKUP(D29,D29:D31,3,FALSE),HLOOKUP(D29,D29:D31,2,FALSE))</f>
        <v>35842920</v>
      </c>
      <c r="E33" s="680">
        <f>IF(E29="kw",HLOOKUP(E29,E29:E31,3,FALSE),HLOOKUP(E29,E29:E31,2,FALSE))</f>
        <v>39519293</v>
      </c>
      <c r="F33" s="680">
        <f>IF(F29="kw",HLOOKUP(F29,F29:F31,3,FALSE),HLOOKUP(F29,F29:F31,2,FALSE))</f>
        <v>19284</v>
      </c>
      <c r="G33" s="680">
        <f>IF(G29="kw",HLOOKUP(G29,G29:G31,3,FALSE),HLOOKUP(G29,G29:G31,2,FALSE))</f>
        <v>16135</v>
      </c>
      <c r="H33" s="680">
        <f t="shared" ref="H33:Q33" si="2">IF(H29="kw",HLOOKUP(H29,H29:H31,3,FALSE),HLOOKUP(H29,H29:H31,2,FALSE))</f>
        <v>15417</v>
      </c>
      <c r="I33" s="680">
        <f t="shared" si="2"/>
        <v>61001</v>
      </c>
      <c r="J33" s="206">
        <f t="shared" si="2"/>
        <v>0</v>
      </c>
      <c r="K33" s="206">
        <f t="shared" si="2"/>
        <v>0</v>
      </c>
      <c r="L33" s="206">
        <f t="shared" si="2"/>
        <v>0</v>
      </c>
      <c r="M33" s="206">
        <f t="shared" si="2"/>
        <v>0</v>
      </c>
      <c r="N33" s="206">
        <f t="shared" si="2"/>
        <v>0</v>
      </c>
      <c r="O33" s="206">
        <f t="shared" si="2"/>
        <v>0</v>
      </c>
      <c r="P33" s="206">
        <f t="shared" si="2"/>
        <v>0</v>
      </c>
      <c r="Q33" s="206">
        <f t="shared" si="2"/>
        <v>0</v>
      </c>
    </row>
    <row r="34" spans="2:32" s="20" customFormat="1" ht="15.75" customHeight="1">
      <c r="B34" s="95"/>
      <c r="C34" s="95"/>
      <c r="D34" s="95"/>
      <c r="E34" s="95"/>
      <c r="F34" s="95"/>
      <c r="G34" s="95"/>
      <c r="H34" s="95"/>
      <c r="I34" s="95"/>
      <c r="J34" s="95"/>
      <c r="K34" s="95"/>
      <c r="L34" s="95"/>
      <c r="M34" s="95"/>
      <c r="N34" s="95"/>
      <c r="O34" s="95"/>
      <c r="P34" s="95"/>
      <c r="Q34" s="95"/>
    </row>
    <row r="35" spans="2:32" s="20" customFormat="1" ht="15.75" customHeight="1">
      <c r="B35" s="486" t="s">
        <v>369</v>
      </c>
      <c r="C35" s="479" t="s">
        <v>518</v>
      </c>
      <c r="D35" s="480"/>
      <c r="E35" s="95"/>
      <c r="F35" s="95"/>
      <c r="G35" s="95"/>
      <c r="H35" s="95"/>
      <c r="I35" s="95"/>
      <c r="J35" s="95"/>
      <c r="K35" s="95"/>
      <c r="L35" s="95"/>
      <c r="M35" s="95"/>
      <c r="N35" s="95"/>
      <c r="O35" s="95"/>
      <c r="P35" s="95"/>
      <c r="Q35" s="95"/>
    </row>
    <row r="36" spans="2:32" s="464" customFormat="1" ht="21" customHeight="1">
      <c r="B36" s="486" t="s">
        <v>370</v>
      </c>
      <c r="C36" s="479" t="s">
        <v>741</v>
      </c>
      <c r="D36" s="480"/>
    </row>
    <row r="37" spans="2:32" s="17" customFormat="1" ht="15.75" customHeight="1">
      <c r="B37" s="172"/>
      <c r="C37" s="173"/>
      <c r="D37" s="167"/>
      <c r="R37" s="167"/>
    </row>
    <row r="38" spans="2:32" s="17" customFormat="1" ht="15.75" customHeight="1">
      <c r="B38" s="172"/>
      <c r="C38" s="172"/>
      <c r="D38" s="167"/>
      <c r="R38" s="167"/>
    </row>
    <row r="39" spans="2:32" s="20" customFormat="1" ht="15.75">
      <c r="B39" s="120" t="s">
        <v>458</v>
      </c>
      <c r="C39" s="35"/>
      <c r="D39" s="34"/>
      <c r="E39" s="39"/>
      <c r="F39" s="40"/>
    </row>
    <row r="40" spans="2:32" s="72" customFormat="1" ht="39" customHeight="1">
      <c r="B40" s="781" t="s">
        <v>646</v>
      </c>
      <c r="C40" s="781"/>
      <c r="D40" s="781"/>
      <c r="E40" s="781"/>
      <c r="F40" s="781"/>
      <c r="G40" s="781"/>
      <c r="H40" s="781"/>
      <c r="I40" s="781"/>
      <c r="J40" s="781"/>
      <c r="K40" s="781"/>
      <c r="L40" s="781"/>
      <c r="M40" s="781"/>
      <c r="N40" s="659"/>
      <c r="O40" s="659"/>
      <c r="P40" s="659"/>
      <c r="Q40" s="659"/>
    </row>
    <row r="41" spans="2:32" s="2" customFormat="1" ht="16.5" customHeight="1">
      <c r="B41" s="10"/>
      <c r="C41" s="10"/>
      <c r="D41" s="22"/>
      <c r="E41" s="20"/>
      <c r="F41" s="20"/>
      <c r="G41" s="20"/>
      <c r="R41" s="20"/>
    </row>
    <row r="42" spans="2:32" s="17" customFormat="1" ht="56.25" customHeight="1">
      <c r="B42" s="262" t="s">
        <v>237</v>
      </c>
      <c r="C42" s="262" t="s">
        <v>545</v>
      </c>
      <c r="D42" s="262" t="str">
        <f>'1.  LRAMVA Summary'!D51</f>
        <v>Residential</v>
      </c>
      <c r="E42" s="262" t="str">
        <f>'1.  LRAMVA Summary'!E51</f>
        <v>GS&lt;50 kW</v>
      </c>
      <c r="F42" s="262" t="str">
        <f>'1.  LRAMVA Summary'!F51</f>
        <v>General Service 50 to 499 kW</v>
      </c>
      <c r="G42" s="262" t="str">
        <f>'1.  LRAMVA Summary'!G51</f>
        <v>General Service 500 to 4,999 kW</v>
      </c>
      <c r="H42" s="262" t="str">
        <f>'1.  LRAMVA Summary'!H51</f>
        <v>Large Use</v>
      </c>
      <c r="I42" s="262" t="str">
        <f>'1.  LRAMVA Summary'!I51</f>
        <v>Street Lighting</v>
      </c>
      <c r="J42" s="262" t="str">
        <f>'1.  LRAMVA Summary'!J51</f>
        <v/>
      </c>
      <c r="K42" s="262" t="str">
        <f>'1.  LRAMVA Summary'!K51</f>
        <v/>
      </c>
      <c r="L42" s="262" t="str">
        <f>'1.  LRAMVA Summary'!L51</f>
        <v/>
      </c>
      <c r="M42" s="262" t="str">
        <f>'1.  LRAMVA Summary'!M51</f>
        <v/>
      </c>
      <c r="N42" s="262" t="str">
        <f>'1.  LRAMVA Summary'!N51</f>
        <v/>
      </c>
      <c r="O42" s="262" t="str">
        <f>'1.  LRAMVA Summary'!O51</f>
        <v/>
      </c>
      <c r="P42" s="262" t="str">
        <f>'1.  LRAMVA Summary'!P51</f>
        <v/>
      </c>
      <c r="Q42" s="262" t="str">
        <f>'1.  LRAMVA Summary'!Q51</f>
        <v/>
      </c>
      <c r="R42" s="207"/>
    </row>
    <row r="43" spans="2:32" s="151" customFormat="1" ht="18" customHeight="1">
      <c r="B43" s="617"/>
      <c r="C43" s="618"/>
      <c r="D43" s="619" t="str">
        <f>'1.  LRAMVA Summary'!D52</f>
        <v>kWh</v>
      </c>
      <c r="E43" s="619" t="str">
        <f>'1.  LRAMVA Summary'!E52</f>
        <v>kWh</v>
      </c>
      <c r="F43" s="619" t="str">
        <f>'1.  LRAMVA Summary'!F52</f>
        <v>kW</v>
      </c>
      <c r="G43" s="619" t="str">
        <f>'1.  LRAMVA Summary'!G52</f>
        <v>kW</v>
      </c>
      <c r="H43" s="619" t="str">
        <f>'1.  LRAMVA Summary'!H52</f>
        <v>kW</v>
      </c>
      <c r="I43" s="619" t="str">
        <f>'1.  LRAMVA Summary'!I52</f>
        <v>kW</v>
      </c>
      <c r="J43" s="619" t="str">
        <f>'1.  LRAMVA Summary'!J52</f>
        <v/>
      </c>
      <c r="K43" s="619" t="str">
        <f>'1.  LRAMVA Summary'!K52</f>
        <v/>
      </c>
      <c r="L43" s="619" t="str">
        <f>'1.  LRAMVA Summary'!L52</f>
        <v/>
      </c>
      <c r="M43" s="619" t="str">
        <f>'1.  LRAMVA Summary'!M52</f>
        <v/>
      </c>
      <c r="N43" s="619" t="str">
        <f>'1.  LRAMVA Summary'!N52</f>
        <v/>
      </c>
      <c r="O43" s="619" t="str">
        <f>'1.  LRAMVA Summary'!O52</f>
        <v/>
      </c>
      <c r="P43" s="619" t="str">
        <f>'1.  LRAMVA Summary'!P52</f>
        <v/>
      </c>
      <c r="Q43" s="620" t="str">
        <f>'1.  LRAMVA Summary'!Q52</f>
        <v/>
      </c>
      <c r="R43" s="175"/>
    </row>
    <row r="44" spans="2:32" s="17" customFormat="1" ht="15.75">
      <c r="B44" s="176">
        <v>2011</v>
      </c>
      <c r="C44" s="569"/>
      <c r="D44" s="204">
        <f t="shared" ref="D44:Q44" si="3">IF(ISBLANK($C$44),0,IF($C44=$D$9,HLOOKUP(D43,D14:D18,5,FALSE),HLOOKUP(D43,D29:D33,5,FALSE)))</f>
        <v>0</v>
      </c>
      <c r="E44" s="204">
        <f t="shared" si="3"/>
        <v>0</v>
      </c>
      <c r="F44" s="204">
        <f t="shared" si="3"/>
        <v>0</v>
      </c>
      <c r="G44" s="204">
        <f t="shared" si="3"/>
        <v>0</v>
      </c>
      <c r="H44" s="204">
        <f t="shared" si="3"/>
        <v>0</v>
      </c>
      <c r="I44" s="204">
        <f t="shared" si="3"/>
        <v>0</v>
      </c>
      <c r="J44" s="204">
        <f t="shared" si="3"/>
        <v>0</v>
      </c>
      <c r="K44" s="204">
        <f t="shared" si="3"/>
        <v>0</v>
      </c>
      <c r="L44" s="204">
        <f t="shared" si="3"/>
        <v>0</v>
      </c>
      <c r="M44" s="204">
        <f t="shared" si="3"/>
        <v>0</v>
      </c>
      <c r="N44" s="204">
        <f t="shared" si="3"/>
        <v>0</v>
      </c>
      <c r="O44" s="204">
        <f t="shared" si="3"/>
        <v>0</v>
      </c>
      <c r="P44" s="204">
        <f t="shared" si="3"/>
        <v>0</v>
      </c>
      <c r="Q44" s="204">
        <f t="shared" si="3"/>
        <v>0</v>
      </c>
      <c r="R44" s="208"/>
    </row>
    <row r="45" spans="2:32" s="17" customFormat="1" ht="15.75">
      <c r="B45" s="176">
        <v>2012</v>
      </c>
      <c r="C45" s="569"/>
      <c r="D45" s="204">
        <f t="shared" ref="D45:Q45" si="4">IF(ISBLANK($C$45),0,IF($C$45=$D$9,HLOOKUP(D43,D14:D18,5,FALSE),HLOOKUP(D43,D29:D33,5,FALSE)))</f>
        <v>0</v>
      </c>
      <c r="E45" s="204">
        <f t="shared" si="4"/>
        <v>0</v>
      </c>
      <c r="F45" s="204">
        <f t="shared" si="4"/>
        <v>0</v>
      </c>
      <c r="G45" s="204">
        <f t="shared" si="4"/>
        <v>0</v>
      </c>
      <c r="H45" s="204">
        <f t="shared" si="4"/>
        <v>0</v>
      </c>
      <c r="I45" s="204">
        <f t="shared" si="4"/>
        <v>0</v>
      </c>
      <c r="J45" s="204">
        <f t="shared" si="4"/>
        <v>0</v>
      </c>
      <c r="K45" s="204">
        <f t="shared" si="4"/>
        <v>0</v>
      </c>
      <c r="L45" s="204">
        <f t="shared" si="4"/>
        <v>0</v>
      </c>
      <c r="M45" s="204">
        <f t="shared" si="4"/>
        <v>0</v>
      </c>
      <c r="N45" s="204">
        <f t="shared" si="4"/>
        <v>0</v>
      </c>
      <c r="O45" s="204">
        <f t="shared" si="4"/>
        <v>0</v>
      </c>
      <c r="P45" s="204">
        <f t="shared" si="4"/>
        <v>0</v>
      </c>
      <c r="Q45" s="204">
        <f t="shared" si="4"/>
        <v>0</v>
      </c>
      <c r="R45" s="167"/>
    </row>
    <row r="46" spans="2:32" s="17" customFormat="1" ht="15.75">
      <c r="B46" s="177">
        <v>2013</v>
      </c>
      <c r="C46" s="569">
        <v>2013</v>
      </c>
      <c r="D46" s="204">
        <f>IF(ISBLANK($C$46),0,IF($C$46=$D$9,HLOOKUP(D43,D14:D18,5,FALSE),HLOOKUP(D44,D29:D33,5,FALSE)))</f>
        <v>35842920</v>
      </c>
      <c r="E46" s="204">
        <f t="shared" ref="E46:Q46" si="5">IF(ISBLANK($C$46),0,IF($C$46=$D$9,HLOOKUP(E43,E14:E18,5,FALSE),HLOOKUP(E44,E29:E33,5,FALSE)))</f>
        <v>39519293</v>
      </c>
      <c r="F46" s="204">
        <f t="shared" si="5"/>
        <v>19284</v>
      </c>
      <c r="G46" s="204">
        <f t="shared" si="5"/>
        <v>16135</v>
      </c>
      <c r="H46" s="204">
        <f t="shared" si="5"/>
        <v>15417</v>
      </c>
      <c r="I46" s="204">
        <f t="shared" si="5"/>
        <v>61001</v>
      </c>
      <c r="J46" s="204">
        <f t="shared" si="5"/>
        <v>0</v>
      </c>
      <c r="K46" s="204">
        <f t="shared" si="5"/>
        <v>0</v>
      </c>
      <c r="L46" s="204">
        <f t="shared" si="5"/>
        <v>0</v>
      </c>
      <c r="M46" s="204">
        <f t="shared" si="5"/>
        <v>0</v>
      </c>
      <c r="N46" s="204">
        <f t="shared" si="5"/>
        <v>0</v>
      </c>
      <c r="O46" s="204">
        <f t="shared" si="5"/>
        <v>0</v>
      </c>
      <c r="P46" s="204">
        <f t="shared" si="5"/>
        <v>0</v>
      </c>
      <c r="Q46" s="204">
        <f t="shared" si="5"/>
        <v>0</v>
      </c>
      <c r="R46" s="167"/>
    </row>
    <row r="47" spans="2:32" s="17" customFormat="1" ht="15.75">
      <c r="B47" s="177">
        <v>2014</v>
      </c>
      <c r="C47" s="569">
        <v>2013</v>
      </c>
      <c r="D47" s="204">
        <f t="shared" ref="D47:Q47" si="6">IF(ISBLANK($C$47),0,IF($C$47=$D$9,HLOOKUP(D43,D14:D18,5,FALSE),HLOOKUP(D43,D29:D33,5,FALSE)))</f>
        <v>35842920</v>
      </c>
      <c r="E47" s="204">
        <f t="shared" si="6"/>
        <v>39519293</v>
      </c>
      <c r="F47" s="204">
        <f t="shared" si="6"/>
        <v>19284</v>
      </c>
      <c r="G47" s="204">
        <f t="shared" si="6"/>
        <v>16135</v>
      </c>
      <c r="H47" s="204">
        <f t="shared" si="6"/>
        <v>15417</v>
      </c>
      <c r="I47" s="204">
        <f t="shared" si="6"/>
        <v>61001</v>
      </c>
      <c r="J47" s="204">
        <f t="shared" si="6"/>
        <v>0</v>
      </c>
      <c r="K47" s="204">
        <f t="shared" si="6"/>
        <v>0</v>
      </c>
      <c r="L47" s="204">
        <f t="shared" si="6"/>
        <v>0</v>
      </c>
      <c r="M47" s="204">
        <f t="shared" si="6"/>
        <v>0</v>
      </c>
      <c r="N47" s="204">
        <f t="shared" si="6"/>
        <v>0</v>
      </c>
      <c r="O47" s="204">
        <f t="shared" si="6"/>
        <v>0</v>
      </c>
      <c r="P47" s="204">
        <f t="shared" si="6"/>
        <v>0</v>
      </c>
      <c r="Q47" s="204">
        <f t="shared" si="6"/>
        <v>0</v>
      </c>
      <c r="R47" s="167"/>
    </row>
    <row r="48" spans="2:32" s="17" customFormat="1" ht="15.75">
      <c r="B48" s="177">
        <v>2015</v>
      </c>
      <c r="C48" s="569">
        <v>2013</v>
      </c>
      <c r="D48" s="204">
        <f t="shared" ref="D48:Q48" si="7">IF(ISBLANK($C$48),0,IF($C$48=$D$9,HLOOKUP(D43,D14:D18,5,FALSE),HLOOKUP(D43,D29:D33,5,FALSE)))</f>
        <v>35842920</v>
      </c>
      <c r="E48" s="204">
        <f t="shared" si="7"/>
        <v>39519293</v>
      </c>
      <c r="F48" s="204">
        <f t="shared" si="7"/>
        <v>19284</v>
      </c>
      <c r="G48" s="204">
        <f t="shared" si="7"/>
        <v>16135</v>
      </c>
      <c r="H48" s="204">
        <f t="shared" si="7"/>
        <v>15417</v>
      </c>
      <c r="I48" s="204">
        <f t="shared" si="7"/>
        <v>61001</v>
      </c>
      <c r="J48" s="204">
        <f t="shared" si="7"/>
        <v>0</v>
      </c>
      <c r="K48" s="204">
        <f t="shared" si="7"/>
        <v>0</v>
      </c>
      <c r="L48" s="204">
        <f t="shared" si="7"/>
        <v>0</v>
      </c>
      <c r="M48" s="204">
        <f t="shared" si="7"/>
        <v>0</v>
      </c>
      <c r="N48" s="204">
        <f t="shared" si="7"/>
        <v>0</v>
      </c>
      <c r="O48" s="204">
        <f t="shared" si="7"/>
        <v>0</v>
      </c>
      <c r="P48" s="204">
        <f t="shared" si="7"/>
        <v>0</v>
      </c>
      <c r="Q48" s="204">
        <f t="shared" si="7"/>
        <v>0</v>
      </c>
      <c r="R48" s="167"/>
      <c r="AF48" s="167"/>
    </row>
    <row r="49" spans="2:32" s="17" customFormat="1" ht="15.75">
      <c r="B49" s="177">
        <v>2016</v>
      </c>
      <c r="C49" s="569"/>
      <c r="D49" s="204">
        <f t="shared" ref="D49:Q49" si="8">IF(ISBLANK($C$49),0,IF($C$49=$D$9,HLOOKUP(D43,D14:D18,5,FALSE),HLOOKUP(D43,D29:D33,5,FALSE)))</f>
        <v>0</v>
      </c>
      <c r="E49" s="204">
        <f t="shared" si="8"/>
        <v>0</v>
      </c>
      <c r="F49" s="204">
        <f t="shared" si="8"/>
        <v>0</v>
      </c>
      <c r="G49" s="204">
        <f t="shared" si="8"/>
        <v>0</v>
      </c>
      <c r="H49" s="204">
        <f t="shared" si="8"/>
        <v>0</v>
      </c>
      <c r="I49" s="204">
        <f t="shared" si="8"/>
        <v>0</v>
      </c>
      <c r="J49" s="204">
        <f t="shared" si="8"/>
        <v>0</v>
      </c>
      <c r="K49" s="204">
        <f t="shared" si="8"/>
        <v>0</v>
      </c>
      <c r="L49" s="204">
        <f t="shared" si="8"/>
        <v>0</v>
      </c>
      <c r="M49" s="204">
        <f t="shared" si="8"/>
        <v>0</v>
      </c>
      <c r="N49" s="204">
        <f t="shared" si="8"/>
        <v>0</v>
      </c>
      <c r="O49" s="204">
        <f t="shared" si="8"/>
        <v>0</v>
      </c>
      <c r="P49" s="204">
        <f t="shared" si="8"/>
        <v>0</v>
      </c>
      <c r="Q49" s="204">
        <f t="shared" si="8"/>
        <v>0</v>
      </c>
      <c r="R49" s="167"/>
      <c r="AF49" s="167"/>
    </row>
    <row r="50" spans="2:32" s="17" customFormat="1" ht="15.75" hidden="1">
      <c r="B50" s="177">
        <v>2017</v>
      </c>
      <c r="C50" s="569"/>
      <c r="D50" s="204">
        <f t="shared" ref="D50:Q50" si="9">IF(ISBLANK($C$50),0,IF($C$50=$D$9,HLOOKUP(D43,D14:D18,5,FALSE),HLOOKUP(D43,D29:D33,5,FALSE)))</f>
        <v>0</v>
      </c>
      <c r="E50" s="204">
        <f t="shared" si="9"/>
        <v>0</v>
      </c>
      <c r="F50" s="204">
        <f t="shared" si="9"/>
        <v>0</v>
      </c>
      <c r="G50" s="204">
        <f t="shared" si="9"/>
        <v>0</v>
      </c>
      <c r="H50" s="204">
        <f t="shared" si="9"/>
        <v>0</v>
      </c>
      <c r="I50" s="204">
        <f t="shared" si="9"/>
        <v>0</v>
      </c>
      <c r="J50" s="204">
        <f t="shared" si="9"/>
        <v>0</v>
      </c>
      <c r="K50" s="204">
        <f t="shared" si="9"/>
        <v>0</v>
      </c>
      <c r="L50" s="204">
        <f t="shared" si="9"/>
        <v>0</v>
      </c>
      <c r="M50" s="204">
        <f t="shared" si="9"/>
        <v>0</v>
      </c>
      <c r="N50" s="204">
        <f t="shared" si="9"/>
        <v>0</v>
      </c>
      <c r="O50" s="204">
        <f t="shared" si="9"/>
        <v>0</v>
      </c>
      <c r="P50" s="204">
        <f t="shared" si="9"/>
        <v>0</v>
      </c>
      <c r="Q50" s="204">
        <f t="shared" si="9"/>
        <v>0</v>
      </c>
      <c r="R50" s="167"/>
      <c r="AF50" s="167"/>
    </row>
    <row r="51" spans="2:32" s="17" customFormat="1" ht="15.75" hidden="1">
      <c r="B51" s="177">
        <v>2018</v>
      </c>
      <c r="C51" s="569"/>
      <c r="D51" s="204">
        <f t="shared" ref="D51:Q51" si="10">IF(ISBLANK($C$51),0,IF($C$51=$D$9,HLOOKUP(D43,D14:D18,5,FALSE),HLOOKUP(D43,D29:D33,5,FALSE)))</f>
        <v>0</v>
      </c>
      <c r="E51" s="204">
        <f t="shared" si="10"/>
        <v>0</v>
      </c>
      <c r="F51" s="204">
        <f t="shared" si="10"/>
        <v>0</v>
      </c>
      <c r="G51" s="204">
        <f t="shared" si="10"/>
        <v>0</v>
      </c>
      <c r="H51" s="204">
        <f t="shared" si="10"/>
        <v>0</v>
      </c>
      <c r="I51" s="204">
        <f t="shared" si="10"/>
        <v>0</v>
      </c>
      <c r="J51" s="204">
        <f t="shared" si="10"/>
        <v>0</v>
      </c>
      <c r="K51" s="204">
        <f t="shared" si="10"/>
        <v>0</v>
      </c>
      <c r="L51" s="204">
        <f t="shared" si="10"/>
        <v>0</v>
      </c>
      <c r="M51" s="204">
        <f t="shared" si="10"/>
        <v>0</v>
      </c>
      <c r="N51" s="204">
        <f t="shared" si="10"/>
        <v>0</v>
      </c>
      <c r="O51" s="204">
        <f t="shared" si="10"/>
        <v>0</v>
      </c>
      <c r="P51" s="204">
        <f t="shared" si="10"/>
        <v>0</v>
      </c>
      <c r="Q51" s="204">
        <f t="shared" si="10"/>
        <v>0</v>
      </c>
      <c r="R51" s="167"/>
      <c r="AF51" s="167"/>
    </row>
    <row r="52" spans="2:32" s="17" customFormat="1" ht="15.75" hidden="1">
      <c r="B52" s="177">
        <v>2019</v>
      </c>
      <c r="C52" s="569"/>
      <c r="D52" s="204">
        <f t="shared" ref="D52:Q52" si="11">IF(ISBLANK($C$52),0,IF($C$52=$D$9,HLOOKUP(D43,D14:D18,5,FALSE),HLOOKUP(D43,D29:D33,5,FALSE)))</f>
        <v>0</v>
      </c>
      <c r="E52" s="204">
        <f t="shared" si="11"/>
        <v>0</v>
      </c>
      <c r="F52" s="204">
        <f t="shared" si="11"/>
        <v>0</v>
      </c>
      <c r="G52" s="204">
        <f t="shared" si="11"/>
        <v>0</v>
      </c>
      <c r="H52" s="204">
        <f t="shared" si="11"/>
        <v>0</v>
      </c>
      <c r="I52" s="204">
        <f t="shared" si="11"/>
        <v>0</v>
      </c>
      <c r="J52" s="204">
        <f t="shared" si="11"/>
        <v>0</v>
      </c>
      <c r="K52" s="204">
        <f t="shared" si="11"/>
        <v>0</v>
      </c>
      <c r="L52" s="204">
        <f t="shared" si="11"/>
        <v>0</v>
      </c>
      <c r="M52" s="204">
        <f t="shared" si="11"/>
        <v>0</v>
      </c>
      <c r="N52" s="204">
        <f t="shared" si="11"/>
        <v>0</v>
      </c>
      <c r="O52" s="204">
        <f t="shared" si="11"/>
        <v>0</v>
      </c>
      <c r="P52" s="204">
        <f t="shared" si="11"/>
        <v>0</v>
      </c>
      <c r="Q52" s="204">
        <f t="shared" si="11"/>
        <v>0</v>
      </c>
      <c r="R52" s="167"/>
      <c r="AF52" s="167"/>
    </row>
    <row r="53" spans="2:32" s="17" customFormat="1" ht="15.75" hidden="1">
      <c r="B53" s="177">
        <v>2020</v>
      </c>
      <c r="C53" s="569"/>
      <c r="D53" s="204">
        <f t="shared" ref="D53:Q53" si="12">IF(ISBLANK($C$53),0,IF($C$53=$D$9,HLOOKUP(D43,D14:D18,5,FALSE),HLOOKUP(D43,D29:D33,5,FALSE)))</f>
        <v>0</v>
      </c>
      <c r="E53" s="204">
        <f t="shared" si="12"/>
        <v>0</v>
      </c>
      <c r="F53" s="204">
        <f t="shared" si="12"/>
        <v>0</v>
      </c>
      <c r="G53" s="204">
        <f t="shared" si="12"/>
        <v>0</v>
      </c>
      <c r="H53" s="204">
        <f t="shared" si="12"/>
        <v>0</v>
      </c>
      <c r="I53" s="204">
        <f t="shared" si="12"/>
        <v>0</v>
      </c>
      <c r="J53" s="204">
        <f t="shared" si="12"/>
        <v>0</v>
      </c>
      <c r="K53" s="204">
        <f t="shared" si="12"/>
        <v>0</v>
      </c>
      <c r="L53" s="204">
        <f t="shared" si="12"/>
        <v>0</v>
      </c>
      <c r="M53" s="204">
        <f t="shared" si="12"/>
        <v>0</v>
      </c>
      <c r="N53" s="204">
        <f t="shared" si="12"/>
        <v>0</v>
      </c>
      <c r="O53" s="204">
        <f t="shared" si="12"/>
        <v>0</v>
      </c>
      <c r="P53" s="204">
        <f t="shared" si="12"/>
        <v>0</v>
      </c>
      <c r="Q53" s="204">
        <f t="shared" si="12"/>
        <v>0</v>
      </c>
      <c r="R53" s="167"/>
      <c r="AF53" s="167"/>
    </row>
    <row r="54" spans="2:32" s="464" customFormat="1" ht="21" customHeight="1">
      <c r="B54" s="479" t="s">
        <v>605</v>
      </c>
      <c r="C54" s="490"/>
      <c r="D54" s="491"/>
      <c r="E54" s="492"/>
      <c r="F54" s="492"/>
      <c r="G54" s="492"/>
      <c r="H54" s="492"/>
      <c r="I54" s="492"/>
      <c r="J54" s="492"/>
      <c r="K54" s="492"/>
      <c r="L54" s="492"/>
      <c r="M54" s="492"/>
      <c r="N54" s="492"/>
      <c r="O54" s="492"/>
      <c r="P54" s="492"/>
      <c r="Q54" s="491"/>
      <c r="R54" s="483"/>
    </row>
    <row r="55" spans="2:32" s="17" customFormat="1" ht="15.75" customHeight="1">
      <c r="B55" s="174"/>
      <c r="C55" s="174"/>
      <c r="D55" s="167"/>
    </row>
    <row r="56" spans="2:32" s="17" customFormat="1" ht="15.75" customHeight="1">
      <c r="B56" s="174"/>
      <c r="C56" s="174"/>
      <c r="D56" s="167"/>
    </row>
    <row r="57" spans="2:32" s="2" customFormat="1" ht="15.75" customHeight="1">
      <c r="B57" s="84"/>
      <c r="C57" s="84"/>
      <c r="D57" s="20"/>
    </row>
    <row r="58" spans="2:32" s="2" customFormat="1" ht="15.75" customHeight="1">
      <c r="B58" s="84"/>
      <c r="C58" s="84"/>
      <c r="D58" s="20"/>
    </row>
    <row r="59" spans="2:32" s="2" customFormat="1" ht="15.75" customHeight="1">
      <c r="B59" s="84"/>
      <c r="C59" s="84"/>
      <c r="D59" s="20"/>
    </row>
    <row r="60" spans="2:32" s="2" customFormat="1" ht="15.75" customHeight="1">
      <c r="B60" s="84"/>
      <c r="C60" s="84"/>
      <c r="D60" s="20"/>
    </row>
    <row r="61" spans="2:32" s="2" customFormat="1" ht="15.75" customHeight="1">
      <c r="B61" s="84"/>
      <c r="C61" s="84"/>
      <c r="D61" s="20"/>
    </row>
    <row r="62" spans="2:32" s="2" customFormat="1" ht="15.75" customHeight="1">
      <c r="B62" s="84"/>
      <c r="C62" s="84"/>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scale="3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DropDownList!$C$2:$C$16</xm:f>
          </x14:formula1>
          <xm:sqref>D24 D9</xm:sqref>
        </x14:dataValidation>
        <x14:dataValidation type="list" allowBlank="1" showInputMessage="1" showErrorMessage="1">
          <x14:formula1>
            <xm:f>DropDownList!$E$2:$E$4</xm:f>
          </x14:formula1>
          <xm:sqref>C44:C53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47"/>
  <sheetViews>
    <sheetView topLeftCell="A99" zoomScale="90" zoomScaleNormal="90" workbookViewId="0">
      <selection activeCell="E144" sqref="E144"/>
    </sheetView>
  </sheetViews>
  <sheetFormatPr defaultColWidth="9.140625" defaultRowHeight="15" outlineLevelRow="1"/>
  <cols>
    <col min="1" max="1" width="6.5703125" style="4" customWidth="1"/>
    <col min="2" max="2" width="36.5703125" style="5" customWidth="1"/>
    <col min="3" max="3" width="16.85546875" style="80" customWidth="1"/>
    <col min="4" max="5" width="17.85546875" style="5" customWidth="1"/>
    <col min="6" max="6" width="18.7109375" style="5" customWidth="1"/>
    <col min="7" max="7" width="18.85546875" style="5" customWidth="1"/>
    <col min="8" max="8" width="17.140625" style="5" customWidth="1"/>
    <col min="9" max="9" width="17.28515625" style="5" customWidth="1"/>
    <col min="10" max="13" width="15.85546875" style="5" customWidth="1"/>
    <col min="14" max="14" width="18.85546875" style="5" customWidth="1"/>
    <col min="15" max="15" width="16.5703125" style="5" customWidth="1"/>
    <col min="16" max="16" width="17.140625" style="5" customWidth="1"/>
    <col min="17" max="16384" width="9.140625" style="5"/>
  </cols>
  <sheetData>
    <row r="1" spans="1:26" ht="143.25" customHeight="1">
      <c r="B1" s="18"/>
    </row>
    <row r="2" spans="1:26" s="18" customFormat="1" ht="14.25" customHeight="1">
      <c r="A2" s="4"/>
      <c r="B2" s="86"/>
      <c r="C2" s="86"/>
      <c r="D2" s="86"/>
      <c r="E2" s="86"/>
      <c r="F2" s="86"/>
      <c r="G2" s="86"/>
      <c r="H2" s="86"/>
      <c r="I2" s="86"/>
      <c r="J2" s="86"/>
      <c r="K2" s="86"/>
      <c r="L2" s="86"/>
      <c r="M2" s="86"/>
      <c r="N2" s="86"/>
      <c r="O2" s="86"/>
    </row>
    <row r="3" spans="1:26" s="18" customFormat="1" ht="16.5" customHeight="1" thickBot="1">
      <c r="A3" s="4"/>
      <c r="B3" s="48"/>
      <c r="C3" s="81"/>
      <c r="D3" s="48"/>
      <c r="E3" s="48"/>
      <c r="F3" s="48"/>
      <c r="G3" s="48"/>
      <c r="H3" s="48"/>
      <c r="I3" s="48"/>
      <c r="J3" s="48"/>
      <c r="K3" s="48"/>
    </row>
    <row r="4" spans="1:26" s="18" customFormat="1" ht="26.25" customHeight="1" thickBot="1">
      <c r="A4" s="4"/>
      <c r="B4" s="782" t="s">
        <v>172</v>
      </c>
      <c r="C4" s="87" t="s">
        <v>176</v>
      </c>
      <c r="D4" s="87"/>
      <c r="E4" s="50"/>
    </row>
    <row r="5" spans="1:26" s="18" customFormat="1" ht="26.25" customHeight="1" thickBot="1">
      <c r="A5" s="4"/>
      <c r="B5" s="782"/>
      <c r="C5" s="88" t="s">
        <v>173</v>
      </c>
      <c r="D5" s="88"/>
      <c r="E5" s="50"/>
    </row>
    <row r="6" spans="1:26" ht="26.25" customHeight="1" thickBot="1">
      <c r="B6" s="782"/>
      <c r="C6" s="788" t="s">
        <v>624</v>
      </c>
      <c r="D6" s="789"/>
      <c r="F6" s="18"/>
      <c r="M6" s="6"/>
      <c r="N6" s="6"/>
      <c r="O6" s="6"/>
      <c r="P6" s="6"/>
      <c r="Q6" s="6"/>
      <c r="R6" s="6"/>
      <c r="S6" s="6"/>
      <c r="T6" s="6"/>
      <c r="U6" s="6"/>
      <c r="V6" s="6"/>
      <c r="W6" s="6"/>
      <c r="X6" s="6"/>
      <c r="Y6" s="6"/>
      <c r="Z6" s="6"/>
    </row>
    <row r="7" spans="1:26" s="18" customFormat="1" ht="26.25" customHeight="1">
      <c r="A7" s="4"/>
      <c r="B7" s="575"/>
      <c r="M7" s="6"/>
      <c r="N7" s="6"/>
      <c r="O7" s="6"/>
      <c r="P7" s="6"/>
      <c r="Q7" s="6"/>
      <c r="R7" s="6"/>
      <c r="S7" s="6"/>
      <c r="T7" s="6"/>
      <c r="U7" s="6"/>
      <c r="V7" s="6"/>
      <c r="W7" s="6"/>
      <c r="X7" s="6"/>
      <c r="Y7" s="6"/>
      <c r="Z7" s="6"/>
    </row>
    <row r="8" spans="1:26" s="18" customFormat="1" ht="19.5" customHeight="1">
      <c r="A8" s="4"/>
      <c r="B8" s="575" t="s">
        <v>589</v>
      </c>
      <c r="C8" s="630" t="s">
        <v>495</v>
      </c>
      <c r="D8" s="629"/>
      <c r="M8" s="6"/>
      <c r="N8" s="6"/>
      <c r="O8" s="6"/>
      <c r="P8" s="6"/>
      <c r="Q8" s="6"/>
      <c r="R8" s="6"/>
      <c r="S8" s="6"/>
      <c r="T8" s="6"/>
      <c r="U8" s="6"/>
      <c r="V8" s="6"/>
      <c r="W8" s="6"/>
      <c r="X8" s="6"/>
      <c r="Y8" s="6"/>
      <c r="Z8" s="6"/>
    </row>
    <row r="9" spans="1:26" s="18" customFormat="1" ht="19.5" customHeight="1">
      <c r="A9" s="4"/>
      <c r="B9" s="575"/>
      <c r="C9" s="630" t="s">
        <v>590</v>
      </c>
      <c r="D9" s="629"/>
      <c r="M9" s="6"/>
      <c r="N9" s="6"/>
      <c r="O9" s="6"/>
      <c r="P9" s="6"/>
      <c r="Q9" s="6"/>
      <c r="R9" s="6"/>
      <c r="S9" s="6"/>
      <c r="T9" s="6"/>
      <c r="U9" s="6"/>
      <c r="V9" s="6"/>
      <c r="W9" s="6"/>
      <c r="X9" s="6"/>
      <c r="Y9" s="6"/>
      <c r="Z9" s="6"/>
    </row>
    <row r="10" spans="1:26" s="18" customFormat="1">
      <c r="A10" s="4"/>
      <c r="B10" s="103"/>
      <c r="C10" s="89"/>
      <c r="D10" s="89"/>
      <c r="E10" s="89"/>
      <c r="M10" s="6"/>
      <c r="N10" s="6"/>
      <c r="O10" s="6"/>
      <c r="P10" s="6"/>
      <c r="Q10" s="6"/>
      <c r="R10" s="6"/>
      <c r="S10" s="6"/>
      <c r="T10" s="6"/>
      <c r="U10" s="6"/>
      <c r="V10" s="6"/>
      <c r="W10" s="6"/>
      <c r="X10" s="6"/>
      <c r="Y10" s="6"/>
      <c r="Z10" s="6"/>
    </row>
    <row r="11" spans="1:26" s="18" customFormat="1" ht="25.5" customHeight="1">
      <c r="A11" s="15"/>
      <c r="B11" s="120" t="s">
        <v>496</v>
      </c>
      <c r="O11" s="588"/>
    </row>
    <row r="12" spans="1:26" ht="51" customHeight="1">
      <c r="B12" s="790" t="s">
        <v>664</v>
      </c>
      <c r="C12" s="790"/>
      <c r="D12" s="790"/>
      <c r="E12" s="790"/>
      <c r="F12" s="790"/>
      <c r="G12" s="790"/>
      <c r="H12" s="790"/>
      <c r="I12" s="790"/>
      <c r="J12" s="790"/>
      <c r="K12" s="790"/>
      <c r="L12" s="790"/>
      <c r="M12" s="790"/>
      <c r="N12" s="790"/>
      <c r="O12" s="790"/>
    </row>
    <row r="13" spans="1:26" s="14" customFormat="1" ht="15.75" customHeight="1">
      <c r="A13" s="41"/>
      <c r="O13" s="18"/>
      <c r="P13" s="7"/>
      <c r="Q13" s="41"/>
      <c r="R13" s="41"/>
      <c r="S13" s="41"/>
      <c r="T13" s="41"/>
      <c r="U13" s="41"/>
      <c r="V13" s="41"/>
      <c r="W13" s="41"/>
      <c r="X13" s="41"/>
      <c r="Y13" s="41"/>
      <c r="Z13" s="41"/>
    </row>
    <row r="14" spans="1:26" s="56" customFormat="1" ht="68.25" customHeight="1">
      <c r="A14" s="55"/>
      <c r="B14" s="589"/>
      <c r="C14" s="497" t="s">
        <v>41</v>
      </c>
      <c r="D14" s="498" t="s">
        <v>762</v>
      </c>
      <c r="E14" s="498" t="s">
        <v>761</v>
      </c>
      <c r="F14" s="498" t="s">
        <v>760</v>
      </c>
      <c r="G14" s="498" t="s">
        <v>759</v>
      </c>
      <c r="H14" s="498" t="s">
        <v>758</v>
      </c>
      <c r="I14" s="498" t="s">
        <v>757</v>
      </c>
      <c r="J14" s="498" t="s">
        <v>208</v>
      </c>
      <c r="K14" s="498" t="s">
        <v>208</v>
      </c>
      <c r="L14" s="498" t="s">
        <v>208</v>
      </c>
      <c r="M14" s="498" t="s">
        <v>208</v>
      </c>
      <c r="N14" s="498" t="s">
        <v>208</v>
      </c>
      <c r="O14" s="498" t="s">
        <v>208</v>
      </c>
      <c r="P14" s="7"/>
    </row>
    <row r="15" spans="1:26" s="7" customFormat="1" ht="18.75" customHeight="1">
      <c r="B15" s="499" t="s">
        <v>189</v>
      </c>
      <c r="C15" s="783"/>
      <c r="D15" s="500">
        <v>2010</v>
      </c>
      <c r="E15" s="500">
        <v>2011</v>
      </c>
      <c r="F15" s="500">
        <v>2012</v>
      </c>
      <c r="G15" s="500">
        <v>2013</v>
      </c>
      <c r="H15" s="500">
        <v>2014</v>
      </c>
      <c r="I15" s="500">
        <v>2015</v>
      </c>
      <c r="J15" s="500">
        <v>2016</v>
      </c>
      <c r="K15" s="500">
        <v>2017</v>
      </c>
      <c r="L15" s="500">
        <v>2018</v>
      </c>
      <c r="M15" s="500">
        <v>2019</v>
      </c>
      <c r="N15" s="500">
        <v>2020</v>
      </c>
      <c r="O15" s="501">
        <v>2021</v>
      </c>
    </row>
    <row r="16" spans="1:26" s="113" customFormat="1" ht="18" customHeight="1">
      <c r="B16" s="502" t="s">
        <v>633</v>
      </c>
      <c r="C16" s="784"/>
      <c r="D16" s="503">
        <v>4</v>
      </c>
      <c r="E16" s="503">
        <v>4</v>
      </c>
      <c r="F16" s="503">
        <v>4</v>
      </c>
      <c r="G16" s="503">
        <v>1</v>
      </c>
      <c r="H16" s="503">
        <v>0</v>
      </c>
      <c r="I16" s="503">
        <v>0</v>
      </c>
      <c r="J16" s="503"/>
      <c r="K16" s="503"/>
      <c r="L16" s="503"/>
      <c r="M16" s="503"/>
      <c r="N16" s="503"/>
      <c r="O16" s="504"/>
    </row>
    <row r="17" spans="1:15" s="113" customFormat="1" ht="17.25" customHeight="1">
      <c r="B17" s="505" t="s">
        <v>634</v>
      </c>
      <c r="C17" s="785"/>
      <c r="D17" s="114">
        <f>12-D16</f>
        <v>8</v>
      </c>
      <c r="E17" s="114">
        <f>12-E16</f>
        <v>8</v>
      </c>
      <c r="F17" s="114">
        <f t="shared" ref="F17:K17" si="0">12-F16</f>
        <v>8</v>
      </c>
      <c r="G17" s="114">
        <f t="shared" si="0"/>
        <v>11</v>
      </c>
      <c r="H17" s="114">
        <f t="shared" si="0"/>
        <v>12</v>
      </c>
      <c r="I17" s="114">
        <f t="shared" si="0"/>
        <v>12</v>
      </c>
      <c r="J17" s="114">
        <f t="shared" si="0"/>
        <v>12</v>
      </c>
      <c r="K17" s="114">
        <f t="shared" si="0"/>
        <v>12</v>
      </c>
      <c r="L17" s="114">
        <f t="shared" ref="L17:O17" si="1">12-L16</f>
        <v>12</v>
      </c>
      <c r="M17" s="114">
        <f t="shared" si="1"/>
        <v>12</v>
      </c>
      <c r="N17" s="114">
        <f t="shared" si="1"/>
        <v>12</v>
      </c>
      <c r="O17" s="115">
        <f t="shared" si="1"/>
        <v>12</v>
      </c>
    </row>
    <row r="18" spans="1:15" s="7" customFormat="1" ht="17.25" customHeight="1">
      <c r="B18" s="506" t="str">
        <f>'1.  LRAMVA Summary'!B28</f>
        <v>Residential</v>
      </c>
      <c r="C18" s="786" t="str">
        <f>'2. LRAMVA Threshold'!D43</f>
        <v>kWh</v>
      </c>
      <c r="D18" s="47">
        <v>1.18E-2</v>
      </c>
      <c r="E18" s="47">
        <v>1.18E-2</v>
      </c>
      <c r="F18" s="47">
        <v>1.1900000000000001E-2</v>
      </c>
      <c r="G18" s="47">
        <v>1.29E-2</v>
      </c>
      <c r="H18" s="47">
        <v>1.3100000000000001E-2</v>
      </c>
      <c r="I18" s="47">
        <v>1.3299999999999999E-2</v>
      </c>
      <c r="J18" s="47"/>
      <c r="K18" s="47"/>
      <c r="L18" s="47"/>
      <c r="M18" s="47"/>
      <c r="N18" s="47"/>
      <c r="O18" s="71"/>
    </row>
    <row r="19" spans="1:15" s="7" customFormat="1" ht="15" customHeight="1" outlineLevel="1">
      <c r="B19" s="571" t="s">
        <v>548</v>
      </c>
      <c r="C19" s="784"/>
      <c r="D19" s="47">
        <v>-2.0000000000000001E-4</v>
      </c>
      <c r="E19" s="47">
        <v>-2.9999999999999997E-4</v>
      </c>
      <c r="F19" s="47">
        <v>-4.0000000000000002E-4</v>
      </c>
      <c r="G19" s="47"/>
      <c r="H19" s="47"/>
      <c r="I19" s="47"/>
      <c r="J19" s="47"/>
      <c r="K19" s="47"/>
      <c r="L19" s="47"/>
      <c r="M19" s="47"/>
      <c r="N19" s="47"/>
      <c r="O19" s="71"/>
    </row>
    <row r="20" spans="1:15" s="7" customFormat="1" ht="15" customHeight="1" outlineLevel="1">
      <c r="B20" s="571" t="s">
        <v>549</v>
      </c>
      <c r="C20" s="784"/>
      <c r="D20" s="47"/>
      <c r="E20" s="47"/>
      <c r="F20" s="47"/>
      <c r="G20" s="47">
        <v>2.9999999999999997E-4</v>
      </c>
      <c r="H20" s="47"/>
      <c r="I20" s="47"/>
      <c r="J20" s="47"/>
      <c r="K20" s="47"/>
      <c r="L20" s="47"/>
      <c r="M20" s="47"/>
      <c r="N20" s="47"/>
      <c r="O20" s="71"/>
    </row>
    <row r="21" spans="1:15" s="7" customFormat="1" ht="15" customHeight="1" outlineLevel="1">
      <c r="B21" s="571" t="s">
        <v>550</v>
      </c>
      <c r="C21" s="784"/>
      <c r="D21" s="47"/>
      <c r="E21" s="47"/>
      <c r="F21" s="47"/>
      <c r="G21" s="47"/>
      <c r="H21" s="47"/>
      <c r="I21" s="47"/>
      <c r="J21" s="47"/>
      <c r="K21" s="47"/>
      <c r="L21" s="47"/>
      <c r="M21" s="47"/>
      <c r="N21" s="47"/>
      <c r="O21" s="71"/>
    </row>
    <row r="22" spans="1:15" s="7" customFormat="1" ht="14.25" customHeight="1">
      <c r="B22" s="571" t="s">
        <v>551</v>
      </c>
      <c r="C22" s="787"/>
      <c r="D22" s="67">
        <f>SUM(D18:D21)</f>
        <v>1.1599999999999999E-2</v>
      </c>
      <c r="E22" s="67">
        <f>SUM(E18:E21)</f>
        <v>1.15E-2</v>
      </c>
      <c r="F22" s="67">
        <f>SUM(F18:F21)</f>
        <v>1.1500000000000002E-2</v>
      </c>
      <c r="G22" s="67">
        <f>SUM(G18:G21)</f>
        <v>1.32E-2</v>
      </c>
      <c r="H22" s="67">
        <f t="shared" ref="H22:N22" si="2">SUM(H18:H21)</f>
        <v>1.3100000000000001E-2</v>
      </c>
      <c r="I22" s="67">
        <f t="shared" si="2"/>
        <v>1.3299999999999999E-2</v>
      </c>
      <c r="J22" s="67">
        <f t="shared" si="2"/>
        <v>0</v>
      </c>
      <c r="K22" s="67">
        <f t="shared" si="2"/>
        <v>0</v>
      </c>
      <c r="L22" s="67">
        <f t="shared" si="2"/>
        <v>0</v>
      </c>
      <c r="M22" s="67">
        <f t="shared" si="2"/>
        <v>0</v>
      </c>
      <c r="N22" s="67">
        <f t="shared" si="2"/>
        <v>0</v>
      </c>
      <c r="O22" s="78"/>
    </row>
    <row r="23" spans="1:15" s="65" customFormat="1">
      <c r="A23" s="64"/>
      <c r="B23" s="518" t="s">
        <v>552</v>
      </c>
      <c r="C23" s="508"/>
      <c r="D23" s="509"/>
      <c r="E23" s="510">
        <f>ROUND(SUM(D22*E16+E22*E17)/12,4)</f>
        <v>1.15E-2</v>
      </c>
      <c r="F23" s="510">
        <f>ROUND(SUM(E22*F16+F22*F17)/12,4)</f>
        <v>1.15E-2</v>
      </c>
      <c r="G23" s="510">
        <f>ROUND(SUM(F22*G16+G22*G17)/12,4)</f>
        <v>1.3100000000000001E-2</v>
      </c>
      <c r="H23" s="510">
        <f>ROUND(SUM(G22*H16+H22*H17)/12,4)</f>
        <v>1.3100000000000001E-2</v>
      </c>
      <c r="I23" s="510">
        <f>ROUND(SUM(H22*I16+I22*I17)/12,4)</f>
        <v>1.3299999999999999E-2</v>
      </c>
      <c r="J23" s="510">
        <f>SUM(I18*$J$16+J18*$J$17)/12</f>
        <v>0</v>
      </c>
      <c r="K23" s="510">
        <f>SUM(J18*$K$16+K18*$K$17)/12</f>
        <v>0</v>
      </c>
      <c r="L23" s="510">
        <f t="shared" ref="L23" si="3">SUM(K18*$J$16+L18*$J$17)/12</f>
        <v>0</v>
      </c>
      <c r="M23" s="510">
        <f t="shared" ref="M23" si="4">SUM(L18*$K$16+M18*$K$17)/12</f>
        <v>0</v>
      </c>
      <c r="N23" s="510">
        <f t="shared" ref="N23" si="5">SUM(M18*$J$16+N18*$J$17)/12</f>
        <v>0</v>
      </c>
      <c r="O23" s="511"/>
    </row>
    <row r="24" spans="1:15" s="65" customFormat="1">
      <c r="A24" s="64"/>
      <c r="B24" s="507"/>
      <c r="C24" s="512"/>
      <c r="D24" s="509"/>
      <c r="E24" s="510"/>
      <c r="F24" s="510"/>
      <c r="G24" s="510"/>
      <c r="H24" s="510"/>
      <c r="I24" s="510"/>
      <c r="J24" s="510"/>
      <c r="K24" s="510"/>
      <c r="L24" s="513"/>
      <c r="M24" s="513"/>
      <c r="N24" s="513"/>
      <c r="O24" s="511"/>
    </row>
    <row r="25" spans="1:15" s="65" customFormat="1" ht="15.75" customHeight="1">
      <c r="A25" s="64"/>
      <c r="B25" s="648" t="str">
        <f>'1.  LRAMVA Summary'!B29</f>
        <v>GS&lt;50 kW</v>
      </c>
      <c r="C25" s="786" t="str">
        <f>'2. LRAMVA Threshold'!E43</f>
        <v>kWh</v>
      </c>
      <c r="D25" s="47">
        <v>1.15E-2</v>
      </c>
      <c r="E25" s="47">
        <v>1.15E-2</v>
      </c>
      <c r="F25" s="47">
        <v>1.1599999999999999E-2</v>
      </c>
      <c r="G25" s="47">
        <v>1.15E-2</v>
      </c>
      <c r="H25" s="47">
        <v>1.17E-2</v>
      </c>
      <c r="I25" s="47">
        <v>1.1900000000000001E-2</v>
      </c>
      <c r="J25" s="47"/>
      <c r="K25" s="47"/>
      <c r="L25" s="47"/>
      <c r="M25" s="47"/>
      <c r="N25" s="47"/>
      <c r="O25" s="71"/>
    </row>
    <row r="26" spans="1:15" s="18" customFormat="1" outlineLevel="1">
      <c r="A26" s="4"/>
      <c r="B26" s="571" t="s">
        <v>548</v>
      </c>
      <c r="C26" s="784"/>
      <c r="D26" s="47">
        <v>-1E-4</v>
      </c>
      <c r="E26" s="47">
        <v>-2.9999999999999997E-4</v>
      </c>
      <c r="F26" s="47">
        <v>-2.9999999999999997E-4</v>
      </c>
      <c r="G26" s="47"/>
      <c r="H26" s="47"/>
      <c r="I26" s="47"/>
      <c r="J26" s="47"/>
      <c r="K26" s="47"/>
      <c r="L26" s="47"/>
      <c r="M26" s="47"/>
      <c r="N26" s="47"/>
      <c r="O26" s="71"/>
    </row>
    <row r="27" spans="1:15" s="18" customFormat="1" outlineLevel="1">
      <c r="A27" s="4"/>
      <c r="B27" s="571" t="s">
        <v>549</v>
      </c>
      <c r="C27" s="784"/>
      <c r="D27" s="47"/>
      <c r="E27" s="47"/>
      <c r="F27" s="47"/>
      <c r="G27" s="47"/>
      <c r="H27" s="47"/>
      <c r="I27" s="47"/>
      <c r="J27" s="47"/>
      <c r="K27" s="47"/>
      <c r="L27" s="47"/>
      <c r="M27" s="47"/>
      <c r="N27" s="47"/>
      <c r="O27" s="71"/>
    </row>
    <row r="28" spans="1:15" s="18" customFormat="1" outlineLevel="1">
      <c r="A28" s="4"/>
      <c r="B28" s="571" t="s">
        <v>550</v>
      </c>
      <c r="C28" s="784"/>
      <c r="D28" s="47"/>
      <c r="E28" s="47"/>
      <c r="F28" s="47"/>
      <c r="G28" s="47"/>
      <c r="H28" s="47"/>
      <c r="I28" s="47"/>
      <c r="J28" s="47"/>
      <c r="K28" s="47"/>
      <c r="L28" s="47"/>
      <c r="M28" s="47"/>
      <c r="N28" s="47"/>
      <c r="O28" s="71"/>
    </row>
    <row r="29" spans="1:15" s="18" customFormat="1">
      <c r="A29" s="4"/>
      <c r="B29" s="571" t="s">
        <v>551</v>
      </c>
      <c r="C29" s="787"/>
      <c r="D29" s="67">
        <f>SUM(D25:D28)</f>
        <v>1.14E-2</v>
      </c>
      <c r="E29" s="67">
        <f t="shared" ref="E29:N29" si="6">SUM(E25:E28)</f>
        <v>1.12E-2</v>
      </c>
      <c r="F29" s="67">
        <f t="shared" si="6"/>
        <v>1.1299999999999999E-2</v>
      </c>
      <c r="G29" s="67">
        <f t="shared" si="6"/>
        <v>1.15E-2</v>
      </c>
      <c r="H29" s="67">
        <f t="shared" si="6"/>
        <v>1.17E-2</v>
      </c>
      <c r="I29" s="67">
        <f t="shared" si="6"/>
        <v>1.1900000000000001E-2</v>
      </c>
      <c r="J29" s="67">
        <f t="shared" si="6"/>
        <v>0</v>
      </c>
      <c r="K29" s="67">
        <f t="shared" si="6"/>
        <v>0</v>
      </c>
      <c r="L29" s="67">
        <f t="shared" si="6"/>
        <v>0</v>
      </c>
      <c r="M29" s="67">
        <f t="shared" si="6"/>
        <v>0</v>
      </c>
      <c r="N29" s="67">
        <f t="shared" si="6"/>
        <v>0</v>
      </c>
      <c r="O29" s="78"/>
    </row>
    <row r="30" spans="1:15" s="18" customFormat="1">
      <c r="A30" s="4"/>
      <c r="B30" s="518" t="s">
        <v>552</v>
      </c>
      <c r="C30" s="514"/>
      <c r="D30" s="73"/>
      <c r="E30" s="510">
        <f>ROUND(SUM(D29*E16+E29*E17)/12,4)</f>
        <v>1.1299999999999999E-2</v>
      </c>
      <c r="F30" s="510">
        <f t="shared" ref="F30:N30" si="7">ROUND(SUM(E29*F16+F29*F17)/12,4)</f>
        <v>1.1299999999999999E-2</v>
      </c>
      <c r="G30" s="510">
        <f t="shared" si="7"/>
        <v>1.15E-2</v>
      </c>
      <c r="H30" s="510">
        <f t="shared" si="7"/>
        <v>1.17E-2</v>
      </c>
      <c r="I30" s="510">
        <f t="shared" si="7"/>
        <v>1.1900000000000001E-2</v>
      </c>
      <c r="J30" s="510">
        <f>ROUND(SUM(I29*J16+J29*J17)/12,4)</f>
        <v>0</v>
      </c>
      <c r="K30" s="510">
        <f t="shared" si="7"/>
        <v>0</v>
      </c>
      <c r="L30" s="510">
        <f t="shared" si="7"/>
        <v>0</v>
      </c>
      <c r="M30" s="510">
        <f t="shared" si="7"/>
        <v>0</v>
      </c>
      <c r="N30" s="510">
        <f t="shared" si="7"/>
        <v>0</v>
      </c>
      <c r="O30" s="515"/>
    </row>
    <row r="31" spans="1:15" s="18" customFormat="1">
      <c r="A31" s="4"/>
      <c r="B31" s="507"/>
      <c r="C31" s="516"/>
      <c r="D31" s="517"/>
      <c r="E31" s="517"/>
      <c r="F31" s="517"/>
      <c r="G31" s="517"/>
      <c r="H31" s="517"/>
      <c r="I31" s="517"/>
      <c r="J31" s="517"/>
      <c r="K31" s="517"/>
      <c r="L31" s="517"/>
      <c r="M31" s="517"/>
      <c r="N31" s="513"/>
      <c r="O31" s="515"/>
    </row>
    <row r="32" spans="1:15" s="66" customFormat="1">
      <c r="B32" s="648" t="str">
        <f>'1.  LRAMVA Summary'!B30</f>
        <v>General Service 50 to 499 kW</v>
      </c>
      <c r="C32" s="786" t="str">
        <f>'2. LRAMVA Threshold'!F43</f>
        <v>kW</v>
      </c>
      <c r="D32" s="47">
        <v>4.1601999999999997</v>
      </c>
      <c r="E32" s="47">
        <v>4.1677</v>
      </c>
      <c r="F32" s="47">
        <v>4.2043999999999997</v>
      </c>
      <c r="G32" s="47">
        <v>4.1852999999999998</v>
      </c>
      <c r="H32" s="47">
        <v>4.2502000000000004</v>
      </c>
      <c r="I32" s="47">
        <v>4.3117999999999999</v>
      </c>
      <c r="J32" s="47"/>
      <c r="K32" s="47"/>
      <c r="L32" s="47"/>
      <c r="M32" s="47"/>
      <c r="N32" s="47"/>
      <c r="O32" s="71"/>
    </row>
    <row r="33" spans="1:15" s="18" customFormat="1" outlineLevel="1">
      <c r="A33" s="4"/>
      <c r="B33" s="571" t="s">
        <v>548</v>
      </c>
      <c r="C33" s="784"/>
      <c r="D33" s="47">
        <v>-2.9600000000000001E-2</v>
      </c>
      <c r="E33" s="47">
        <v>-5.16E-2</v>
      </c>
      <c r="F33" s="47">
        <v>-6.2600000000000003E-2</v>
      </c>
      <c r="G33" s="47"/>
      <c r="H33" s="47"/>
      <c r="I33" s="47"/>
      <c r="J33" s="47"/>
      <c r="K33" s="47"/>
      <c r="L33" s="47"/>
      <c r="M33" s="47"/>
      <c r="N33" s="47"/>
      <c r="O33" s="71"/>
    </row>
    <row r="34" spans="1:15" s="18" customFormat="1" outlineLevel="1">
      <c r="A34" s="4"/>
      <c r="B34" s="571" t="s">
        <v>549</v>
      </c>
      <c r="C34" s="784"/>
      <c r="D34" s="47"/>
      <c r="E34" s="47"/>
      <c r="F34" s="47"/>
      <c r="G34" s="47">
        <v>3.7000000000000002E-3</v>
      </c>
      <c r="H34" s="47"/>
      <c r="I34" s="47"/>
      <c r="J34" s="47"/>
      <c r="K34" s="47"/>
      <c r="L34" s="47"/>
      <c r="M34" s="47"/>
      <c r="N34" s="47"/>
      <c r="O34" s="71"/>
    </row>
    <row r="35" spans="1:15" s="18" customFormat="1" outlineLevel="1">
      <c r="A35" s="4"/>
      <c r="B35" s="571" t="s">
        <v>550</v>
      </c>
      <c r="C35" s="784"/>
      <c r="D35" s="47"/>
      <c r="E35" s="47"/>
      <c r="F35" s="47"/>
      <c r="G35" s="47"/>
      <c r="H35" s="47"/>
      <c r="I35" s="47"/>
      <c r="J35" s="47"/>
      <c r="K35" s="47"/>
      <c r="L35" s="47"/>
      <c r="M35" s="47"/>
      <c r="N35" s="47"/>
      <c r="O35" s="71"/>
    </row>
    <row r="36" spans="1:15" s="18" customFormat="1">
      <c r="A36" s="4"/>
      <c r="B36" s="571" t="s">
        <v>551</v>
      </c>
      <c r="C36" s="787"/>
      <c r="D36" s="67">
        <f>SUM(D32:D35)</f>
        <v>4.1305999999999994</v>
      </c>
      <c r="E36" s="67">
        <f>SUM(E32:E35)</f>
        <v>4.1161000000000003</v>
      </c>
      <c r="F36" s="67">
        <f t="shared" ref="F36:M36" si="8">SUM(F32:F35)</f>
        <v>4.1417999999999999</v>
      </c>
      <c r="G36" s="67">
        <f t="shared" si="8"/>
        <v>4.1890000000000001</v>
      </c>
      <c r="H36" s="67">
        <f t="shared" si="8"/>
        <v>4.2502000000000004</v>
      </c>
      <c r="I36" s="67">
        <f t="shared" si="8"/>
        <v>4.3117999999999999</v>
      </c>
      <c r="J36" s="67">
        <f t="shared" si="8"/>
        <v>0</v>
      </c>
      <c r="K36" s="67">
        <f t="shared" si="8"/>
        <v>0</v>
      </c>
      <c r="L36" s="67">
        <f t="shared" si="8"/>
        <v>0</v>
      </c>
      <c r="M36" s="67">
        <f t="shared" si="8"/>
        <v>0</v>
      </c>
      <c r="N36" s="67">
        <f>SUM(N32:N35)</f>
        <v>0</v>
      </c>
      <c r="O36" s="78"/>
    </row>
    <row r="37" spans="1:15" s="18" customFormat="1">
      <c r="A37" s="4"/>
      <c r="B37" s="518" t="s">
        <v>552</v>
      </c>
      <c r="C37" s="514"/>
      <c r="D37" s="73"/>
      <c r="E37" s="510">
        <f t="shared" ref="E37:N37" si="9">ROUND(SUM(D36*E16+E36*E17)/12,4)</f>
        <v>4.1208999999999998</v>
      </c>
      <c r="F37" s="510">
        <f t="shared" si="9"/>
        <v>4.1332000000000004</v>
      </c>
      <c r="G37" s="510">
        <f t="shared" si="9"/>
        <v>4.1851000000000003</v>
      </c>
      <c r="H37" s="510">
        <f t="shared" si="9"/>
        <v>4.2502000000000004</v>
      </c>
      <c r="I37" s="510">
        <f t="shared" si="9"/>
        <v>4.3117999999999999</v>
      </c>
      <c r="J37" s="510">
        <f t="shared" si="9"/>
        <v>0</v>
      </c>
      <c r="K37" s="510">
        <f t="shared" si="9"/>
        <v>0</v>
      </c>
      <c r="L37" s="510">
        <f t="shared" si="9"/>
        <v>0</v>
      </c>
      <c r="M37" s="510">
        <f t="shared" si="9"/>
        <v>0</v>
      </c>
      <c r="N37" s="510">
        <f t="shared" si="9"/>
        <v>0</v>
      </c>
      <c r="O37" s="515"/>
    </row>
    <row r="38" spans="1:15" s="72" customFormat="1" ht="15.75" customHeight="1">
      <c r="B38" s="518"/>
      <c r="C38" s="514"/>
      <c r="D38" s="73"/>
      <c r="E38" s="73"/>
      <c r="F38" s="73"/>
      <c r="G38" s="73"/>
      <c r="H38" s="73"/>
      <c r="I38" s="73"/>
      <c r="J38" s="73"/>
      <c r="K38" s="73"/>
      <c r="L38" s="513"/>
      <c r="M38" s="513"/>
      <c r="N38" s="513"/>
      <c r="O38" s="519"/>
    </row>
    <row r="39" spans="1:15" s="66" customFormat="1">
      <c r="A39" s="64"/>
      <c r="B39" s="648" t="str">
        <f>'1.  LRAMVA Summary'!B31</f>
        <v>General Service 500 to 4,999 kW</v>
      </c>
      <c r="C39" s="786" t="str">
        <f>'2. LRAMVA Threshold'!G43</f>
        <v>kW</v>
      </c>
      <c r="D39" s="47">
        <v>2.0760999999999998</v>
      </c>
      <c r="E39" s="47">
        <v>2.0798000000000001</v>
      </c>
      <c r="F39" s="47">
        <v>2.0981000000000001</v>
      </c>
      <c r="G39" s="47">
        <v>2.1536</v>
      </c>
      <c r="H39" s="47">
        <v>2.1869999999999998</v>
      </c>
      <c r="I39" s="47">
        <v>2.2187000000000001</v>
      </c>
      <c r="J39" s="47"/>
      <c r="K39" s="47"/>
      <c r="L39" s="47"/>
      <c r="M39" s="47"/>
      <c r="N39" s="47"/>
      <c r="O39" s="71"/>
    </row>
    <row r="40" spans="1:15" s="18" customFormat="1" outlineLevel="1">
      <c r="A40" s="4"/>
      <c r="B40" s="571" t="s">
        <v>548</v>
      </c>
      <c r="C40" s="784"/>
      <c r="D40" s="47">
        <v>-2.3400000000000001E-2</v>
      </c>
      <c r="E40" s="47">
        <v>-4.0800000000000003E-2</v>
      </c>
      <c r="F40" s="47">
        <v>-4.9399999999999999E-2</v>
      </c>
      <c r="G40" s="47"/>
      <c r="H40" s="47"/>
      <c r="I40" s="47"/>
      <c r="J40" s="47"/>
      <c r="K40" s="47"/>
      <c r="L40" s="47"/>
      <c r="M40" s="47"/>
      <c r="N40" s="47"/>
      <c r="O40" s="71"/>
    </row>
    <row r="41" spans="1:15" s="18" customFormat="1" outlineLevel="1">
      <c r="A41" s="4"/>
      <c r="B41" s="571" t="s">
        <v>549</v>
      </c>
      <c r="C41" s="784"/>
      <c r="D41" s="47"/>
      <c r="E41" s="47"/>
      <c r="F41" s="47"/>
      <c r="G41" s="47">
        <v>1.35E-2</v>
      </c>
      <c r="H41" s="47"/>
      <c r="I41" s="47"/>
      <c r="J41" s="47"/>
      <c r="K41" s="47"/>
      <c r="L41" s="47"/>
      <c r="M41" s="47"/>
      <c r="N41" s="47"/>
      <c r="O41" s="71"/>
    </row>
    <row r="42" spans="1:15" s="18" customFormat="1" outlineLevel="1">
      <c r="A42" s="4"/>
      <c r="B42" s="571" t="s">
        <v>550</v>
      </c>
      <c r="C42" s="784"/>
      <c r="D42" s="47"/>
      <c r="E42" s="47"/>
      <c r="F42" s="47"/>
      <c r="G42" s="47"/>
      <c r="H42" s="47"/>
      <c r="I42" s="47"/>
      <c r="J42" s="47"/>
      <c r="K42" s="47"/>
      <c r="L42" s="47"/>
      <c r="M42" s="47"/>
      <c r="N42" s="47"/>
      <c r="O42" s="71"/>
    </row>
    <row r="43" spans="1:15" s="18" customFormat="1">
      <c r="A43" s="4"/>
      <c r="B43" s="571" t="s">
        <v>551</v>
      </c>
      <c r="C43" s="787"/>
      <c r="D43" s="67">
        <f>SUM(D39:D42)</f>
        <v>2.0526999999999997</v>
      </c>
      <c r="E43" s="67">
        <f t="shared" ref="E43:N43" si="10">SUM(E39:E42)</f>
        <v>2.0390000000000001</v>
      </c>
      <c r="F43" s="67">
        <f t="shared" si="10"/>
        <v>2.0487000000000002</v>
      </c>
      <c r="G43" s="67">
        <f t="shared" si="10"/>
        <v>2.1671</v>
      </c>
      <c r="H43" s="67">
        <f t="shared" si="10"/>
        <v>2.1869999999999998</v>
      </c>
      <c r="I43" s="67">
        <f t="shared" si="10"/>
        <v>2.2187000000000001</v>
      </c>
      <c r="J43" s="67">
        <f t="shared" si="10"/>
        <v>0</v>
      </c>
      <c r="K43" s="67">
        <f t="shared" si="10"/>
        <v>0</v>
      </c>
      <c r="L43" s="67">
        <f t="shared" si="10"/>
        <v>0</v>
      </c>
      <c r="M43" s="67">
        <f t="shared" si="10"/>
        <v>0</v>
      </c>
      <c r="N43" s="67">
        <f t="shared" si="10"/>
        <v>0</v>
      </c>
      <c r="O43" s="78"/>
    </row>
    <row r="44" spans="1:15" s="14" customFormat="1">
      <c r="A44" s="74"/>
      <c r="B44" s="518" t="s">
        <v>552</v>
      </c>
      <c r="C44" s="514"/>
      <c r="D44" s="73"/>
      <c r="E44" s="510">
        <f t="shared" ref="E44:N44" si="11">ROUND(SUM(D43*E16+E43*E17)/12,4)</f>
        <v>2.0436000000000001</v>
      </c>
      <c r="F44" s="510">
        <f t="shared" si="11"/>
        <v>2.0455000000000001</v>
      </c>
      <c r="G44" s="510">
        <f t="shared" si="11"/>
        <v>2.1572</v>
      </c>
      <c r="H44" s="510">
        <f t="shared" si="11"/>
        <v>2.1869999999999998</v>
      </c>
      <c r="I44" s="510">
        <f t="shared" si="11"/>
        <v>2.2187000000000001</v>
      </c>
      <c r="J44" s="510">
        <f t="shared" si="11"/>
        <v>0</v>
      </c>
      <c r="K44" s="510">
        <f t="shared" si="11"/>
        <v>0</v>
      </c>
      <c r="L44" s="510">
        <f t="shared" si="11"/>
        <v>0</v>
      </c>
      <c r="M44" s="510">
        <f t="shared" si="11"/>
        <v>0</v>
      </c>
      <c r="N44" s="510">
        <f t="shared" si="11"/>
        <v>0</v>
      </c>
      <c r="O44" s="515"/>
    </row>
    <row r="45" spans="1:15" s="72" customFormat="1" ht="14.25">
      <c r="A45" s="74"/>
      <c r="B45" s="518"/>
      <c r="C45" s="514"/>
      <c r="D45" s="73"/>
      <c r="E45" s="73"/>
      <c r="F45" s="73"/>
      <c r="G45" s="73"/>
      <c r="H45" s="73"/>
      <c r="I45" s="73"/>
      <c r="J45" s="73"/>
      <c r="K45" s="73"/>
      <c r="L45" s="513"/>
      <c r="M45" s="513"/>
      <c r="N45" s="513"/>
      <c r="O45" s="519"/>
    </row>
    <row r="46" spans="1:15" s="66" customFormat="1">
      <c r="A46" s="64"/>
      <c r="B46" s="648" t="str">
        <f>'1.  LRAMVA Summary'!B32</f>
        <v>Large Use</v>
      </c>
      <c r="C46" s="786" t="str">
        <f>'2. LRAMVA Threshold'!H43</f>
        <v>kW</v>
      </c>
      <c r="D46" s="47">
        <v>2.8917999999999999</v>
      </c>
      <c r="E46" s="47">
        <v>2.8969999999999998</v>
      </c>
      <c r="F46" s="47">
        <v>2.9224999999999999</v>
      </c>
      <c r="G46" s="47">
        <v>2.6730999999999998</v>
      </c>
      <c r="H46" s="47">
        <v>2.7145000000000001</v>
      </c>
      <c r="I46" s="47">
        <v>2.7538999999999998</v>
      </c>
      <c r="J46" s="47"/>
      <c r="K46" s="47"/>
      <c r="L46" s="47"/>
      <c r="M46" s="47"/>
      <c r="N46" s="47"/>
      <c r="O46" s="71"/>
    </row>
    <row r="47" spans="1:15" s="18" customFormat="1" outlineLevel="1">
      <c r="A47" s="4"/>
      <c r="B47" s="571" t="s">
        <v>548</v>
      </c>
      <c r="C47" s="784"/>
      <c r="D47" s="47">
        <v>-2.3800000000000002E-2</v>
      </c>
      <c r="E47" s="47">
        <v>-4.1399999999999999E-2</v>
      </c>
      <c r="F47" s="47">
        <v>-5.0200000000000002E-2</v>
      </c>
      <c r="G47" s="47"/>
      <c r="H47" s="47"/>
      <c r="I47" s="47"/>
      <c r="J47" s="47"/>
      <c r="K47" s="47"/>
      <c r="L47" s="47"/>
      <c r="M47" s="47"/>
      <c r="N47" s="47"/>
      <c r="O47" s="71"/>
    </row>
    <row r="48" spans="1:15" s="18" customFormat="1" outlineLevel="1">
      <c r="A48" s="4"/>
      <c r="B48" s="571" t="s">
        <v>549</v>
      </c>
      <c r="C48" s="784"/>
      <c r="D48" s="47"/>
      <c r="E48" s="47"/>
      <c r="F48" s="47"/>
      <c r="G48" s="47">
        <v>-2.63E-2</v>
      </c>
      <c r="H48" s="47"/>
      <c r="I48" s="47"/>
      <c r="J48" s="47"/>
      <c r="K48" s="47"/>
      <c r="L48" s="47"/>
      <c r="M48" s="47"/>
      <c r="N48" s="47"/>
      <c r="O48" s="71"/>
    </row>
    <row r="49" spans="1:15" s="18" customFormat="1" outlineLevel="1">
      <c r="A49" s="4"/>
      <c r="B49" s="571" t="s">
        <v>550</v>
      </c>
      <c r="C49" s="784"/>
      <c r="D49" s="47"/>
      <c r="E49" s="47"/>
      <c r="F49" s="47"/>
      <c r="G49" s="47"/>
      <c r="H49" s="47"/>
      <c r="I49" s="47"/>
      <c r="J49" s="47"/>
      <c r="K49" s="47"/>
      <c r="L49" s="47"/>
      <c r="M49" s="47"/>
      <c r="N49" s="47"/>
      <c r="O49" s="71"/>
    </row>
    <row r="50" spans="1:15" s="18" customFormat="1">
      <c r="A50" s="4"/>
      <c r="B50" s="571" t="s">
        <v>551</v>
      </c>
      <c r="C50" s="787"/>
      <c r="D50" s="67">
        <f>SUM(D46:D49)</f>
        <v>2.8679999999999999</v>
      </c>
      <c r="E50" s="67">
        <f t="shared" ref="E50:N50" si="12">SUM(E46:E49)</f>
        <v>2.8555999999999999</v>
      </c>
      <c r="F50" s="67">
        <f t="shared" si="12"/>
        <v>2.8723000000000001</v>
      </c>
      <c r="G50" s="67">
        <f t="shared" si="12"/>
        <v>2.6467999999999998</v>
      </c>
      <c r="H50" s="67">
        <f t="shared" si="12"/>
        <v>2.7145000000000001</v>
      </c>
      <c r="I50" s="67">
        <f t="shared" si="12"/>
        <v>2.7538999999999998</v>
      </c>
      <c r="J50" s="67">
        <f t="shared" si="12"/>
        <v>0</v>
      </c>
      <c r="K50" s="67">
        <f t="shared" si="12"/>
        <v>0</v>
      </c>
      <c r="L50" s="67">
        <f t="shared" si="12"/>
        <v>0</v>
      </c>
      <c r="M50" s="67">
        <f t="shared" si="12"/>
        <v>0</v>
      </c>
      <c r="N50" s="67">
        <f t="shared" si="12"/>
        <v>0</v>
      </c>
      <c r="O50" s="78"/>
    </row>
    <row r="51" spans="1:15" s="14" customFormat="1">
      <c r="A51" s="74"/>
      <c r="B51" s="518" t="s">
        <v>552</v>
      </c>
      <c r="C51" s="514"/>
      <c r="D51" s="73"/>
      <c r="E51" s="510">
        <f t="shared" ref="E51:N51" si="13">ROUND(SUM(D50*E16+E50*E17)/12,4)</f>
        <v>2.8597000000000001</v>
      </c>
      <c r="F51" s="510">
        <f t="shared" si="13"/>
        <v>2.8666999999999998</v>
      </c>
      <c r="G51" s="510">
        <f t="shared" si="13"/>
        <v>2.6656</v>
      </c>
      <c r="H51" s="510">
        <f t="shared" si="13"/>
        <v>2.7145000000000001</v>
      </c>
      <c r="I51" s="510">
        <f t="shared" si="13"/>
        <v>2.7538999999999998</v>
      </c>
      <c r="J51" s="510">
        <f t="shared" si="13"/>
        <v>0</v>
      </c>
      <c r="K51" s="510">
        <f t="shared" si="13"/>
        <v>0</v>
      </c>
      <c r="L51" s="510">
        <f t="shared" si="13"/>
        <v>0</v>
      </c>
      <c r="M51" s="510">
        <f t="shared" si="13"/>
        <v>0</v>
      </c>
      <c r="N51" s="510">
        <f t="shared" si="13"/>
        <v>0</v>
      </c>
      <c r="O51" s="515"/>
    </row>
    <row r="52" spans="1:15" s="72" customFormat="1" ht="14.25">
      <c r="A52" s="74"/>
      <c r="B52" s="518"/>
      <c r="C52" s="514"/>
      <c r="D52" s="73"/>
      <c r="E52" s="73"/>
      <c r="F52" s="73"/>
      <c r="G52" s="73"/>
      <c r="H52" s="73"/>
      <c r="I52" s="73"/>
      <c r="J52" s="73"/>
      <c r="K52" s="73"/>
      <c r="L52" s="520"/>
      <c r="M52" s="520"/>
      <c r="N52" s="520"/>
      <c r="O52" s="519"/>
    </row>
    <row r="53" spans="1:15" s="66" customFormat="1">
      <c r="A53" s="64"/>
      <c r="B53" s="648" t="str">
        <f>'1.  LRAMVA Summary'!B33</f>
        <v>Street Lighting</v>
      </c>
      <c r="C53" s="786" t="str">
        <f>'2. LRAMVA Threshold'!I43</f>
        <v>kW</v>
      </c>
      <c r="D53" s="47">
        <v>10.1509</v>
      </c>
      <c r="E53" s="47">
        <v>10.1692</v>
      </c>
      <c r="F53" s="47">
        <v>10.258699999999999</v>
      </c>
      <c r="G53" s="47">
        <v>10.457100000000001</v>
      </c>
      <c r="H53" s="47">
        <v>10.619199999999999</v>
      </c>
      <c r="I53" s="47">
        <v>10.773199999999999</v>
      </c>
      <c r="J53" s="47"/>
      <c r="K53" s="47"/>
      <c r="L53" s="47"/>
      <c r="M53" s="47"/>
      <c r="N53" s="47"/>
      <c r="O53" s="71"/>
    </row>
    <row r="54" spans="1:15" s="18" customFormat="1" outlineLevel="1">
      <c r="A54" s="4"/>
      <c r="B54" s="571" t="s">
        <v>548</v>
      </c>
      <c r="C54" s="784"/>
      <c r="D54" s="47">
        <v>-0.10680000000000001</v>
      </c>
      <c r="E54" s="47">
        <v>-0.186</v>
      </c>
      <c r="F54" s="47">
        <v>-0.2253</v>
      </c>
      <c r="G54" s="47"/>
      <c r="H54" s="47"/>
      <c r="I54" s="47"/>
      <c r="J54" s="47"/>
      <c r="K54" s="47"/>
      <c r="L54" s="47"/>
      <c r="M54" s="47"/>
      <c r="N54" s="47"/>
      <c r="O54" s="71"/>
    </row>
    <row r="55" spans="1:15" s="18" customFormat="1" outlineLevel="1">
      <c r="A55" s="4"/>
      <c r="B55" s="571" t="s">
        <v>549</v>
      </c>
      <c r="C55" s="784"/>
      <c r="D55" s="47"/>
      <c r="E55" s="47"/>
      <c r="F55" s="47"/>
      <c r="G55" s="47">
        <v>8.8900000000000007E-2</v>
      </c>
      <c r="H55" s="47"/>
      <c r="I55" s="47"/>
      <c r="J55" s="47"/>
      <c r="K55" s="47"/>
      <c r="L55" s="47"/>
      <c r="M55" s="47"/>
      <c r="N55" s="47"/>
      <c r="O55" s="71"/>
    </row>
    <row r="56" spans="1:15" s="18" customFormat="1" outlineLevel="1">
      <c r="A56" s="4"/>
      <c r="B56" s="571" t="s">
        <v>550</v>
      </c>
      <c r="C56" s="784"/>
      <c r="D56" s="47"/>
      <c r="E56" s="47"/>
      <c r="F56" s="47"/>
      <c r="G56" s="47"/>
      <c r="H56" s="47"/>
      <c r="I56" s="47"/>
      <c r="J56" s="47"/>
      <c r="K56" s="47"/>
      <c r="L56" s="47"/>
      <c r="M56" s="47"/>
      <c r="N56" s="47"/>
      <c r="O56" s="71"/>
    </row>
    <row r="57" spans="1:15" s="18" customFormat="1">
      <c r="A57" s="4"/>
      <c r="B57" s="571" t="s">
        <v>551</v>
      </c>
      <c r="C57" s="787"/>
      <c r="D57" s="67">
        <f>SUM(D53:D56)</f>
        <v>10.0441</v>
      </c>
      <c r="E57" s="67">
        <f t="shared" ref="E57:N57" si="14">SUM(E53:E56)</f>
        <v>9.9832000000000001</v>
      </c>
      <c r="F57" s="67">
        <f t="shared" si="14"/>
        <v>10.033399999999999</v>
      </c>
      <c r="G57" s="67">
        <f t="shared" si="14"/>
        <v>10.546000000000001</v>
      </c>
      <c r="H57" s="67">
        <f t="shared" si="14"/>
        <v>10.619199999999999</v>
      </c>
      <c r="I57" s="67">
        <f t="shared" si="14"/>
        <v>10.773199999999999</v>
      </c>
      <c r="J57" s="67">
        <f t="shared" si="14"/>
        <v>0</v>
      </c>
      <c r="K57" s="67">
        <f t="shared" si="14"/>
        <v>0</v>
      </c>
      <c r="L57" s="67">
        <f t="shared" si="14"/>
        <v>0</v>
      </c>
      <c r="M57" s="67">
        <f t="shared" si="14"/>
        <v>0</v>
      </c>
      <c r="N57" s="67">
        <f t="shared" si="14"/>
        <v>0</v>
      </c>
      <c r="O57" s="79"/>
    </row>
    <row r="58" spans="1:15" s="14" customFormat="1">
      <c r="A58" s="74"/>
      <c r="B58" s="518" t="s">
        <v>552</v>
      </c>
      <c r="C58" s="514"/>
      <c r="D58" s="73"/>
      <c r="E58" s="510">
        <f t="shared" ref="E58:N58" si="15">ROUND(SUM(D57*E16+E57*E17)/12,4)</f>
        <v>10.003500000000001</v>
      </c>
      <c r="F58" s="510">
        <f t="shared" si="15"/>
        <v>10.0167</v>
      </c>
      <c r="G58" s="510">
        <f t="shared" si="15"/>
        <v>10.503299999999999</v>
      </c>
      <c r="H58" s="510">
        <f t="shared" si="15"/>
        <v>10.619199999999999</v>
      </c>
      <c r="I58" s="510">
        <f t="shared" si="15"/>
        <v>10.773199999999999</v>
      </c>
      <c r="J58" s="510">
        <f t="shared" si="15"/>
        <v>0</v>
      </c>
      <c r="K58" s="510">
        <f t="shared" si="15"/>
        <v>0</v>
      </c>
      <c r="L58" s="510">
        <f t="shared" si="15"/>
        <v>0</v>
      </c>
      <c r="M58" s="510">
        <f t="shared" si="15"/>
        <v>0</v>
      </c>
      <c r="N58" s="510">
        <f t="shared" si="15"/>
        <v>0</v>
      </c>
      <c r="O58" s="515"/>
    </row>
    <row r="59" spans="1:15" s="72" customFormat="1" ht="14.25">
      <c r="A59" s="74"/>
      <c r="B59" s="518"/>
      <c r="C59" s="514"/>
      <c r="D59" s="73"/>
      <c r="E59" s="73"/>
      <c r="F59" s="73"/>
      <c r="G59" s="73"/>
      <c r="H59" s="73"/>
      <c r="I59" s="73"/>
      <c r="J59" s="73"/>
      <c r="K59" s="73"/>
      <c r="L59" s="520"/>
      <c r="M59" s="520"/>
      <c r="N59" s="520"/>
      <c r="O59" s="519"/>
    </row>
    <row r="60" spans="1:15" s="66" customFormat="1">
      <c r="A60" s="64"/>
      <c r="B60" s="648">
        <f>'1.  LRAMVA Summary'!B34</f>
        <v>0</v>
      </c>
      <c r="C60" s="786" t="str">
        <f>'2. LRAMVA Threshold'!J43</f>
        <v/>
      </c>
      <c r="D60" s="47"/>
      <c r="E60" s="47"/>
      <c r="F60" s="47"/>
      <c r="G60" s="47"/>
      <c r="H60" s="47"/>
      <c r="I60" s="47"/>
      <c r="J60" s="47"/>
      <c r="K60" s="47"/>
      <c r="L60" s="47"/>
      <c r="M60" s="47"/>
      <c r="N60" s="47"/>
      <c r="O60" s="71"/>
    </row>
    <row r="61" spans="1:15" s="18" customFormat="1" hidden="1" outlineLevel="1">
      <c r="A61" s="4"/>
      <c r="B61" s="571" t="s">
        <v>548</v>
      </c>
      <c r="C61" s="784"/>
      <c r="D61" s="47"/>
      <c r="E61" s="47"/>
      <c r="F61" s="47"/>
      <c r="G61" s="47"/>
      <c r="H61" s="47"/>
      <c r="I61" s="47"/>
      <c r="J61" s="47"/>
      <c r="K61" s="47"/>
      <c r="L61" s="47"/>
      <c r="M61" s="47"/>
      <c r="N61" s="47"/>
      <c r="O61" s="71"/>
    </row>
    <row r="62" spans="1:15" s="18" customFormat="1" hidden="1" outlineLevel="1">
      <c r="A62" s="4"/>
      <c r="B62" s="571" t="s">
        <v>549</v>
      </c>
      <c r="C62" s="784"/>
      <c r="D62" s="47"/>
      <c r="E62" s="47"/>
      <c r="F62" s="47"/>
      <c r="G62" s="47"/>
      <c r="H62" s="47"/>
      <c r="I62" s="47"/>
      <c r="J62" s="47"/>
      <c r="K62" s="47"/>
      <c r="L62" s="47"/>
      <c r="M62" s="47"/>
      <c r="N62" s="47"/>
      <c r="O62" s="71"/>
    </row>
    <row r="63" spans="1:15" s="18" customFormat="1" hidden="1" outlineLevel="1">
      <c r="A63" s="4"/>
      <c r="B63" s="571" t="s">
        <v>550</v>
      </c>
      <c r="C63" s="784"/>
      <c r="D63" s="47"/>
      <c r="E63" s="47"/>
      <c r="F63" s="47"/>
      <c r="G63" s="47"/>
      <c r="H63" s="47"/>
      <c r="I63" s="47"/>
      <c r="J63" s="47"/>
      <c r="K63" s="47"/>
      <c r="L63" s="47"/>
      <c r="M63" s="47"/>
      <c r="N63" s="47"/>
      <c r="O63" s="71"/>
    </row>
    <row r="64" spans="1:15" s="18" customFormat="1" collapsed="1">
      <c r="A64" s="4"/>
      <c r="B64" s="571" t="s">
        <v>551</v>
      </c>
      <c r="C64" s="787"/>
      <c r="D64" s="67">
        <f>SUM(D60:D63)</f>
        <v>0</v>
      </c>
      <c r="E64" s="67">
        <f t="shared" ref="E64:N64" si="16">SUM(E60:E63)</f>
        <v>0</v>
      </c>
      <c r="F64" s="67">
        <f t="shared" si="16"/>
        <v>0</v>
      </c>
      <c r="G64" s="67">
        <f t="shared" si="16"/>
        <v>0</v>
      </c>
      <c r="H64" s="67">
        <f t="shared" si="16"/>
        <v>0</v>
      </c>
      <c r="I64" s="67">
        <f t="shared" si="16"/>
        <v>0</v>
      </c>
      <c r="J64" s="67">
        <f t="shared" si="16"/>
        <v>0</v>
      </c>
      <c r="K64" s="67">
        <f t="shared" si="16"/>
        <v>0</v>
      </c>
      <c r="L64" s="67">
        <f t="shared" si="16"/>
        <v>0</v>
      </c>
      <c r="M64" s="67">
        <f t="shared" si="16"/>
        <v>0</v>
      </c>
      <c r="N64" s="67">
        <f t="shared" si="16"/>
        <v>0</v>
      </c>
      <c r="O64" s="79"/>
    </row>
    <row r="65" spans="1:15" s="14" customFormat="1">
      <c r="A65" s="74"/>
      <c r="B65" s="518" t="s">
        <v>552</v>
      </c>
      <c r="C65" s="514"/>
      <c r="D65" s="73"/>
      <c r="E65" s="510">
        <f t="shared" ref="E65:N65" si="17">ROUND(SUM(D64*E16+E64*E17)/12,4)</f>
        <v>0</v>
      </c>
      <c r="F65" s="510">
        <f t="shared" si="17"/>
        <v>0</v>
      </c>
      <c r="G65" s="510">
        <f t="shared" si="17"/>
        <v>0</v>
      </c>
      <c r="H65" s="510">
        <f t="shared" si="17"/>
        <v>0</v>
      </c>
      <c r="I65" s="510">
        <f>ROUND(SUM(H64*I16+I64*I17)/12,4)</f>
        <v>0</v>
      </c>
      <c r="J65" s="510">
        <f t="shared" si="17"/>
        <v>0</v>
      </c>
      <c r="K65" s="510">
        <f t="shared" si="17"/>
        <v>0</v>
      </c>
      <c r="L65" s="510">
        <f t="shared" si="17"/>
        <v>0</v>
      </c>
      <c r="M65" s="510">
        <f t="shared" si="17"/>
        <v>0</v>
      </c>
      <c r="N65" s="510">
        <f t="shared" si="17"/>
        <v>0</v>
      </c>
      <c r="O65" s="515"/>
    </row>
    <row r="66" spans="1:15" s="14" customFormat="1">
      <c r="A66" s="74"/>
      <c r="B66" s="75"/>
      <c r="C66" s="82"/>
      <c r="D66" s="73"/>
      <c r="E66" s="73"/>
      <c r="F66" s="73"/>
      <c r="G66" s="73"/>
      <c r="H66" s="73"/>
      <c r="I66" s="73"/>
      <c r="J66" s="73"/>
      <c r="K66" s="73"/>
      <c r="L66" s="513"/>
      <c r="M66" s="513"/>
      <c r="N66" s="513"/>
      <c r="O66" s="515"/>
    </row>
    <row r="67" spans="1:15" s="66" customFormat="1">
      <c r="A67" s="64"/>
      <c r="B67" s="648">
        <f>'1.  LRAMVA Summary'!B35</f>
        <v>0</v>
      </c>
      <c r="C67" s="786" t="str">
        <f>'2. LRAMVA Threshold'!K43</f>
        <v/>
      </c>
      <c r="D67" s="47"/>
      <c r="E67" s="47"/>
      <c r="F67" s="47"/>
      <c r="G67" s="47"/>
      <c r="H67" s="47"/>
      <c r="I67" s="47"/>
      <c r="J67" s="47"/>
      <c r="K67" s="47"/>
      <c r="L67" s="47"/>
      <c r="M67" s="47"/>
      <c r="N67" s="47"/>
      <c r="O67" s="71"/>
    </row>
    <row r="68" spans="1:15" s="18" customFormat="1" hidden="1" outlineLevel="1">
      <c r="A68" s="4"/>
      <c r="B68" s="571" t="s">
        <v>548</v>
      </c>
      <c r="C68" s="784"/>
      <c r="D68" s="47"/>
      <c r="E68" s="47"/>
      <c r="F68" s="47"/>
      <c r="G68" s="47"/>
      <c r="H68" s="47"/>
      <c r="I68" s="47"/>
      <c r="J68" s="47"/>
      <c r="K68" s="47"/>
      <c r="L68" s="47"/>
      <c r="M68" s="47"/>
      <c r="N68" s="47"/>
      <c r="O68" s="71"/>
    </row>
    <row r="69" spans="1:15" s="18" customFormat="1" hidden="1" outlineLevel="1">
      <c r="A69" s="4"/>
      <c r="B69" s="571" t="s">
        <v>549</v>
      </c>
      <c r="C69" s="784"/>
      <c r="D69" s="47"/>
      <c r="E69" s="47"/>
      <c r="F69" s="47"/>
      <c r="G69" s="47"/>
      <c r="H69" s="47"/>
      <c r="I69" s="47"/>
      <c r="J69" s="47"/>
      <c r="K69" s="47"/>
      <c r="L69" s="47"/>
      <c r="M69" s="47"/>
      <c r="N69" s="47"/>
      <c r="O69" s="71"/>
    </row>
    <row r="70" spans="1:15" s="18" customFormat="1" hidden="1" outlineLevel="1">
      <c r="A70" s="4"/>
      <c r="B70" s="571" t="s">
        <v>550</v>
      </c>
      <c r="C70" s="784"/>
      <c r="D70" s="47"/>
      <c r="E70" s="47"/>
      <c r="F70" s="47"/>
      <c r="G70" s="47"/>
      <c r="H70" s="47"/>
      <c r="I70" s="47"/>
      <c r="J70" s="47"/>
      <c r="K70" s="47"/>
      <c r="L70" s="47"/>
      <c r="M70" s="47"/>
      <c r="N70" s="47"/>
      <c r="O70" s="71"/>
    </row>
    <row r="71" spans="1:15" s="18" customFormat="1" collapsed="1">
      <c r="A71" s="4"/>
      <c r="B71" s="571" t="s">
        <v>551</v>
      </c>
      <c r="C71" s="787"/>
      <c r="D71" s="67">
        <f>SUM(D67:D70)</f>
        <v>0</v>
      </c>
      <c r="E71" s="67">
        <f t="shared" ref="E71:N71" si="18">SUM(E67:E70)</f>
        <v>0</v>
      </c>
      <c r="F71" s="67">
        <f>SUM(F67:F70)</f>
        <v>0</v>
      </c>
      <c r="G71" s="67">
        <f t="shared" si="18"/>
        <v>0</v>
      </c>
      <c r="H71" s="67">
        <f t="shared" si="18"/>
        <v>0</v>
      </c>
      <c r="I71" s="67">
        <f t="shared" si="18"/>
        <v>0</v>
      </c>
      <c r="J71" s="67">
        <f t="shared" si="18"/>
        <v>0</v>
      </c>
      <c r="K71" s="67">
        <f t="shared" si="18"/>
        <v>0</v>
      </c>
      <c r="L71" s="67">
        <f t="shared" si="18"/>
        <v>0</v>
      </c>
      <c r="M71" s="67">
        <f t="shared" si="18"/>
        <v>0</v>
      </c>
      <c r="N71" s="67">
        <f t="shared" si="18"/>
        <v>0</v>
      </c>
      <c r="O71" s="79"/>
    </row>
    <row r="72" spans="1:15" s="14" customFormat="1">
      <c r="A72" s="74"/>
      <c r="B72" s="518" t="s">
        <v>552</v>
      </c>
      <c r="C72" s="514"/>
      <c r="D72" s="73"/>
      <c r="E72" s="510">
        <f t="shared" ref="E72:N72" si="19">ROUND(SUM(D71*E16+E71*E17)/12,4)</f>
        <v>0</v>
      </c>
      <c r="F72" s="510">
        <f t="shared" si="19"/>
        <v>0</v>
      </c>
      <c r="G72" s="510">
        <f t="shared" si="19"/>
        <v>0</v>
      </c>
      <c r="H72" s="510">
        <f t="shared" si="19"/>
        <v>0</v>
      </c>
      <c r="I72" s="510">
        <f t="shared" si="19"/>
        <v>0</v>
      </c>
      <c r="J72" s="510">
        <f t="shared" si="19"/>
        <v>0</v>
      </c>
      <c r="K72" s="510">
        <f t="shared" si="19"/>
        <v>0</v>
      </c>
      <c r="L72" s="510">
        <f t="shared" si="19"/>
        <v>0</v>
      </c>
      <c r="M72" s="510">
        <f t="shared" si="19"/>
        <v>0</v>
      </c>
      <c r="N72" s="510">
        <f t="shared" si="19"/>
        <v>0</v>
      </c>
      <c r="O72" s="515"/>
    </row>
    <row r="73" spans="1:15" s="14" customFormat="1">
      <c r="A73" s="74"/>
      <c r="B73" s="507"/>
      <c r="C73" s="514"/>
      <c r="D73" s="73"/>
      <c r="E73" s="510"/>
      <c r="F73" s="510"/>
      <c r="G73" s="510"/>
      <c r="H73" s="510"/>
      <c r="I73" s="510"/>
      <c r="J73" s="510"/>
      <c r="K73" s="510"/>
      <c r="L73" s="510"/>
      <c r="M73" s="510"/>
      <c r="N73" s="510"/>
      <c r="O73" s="515"/>
    </row>
    <row r="74" spans="1:15" s="66" customFormat="1">
      <c r="A74" s="64"/>
      <c r="B74" s="648">
        <f>'1.  LRAMVA Summary'!B36</f>
        <v>0</v>
      </c>
      <c r="C74" s="786" t="str">
        <f>'2. LRAMVA Threshold'!L43</f>
        <v/>
      </c>
      <c r="D74" s="47"/>
      <c r="E74" s="47"/>
      <c r="F74" s="47"/>
      <c r="G74" s="47"/>
      <c r="H74" s="47"/>
      <c r="I74" s="47"/>
      <c r="J74" s="47"/>
      <c r="K74" s="47"/>
      <c r="L74" s="47"/>
      <c r="M74" s="47"/>
      <c r="N74" s="47"/>
      <c r="O74" s="71"/>
    </row>
    <row r="75" spans="1:15" s="18" customFormat="1" hidden="1" outlineLevel="1">
      <c r="A75" s="4"/>
      <c r="B75" s="571" t="s">
        <v>548</v>
      </c>
      <c r="C75" s="784"/>
      <c r="D75" s="47"/>
      <c r="E75" s="47"/>
      <c r="F75" s="47"/>
      <c r="G75" s="47"/>
      <c r="H75" s="47"/>
      <c r="I75" s="47"/>
      <c r="J75" s="47"/>
      <c r="K75" s="47"/>
      <c r="L75" s="47"/>
      <c r="M75" s="47"/>
      <c r="N75" s="47"/>
      <c r="O75" s="71"/>
    </row>
    <row r="76" spans="1:15" s="18" customFormat="1" hidden="1" outlineLevel="1">
      <c r="A76" s="4"/>
      <c r="B76" s="571" t="s">
        <v>549</v>
      </c>
      <c r="C76" s="784"/>
      <c r="D76" s="47"/>
      <c r="E76" s="47"/>
      <c r="F76" s="47"/>
      <c r="G76" s="47"/>
      <c r="H76" s="47"/>
      <c r="I76" s="47"/>
      <c r="J76" s="47"/>
      <c r="K76" s="47"/>
      <c r="L76" s="47"/>
      <c r="M76" s="47"/>
      <c r="N76" s="47"/>
      <c r="O76" s="71"/>
    </row>
    <row r="77" spans="1:15" s="18" customFormat="1" hidden="1" outlineLevel="1">
      <c r="A77" s="4"/>
      <c r="B77" s="571" t="s">
        <v>550</v>
      </c>
      <c r="C77" s="784"/>
      <c r="D77" s="47"/>
      <c r="E77" s="47"/>
      <c r="F77" s="47"/>
      <c r="G77" s="47"/>
      <c r="H77" s="47"/>
      <c r="I77" s="47"/>
      <c r="J77" s="47"/>
      <c r="K77" s="47"/>
      <c r="L77" s="47"/>
      <c r="M77" s="47"/>
      <c r="N77" s="47"/>
      <c r="O77" s="71"/>
    </row>
    <row r="78" spans="1:15" s="18" customFormat="1" collapsed="1">
      <c r="A78" s="4"/>
      <c r="B78" s="571" t="s">
        <v>551</v>
      </c>
      <c r="C78" s="787"/>
      <c r="D78" s="67">
        <f>SUM(D74:D77)</f>
        <v>0</v>
      </c>
      <c r="E78" s="67">
        <f>SUM(E74:E77)</f>
        <v>0</v>
      </c>
      <c r="F78" s="67">
        <f t="shared" ref="F78:N78" si="20">SUM(F74:F77)</f>
        <v>0</v>
      </c>
      <c r="G78" s="67">
        <f t="shared" si="20"/>
        <v>0</v>
      </c>
      <c r="H78" s="67">
        <f t="shared" si="20"/>
        <v>0</v>
      </c>
      <c r="I78" s="67">
        <f t="shared" si="20"/>
        <v>0</v>
      </c>
      <c r="J78" s="67">
        <f t="shared" si="20"/>
        <v>0</v>
      </c>
      <c r="K78" s="67">
        <f t="shared" si="20"/>
        <v>0</v>
      </c>
      <c r="L78" s="67">
        <f t="shared" si="20"/>
        <v>0</v>
      </c>
      <c r="M78" s="67">
        <f t="shared" si="20"/>
        <v>0</v>
      </c>
      <c r="N78" s="67">
        <f t="shared" si="20"/>
        <v>0</v>
      </c>
      <c r="O78" s="79"/>
    </row>
    <row r="79" spans="1:15" s="14" customFormat="1">
      <c r="A79" s="74"/>
      <c r="B79" s="518" t="s">
        <v>552</v>
      </c>
      <c r="C79" s="514"/>
      <c r="D79" s="73"/>
      <c r="E79" s="510">
        <f t="shared" ref="E79:N79" si="21">ROUND(SUM(D78*E16+E78*E17)/12,4)</f>
        <v>0</v>
      </c>
      <c r="F79" s="510">
        <f t="shared" si="21"/>
        <v>0</v>
      </c>
      <c r="G79" s="510">
        <f t="shared" si="21"/>
        <v>0</v>
      </c>
      <c r="H79" s="510">
        <f t="shared" si="21"/>
        <v>0</v>
      </c>
      <c r="I79" s="510">
        <f t="shared" si="21"/>
        <v>0</v>
      </c>
      <c r="J79" s="510">
        <f t="shared" si="21"/>
        <v>0</v>
      </c>
      <c r="K79" s="510">
        <f t="shared" si="21"/>
        <v>0</v>
      </c>
      <c r="L79" s="510">
        <f t="shared" si="21"/>
        <v>0</v>
      </c>
      <c r="M79" s="510">
        <f t="shared" si="21"/>
        <v>0</v>
      </c>
      <c r="N79" s="510">
        <f t="shared" si="21"/>
        <v>0</v>
      </c>
      <c r="O79" s="515"/>
    </row>
    <row r="80" spans="1:15" s="14" customFormat="1">
      <c r="A80" s="74"/>
      <c r="B80" s="507"/>
      <c r="C80" s="514"/>
      <c r="D80" s="73"/>
      <c r="E80" s="510"/>
      <c r="F80" s="510"/>
      <c r="G80" s="510"/>
      <c r="H80" s="510"/>
      <c r="I80" s="510"/>
      <c r="J80" s="510"/>
      <c r="K80" s="510"/>
      <c r="L80" s="510"/>
      <c r="M80" s="510"/>
      <c r="N80" s="510"/>
      <c r="O80" s="515"/>
    </row>
    <row r="81" spans="1:15" s="66" customFormat="1">
      <c r="A81" s="64"/>
      <c r="B81" s="648">
        <f>'1.  LRAMVA Summary'!B37</f>
        <v>0</v>
      </c>
      <c r="C81" s="786" t="str">
        <f>'2. LRAMVA Threshold'!M43</f>
        <v/>
      </c>
      <c r="D81" s="47"/>
      <c r="E81" s="47"/>
      <c r="F81" s="47"/>
      <c r="G81" s="47"/>
      <c r="H81" s="47"/>
      <c r="I81" s="47"/>
      <c r="J81" s="47"/>
      <c r="K81" s="47"/>
      <c r="L81" s="47"/>
      <c r="M81" s="47"/>
      <c r="N81" s="47"/>
      <c r="O81" s="71"/>
    </row>
    <row r="82" spans="1:15" s="18" customFormat="1" hidden="1" outlineLevel="1">
      <c r="A82" s="4"/>
      <c r="B82" s="571" t="s">
        <v>548</v>
      </c>
      <c r="C82" s="784"/>
      <c r="D82" s="47"/>
      <c r="E82" s="47"/>
      <c r="F82" s="47"/>
      <c r="G82" s="47"/>
      <c r="H82" s="47"/>
      <c r="I82" s="47"/>
      <c r="J82" s="47"/>
      <c r="K82" s="47"/>
      <c r="L82" s="47"/>
      <c r="M82" s="47"/>
      <c r="N82" s="47"/>
      <c r="O82" s="71"/>
    </row>
    <row r="83" spans="1:15" s="18" customFormat="1" hidden="1" outlineLevel="1">
      <c r="A83" s="4"/>
      <c r="B83" s="571" t="s">
        <v>549</v>
      </c>
      <c r="C83" s="784"/>
      <c r="D83" s="47"/>
      <c r="E83" s="47"/>
      <c r="F83" s="47"/>
      <c r="G83" s="47"/>
      <c r="H83" s="47"/>
      <c r="I83" s="47"/>
      <c r="J83" s="47"/>
      <c r="K83" s="47"/>
      <c r="L83" s="47"/>
      <c r="M83" s="47"/>
      <c r="N83" s="47"/>
      <c r="O83" s="71"/>
    </row>
    <row r="84" spans="1:15" s="18" customFormat="1" hidden="1" outlineLevel="1">
      <c r="A84" s="4"/>
      <c r="B84" s="571" t="s">
        <v>550</v>
      </c>
      <c r="C84" s="784"/>
      <c r="D84" s="47"/>
      <c r="E84" s="47"/>
      <c r="F84" s="47"/>
      <c r="G84" s="47"/>
      <c r="H84" s="47"/>
      <c r="I84" s="47"/>
      <c r="J84" s="47"/>
      <c r="K84" s="47"/>
      <c r="L84" s="47"/>
      <c r="M84" s="47"/>
      <c r="N84" s="47"/>
      <c r="O84" s="71"/>
    </row>
    <row r="85" spans="1:15" s="18" customFormat="1" collapsed="1">
      <c r="A85" s="4"/>
      <c r="B85" s="571" t="s">
        <v>551</v>
      </c>
      <c r="C85" s="787"/>
      <c r="D85" s="67">
        <f>SUM(D81:D84)</f>
        <v>0</v>
      </c>
      <c r="E85" s="67">
        <f>SUM(E81:E84)</f>
        <v>0</v>
      </c>
      <c r="F85" s="67">
        <f t="shared" ref="F85:N85" si="22">SUM(F81:F84)</f>
        <v>0</v>
      </c>
      <c r="G85" s="67">
        <f t="shared" si="22"/>
        <v>0</v>
      </c>
      <c r="H85" s="67">
        <f t="shared" si="22"/>
        <v>0</v>
      </c>
      <c r="I85" s="67">
        <f t="shared" si="22"/>
        <v>0</v>
      </c>
      <c r="J85" s="67">
        <f t="shared" si="22"/>
        <v>0</v>
      </c>
      <c r="K85" s="67">
        <f t="shared" si="22"/>
        <v>0</v>
      </c>
      <c r="L85" s="67">
        <f t="shared" si="22"/>
        <v>0</v>
      </c>
      <c r="M85" s="67">
        <f t="shared" si="22"/>
        <v>0</v>
      </c>
      <c r="N85" s="67">
        <f t="shared" si="22"/>
        <v>0</v>
      </c>
      <c r="O85" s="79"/>
    </row>
    <row r="86" spans="1:15" s="14" customFormat="1">
      <c r="A86" s="74"/>
      <c r="B86" s="518" t="s">
        <v>552</v>
      </c>
      <c r="C86" s="514"/>
      <c r="D86" s="73"/>
      <c r="E86" s="510">
        <f t="shared" ref="E86:N86" si="23">ROUND(SUM(D85*E16+E85*E17)/12,4)</f>
        <v>0</v>
      </c>
      <c r="F86" s="510">
        <f t="shared" si="23"/>
        <v>0</v>
      </c>
      <c r="G86" s="510">
        <f t="shared" si="23"/>
        <v>0</v>
      </c>
      <c r="H86" s="510">
        <f t="shared" si="23"/>
        <v>0</v>
      </c>
      <c r="I86" s="510">
        <f t="shared" si="23"/>
        <v>0</v>
      </c>
      <c r="J86" s="510">
        <f t="shared" si="23"/>
        <v>0</v>
      </c>
      <c r="K86" s="510">
        <f t="shared" si="23"/>
        <v>0</v>
      </c>
      <c r="L86" s="510">
        <f t="shared" si="23"/>
        <v>0</v>
      </c>
      <c r="M86" s="510">
        <f t="shared" si="23"/>
        <v>0</v>
      </c>
      <c r="N86" s="510">
        <f t="shared" si="23"/>
        <v>0</v>
      </c>
      <c r="O86" s="515"/>
    </row>
    <row r="87" spans="1:15" s="14" customFormat="1">
      <c r="A87" s="74"/>
      <c r="B87" s="507"/>
      <c r="C87" s="514"/>
      <c r="D87" s="73"/>
      <c r="E87" s="510"/>
      <c r="F87" s="510"/>
      <c r="G87" s="510"/>
      <c r="H87" s="510"/>
      <c r="I87" s="510"/>
      <c r="J87" s="510"/>
      <c r="K87" s="510"/>
      <c r="L87" s="510"/>
      <c r="M87" s="510"/>
      <c r="N87" s="510"/>
      <c r="O87" s="515"/>
    </row>
    <row r="88" spans="1:15" s="66" customFormat="1">
      <c r="A88" s="64"/>
      <c r="B88" s="648">
        <f>'1.  LRAMVA Summary'!B38</f>
        <v>0</v>
      </c>
      <c r="C88" s="786" t="str">
        <f>'2. LRAMVA Threshold'!N43</f>
        <v/>
      </c>
      <c r="D88" s="47"/>
      <c r="E88" s="47"/>
      <c r="F88" s="47"/>
      <c r="G88" s="47"/>
      <c r="H88" s="47"/>
      <c r="I88" s="47"/>
      <c r="J88" s="47"/>
      <c r="K88" s="47"/>
      <c r="L88" s="47"/>
      <c r="M88" s="47"/>
      <c r="N88" s="47"/>
      <c r="O88" s="71"/>
    </row>
    <row r="89" spans="1:15" s="18" customFormat="1" hidden="1" outlineLevel="1">
      <c r="A89" s="4"/>
      <c r="B89" s="571" t="s">
        <v>548</v>
      </c>
      <c r="C89" s="784"/>
      <c r="D89" s="47"/>
      <c r="E89" s="47"/>
      <c r="F89" s="47"/>
      <c r="G89" s="47"/>
      <c r="H89" s="47"/>
      <c r="I89" s="47"/>
      <c r="J89" s="47"/>
      <c r="K89" s="47"/>
      <c r="L89" s="47"/>
      <c r="M89" s="47"/>
      <c r="N89" s="47"/>
      <c r="O89" s="71"/>
    </row>
    <row r="90" spans="1:15" s="18" customFormat="1" hidden="1" outlineLevel="1">
      <c r="A90" s="4"/>
      <c r="B90" s="571" t="s">
        <v>549</v>
      </c>
      <c r="C90" s="784"/>
      <c r="D90" s="47"/>
      <c r="E90" s="47"/>
      <c r="F90" s="47"/>
      <c r="G90" s="47"/>
      <c r="H90" s="47"/>
      <c r="I90" s="47"/>
      <c r="J90" s="47"/>
      <c r="K90" s="47"/>
      <c r="L90" s="47"/>
      <c r="M90" s="47"/>
      <c r="N90" s="47"/>
      <c r="O90" s="71"/>
    </row>
    <row r="91" spans="1:15" s="18" customFormat="1" hidden="1" outlineLevel="1">
      <c r="A91" s="4"/>
      <c r="B91" s="571" t="s">
        <v>550</v>
      </c>
      <c r="C91" s="784"/>
      <c r="D91" s="47"/>
      <c r="E91" s="47"/>
      <c r="F91" s="47"/>
      <c r="G91" s="47"/>
      <c r="H91" s="47"/>
      <c r="I91" s="47"/>
      <c r="J91" s="47"/>
      <c r="K91" s="47"/>
      <c r="L91" s="47"/>
      <c r="M91" s="47"/>
      <c r="N91" s="47"/>
      <c r="O91" s="71"/>
    </row>
    <row r="92" spans="1:15" s="18" customFormat="1" collapsed="1">
      <c r="A92" s="4"/>
      <c r="B92" s="571" t="s">
        <v>551</v>
      </c>
      <c r="C92" s="787"/>
      <c r="D92" s="67">
        <f>SUM(D88:D91)</f>
        <v>0</v>
      </c>
      <c r="E92" s="67">
        <f>SUM(E88:E91)</f>
        <v>0</v>
      </c>
      <c r="F92" s="67">
        <f t="shared" ref="F92:N92" si="24">SUM(F88:F91)</f>
        <v>0</v>
      </c>
      <c r="G92" s="67">
        <f t="shared" si="24"/>
        <v>0</v>
      </c>
      <c r="H92" s="67">
        <f t="shared" si="24"/>
        <v>0</v>
      </c>
      <c r="I92" s="67">
        <f t="shared" si="24"/>
        <v>0</v>
      </c>
      <c r="J92" s="67">
        <f t="shared" si="24"/>
        <v>0</v>
      </c>
      <c r="K92" s="67">
        <f t="shared" si="24"/>
        <v>0</v>
      </c>
      <c r="L92" s="67">
        <f t="shared" si="24"/>
        <v>0</v>
      </c>
      <c r="M92" s="67">
        <f t="shared" si="24"/>
        <v>0</v>
      </c>
      <c r="N92" s="67">
        <f t="shared" si="24"/>
        <v>0</v>
      </c>
      <c r="O92" s="79"/>
    </row>
    <row r="93" spans="1:15" s="14" customFormat="1">
      <c r="A93" s="74"/>
      <c r="B93" s="518" t="s">
        <v>552</v>
      </c>
      <c r="C93" s="514"/>
      <c r="D93" s="73"/>
      <c r="E93" s="510">
        <f t="shared" ref="E93:N93" si="25">ROUND(SUM(D92*E16+E92*E17)/12,4)</f>
        <v>0</v>
      </c>
      <c r="F93" s="510">
        <f t="shared" si="25"/>
        <v>0</v>
      </c>
      <c r="G93" s="510">
        <f t="shared" si="25"/>
        <v>0</v>
      </c>
      <c r="H93" s="510">
        <f t="shared" si="25"/>
        <v>0</v>
      </c>
      <c r="I93" s="510">
        <f t="shared" si="25"/>
        <v>0</v>
      </c>
      <c r="J93" s="510">
        <f t="shared" si="25"/>
        <v>0</v>
      </c>
      <c r="K93" s="510">
        <f t="shared" si="25"/>
        <v>0</v>
      </c>
      <c r="L93" s="510">
        <f t="shared" si="25"/>
        <v>0</v>
      </c>
      <c r="M93" s="510">
        <f t="shared" si="25"/>
        <v>0</v>
      </c>
      <c r="N93" s="510">
        <f t="shared" si="25"/>
        <v>0</v>
      </c>
      <c r="O93" s="515"/>
    </row>
    <row r="94" spans="1:15" s="14" customFormat="1">
      <c r="A94" s="74"/>
      <c r="B94" s="507"/>
      <c r="C94" s="514"/>
      <c r="D94" s="73"/>
      <c r="E94" s="510"/>
      <c r="F94" s="510"/>
      <c r="G94" s="510"/>
      <c r="H94" s="510"/>
      <c r="I94" s="510"/>
      <c r="J94" s="510"/>
      <c r="K94" s="510"/>
      <c r="L94" s="510"/>
      <c r="M94" s="510"/>
      <c r="N94" s="510"/>
      <c r="O94" s="515"/>
    </row>
    <row r="95" spans="1:15" s="66" customFormat="1">
      <c r="A95" s="64"/>
      <c r="B95" s="648">
        <f>'1.  LRAMVA Summary'!B39</f>
        <v>0</v>
      </c>
      <c r="C95" s="786" t="str">
        <f>'2. LRAMVA Threshold'!O43</f>
        <v/>
      </c>
      <c r="D95" s="47"/>
      <c r="E95" s="47"/>
      <c r="F95" s="47"/>
      <c r="G95" s="47"/>
      <c r="H95" s="47"/>
      <c r="I95" s="47"/>
      <c r="J95" s="47"/>
      <c r="K95" s="47"/>
      <c r="L95" s="47"/>
      <c r="M95" s="47"/>
      <c r="N95" s="47"/>
      <c r="O95" s="71"/>
    </row>
    <row r="96" spans="1:15" s="18" customFormat="1" hidden="1" outlineLevel="1">
      <c r="A96" s="4"/>
      <c r="B96" s="571" t="s">
        <v>548</v>
      </c>
      <c r="C96" s="784"/>
      <c r="D96" s="47"/>
      <c r="E96" s="47"/>
      <c r="F96" s="47"/>
      <c r="G96" s="47"/>
      <c r="H96" s="47"/>
      <c r="I96" s="47"/>
      <c r="J96" s="47"/>
      <c r="K96" s="47"/>
      <c r="L96" s="47"/>
      <c r="M96" s="47"/>
      <c r="N96" s="47"/>
      <c r="O96" s="71"/>
    </row>
    <row r="97" spans="1:15" s="18" customFormat="1" hidden="1" outlineLevel="1">
      <c r="A97" s="4"/>
      <c r="B97" s="571" t="s">
        <v>549</v>
      </c>
      <c r="C97" s="784"/>
      <c r="D97" s="47"/>
      <c r="E97" s="47"/>
      <c r="F97" s="47"/>
      <c r="G97" s="47"/>
      <c r="H97" s="47"/>
      <c r="I97" s="47"/>
      <c r="J97" s="47"/>
      <c r="K97" s="47"/>
      <c r="L97" s="47"/>
      <c r="M97" s="47"/>
      <c r="N97" s="47"/>
      <c r="O97" s="71"/>
    </row>
    <row r="98" spans="1:15" s="18" customFormat="1" hidden="1" outlineLevel="1">
      <c r="A98" s="4"/>
      <c r="B98" s="571" t="s">
        <v>550</v>
      </c>
      <c r="C98" s="784"/>
      <c r="D98" s="47"/>
      <c r="E98" s="47"/>
      <c r="F98" s="47"/>
      <c r="G98" s="47"/>
      <c r="H98" s="47"/>
      <c r="I98" s="47"/>
      <c r="J98" s="47"/>
      <c r="K98" s="47"/>
      <c r="L98" s="47"/>
      <c r="M98" s="47"/>
      <c r="N98" s="47"/>
      <c r="O98" s="71"/>
    </row>
    <row r="99" spans="1:15" s="18" customFormat="1" collapsed="1">
      <c r="A99" s="4"/>
      <c r="B99" s="571" t="s">
        <v>551</v>
      </c>
      <c r="C99" s="787"/>
      <c r="D99" s="67">
        <f>SUM(D95:D98)</f>
        <v>0</v>
      </c>
      <c r="E99" s="67">
        <f>SUM(E95:E98)</f>
        <v>0</v>
      </c>
      <c r="F99" s="67">
        <f t="shared" ref="F99:N99" si="26">SUM(F95:F98)</f>
        <v>0</v>
      </c>
      <c r="G99" s="67">
        <f t="shared" si="26"/>
        <v>0</v>
      </c>
      <c r="H99" s="67">
        <f t="shared" si="26"/>
        <v>0</v>
      </c>
      <c r="I99" s="67">
        <f t="shared" si="26"/>
        <v>0</v>
      </c>
      <c r="J99" s="67">
        <f t="shared" si="26"/>
        <v>0</v>
      </c>
      <c r="K99" s="67">
        <f t="shared" si="26"/>
        <v>0</v>
      </c>
      <c r="L99" s="67">
        <f t="shared" si="26"/>
        <v>0</v>
      </c>
      <c r="M99" s="67">
        <f t="shared" si="26"/>
        <v>0</v>
      </c>
      <c r="N99" s="67">
        <f t="shared" si="26"/>
        <v>0</v>
      </c>
      <c r="O99" s="79"/>
    </row>
    <row r="100" spans="1:15" s="14" customFormat="1">
      <c r="A100" s="74"/>
      <c r="B100" s="518" t="s">
        <v>552</v>
      </c>
      <c r="C100" s="514"/>
      <c r="D100" s="73"/>
      <c r="E100" s="510">
        <f t="shared" ref="E100:N100" si="27">ROUND(SUM(D99*E16+E99*E17)/12,4)</f>
        <v>0</v>
      </c>
      <c r="F100" s="510">
        <f t="shared" si="27"/>
        <v>0</v>
      </c>
      <c r="G100" s="510">
        <f t="shared" si="27"/>
        <v>0</v>
      </c>
      <c r="H100" s="510">
        <f t="shared" si="27"/>
        <v>0</v>
      </c>
      <c r="I100" s="510">
        <f t="shared" si="27"/>
        <v>0</v>
      </c>
      <c r="J100" s="510">
        <f t="shared" si="27"/>
        <v>0</v>
      </c>
      <c r="K100" s="510">
        <f t="shared" si="27"/>
        <v>0</v>
      </c>
      <c r="L100" s="510">
        <f t="shared" si="27"/>
        <v>0</v>
      </c>
      <c r="M100" s="510">
        <f t="shared" si="27"/>
        <v>0</v>
      </c>
      <c r="N100" s="510">
        <f t="shared" si="27"/>
        <v>0</v>
      </c>
      <c r="O100" s="515"/>
    </row>
    <row r="101" spans="1:15" s="14" customFormat="1">
      <c r="A101" s="74"/>
      <c r="B101" s="507"/>
      <c r="C101" s="514"/>
      <c r="D101" s="73"/>
      <c r="E101" s="510"/>
      <c r="F101" s="510"/>
      <c r="G101" s="510"/>
      <c r="H101" s="510"/>
      <c r="I101" s="510"/>
      <c r="J101" s="510"/>
      <c r="K101" s="510"/>
      <c r="L101" s="510"/>
      <c r="M101" s="510"/>
      <c r="N101" s="510"/>
      <c r="O101" s="515"/>
    </row>
    <row r="102" spans="1:15" s="66" customFormat="1">
      <c r="A102" s="64"/>
      <c r="B102" s="648">
        <f>'1.  LRAMVA Summary'!B40</f>
        <v>0</v>
      </c>
      <c r="C102" s="786" t="str">
        <f>'2. LRAMVA Threshold'!P43</f>
        <v/>
      </c>
      <c r="D102" s="47"/>
      <c r="E102" s="47"/>
      <c r="F102" s="47"/>
      <c r="G102" s="47"/>
      <c r="H102" s="47"/>
      <c r="I102" s="47"/>
      <c r="J102" s="47"/>
      <c r="K102" s="47"/>
      <c r="L102" s="47"/>
      <c r="M102" s="47"/>
      <c r="N102" s="47"/>
      <c r="O102" s="71"/>
    </row>
    <row r="103" spans="1:15" s="18" customFormat="1" hidden="1" outlineLevel="1">
      <c r="A103" s="4"/>
      <c r="B103" s="571" t="s">
        <v>548</v>
      </c>
      <c r="C103" s="784"/>
      <c r="D103" s="47"/>
      <c r="E103" s="47"/>
      <c r="F103" s="47"/>
      <c r="G103" s="47"/>
      <c r="H103" s="47"/>
      <c r="I103" s="47"/>
      <c r="J103" s="47"/>
      <c r="K103" s="47"/>
      <c r="L103" s="47"/>
      <c r="M103" s="47"/>
      <c r="N103" s="47"/>
      <c r="O103" s="71"/>
    </row>
    <row r="104" spans="1:15" s="18" customFormat="1" hidden="1" outlineLevel="1">
      <c r="A104" s="4"/>
      <c r="B104" s="571" t="s">
        <v>549</v>
      </c>
      <c r="C104" s="784"/>
      <c r="D104" s="47"/>
      <c r="E104" s="47"/>
      <c r="F104" s="47"/>
      <c r="G104" s="47"/>
      <c r="H104" s="47"/>
      <c r="I104" s="47"/>
      <c r="J104" s="47"/>
      <c r="K104" s="47"/>
      <c r="L104" s="47"/>
      <c r="M104" s="47"/>
      <c r="N104" s="47"/>
      <c r="O104" s="71"/>
    </row>
    <row r="105" spans="1:15" s="18" customFormat="1" hidden="1" outlineLevel="1">
      <c r="A105" s="4"/>
      <c r="B105" s="571" t="s">
        <v>550</v>
      </c>
      <c r="C105" s="784"/>
      <c r="D105" s="47"/>
      <c r="E105" s="47"/>
      <c r="F105" s="47"/>
      <c r="G105" s="47"/>
      <c r="H105" s="47"/>
      <c r="I105" s="47"/>
      <c r="J105" s="47"/>
      <c r="K105" s="47"/>
      <c r="L105" s="47"/>
      <c r="M105" s="47"/>
      <c r="N105" s="47"/>
      <c r="O105" s="71"/>
    </row>
    <row r="106" spans="1:15" s="18" customFormat="1" collapsed="1">
      <c r="A106" s="4"/>
      <c r="B106" s="571" t="s">
        <v>551</v>
      </c>
      <c r="C106" s="787"/>
      <c r="D106" s="67">
        <f>SUM(D102:D105)</f>
        <v>0</v>
      </c>
      <c r="E106" s="67">
        <f>SUM(E102:E105)</f>
        <v>0</v>
      </c>
      <c r="F106" s="67">
        <f>SUM(F102:F105)</f>
        <v>0</v>
      </c>
      <c r="G106" s="67">
        <f t="shared" ref="G106:N106" si="28">SUM(G102:G105)</f>
        <v>0</v>
      </c>
      <c r="H106" s="67">
        <f t="shared" si="28"/>
        <v>0</v>
      </c>
      <c r="I106" s="67">
        <f t="shared" si="28"/>
        <v>0</v>
      </c>
      <c r="J106" s="67">
        <f t="shared" si="28"/>
        <v>0</v>
      </c>
      <c r="K106" s="67">
        <f t="shared" si="28"/>
        <v>0</v>
      </c>
      <c r="L106" s="67">
        <f t="shared" si="28"/>
        <v>0</v>
      </c>
      <c r="M106" s="67">
        <f t="shared" si="28"/>
        <v>0</v>
      </c>
      <c r="N106" s="67">
        <f t="shared" si="28"/>
        <v>0</v>
      </c>
      <c r="O106" s="79"/>
    </row>
    <row r="107" spans="1:15" s="14" customFormat="1">
      <c r="A107" s="74"/>
      <c r="B107" s="518" t="s">
        <v>552</v>
      </c>
      <c r="C107" s="514"/>
      <c r="D107" s="73"/>
      <c r="E107" s="510">
        <f t="shared" ref="E107:N107" si="29">ROUND(SUM(D106*E16+E106*E17)/12,4)</f>
        <v>0</v>
      </c>
      <c r="F107" s="510">
        <f t="shared" si="29"/>
        <v>0</v>
      </c>
      <c r="G107" s="510">
        <f t="shared" si="29"/>
        <v>0</v>
      </c>
      <c r="H107" s="510">
        <f t="shared" si="29"/>
        <v>0</v>
      </c>
      <c r="I107" s="510">
        <f t="shared" si="29"/>
        <v>0</v>
      </c>
      <c r="J107" s="510">
        <f t="shared" si="29"/>
        <v>0</v>
      </c>
      <c r="K107" s="510">
        <f t="shared" si="29"/>
        <v>0</v>
      </c>
      <c r="L107" s="510">
        <f t="shared" si="29"/>
        <v>0</v>
      </c>
      <c r="M107" s="510">
        <f t="shared" si="29"/>
        <v>0</v>
      </c>
      <c r="N107" s="510">
        <f t="shared" si="29"/>
        <v>0</v>
      </c>
      <c r="O107" s="515"/>
    </row>
    <row r="108" spans="1:15" s="14" customFormat="1">
      <c r="A108" s="74"/>
      <c r="B108" s="507"/>
      <c r="C108" s="514"/>
      <c r="D108" s="73"/>
      <c r="E108" s="510"/>
      <c r="F108" s="510"/>
      <c r="G108" s="510"/>
      <c r="H108" s="510"/>
      <c r="I108" s="510"/>
      <c r="J108" s="510"/>
      <c r="K108" s="510"/>
      <c r="L108" s="510"/>
      <c r="M108" s="510"/>
      <c r="N108" s="510"/>
      <c r="O108" s="515"/>
    </row>
    <row r="109" spans="1:15" s="66" customFormat="1">
      <c r="A109" s="64"/>
      <c r="B109" s="648">
        <f>'1.  LRAMVA Summary'!B41</f>
        <v>0</v>
      </c>
      <c r="C109" s="786" t="str">
        <f>'2. LRAMVA Threshold'!Q43</f>
        <v/>
      </c>
      <c r="D109" s="47"/>
      <c r="E109" s="47"/>
      <c r="F109" s="47"/>
      <c r="G109" s="47"/>
      <c r="H109" s="47"/>
      <c r="I109" s="47"/>
      <c r="J109" s="47"/>
      <c r="K109" s="47"/>
      <c r="L109" s="47"/>
      <c r="M109" s="47"/>
      <c r="N109" s="47"/>
      <c r="O109" s="71"/>
    </row>
    <row r="110" spans="1:15" s="18" customFormat="1" hidden="1" outlineLevel="1">
      <c r="A110" s="4"/>
      <c r="B110" s="571" t="s">
        <v>548</v>
      </c>
      <c r="C110" s="784"/>
      <c r="D110" s="47"/>
      <c r="E110" s="47"/>
      <c r="F110" s="47"/>
      <c r="G110" s="47"/>
      <c r="H110" s="47"/>
      <c r="I110" s="47"/>
      <c r="J110" s="47"/>
      <c r="K110" s="47"/>
      <c r="L110" s="47"/>
      <c r="M110" s="47"/>
      <c r="N110" s="47"/>
      <c r="O110" s="71"/>
    </row>
    <row r="111" spans="1:15" s="18" customFormat="1" hidden="1" outlineLevel="1">
      <c r="A111" s="4"/>
      <c r="B111" s="571" t="s">
        <v>549</v>
      </c>
      <c r="C111" s="784"/>
      <c r="D111" s="47"/>
      <c r="E111" s="47"/>
      <c r="F111" s="47"/>
      <c r="G111" s="47"/>
      <c r="H111" s="47"/>
      <c r="I111" s="47"/>
      <c r="J111" s="47"/>
      <c r="K111" s="47"/>
      <c r="L111" s="47"/>
      <c r="M111" s="47"/>
      <c r="N111" s="47"/>
      <c r="O111" s="71"/>
    </row>
    <row r="112" spans="1:15" s="18" customFormat="1" hidden="1" outlineLevel="1">
      <c r="A112" s="4"/>
      <c r="B112" s="571" t="s">
        <v>550</v>
      </c>
      <c r="C112" s="784"/>
      <c r="D112" s="47"/>
      <c r="E112" s="47"/>
      <c r="F112" s="47"/>
      <c r="G112" s="47"/>
      <c r="H112" s="47"/>
      <c r="I112" s="47"/>
      <c r="J112" s="47"/>
      <c r="K112" s="47"/>
      <c r="L112" s="47"/>
      <c r="M112" s="47"/>
      <c r="N112" s="47"/>
      <c r="O112" s="71"/>
    </row>
    <row r="113" spans="1:17" s="18" customFormat="1" collapsed="1">
      <c r="A113" s="4"/>
      <c r="B113" s="571" t="s">
        <v>551</v>
      </c>
      <c r="C113" s="787"/>
      <c r="D113" s="67">
        <f>SUM(D109:D112)</f>
        <v>0</v>
      </c>
      <c r="E113" s="67">
        <f>SUM(E109:E112)</f>
        <v>0</v>
      </c>
      <c r="F113" s="67">
        <f>SUM(F109:F112)</f>
        <v>0</v>
      </c>
      <c r="G113" s="67">
        <f>SUM(G109:G112)</f>
        <v>0</v>
      </c>
      <c r="H113" s="67">
        <f t="shared" ref="H113:N113" si="30">SUM(H109:H112)</f>
        <v>0</v>
      </c>
      <c r="I113" s="67">
        <f t="shared" si="30"/>
        <v>0</v>
      </c>
      <c r="J113" s="67">
        <f t="shared" si="30"/>
        <v>0</v>
      </c>
      <c r="K113" s="67">
        <f t="shared" si="30"/>
        <v>0</v>
      </c>
      <c r="L113" s="67">
        <f t="shared" si="30"/>
        <v>0</v>
      </c>
      <c r="M113" s="67">
        <f t="shared" si="30"/>
        <v>0</v>
      </c>
      <c r="N113" s="67">
        <f t="shared" si="30"/>
        <v>0</v>
      </c>
      <c r="O113" s="79"/>
    </row>
    <row r="114" spans="1:17" s="14" customFormat="1">
      <c r="A114" s="74"/>
      <c r="B114" s="518" t="s">
        <v>552</v>
      </c>
      <c r="C114" s="514"/>
      <c r="D114" s="73"/>
      <c r="E114" s="510">
        <f t="shared" ref="E114:N114" si="31">ROUND(SUM(D113*E16+E113*E17)/12,4)</f>
        <v>0</v>
      </c>
      <c r="F114" s="510">
        <f t="shared" si="31"/>
        <v>0</v>
      </c>
      <c r="G114" s="510">
        <f t="shared" si="31"/>
        <v>0</v>
      </c>
      <c r="H114" s="510">
        <f t="shared" si="31"/>
        <v>0</v>
      </c>
      <c r="I114" s="510">
        <f t="shared" si="31"/>
        <v>0</v>
      </c>
      <c r="J114" s="510">
        <f t="shared" si="31"/>
        <v>0</v>
      </c>
      <c r="K114" s="510">
        <f t="shared" si="31"/>
        <v>0</v>
      </c>
      <c r="L114" s="510">
        <f t="shared" si="31"/>
        <v>0</v>
      </c>
      <c r="M114" s="510">
        <f t="shared" si="31"/>
        <v>0</v>
      </c>
      <c r="N114" s="510">
        <f t="shared" si="31"/>
        <v>0</v>
      </c>
      <c r="O114" s="515"/>
    </row>
    <row r="115" spans="1:17" s="72" customFormat="1" ht="14.25">
      <c r="A115" s="74"/>
      <c r="B115" s="76"/>
      <c r="C115" s="83"/>
      <c r="D115" s="77"/>
      <c r="E115" s="77"/>
      <c r="F115" s="77"/>
      <c r="G115" s="77"/>
      <c r="H115" s="77"/>
      <c r="I115" s="77"/>
      <c r="J115" s="77"/>
      <c r="K115" s="521"/>
      <c r="L115" s="522"/>
      <c r="M115" s="522"/>
      <c r="N115" s="522"/>
      <c r="O115" s="523"/>
    </row>
    <row r="116" spans="1:17" s="3" customFormat="1" ht="21" customHeight="1">
      <c r="A116" s="4"/>
      <c r="B116" s="524" t="s">
        <v>606</v>
      </c>
      <c r="C116" s="100"/>
      <c r="D116" s="525"/>
      <c r="E116" s="525"/>
      <c r="F116" s="525"/>
      <c r="G116" s="525"/>
      <c r="H116" s="525"/>
      <c r="I116" s="525"/>
      <c r="J116" s="525"/>
      <c r="K116" s="525"/>
      <c r="L116" s="525"/>
      <c r="M116" s="525"/>
      <c r="N116" s="525"/>
      <c r="O116" s="525"/>
    </row>
    <row r="119" spans="1:17" ht="15.75">
      <c r="B119" s="120" t="s">
        <v>497</v>
      </c>
      <c r="J119" s="18"/>
    </row>
    <row r="120" spans="1:17" s="14" customFormat="1" ht="42.75" customHeight="1">
      <c r="A120" s="74"/>
      <c r="B120" s="791" t="s">
        <v>647</v>
      </c>
      <c r="C120" s="791"/>
      <c r="D120" s="791"/>
      <c r="E120" s="791"/>
      <c r="F120" s="791"/>
      <c r="G120" s="791"/>
      <c r="H120" s="791"/>
      <c r="I120" s="791"/>
      <c r="J120" s="791"/>
      <c r="K120" s="791"/>
      <c r="L120" s="791"/>
      <c r="M120" s="791"/>
      <c r="N120" s="791"/>
      <c r="O120" s="791"/>
      <c r="P120" s="791"/>
    </row>
    <row r="121" spans="1:17" s="18" customFormat="1" ht="9" customHeight="1">
      <c r="A121" s="4"/>
      <c r="B121" s="120"/>
      <c r="C121" s="80"/>
    </row>
    <row r="122" spans="1:17" ht="63.75" customHeight="1">
      <c r="B122" s="263" t="s">
        <v>237</v>
      </c>
      <c r="C122" s="263" t="str">
        <f>'1.  LRAMVA Summary'!D51</f>
        <v>Residential</v>
      </c>
      <c r="D122" s="263" t="str">
        <f>'1.  LRAMVA Summary'!E51</f>
        <v>GS&lt;50 kW</v>
      </c>
      <c r="E122" s="263" t="str">
        <f>'1.  LRAMVA Summary'!F51</f>
        <v>General Service 50 to 499 kW</v>
      </c>
      <c r="F122" s="263" t="str">
        <f>'1.  LRAMVA Summary'!G51</f>
        <v>General Service 500 to 4,999 kW</v>
      </c>
      <c r="G122" s="263" t="str">
        <f>'1.  LRAMVA Summary'!H51</f>
        <v>Large Use</v>
      </c>
      <c r="H122" s="263" t="str">
        <f>'1.  LRAMVA Summary'!I51</f>
        <v>Street Lighting</v>
      </c>
      <c r="I122" s="263" t="str">
        <f>'1.  LRAMVA Summary'!J51</f>
        <v/>
      </c>
      <c r="J122" s="263" t="str">
        <f>'1.  LRAMVA Summary'!K51</f>
        <v/>
      </c>
      <c r="K122" s="263" t="str">
        <f>'1.  LRAMVA Summary'!L51</f>
        <v/>
      </c>
      <c r="L122" s="263" t="str">
        <f>'1.  LRAMVA Summary'!M51</f>
        <v/>
      </c>
      <c r="M122" s="263" t="str">
        <f>'1.  LRAMVA Summary'!N51</f>
        <v/>
      </c>
      <c r="N122" s="263" t="str">
        <f>'1.  LRAMVA Summary'!O51</f>
        <v/>
      </c>
      <c r="O122" s="263" t="str">
        <f>'1.  LRAMVA Summary'!P51</f>
        <v/>
      </c>
      <c r="P122" s="263" t="str">
        <f>'1.  LRAMVA Summary'!Q51</f>
        <v/>
      </c>
      <c r="Q122" s="18"/>
    </row>
    <row r="123" spans="1:17" s="18" customFormat="1">
      <c r="A123" s="93"/>
      <c r="B123" s="621"/>
      <c r="C123" s="622" t="str">
        <f>'1.  LRAMVA Summary'!D52</f>
        <v>kWh</v>
      </c>
      <c r="D123" s="622" t="str">
        <f>'1.  LRAMVA Summary'!E52</f>
        <v>kWh</v>
      </c>
      <c r="E123" s="622" t="str">
        <f>'1.  LRAMVA Summary'!F52</f>
        <v>kW</v>
      </c>
      <c r="F123" s="622" t="str">
        <f>'1.  LRAMVA Summary'!G52</f>
        <v>kW</v>
      </c>
      <c r="G123" s="622" t="str">
        <f>'1.  LRAMVA Summary'!H52</f>
        <v>kW</v>
      </c>
      <c r="H123" s="622" t="str">
        <f>'1.  LRAMVA Summary'!I52</f>
        <v>kW</v>
      </c>
      <c r="I123" s="622" t="str">
        <f>'1.  LRAMVA Summary'!J52</f>
        <v/>
      </c>
      <c r="J123" s="622" t="str">
        <f>'1.  LRAMVA Summary'!K52</f>
        <v/>
      </c>
      <c r="K123" s="622" t="str">
        <f>'1.  LRAMVA Summary'!L52</f>
        <v/>
      </c>
      <c r="L123" s="622" t="str">
        <f>'1.  LRAMVA Summary'!M52</f>
        <v/>
      </c>
      <c r="M123" s="622" t="str">
        <f>'1.  LRAMVA Summary'!N52</f>
        <v/>
      </c>
      <c r="N123" s="622" t="str">
        <f>'1.  LRAMVA Summary'!O52</f>
        <v/>
      </c>
      <c r="O123" s="622" t="str">
        <f>'1.  LRAMVA Summary'!P52</f>
        <v/>
      </c>
      <c r="P123" s="623" t="str">
        <f>'1.  LRAMVA Summary'!Q52</f>
        <v/>
      </c>
    </row>
    <row r="124" spans="1:17">
      <c r="B124" s="535">
        <v>2011</v>
      </c>
      <c r="C124" s="526">
        <f t="shared" ref="C124:C129" si="32">HLOOKUP(B124,$E$15:$O$114,9,FALSE)</f>
        <v>1.15E-2</v>
      </c>
      <c r="D124" s="527">
        <f>HLOOKUP(B124,$E$15:$O$114,16,FALSE)</f>
        <v>1.1299999999999999E-2</v>
      </c>
      <c r="E124" s="528">
        <f>HLOOKUP(B124,$E$15:$O$114,23,FALSE)</f>
        <v>4.1208999999999998</v>
      </c>
      <c r="F124" s="527">
        <f>HLOOKUP(B124,$E$15:$O$114,30,FALSE)</f>
        <v>2.0436000000000001</v>
      </c>
      <c r="G124" s="528">
        <f>HLOOKUP(B124,$E$15:$O$114,37,FALSE)</f>
        <v>2.8597000000000001</v>
      </c>
      <c r="H124" s="527">
        <f>HLOOKUP(B124,$E$15:$O$114,44,FALSE)</f>
        <v>10.003500000000001</v>
      </c>
      <c r="I124" s="528">
        <f>HLOOKUP(B124,$E$15:$O$114,51,FALSE)</f>
        <v>0</v>
      </c>
      <c r="J124" s="528">
        <f>HLOOKUP(B124,$E$15:$O$114,58,FALSE)</f>
        <v>0</v>
      </c>
      <c r="K124" s="528">
        <f>HLOOKUP(B124,$E$15:$O$114,65,FALSE)</f>
        <v>0</v>
      </c>
      <c r="L124" s="528">
        <f>HLOOKUP(B124,$E$15:$O$114,72,FALSE)</f>
        <v>0</v>
      </c>
      <c r="M124" s="528">
        <f>HLOOKUP(B124,$E$15:$O$114,79,FALSE)</f>
        <v>0</v>
      </c>
      <c r="N124" s="528">
        <f>HLOOKUP(B124,$E$15:$O$114,86,FALSE)</f>
        <v>0</v>
      </c>
      <c r="O124" s="528">
        <f>HLOOKUP(B124,$E$15:$O$114,93,FALSE)</f>
        <v>0</v>
      </c>
      <c r="P124" s="528">
        <f>HLOOKUP(B124,$E$15:$O$114,100,FALSE)</f>
        <v>0</v>
      </c>
    </row>
    <row r="125" spans="1:17">
      <c r="B125" s="536">
        <v>2012</v>
      </c>
      <c r="C125" s="529">
        <f t="shared" si="32"/>
        <v>1.15E-2</v>
      </c>
      <c r="D125" s="530">
        <f>HLOOKUP(B125,$E$15:$O$114,16,FALSE)</f>
        <v>1.1299999999999999E-2</v>
      </c>
      <c r="E125" s="531">
        <f>HLOOKUP(B125,$E$15:$O$114,23,FALSE)</f>
        <v>4.1332000000000004</v>
      </c>
      <c r="F125" s="530">
        <f>HLOOKUP(B125,$E$15:$O$114,30,FALSE)</f>
        <v>2.0455000000000001</v>
      </c>
      <c r="G125" s="531">
        <f>HLOOKUP(B125,$E$15:$O$114,37,FALSE)</f>
        <v>2.8666999999999998</v>
      </c>
      <c r="H125" s="530">
        <f>HLOOKUP(B125,$E$15:$O$114,44,FALSE)</f>
        <v>10.0167</v>
      </c>
      <c r="I125" s="531">
        <f>HLOOKUP(B125,$E$15:$O$114,51,FALSE)</f>
        <v>0</v>
      </c>
      <c r="J125" s="531">
        <f>HLOOKUP(B125,$E$15:$O$114,58,FALSE)</f>
        <v>0</v>
      </c>
      <c r="K125" s="531">
        <f>HLOOKUP(B125,$E$15:$O$114,65,FALSE)</f>
        <v>0</v>
      </c>
      <c r="L125" s="531">
        <f>HLOOKUP(B125,$E$15:$O$114,72,FALSE)</f>
        <v>0</v>
      </c>
      <c r="M125" s="531">
        <f>HLOOKUP(B125,$E$15:$O$114,79,FALSE)</f>
        <v>0</v>
      </c>
      <c r="N125" s="531">
        <f>HLOOKUP(B125,$E$15:$O$114,86,FALSE)</f>
        <v>0</v>
      </c>
      <c r="O125" s="531">
        <f>HLOOKUP(B125,$E$15:$O$114,93,FALSE)</f>
        <v>0</v>
      </c>
      <c r="P125" s="531">
        <f t="shared" ref="P125:P133" si="33">HLOOKUP(B125,$E$15:$O$114,100,FALSE)</f>
        <v>0</v>
      </c>
    </row>
    <row r="126" spans="1:17">
      <c r="B126" s="536">
        <v>2013</v>
      </c>
      <c r="C126" s="529">
        <f t="shared" si="32"/>
        <v>1.3100000000000001E-2</v>
      </c>
      <c r="D126" s="530">
        <f t="shared" ref="D126:D133" si="34">HLOOKUP(B126,$E$15:$O$114,16,FALSE)</f>
        <v>1.15E-2</v>
      </c>
      <c r="E126" s="531">
        <f t="shared" ref="E126:E133" si="35">HLOOKUP(B126,$E$15:$O$114,23,FALSE)</f>
        <v>4.1851000000000003</v>
      </c>
      <c r="F126" s="530">
        <f t="shared" ref="F126:F133" si="36">HLOOKUP(B126,$E$15:$O$114,30,FALSE)</f>
        <v>2.1572</v>
      </c>
      <c r="G126" s="531">
        <f t="shared" ref="G126:G132" si="37">HLOOKUP(B126,$E$15:$O$114,37,FALSE)</f>
        <v>2.6656</v>
      </c>
      <c r="H126" s="530">
        <f t="shared" ref="H126:H133" si="38">HLOOKUP(B126,$E$15:$O$114,44,FALSE)</f>
        <v>10.503299999999999</v>
      </c>
      <c r="I126" s="531">
        <f t="shared" ref="I126:I133" si="39">HLOOKUP(B126,$E$15:$O$114,51,FALSE)</f>
        <v>0</v>
      </c>
      <c r="J126" s="531">
        <f t="shared" ref="J126:J133" si="40">HLOOKUP(B126,$E$15:$O$114,58,FALSE)</f>
        <v>0</v>
      </c>
      <c r="K126" s="531">
        <f t="shared" ref="K126:K133" si="41">HLOOKUP(B126,$E$15:$O$114,65,FALSE)</f>
        <v>0</v>
      </c>
      <c r="L126" s="531">
        <f t="shared" ref="L126:L133" si="42">HLOOKUP(B126,$E$15:$O$114,72,FALSE)</f>
        <v>0</v>
      </c>
      <c r="M126" s="531">
        <f t="shared" ref="M126:M133" si="43">HLOOKUP(B126,$E$15:$O$114,79,FALSE)</f>
        <v>0</v>
      </c>
      <c r="N126" s="531">
        <f t="shared" ref="N126:N133" si="44">HLOOKUP(B126,$E$15:$O$114,86,FALSE)</f>
        <v>0</v>
      </c>
      <c r="O126" s="531">
        <f t="shared" ref="O126:O133" si="45">HLOOKUP(B126,$E$15:$O$114,93,FALSE)</f>
        <v>0</v>
      </c>
      <c r="P126" s="531">
        <f t="shared" si="33"/>
        <v>0</v>
      </c>
    </row>
    <row r="127" spans="1:17">
      <c r="B127" s="536">
        <v>2014</v>
      </c>
      <c r="C127" s="529">
        <f t="shared" si="32"/>
        <v>1.3100000000000001E-2</v>
      </c>
      <c r="D127" s="530">
        <f>HLOOKUP(B127,$E$15:$O$114,16,FALSE)</f>
        <v>1.17E-2</v>
      </c>
      <c r="E127" s="531">
        <f>HLOOKUP(B127,$E$15:$O$114,23,FALSE)</f>
        <v>4.2502000000000004</v>
      </c>
      <c r="F127" s="530">
        <f>HLOOKUP(B127,$E$15:$O$114,30,FALSE)</f>
        <v>2.1869999999999998</v>
      </c>
      <c r="G127" s="531">
        <f>HLOOKUP(B127,$E$15:$O$114,37,FALSE)</f>
        <v>2.7145000000000001</v>
      </c>
      <c r="H127" s="530">
        <f>HLOOKUP(B127,$E$15:$O$114,44,FALSE)</f>
        <v>10.619199999999999</v>
      </c>
      <c r="I127" s="531">
        <f>HLOOKUP(B127,$E$15:$O$114,51,FALSE)</f>
        <v>0</v>
      </c>
      <c r="J127" s="531">
        <f>HLOOKUP(B127,$E$15:$O$114,58,FALSE)</f>
        <v>0</v>
      </c>
      <c r="K127" s="531">
        <f>HLOOKUP(B127,$E$15:$O$114,65,FALSE)</f>
        <v>0</v>
      </c>
      <c r="L127" s="531">
        <f>HLOOKUP(B127,$E$15:$O$114,72,FALSE)</f>
        <v>0</v>
      </c>
      <c r="M127" s="531">
        <f>HLOOKUP(B127,$E$15:$O$114,79,FALSE)</f>
        <v>0</v>
      </c>
      <c r="N127" s="531">
        <f>HLOOKUP(B127,$E$15:$O$114,86,FALSE)</f>
        <v>0</v>
      </c>
      <c r="O127" s="531">
        <f>HLOOKUP(B127,$E$15:$O$114,93,FALSE)</f>
        <v>0</v>
      </c>
      <c r="P127" s="531">
        <f>HLOOKUP(B127,$E$15:$O$114,100,FALSE)</f>
        <v>0</v>
      </c>
    </row>
    <row r="128" spans="1:17">
      <c r="B128" s="536">
        <v>2015</v>
      </c>
      <c r="C128" s="529">
        <f t="shared" si="32"/>
        <v>1.3299999999999999E-2</v>
      </c>
      <c r="D128" s="530">
        <f t="shared" si="34"/>
        <v>1.1900000000000001E-2</v>
      </c>
      <c r="E128" s="531">
        <f t="shared" si="35"/>
        <v>4.3117999999999999</v>
      </c>
      <c r="F128" s="530">
        <f t="shared" si="36"/>
        <v>2.2187000000000001</v>
      </c>
      <c r="G128" s="531">
        <f t="shared" si="37"/>
        <v>2.7538999999999998</v>
      </c>
      <c r="H128" s="530">
        <f t="shared" si="38"/>
        <v>10.773199999999999</v>
      </c>
      <c r="I128" s="531">
        <f t="shared" si="39"/>
        <v>0</v>
      </c>
      <c r="J128" s="531">
        <f t="shared" si="40"/>
        <v>0</v>
      </c>
      <c r="K128" s="531">
        <f t="shared" si="41"/>
        <v>0</v>
      </c>
      <c r="L128" s="531">
        <f t="shared" si="42"/>
        <v>0</v>
      </c>
      <c r="M128" s="531">
        <f t="shared" si="43"/>
        <v>0</v>
      </c>
      <c r="N128" s="531">
        <f t="shared" si="44"/>
        <v>0</v>
      </c>
      <c r="O128" s="531">
        <f t="shared" si="45"/>
        <v>0</v>
      </c>
      <c r="P128" s="531">
        <f t="shared" si="33"/>
        <v>0</v>
      </c>
    </row>
    <row r="129" spans="2:16">
      <c r="B129" s="536">
        <v>2016</v>
      </c>
      <c r="C129" s="529">
        <f t="shared" si="32"/>
        <v>0</v>
      </c>
      <c r="D129" s="530">
        <f t="shared" si="34"/>
        <v>0</v>
      </c>
      <c r="E129" s="531">
        <f t="shared" si="35"/>
        <v>0</v>
      </c>
      <c r="F129" s="530">
        <f t="shared" si="36"/>
        <v>0</v>
      </c>
      <c r="G129" s="531">
        <f t="shared" si="37"/>
        <v>0</v>
      </c>
      <c r="H129" s="530">
        <f t="shared" si="38"/>
        <v>0</v>
      </c>
      <c r="I129" s="531">
        <f t="shared" si="39"/>
        <v>0</v>
      </c>
      <c r="J129" s="531">
        <f t="shared" si="40"/>
        <v>0</v>
      </c>
      <c r="K129" s="531">
        <f t="shared" si="41"/>
        <v>0</v>
      </c>
      <c r="L129" s="531">
        <f t="shared" si="42"/>
        <v>0</v>
      </c>
      <c r="M129" s="531">
        <f t="shared" si="43"/>
        <v>0</v>
      </c>
      <c r="N129" s="531">
        <f t="shared" si="44"/>
        <v>0</v>
      </c>
      <c r="O129" s="531">
        <f t="shared" si="45"/>
        <v>0</v>
      </c>
      <c r="P129" s="531">
        <f t="shared" si="33"/>
        <v>0</v>
      </c>
    </row>
    <row r="130" spans="2:16" hidden="1">
      <c r="B130" s="536">
        <v>2017</v>
      </c>
      <c r="C130" s="529">
        <f>HLOOKUP(B130,$E$15:$O$114,9,FALSE)</f>
        <v>0</v>
      </c>
      <c r="D130" s="530">
        <f t="shared" si="34"/>
        <v>0</v>
      </c>
      <c r="E130" s="531">
        <f t="shared" si="35"/>
        <v>0</v>
      </c>
      <c r="F130" s="530">
        <f t="shared" si="36"/>
        <v>0</v>
      </c>
      <c r="G130" s="531">
        <f t="shared" si="37"/>
        <v>0</v>
      </c>
      <c r="H130" s="530">
        <f t="shared" si="38"/>
        <v>0</v>
      </c>
      <c r="I130" s="531">
        <f t="shared" si="39"/>
        <v>0</v>
      </c>
      <c r="J130" s="531">
        <f t="shared" si="40"/>
        <v>0</v>
      </c>
      <c r="K130" s="531">
        <f t="shared" si="41"/>
        <v>0</v>
      </c>
      <c r="L130" s="531">
        <f t="shared" si="42"/>
        <v>0</v>
      </c>
      <c r="M130" s="531">
        <f t="shared" si="43"/>
        <v>0</v>
      </c>
      <c r="N130" s="531">
        <f t="shared" si="44"/>
        <v>0</v>
      </c>
      <c r="O130" s="531">
        <f t="shared" si="45"/>
        <v>0</v>
      </c>
      <c r="P130" s="531">
        <f t="shared" si="33"/>
        <v>0</v>
      </c>
    </row>
    <row r="131" spans="2:16" hidden="1">
      <c r="B131" s="536">
        <v>2018</v>
      </c>
      <c r="C131" s="529">
        <f t="shared" ref="C131:C133" si="46">HLOOKUP(B131,$E$15:$O$114,9,FALSE)</f>
        <v>0</v>
      </c>
      <c r="D131" s="530">
        <f t="shared" si="34"/>
        <v>0</v>
      </c>
      <c r="E131" s="531">
        <f t="shared" si="35"/>
        <v>0</v>
      </c>
      <c r="F131" s="530">
        <f t="shared" si="36"/>
        <v>0</v>
      </c>
      <c r="G131" s="531">
        <f t="shared" si="37"/>
        <v>0</v>
      </c>
      <c r="H131" s="530">
        <f t="shared" si="38"/>
        <v>0</v>
      </c>
      <c r="I131" s="531">
        <f t="shared" si="39"/>
        <v>0</v>
      </c>
      <c r="J131" s="531">
        <f t="shared" si="40"/>
        <v>0</v>
      </c>
      <c r="K131" s="531">
        <f t="shared" si="41"/>
        <v>0</v>
      </c>
      <c r="L131" s="531">
        <f t="shared" si="42"/>
        <v>0</v>
      </c>
      <c r="M131" s="531">
        <f t="shared" si="43"/>
        <v>0</v>
      </c>
      <c r="N131" s="531">
        <f t="shared" si="44"/>
        <v>0</v>
      </c>
      <c r="O131" s="531">
        <f t="shared" si="45"/>
        <v>0</v>
      </c>
      <c r="P131" s="531">
        <f t="shared" si="33"/>
        <v>0</v>
      </c>
    </row>
    <row r="132" spans="2:16" hidden="1">
      <c r="B132" s="536">
        <v>2019</v>
      </c>
      <c r="C132" s="529">
        <f t="shared" si="46"/>
        <v>0</v>
      </c>
      <c r="D132" s="530">
        <f t="shared" si="34"/>
        <v>0</v>
      </c>
      <c r="E132" s="531">
        <f t="shared" si="35"/>
        <v>0</v>
      </c>
      <c r="F132" s="530">
        <f t="shared" si="36"/>
        <v>0</v>
      </c>
      <c r="G132" s="531">
        <f t="shared" si="37"/>
        <v>0</v>
      </c>
      <c r="H132" s="530">
        <f t="shared" si="38"/>
        <v>0</v>
      </c>
      <c r="I132" s="531">
        <f t="shared" si="39"/>
        <v>0</v>
      </c>
      <c r="J132" s="531">
        <f t="shared" si="40"/>
        <v>0</v>
      </c>
      <c r="K132" s="531">
        <f t="shared" si="41"/>
        <v>0</v>
      </c>
      <c r="L132" s="531">
        <f t="shared" si="42"/>
        <v>0</v>
      </c>
      <c r="M132" s="531">
        <f t="shared" si="43"/>
        <v>0</v>
      </c>
      <c r="N132" s="531">
        <f t="shared" si="44"/>
        <v>0</v>
      </c>
      <c r="O132" s="531">
        <f t="shared" si="45"/>
        <v>0</v>
      </c>
      <c r="P132" s="531">
        <f t="shared" si="33"/>
        <v>0</v>
      </c>
    </row>
    <row r="133" spans="2:16" hidden="1">
      <c r="B133" s="537">
        <v>2020</v>
      </c>
      <c r="C133" s="532">
        <f t="shared" si="46"/>
        <v>0</v>
      </c>
      <c r="D133" s="533">
        <f t="shared" si="34"/>
        <v>0</v>
      </c>
      <c r="E133" s="534">
        <f t="shared" si="35"/>
        <v>0</v>
      </c>
      <c r="F133" s="533">
        <f t="shared" si="36"/>
        <v>0</v>
      </c>
      <c r="G133" s="534">
        <f>HLOOKUP(B133,$E$15:$O$114,37,FALSE)</f>
        <v>0</v>
      </c>
      <c r="H133" s="533">
        <f t="shared" si="38"/>
        <v>0</v>
      </c>
      <c r="I133" s="534">
        <f t="shared" si="39"/>
        <v>0</v>
      </c>
      <c r="J133" s="534">
        <f t="shared" si="40"/>
        <v>0</v>
      </c>
      <c r="K133" s="534">
        <f t="shared" si="41"/>
        <v>0</v>
      </c>
      <c r="L133" s="534">
        <f t="shared" si="42"/>
        <v>0</v>
      </c>
      <c r="M133" s="534">
        <f t="shared" si="43"/>
        <v>0</v>
      </c>
      <c r="N133" s="534">
        <f t="shared" si="44"/>
        <v>0</v>
      </c>
      <c r="O133" s="534">
        <f t="shared" si="45"/>
        <v>0</v>
      </c>
      <c r="P133" s="534">
        <f t="shared" si="33"/>
        <v>0</v>
      </c>
    </row>
    <row r="134" spans="2:16" ht="18.75" customHeight="1">
      <c r="B134" s="524" t="s">
        <v>606</v>
      </c>
      <c r="C134" s="634"/>
      <c r="D134" s="635"/>
      <c r="E134" s="636"/>
      <c r="F134" s="635"/>
      <c r="G134" s="635"/>
      <c r="H134" s="635"/>
      <c r="I134" s="635"/>
      <c r="J134" s="635"/>
      <c r="K134" s="635"/>
      <c r="L134" s="635"/>
      <c r="M134" s="635"/>
      <c r="N134" s="635"/>
      <c r="O134" s="635"/>
      <c r="P134" s="635"/>
    </row>
    <row r="136" spans="2:16">
      <c r="B136" s="628" t="s">
        <v>588</v>
      </c>
    </row>
    <row r="142" spans="2:16">
      <c r="C142" s="745"/>
      <c r="D142" s="745"/>
      <c r="E142" s="745"/>
      <c r="F142" s="745"/>
      <c r="G142" s="745"/>
      <c r="H142" s="745"/>
    </row>
    <row r="143" spans="2:16">
      <c r="C143" s="745"/>
      <c r="D143" s="745"/>
      <c r="E143" s="745"/>
      <c r="F143" s="745"/>
      <c r="G143" s="745"/>
      <c r="H143" s="745"/>
    </row>
    <row r="144" spans="2:16">
      <c r="C144" s="745"/>
      <c r="D144" s="745"/>
      <c r="E144" s="745"/>
      <c r="F144" s="745"/>
      <c r="G144" s="745"/>
      <c r="H144" s="745"/>
    </row>
    <row r="145" spans="3:8">
      <c r="C145" s="745"/>
      <c r="D145" s="745"/>
      <c r="E145" s="745"/>
      <c r="F145" s="745"/>
      <c r="G145" s="745"/>
      <c r="H145" s="745"/>
    </row>
    <row r="146" spans="3:8">
      <c r="C146" s="745"/>
      <c r="D146" s="745"/>
      <c r="E146" s="745"/>
      <c r="F146" s="745"/>
      <c r="G146" s="745"/>
      <c r="H146" s="745"/>
    </row>
    <row r="147" spans="3:8">
      <c r="C147" s="745"/>
      <c r="D147" s="745"/>
      <c r="E147" s="745"/>
      <c r="F147" s="745"/>
      <c r="G147" s="745"/>
      <c r="H147" s="745"/>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hyperlink ref="C9" location="Table_3_a.__Distribution_Rates_by_Rate_Class" display="Table 3-a."/>
    <hyperlink ref="B136" location="'3.  Distribution Rates'!A1" display="Return to top"/>
  </hyperlinks>
  <pageMargins left="0.7" right="0.7" top="0.75" bottom="0.75" header="0.3" footer="0.3"/>
  <pageSetup scale="3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534"/>
  <sheetViews>
    <sheetView topLeftCell="A354" zoomScale="90" zoomScaleNormal="90" zoomScaleSheetLayoutView="80" zoomScalePageLayoutView="85" workbookViewId="0">
      <pane xSplit="2" topLeftCell="C1" activePane="topRight" state="frozen"/>
      <selection pane="topRight" activeCell="J379" sqref="J379"/>
    </sheetView>
  </sheetViews>
  <sheetFormatPr defaultColWidth="9.140625" defaultRowHeight="14.25" outlineLevelRow="1" outlineLevelCol="1"/>
  <cols>
    <col min="1" max="1" width="4.7109375" style="544" customWidth="1"/>
    <col min="2" max="2" width="43.7109375" style="280" customWidth="1"/>
    <col min="3" max="3" width="14" style="280" customWidth="1"/>
    <col min="4" max="4" width="18.140625" style="279" customWidth="1"/>
    <col min="5" max="13" width="14.28515625" style="279" customWidth="1" outlineLevel="1"/>
    <col min="14" max="14" width="12.42578125" style="279" customWidth="1" outlineLevel="1"/>
    <col min="15" max="15" width="17.5703125" style="279" customWidth="1"/>
    <col min="16" max="24" width="9.42578125" style="279" customWidth="1" outlineLevel="1"/>
    <col min="25" max="25" width="14.140625" style="281" customWidth="1"/>
    <col min="26" max="26" width="14.5703125" style="281" customWidth="1"/>
    <col min="27" max="27" width="16.85546875" style="281" customWidth="1"/>
    <col min="28" max="28" width="17.5703125" style="281" customWidth="1"/>
    <col min="29" max="35" width="14.5703125" style="281" customWidth="1"/>
    <col min="36" max="38" width="15" style="281" customWidth="1"/>
    <col min="39" max="39" width="15.7109375" style="282" bestFit="1" customWidth="1"/>
    <col min="40" max="40" width="14.5703125" style="279" customWidth="1"/>
    <col min="41" max="41" width="14.85546875" style="279" customWidth="1"/>
    <col min="42" max="42" width="14" style="279" customWidth="1"/>
    <col min="43" max="43" width="9.7109375" style="279" customWidth="1"/>
    <col min="44" max="44" width="11.140625" style="279" customWidth="1"/>
    <col min="45" max="45" width="12.140625" style="279" customWidth="1"/>
    <col min="46" max="46" width="6.42578125" style="279" bestFit="1" customWidth="1"/>
    <col min="47" max="51" width="9.140625" style="279"/>
    <col min="52" max="52" width="6.42578125" style="279" bestFit="1" customWidth="1"/>
    <col min="53" max="16384" width="9.140625" style="279"/>
  </cols>
  <sheetData>
    <row r="1" spans="1:39" ht="164.25" customHeight="1"/>
    <row r="2" spans="1:39" ht="23.25" customHeight="1" thickBot="1"/>
    <row r="3" spans="1:39" ht="25.5" customHeight="1" thickBot="1">
      <c r="B3" s="805" t="s">
        <v>172</v>
      </c>
      <c r="C3" s="283" t="s">
        <v>176</v>
      </c>
      <c r="D3" s="542"/>
      <c r="E3" s="284"/>
      <c r="F3" s="285"/>
      <c r="G3" s="285"/>
      <c r="H3" s="285"/>
      <c r="I3" s="285"/>
      <c r="J3" s="285"/>
      <c r="K3" s="285"/>
      <c r="L3" s="285"/>
      <c r="M3" s="285"/>
      <c r="N3" s="285"/>
      <c r="O3" s="285"/>
      <c r="P3" s="285"/>
      <c r="Q3" s="285"/>
      <c r="R3" s="285"/>
      <c r="S3" s="285"/>
      <c r="T3" s="285"/>
      <c r="U3" s="285"/>
      <c r="V3" s="285"/>
      <c r="W3" s="285"/>
      <c r="X3" s="285"/>
      <c r="Y3" s="285"/>
      <c r="Z3" s="285"/>
      <c r="AA3" s="285"/>
      <c r="AB3" s="285"/>
      <c r="AC3" s="285"/>
      <c r="AD3" s="285"/>
      <c r="AE3" s="285"/>
      <c r="AF3" s="285"/>
      <c r="AG3" s="285"/>
      <c r="AH3" s="285"/>
      <c r="AI3" s="285"/>
      <c r="AJ3" s="285"/>
      <c r="AK3" s="285"/>
      <c r="AL3" s="285"/>
      <c r="AM3" s="286"/>
    </row>
    <row r="4" spans="1:39" ht="24" customHeight="1" thickBot="1">
      <c r="B4" s="805"/>
      <c r="C4" s="287" t="s">
        <v>173</v>
      </c>
      <c r="D4" s="288"/>
      <c r="E4" s="289"/>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6"/>
    </row>
    <row r="5" spans="1:39" ht="29.25" customHeight="1" thickBot="1">
      <c r="B5" s="601"/>
      <c r="C5" s="788" t="s">
        <v>624</v>
      </c>
      <c r="D5" s="789"/>
      <c r="E5" s="289"/>
      <c r="F5" s="285"/>
      <c r="G5" s="285"/>
      <c r="H5" s="285"/>
      <c r="I5" s="285"/>
      <c r="J5" s="285"/>
      <c r="K5" s="285"/>
      <c r="L5" s="285"/>
      <c r="M5" s="285"/>
      <c r="N5" s="285"/>
      <c r="O5" s="285"/>
      <c r="P5" s="285"/>
      <c r="Q5" s="285"/>
      <c r="R5" s="285"/>
      <c r="S5" s="285"/>
      <c r="T5" s="285"/>
      <c r="U5" s="285"/>
      <c r="V5" s="285"/>
      <c r="W5" s="285"/>
      <c r="X5" s="285"/>
      <c r="Y5" s="285"/>
      <c r="Z5" s="285"/>
      <c r="AA5" s="285"/>
      <c r="AB5" s="285"/>
      <c r="AC5" s="285"/>
      <c r="AD5" s="285"/>
      <c r="AE5" s="285"/>
      <c r="AF5" s="285"/>
      <c r="AG5" s="285"/>
      <c r="AH5" s="285"/>
      <c r="AI5" s="285"/>
      <c r="AJ5" s="285"/>
      <c r="AK5" s="285"/>
      <c r="AL5" s="285"/>
      <c r="AM5" s="286"/>
    </row>
    <row r="6" spans="1:39" ht="20.25" customHeight="1">
      <c r="B6" s="290"/>
      <c r="C6" s="291"/>
      <c r="D6" s="292"/>
      <c r="E6" s="292"/>
      <c r="F6" s="292"/>
      <c r="G6" s="292"/>
      <c r="H6" s="292"/>
      <c r="I6" s="292"/>
      <c r="J6" s="292"/>
      <c r="K6" s="292"/>
      <c r="L6" s="292"/>
      <c r="M6" s="292"/>
      <c r="N6" s="292"/>
      <c r="O6" s="292"/>
      <c r="P6" s="292"/>
      <c r="Q6" s="292"/>
      <c r="R6" s="292"/>
      <c r="S6" s="292"/>
      <c r="T6" s="292"/>
      <c r="U6" s="292"/>
      <c r="V6" s="292"/>
      <c r="W6" s="292"/>
      <c r="X6" s="292"/>
      <c r="Y6" s="293"/>
      <c r="Z6" s="293"/>
      <c r="AA6" s="293"/>
      <c r="AB6" s="293"/>
      <c r="AC6" s="293"/>
      <c r="AD6" s="293"/>
      <c r="AE6" s="293"/>
      <c r="AF6" s="294"/>
      <c r="AG6" s="294"/>
      <c r="AH6" s="294"/>
      <c r="AI6" s="294"/>
      <c r="AJ6" s="294"/>
      <c r="AK6" s="294"/>
      <c r="AL6" s="294"/>
      <c r="AM6" s="295"/>
    </row>
    <row r="7" spans="1:39" ht="45.75" customHeight="1">
      <c r="B7" s="805" t="s">
        <v>519</v>
      </c>
      <c r="C7" s="804" t="s">
        <v>654</v>
      </c>
      <c r="D7" s="804"/>
      <c r="E7" s="804"/>
      <c r="F7" s="804"/>
      <c r="G7" s="804"/>
      <c r="H7" s="804"/>
      <c r="I7" s="804"/>
      <c r="J7" s="804"/>
      <c r="K7" s="804"/>
      <c r="L7" s="804"/>
      <c r="M7" s="804"/>
      <c r="N7" s="804"/>
      <c r="O7" s="804"/>
      <c r="P7" s="804"/>
      <c r="Q7" s="804"/>
      <c r="R7" s="804"/>
      <c r="S7" s="804"/>
      <c r="T7" s="804"/>
      <c r="U7" s="804"/>
      <c r="V7" s="804"/>
      <c r="W7" s="804"/>
      <c r="X7" s="804"/>
      <c r="Y7" s="650"/>
      <c r="Z7" s="650"/>
      <c r="AA7" s="650"/>
      <c r="AB7" s="650"/>
      <c r="AC7" s="650"/>
      <c r="AD7" s="650"/>
      <c r="AE7" s="296"/>
      <c r="AF7" s="296"/>
      <c r="AG7" s="296"/>
      <c r="AH7" s="296"/>
      <c r="AI7" s="296"/>
      <c r="AJ7" s="296"/>
      <c r="AK7" s="296"/>
      <c r="AL7" s="296"/>
    </row>
    <row r="8" spans="1:39" s="297" customFormat="1" ht="58.5" customHeight="1">
      <c r="A8" s="544"/>
      <c r="B8" s="805"/>
      <c r="C8" s="804" t="s">
        <v>649</v>
      </c>
      <c r="D8" s="804"/>
      <c r="E8" s="804"/>
      <c r="F8" s="804"/>
      <c r="G8" s="804"/>
      <c r="H8" s="804"/>
      <c r="I8" s="804"/>
      <c r="J8" s="804"/>
      <c r="K8" s="804"/>
      <c r="L8" s="804"/>
      <c r="M8" s="804"/>
      <c r="N8" s="804"/>
      <c r="O8" s="804"/>
      <c r="P8" s="804"/>
      <c r="Q8" s="804"/>
      <c r="R8" s="804"/>
      <c r="S8" s="804"/>
      <c r="T8" s="804"/>
      <c r="U8" s="804"/>
      <c r="V8" s="804"/>
      <c r="W8" s="804"/>
      <c r="X8" s="804"/>
      <c r="Y8" s="650"/>
      <c r="Z8" s="650"/>
      <c r="AA8" s="650"/>
      <c r="AB8" s="650"/>
      <c r="AC8" s="650"/>
      <c r="AD8" s="650"/>
      <c r="AE8" s="298"/>
      <c r="AF8" s="281"/>
      <c r="AG8" s="281"/>
      <c r="AH8" s="281"/>
      <c r="AI8" s="281"/>
      <c r="AJ8" s="281"/>
      <c r="AK8" s="281"/>
      <c r="AL8" s="281"/>
      <c r="AM8" s="282"/>
    </row>
    <row r="9" spans="1:39" s="297" customFormat="1" ht="57.75" customHeight="1">
      <c r="A9" s="544"/>
      <c r="B9" s="299"/>
      <c r="C9" s="804" t="s">
        <v>652</v>
      </c>
      <c r="D9" s="804"/>
      <c r="E9" s="804"/>
      <c r="F9" s="804"/>
      <c r="G9" s="804"/>
      <c r="H9" s="804"/>
      <c r="I9" s="804"/>
      <c r="J9" s="804"/>
      <c r="K9" s="804"/>
      <c r="L9" s="804"/>
      <c r="M9" s="804"/>
      <c r="N9" s="804"/>
      <c r="O9" s="804"/>
      <c r="P9" s="804"/>
      <c r="Q9" s="804"/>
      <c r="R9" s="804"/>
      <c r="S9" s="804"/>
      <c r="T9" s="804"/>
      <c r="U9" s="804"/>
      <c r="V9" s="804"/>
      <c r="W9" s="804"/>
      <c r="X9" s="804"/>
      <c r="Y9" s="650"/>
      <c r="Z9" s="650"/>
      <c r="AA9" s="650"/>
      <c r="AB9" s="650"/>
      <c r="AC9" s="650"/>
      <c r="AD9" s="650"/>
      <c r="AE9" s="298"/>
      <c r="AF9" s="281"/>
      <c r="AG9" s="281"/>
      <c r="AH9" s="281"/>
      <c r="AI9" s="281"/>
      <c r="AJ9" s="281"/>
      <c r="AK9" s="281"/>
      <c r="AL9" s="281"/>
      <c r="AM9" s="282"/>
    </row>
    <row r="10" spans="1:39" ht="48.75" customHeight="1">
      <c r="B10" s="301"/>
      <c r="C10" s="804" t="s">
        <v>653</v>
      </c>
      <c r="D10" s="804"/>
      <c r="E10" s="804"/>
      <c r="F10" s="804"/>
      <c r="G10" s="804"/>
      <c r="H10" s="804"/>
      <c r="I10" s="804"/>
      <c r="J10" s="804"/>
      <c r="K10" s="804"/>
      <c r="L10" s="804"/>
      <c r="M10" s="804"/>
      <c r="N10" s="804"/>
      <c r="O10" s="804"/>
      <c r="P10" s="804"/>
      <c r="Q10" s="804"/>
      <c r="R10" s="804"/>
      <c r="S10" s="804"/>
      <c r="T10" s="804"/>
      <c r="U10" s="804"/>
      <c r="V10" s="804"/>
      <c r="W10" s="804"/>
      <c r="X10" s="804"/>
      <c r="Y10" s="650"/>
      <c r="Z10" s="650"/>
      <c r="AA10" s="650"/>
      <c r="AB10" s="650"/>
      <c r="AC10" s="650"/>
      <c r="AD10" s="650"/>
      <c r="AE10" s="298"/>
      <c r="AF10" s="302"/>
      <c r="AG10" s="302"/>
      <c r="AH10" s="302"/>
      <c r="AI10" s="302"/>
      <c r="AJ10" s="302"/>
      <c r="AK10" s="302"/>
      <c r="AL10" s="302"/>
    </row>
    <row r="11" spans="1:39" ht="72" customHeight="1">
      <c r="C11" s="804" t="s">
        <v>665</v>
      </c>
      <c r="D11" s="804"/>
      <c r="E11" s="804"/>
      <c r="F11" s="804"/>
      <c r="G11" s="804"/>
      <c r="H11" s="804"/>
      <c r="I11" s="804"/>
      <c r="J11" s="804"/>
      <c r="K11" s="804"/>
      <c r="L11" s="804"/>
      <c r="M11" s="804"/>
      <c r="N11" s="804"/>
      <c r="O11" s="804"/>
      <c r="P11" s="804"/>
      <c r="Q11" s="804"/>
      <c r="R11" s="804"/>
      <c r="S11" s="804"/>
      <c r="T11" s="804"/>
      <c r="U11" s="804"/>
      <c r="V11" s="804"/>
      <c r="W11" s="804"/>
      <c r="X11" s="804"/>
      <c r="Y11" s="650"/>
      <c r="Z11" s="650"/>
      <c r="AA11" s="650"/>
      <c r="AB11" s="650"/>
      <c r="AC11" s="650"/>
      <c r="AD11" s="650"/>
      <c r="AE11" s="298"/>
      <c r="AF11" s="302"/>
      <c r="AG11" s="302"/>
      <c r="AH11" s="302"/>
      <c r="AI11" s="302"/>
      <c r="AJ11" s="302"/>
      <c r="AK11" s="302"/>
      <c r="AL11" s="302"/>
      <c r="AM11" s="279"/>
    </row>
    <row r="12" spans="1:39" ht="20.25" customHeight="1">
      <c r="C12" s="300"/>
      <c r="D12" s="300"/>
      <c r="E12" s="300"/>
      <c r="F12" s="300"/>
      <c r="G12" s="300"/>
      <c r="H12" s="300"/>
      <c r="I12" s="300"/>
      <c r="J12" s="300"/>
      <c r="K12" s="300"/>
      <c r="L12" s="300"/>
      <c r="M12" s="300"/>
      <c r="N12" s="300"/>
      <c r="O12" s="300"/>
      <c r="P12" s="300"/>
      <c r="Q12" s="300"/>
      <c r="R12" s="300"/>
      <c r="S12" s="300"/>
      <c r="T12" s="300"/>
      <c r="U12" s="300"/>
      <c r="V12" s="300"/>
      <c r="W12" s="300"/>
      <c r="X12" s="300"/>
      <c r="Y12" s="300"/>
      <c r="Z12" s="300"/>
      <c r="AA12" s="300"/>
      <c r="AB12" s="300"/>
      <c r="AC12" s="300"/>
      <c r="AD12" s="300"/>
      <c r="AE12" s="298"/>
      <c r="AF12" s="302"/>
      <c r="AG12" s="302"/>
      <c r="AH12" s="302"/>
      <c r="AI12" s="302"/>
      <c r="AJ12" s="302"/>
      <c r="AK12" s="302"/>
      <c r="AL12" s="302"/>
      <c r="AM12" s="279"/>
    </row>
    <row r="13" spans="1:39" ht="20.25" customHeight="1">
      <c r="B13" s="805" t="s">
        <v>589</v>
      </c>
      <c r="C13" s="627" t="s">
        <v>584</v>
      </c>
      <c r="D13" s="576"/>
      <c r="E13" s="576"/>
      <c r="F13" s="576"/>
      <c r="G13" s="576"/>
      <c r="H13" s="576"/>
      <c r="I13" s="576"/>
      <c r="J13" s="576"/>
      <c r="K13" s="576"/>
      <c r="L13" s="576"/>
      <c r="M13" s="576"/>
      <c r="N13" s="576"/>
      <c r="O13" s="576"/>
      <c r="P13" s="576"/>
      <c r="Q13" s="576"/>
      <c r="R13" s="576"/>
      <c r="S13" s="576"/>
      <c r="T13" s="576"/>
      <c r="U13" s="576"/>
      <c r="V13" s="576"/>
      <c r="W13" s="576"/>
      <c r="X13" s="576"/>
      <c r="Y13" s="576"/>
      <c r="Z13" s="576"/>
      <c r="AA13" s="576"/>
      <c r="AB13" s="576"/>
      <c r="AC13" s="576"/>
      <c r="AD13" s="576"/>
      <c r="AE13" s="298"/>
      <c r="AF13" s="302"/>
      <c r="AG13" s="302"/>
      <c r="AH13" s="302"/>
      <c r="AI13" s="302"/>
      <c r="AJ13" s="302"/>
      <c r="AK13" s="302"/>
      <c r="AL13" s="302"/>
      <c r="AM13" s="279"/>
    </row>
    <row r="14" spans="1:39" ht="20.25" customHeight="1">
      <c r="B14" s="805"/>
      <c r="C14" s="627" t="s">
        <v>585</v>
      </c>
      <c r="D14" s="576"/>
      <c r="E14" s="576"/>
      <c r="F14" s="576"/>
      <c r="G14" s="576"/>
      <c r="H14" s="576"/>
      <c r="I14" s="576"/>
      <c r="J14" s="576"/>
      <c r="K14" s="576"/>
      <c r="L14" s="576"/>
      <c r="M14" s="576"/>
      <c r="N14" s="576"/>
      <c r="O14" s="576"/>
      <c r="P14" s="576"/>
      <c r="Q14" s="576"/>
      <c r="R14" s="576"/>
      <c r="S14" s="576"/>
      <c r="T14" s="576"/>
      <c r="U14" s="576"/>
      <c r="V14" s="576"/>
      <c r="W14" s="576"/>
      <c r="X14" s="576"/>
      <c r="Y14" s="576"/>
      <c r="Z14" s="576"/>
      <c r="AA14" s="576"/>
      <c r="AB14" s="576"/>
      <c r="AC14" s="576"/>
      <c r="AD14" s="576"/>
      <c r="AE14" s="298"/>
      <c r="AF14" s="302"/>
      <c r="AG14" s="302"/>
      <c r="AH14" s="302"/>
      <c r="AI14" s="302"/>
      <c r="AJ14" s="302"/>
      <c r="AK14" s="302"/>
      <c r="AL14" s="302"/>
      <c r="AM14" s="279"/>
    </row>
    <row r="15" spans="1:39" ht="20.25" customHeight="1">
      <c r="C15" s="627" t="s">
        <v>586</v>
      </c>
      <c r="D15" s="576"/>
      <c r="E15" s="576"/>
      <c r="F15" s="576"/>
      <c r="G15" s="576"/>
      <c r="H15" s="576"/>
      <c r="I15" s="576"/>
      <c r="J15" s="576"/>
      <c r="K15" s="576"/>
      <c r="L15" s="576"/>
      <c r="M15" s="576"/>
      <c r="N15" s="576"/>
      <c r="O15" s="576"/>
      <c r="P15" s="576"/>
      <c r="Q15" s="576"/>
      <c r="R15" s="576"/>
      <c r="S15" s="576"/>
      <c r="T15" s="576"/>
      <c r="U15" s="576"/>
      <c r="V15" s="576"/>
      <c r="W15" s="576"/>
      <c r="X15" s="576"/>
      <c r="Y15" s="576"/>
      <c r="Z15" s="576"/>
      <c r="AA15" s="576"/>
      <c r="AB15" s="576"/>
      <c r="AC15" s="576"/>
      <c r="AD15" s="576"/>
      <c r="AE15" s="298"/>
      <c r="AF15" s="302"/>
      <c r="AG15" s="302"/>
      <c r="AH15" s="302"/>
      <c r="AI15" s="302"/>
      <c r="AJ15" s="302"/>
      <c r="AK15" s="302"/>
      <c r="AL15" s="302"/>
      <c r="AM15" s="279"/>
    </row>
    <row r="16" spans="1:39" ht="20.25" customHeight="1">
      <c r="C16" s="627" t="s">
        <v>587</v>
      </c>
      <c r="D16" s="576"/>
      <c r="E16" s="576"/>
      <c r="F16" s="576"/>
      <c r="G16" s="576"/>
      <c r="H16" s="576"/>
      <c r="I16" s="576"/>
      <c r="J16" s="576"/>
      <c r="K16" s="576"/>
      <c r="L16" s="576"/>
      <c r="M16" s="576"/>
      <c r="N16" s="576"/>
      <c r="O16" s="576"/>
      <c r="P16" s="576"/>
      <c r="Q16" s="576"/>
      <c r="R16" s="576"/>
      <c r="S16" s="576"/>
      <c r="T16" s="576"/>
      <c r="U16" s="576"/>
      <c r="V16" s="576"/>
      <c r="W16" s="576"/>
      <c r="X16" s="576"/>
      <c r="Y16" s="576"/>
      <c r="Z16" s="576"/>
      <c r="AA16" s="576"/>
      <c r="AB16" s="576"/>
      <c r="AC16" s="576"/>
      <c r="AD16" s="576"/>
      <c r="AE16" s="298"/>
      <c r="AF16" s="302"/>
      <c r="AG16" s="302"/>
      <c r="AH16" s="302"/>
      <c r="AI16" s="302"/>
      <c r="AJ16" s="302"/>
      <c r="AK16" s="302"/>
      <c r="AL16" s="302"/>
      <c r="AM16" s="279"/>
    </row>
    <row r="17" spans="1:39" ht="23.25" customHeight="1">
      <c r="B17" s="303"/>
      <c r="C17" s="304"/>
      <c r="D17" s="305"/>
      <c r="E17" s="305"/>
      <c r="F17" s="305"/>
      <c r="G17" s="305"/>
      <c r="H17" s="305"/>
      <c r="I17" s="305"/>
      <c r="J17" s="305"/>
      <c r="K17" s="305"/>
      <c r="L17" s="305"/>
      <c r="M17" s="305"/>
      <c r="N17" s="305"/>
      <c r="P17" s="305"/>
      <c r="Q17" s="305"/>
      <c r="R17" s="305"/>
      <c r="S17" s="305"/>
      <c r="T17" s="305"/>
      <c r="U17" s="305"/>
      <c r="V17" s="305"/>
      <c r="W17" s="305"/>
      <c r="X17" s="305"/>
      <c r="Y17" s="296"/>
    </row>
    <row r="18" spans="1:39" ht="15.75">
      <c r="B18" s="306" t="s">
        <v>244</v>
      </c>
      <c r="C18" s="307"/>
      <c r="E18" s="626" t="s">
        <v>599</v>
      </c>
      <c r="O18" s="307"/>
      <c r="Y18" s="296"/>
      <c r="Z18" s="293"/>
      <c r="AA18" s="293"/>
      <c r="AB18" s="293"/>
      <c r="AC18" s="293"/>
      <c r="AD18" s="293"/>
      <c r="AE18" s="293"/>
      <c r="AF18" s="293"/>
      <c r="AG18" s="293"/>
      <c r="AH18" s="293"/>
      <c r="AI18" s="293"/>
      <c r="AJ18" s="293"/>
      <c r="AK18" s="293"/>
      <c r="AL18" s="293"/>
      <c r="AM18" s="308"/>
    </row>
    <row r="19" spans="1:39" s="309" customFormat="1" ht="36" customHeight="1">
      <c r="A19" s="544"/>
      <c r="B19" s="795" t="s">
        <v>213</v>
      </c>
      <c r="C19" s="797" t="s">
        <v>33</v>
      </c>
      <c r="D19" s="310" t="s">
        <v>426</v>
      </c>
      <c r="E19" s="799" t="s">
        <v>211</v>
      </c>
      <c r="F19" s="800"/>
      <c r="G19" s="800"/>
      <c r="H19" s="800"/>
      <c r="I19" s="800"/>
      <c r="J19" s="800"/>
      <c r="K19" s="800"/>
      <c r="L19" s="800"/>
      <c r="M19" s="801"/>
      <c r="N19" s="802" t="s">
        <v>215</v>
      </c>
      <c r="O19" s="310" t="s">
        <v>427</v>
      </c>
      <c r="P19" s="799" t="s">
        <v>214</v>
      </c>
      <c r="Q19" s="800"/>
      <c r="R19" s="800"/>
      <c r="S19" s="800"/>
      <c r="T19" s="800"/>
      <c r="U19" s="800"/>
      <c r="V19" s="800"/>
      <c r="W19" s="800"/>
      <c r="X19" s="801"/>
      <c r="Y19" s="792" t="s">
        <v>246</v>
      </c>
      <c r="Z19" s="793"/>
      <c r="AA19" s="793"/>
      <c r="AB19" s="793"/>
      <c r="AC19" s="793"/>
      <c r="AD19" s="793"/>
      <c r="AE19" s="793"/>
      <c r="AF19" s="793"/>
      <c r="AG19" s="793"/>
      <c r="AH19" s="793"/>
      <c r="AI19" s="793"/>
      <c r="AJ19" s="793"/>
      <c r="AK19" s="793"/>
      <c r="AL19" s="793"/>
      <c r="AM19" s="794"/>
    </row>
    <row r="20" spans="1:39" s="309" customFormat="1" ht="59.25" customHeight="1">
      <c r="A20" s="544"/>
      <c r="B20" s="796"/>
      <c r="C20" s="798"/>
      <c r="D20" s="311">
        <v>2011</v>
      </c>
      <c r="E20" s="311">
        <v>2012</v>
      </c>
      <c r="F20" s="311">
        <v>2013</v>
      </c>
      <c r="G20" s="311">
        <v>2014</v>
      </c>
      <c r="H20" s="311">
        <v>2015</v>
      </c>
      <c r="I20" s="311">
        <v>2016</v>
      </c>
      <c r="J20" s="311">
        <v>2017</v>
      </c>
      <c r="K20" s="311">
        <v>2018</v>
      </c>
      <c r="L20" s="311">
        <v>2019</v>
      </c>
      <c r="M20" s="311">
        <v>2020</v>
      </c>
      <c r="N20" s="803"/>
      <c r="O20" s="311">
        <v>2011</v>
      </c>
      <c r="P20" s="311">
        <v>2012</v>
      </c>
      <c r="Q20" s="311">
        <v>2013</v>
      </c>
      <c r="R20" s="311">
        <v>2014</v>
      </c>
      <c r="S20" s="311">
        <v>2015</v>
      </c>
      <c r="T20" s="311">
        <v>2016</v>
      </c>
      <c r="U20" s="311">
        <v>2017</v>
      </c>
      <c r="V20" s="311">
        <v>2018</v>
      </c>
      <c r="W20" s="311">
        <v>2019</v>
      </c>
      <c r="X20" s="311">
        <v>2020</v>
      </c>
      <c r="Y20" s="311" t="str">
        <f>'1.  LRAMVA Summary'!D51</f>
        <v>Residential</v>
      </c>
      <c r="Z20" s="312" t="str">
        <f>'1.  LRAMVA Summary'!E51</f>
        <v>GS&lt;50 kW</v>
      </c>
      <c r="AA20" s="312" t="str">
        <f>'1.  LRAMVA Summary'!F51</f>
        <v>General Service 50 to 499 kW</v>
      </c>
      <c r="AB20" s="312" t="str">
        <f>'1.  LRAMVA Summary'!G51</f>
        <v>General Service 500 to 4,999 kW</v>
      </c>
      <c r="AC20" s="312" t="str">
        <f>'1.  LRAMVA Summary'!H51</f>
        <v>Large Use</v>
      </c>
      <c r="AD20" s="312" t="str">
        <f>'1.  LRAMVA Summary'!I51</f>
        <v>Street Lighting</v>
      </c>
      <c r="AE20" s="312" t="str">
        <f>'1.  LRAMVA Summary'!J51</f>
        <v/>
      </c>
      <c r="AF20" s="312" t="str">
        <f>'1.  LRAMVA Summary'!K51</f>
        <v/>
      </c>
      <c r="AG20" s="312" t="str">
        <f>'1.  LRAMVA Summary'!L51</f>
        <v/>
      </c>
      <c r="AH20" s="312" t="str">
        <f>'1.  LRAMVA Summary'!M51</f>
        <v/>
      </c>
      <c r="AI20" s="312" t="str">
        <f>'1.  LRAMVA Summary'!N51</f>
        <v/>
      </c>
      <c r="AJ20" s="312" t="str">
        <f>'1.  LRAMVA Summary'!O51</f>
        <v/>
      </c>
      <c r="AK20" s="312" t="str">
        <f>'1.  LRAMVA Summary'!P51</f>
        <v/>
      </c>
      <c r="AL20" s="312" t="str">
        <f>'1.  LRAMVA Summary'!Q51</f>
        <v/>
      </c>
      <c r="AM20" s="313" t="str">
        <f>'1.  LRAMVA Summary'!R51</f>
        <v>Total</v>
      </c>
    </row>
    <row r="21" spans="1:39" s="319" customFormat="1" ht="15.75" customHeight="1">
      <c r="A21" s="545"/>
      <c r="B21" s="314" t="s">
        <v>0</v>
      </c>
      <c r="C21" s="315"/>
      <c r="D21" s="315"/>
      <c r="E21" s="315"/>
      <c r="F21" s="315"/>
      <c r="G21" s="315"/>
      <c r="H21" s="315"/>
      <c r="I21" s="315"/>
      <c r="J21" s="315"/>
      <c r="K21" s="315"/>
      <c r="L21" s="315"/>
      <c r="M21" s="315"/>
      <c r="N21" s="316"/>
      <c r="O21" s="315"/>
      <c r="P21" s="315"/>
      <c r="Q21" s="315"/>
      <c r="R21" s="315"/>
      <c r="S21" s="315"/>
      <c r="T21" s="315"/>
      <c r="U21" s="315"/>
      <c r="V21" s="315"/>
      <c r="W21" s="315"/>
      <c r="X21" s="315"/>
      <c r="Y21" s="317" t="str">
        <f>'1.  LRAMVA Summary'!D52</f>
        <v>kWh</v>
      </c>
      <c r="Z21" s="317" t="str">
        <f>'1.  LRAMVA Summary'!E52</f>
        <v>kWh</v>
      </c>
      <c r="AA21" s="317" t="str">
        <f>'1.  LRAMVA Summary'!F52</f>
        <v>kW</v>
      </c>
      <c r="AB21" s="317" t="str">
        <f>'1.  LRAMVA Summary'!G52</f>
        <v>kW</v>
      </c>
      <c r="AC21" s="317" t="str">
        <f>'1.  LRAMVA Summary'!H52</f>
        <v>kW</v>
      </c>
      <c r="AD21" s="317" t="str">
        <f>'1.  LRAMVA Summary'!I52</f>
        <v>kW</v>
      </c>
      <c r="AE21" s="317" t="str">
        <f>'1.  LRAMVA Summary'!J52</f>
        <v/>
      </c>
      <c r="AF21" s="317" t="str">
        <f>'1.  LRAMVA Summary'!K52</f>
        <v/>
      </c>
      <c r="AG21" s="317" t="str">
        <f>'1.  LRAMVA Summary'!L52</f>
        <v/>
      </c>
      <c r="AH21" s="317" t="str">
        <f>'1.  LRAMVA Summary'!M52</f>
        <v/>
      </c>
      <c r="AI21" s="317" t="str">
        <f>'1.  LRAMVA Summary'!N52</f>
        <v/>
      </c>
      <c r="AJ21" s="317" t="str">
        <f>'1.  LRAMVA Summary'!O52</f>
        <v/>
      </c>
      <c r="AK21" s="317" t="str">
        <f>'1.  LRAMVA Summary'!P52</f>
        <v/>
      </c>
      <c r="AL21" s="317" t="str">
        <f>'1.  LRAMVA Summary'!Q52</f>
        <v/>
      </c>
      <c r="AM21" s="318"/>
    </row>
    <row r="22" spans="1:39" s="309" customFormat="1" ht="15" customHeight="1" outlineLevel="1">
      <c r="A22" s="544">
        <v>1</v>
      </c>
      <c r="B22" s="320" t="s">
        <v>1</v>
      </c>
      <c r="C22" s="317" t="s">
        <v>25</v>
      </c>
      <c r="D22" s="321">
        <v>812064</v>
      </c>
      <c r="E22" s="321">
        <f>+'7-a.  2011'!AX26</f>
        <v>812064</v>
      </c>
      <c r="F22" s="321">
        <f>+'7-a.  2011'!AY26</f>
        <v>812064</v>
      </c>
      <c r="G22" s="321">
        <f>+'7-a.  2011'!AZ26</f>
        <v>811350</v>
      </c>
      <c r="H22" s="321">
        <f>+'7-a.  2011'!BA26</f>
        <v>618340</v>
      </c>
      <c r="I22" s="321" t="str">
        <f>+'7-a.  2011'!BB26</f>
        <v xml:space="preserve">                -  </v>
      </c>
      <c r="J22" s="321" t="str">
        <f>+'7-a.  2011'!BC26</f>
        <v xml:space="preserve">                      -  </v>
      </c>
      <c r="K22" s="321" t="str">
        <f>+'7-a.  2011'!BD26</f>
        <v xml:space="preserve">                      -  </v>
      </c>
      <c r="L22" s="321" t="str">
        <f>+'7-a.  2011'!BE26</f>
        <v xml:space="preserve">                      -  </v>
      </c>
      <c r="M22" s="321" t="str">
        <f>+'7-a.  2011'!BF26</f>
        <v xml:space="preserve">                      -  </v>
      </c>
      <c r="N22" s="317"/>
      <c r="O22" s="681">
        <v>110</v>
      </c>
      <c r="P22" s="321">
        <f>+'7-a.  2011'!S26</f>
        <v>110</v>
      </c>
      <c r="Q22" s="321">
        <f>+'7-a.  2011'!T26</f>
        <v>110</v>
      </c>
      <c r="R22" s="321">
        <f>+'7-a.  2011'!U26</f>
        <v>109</v>
      </c>
      <c r="S22" s="321">
        <f>+'7-a.  2011'!V26</f>
        <v>81</v>
      </c>
      <c r="T22" s="321" t="str">
        <f>+'7-a.  2011'!W26</f>
        <v xml:space="preserve">          -  </v>
      </c>
      <c r="U22" s="321" t="str">
        <f>+'7-a.  2011'!X26</f>
        <v xml:space="preserve">          -  </v>
      </c>
      <c r="V22" s="321" t="str">
        <f>+'7-a.  2011'!Y26</f>
        <v xml:space="preserve">          -  </v>
      </c>
      <c r="W22" s="321" t="str">
        <f>+'7-a.  2011'!Z26</f>
        <v xml:space="preserve">          -  </v>
      </c>
      <c r="X22" s="321" t="str">
        <f>+'7-a.  2011'!AA26</f>
        <v xml:space="preserve">                  -  </v>
      </c>
      <c r="Y22" s="436">
        <v>1</v>
      </c>
      <c r="Z22" s="436"/>
      <c r="AA22" s="436"/>
      <c r="AB22" s="436"/>
      <c r="AC22" s="436"/>
      <c r="AD22" s="436"/>
      <c r="AE22" s="436"/>
      <c r="AF22" s="436"/>
      <c r="AG22" s="436"/>
      <c r="AH22" s="436"/>
      <c r="AI22" s="436"/>
      <c r="AJ22" s="436"/>
      <c r="AK22" s="436"/>
      <c r="AL22" s="436"/>
      <c r="AM22" s="322">
        <f>SUM(Y22:AL22)</f>
        <v>1</v>
      </c>
    </row>
    <row r="23" spans="1:39" s="309" customFormat="1" ht="15" outlineLevel="1">
      <c r="A23" s="544"/>
      <c r="B23" s="320" t="s">
        <v>216</v>
      </c>
      <c r="C23" s="317" t="s">
        <v>164</v>
      </c>
      <c r="D23" s="321"/>
      <c r="E23" s="321"/>
      <c r="F23" s="321"/>
      <c r="G23" s="321"/>
      <c r="H23" s="321"/>
      <c r="I23" s="321"/>
      <c r="J23" s="321"/>
      <c r="K23" s="321"/>
      <c r="L23" s="321"/>
      <c r="M23" s="321"/>
      <c r="N23" s="494"/>
      <c r="O23" s="321"/>
      <c r="P23" s="321"/>
      <c r="Q23" s="321"/>
      <c r="R23" s="321"/>
      <c r="S23" s="321"/>
      <c r="T23" s="321"/>
      <c r="U23" s="321"/>
      <c r="V23" s="321"/>
      <c r="W23" s="321"/>
      <c r="X23" s="321"/>
      <c r="Y23" s="437">
        <f>Y22</f>
        <v>1</v>
      </c>
      <c r="Z23" s="437">
        <f>Z22</f>
        <v>0</v>
      </c>
      <c r="AA23" s="437">
        <f t="shared" ref="AA23:AL23" si="0">AA22</f>
        <v>0</v>
      </c>
      <c r="AB23" s="437">
        <f t="shared" si="0"/>
        <v>0</v>
      </c>
      <c r="AC23" s="437">
        <f t="shared" si="0"/>
        <v>0</v>
      </c>
      <c r="AD23" s="437">
        <f t="shared" si="0"/>
        <v>0</v>
      </c>
      <c r="AE23" s="437">
        <f t="shared" si="0"/>
        <v>0</v>
      </c>
      <c r="AF23" s="437">
        <f t="shared" si="0"/>
        <v>0</v>
      </c>
      <c r="AG23" s="437">
        <f t="shared" si="0"/>
        <v>0</v>
      </c>
      <c r="AH23" s="437">
        <f t="shared" si="0"/>
        <v>0</v>
      </c>
      <c r="AI23" s="437">
        <f t="shared" si="0"/>
        <v>0</v>
      </c>
      <c r="AJ23" s="437">
        <f t="shared" si="0"/>
        <v>0</v>
      </c>
      <c r="AK23" s="437">
        <f t="shared" si="0"/>
        <v>0</v>
      </c>
      <c r="AL23" s="437">
        <f t="shared" si="0"/>
        <v>0</v>
      </c>
      <c r="AM23" s="323"/>
    </row>
    <row r="24" spans="1:39" s="329" customFormat="1" ht="15.75" outlineLevel="1">
      <c r="A24" s="546"/>
      <c r="B24" s="324"/>
      <c r="C24" s="325"/>
      <c r="D24" s="325"/>
      <c r="E24" s="325"/>
      <c r="F24" s="325"/>
      <c r="G24" s="325"/>
      <c r="H24" s="325"/>
      <c r="I24" s="325"/>
      <c r="J24" s="325"/>
      <c r="K24" s="325"/>
      <c r="L24" s="325"/>
      <c r="M24" s="325"/>
      <c r="O24" s="325"/>
      <c r="P24" s="325"/>
      <c r="Q24" s="325"/>
      <c r="R24" s="325"/>
      <c r="S24" s="325"/>
      <c r="T24" s="325"/>
      <c r="U24" s="325"/>
      <c r="V24" s="325"/>
      <c r="W24" s="325"/>
      <c r="X24" s="325"/>
      <c r="Y24" s="438"/>
      <c r="Z24" s="439"/>
      <c r="AA24" s="439"/>
      <c r="AB24" s="439"/>
      <c r="AC24" s="439"/>
      <c r="AD24" s="439"/>
      <c r="AE24" s="439"/>
      <c r="AF24" s="439"/>
      <c r="AG24" s="439"/>
      <c r="AH24" s="439"/>
      <c r="AI24" s="439"/>
      <c r="AJ24" s="439"/>
      <c r="AK24" s="439"/>
      <c r="AL24" s="439"/>
      <c r="AM24" s="328"/>
    </row>
    <row r="25" spans="1:39" s="309" customFormat="1" ht="15" outlineLevel="1">
      <c r="A25" s="544">
        <v>2</v>
      </c>
      <c r="B25" s="320" t="s">
        <v>2</v>
      </c>
      <c r="C25" s="317" t="s">
        <v>25</v>
      </c>
      <c r="D25" s="321">
        <v>11343</v>
      </c>
      <c r="E25" s="321">
        <f>+'7-a.  2011'!AX25</f>
        <v>11343</v>
      </c>
      <c r="F25" s="321">
        <f>+'7-a.  2011'!AY25</f>
        <v>11343</v>
      </c>
      <c r="G25" s="321">
        <f>+'7-a.  2011'!AZ25</f>
        <v>5414</v>
      </c>
      <c r="H25" s="321" t="str">
        <f>+'7-a.  2011'!BA25</f>
        <v xml:space="preserve">                -  </v>
      </c>
      <c r="I25" s="321" t="str">
        <f>+'7-a.  2011'!BB25</f>
        <v xml:space="preserve">                -  </v>
      </c>
      <c r="J25" s="321" t="str">
        <f>+'7-a.  2011'!BC25</f>
        <v xml:space="preserve">                      -  </v>
      </c>
      <c r="K25" s="321" t="str">
        <f>+'7-a.  2011'!BD25</f>
        <v xml:space="preserve">                      -  </v>
      </c>
      <c r="L25" s="321" t="str">
        <f>+'7-a.  2011'!BE25</f>
        <v xml:space="preserve">                      -  </v>
      </c>
      <c r="M25" s="321" t="str">
        <f>+'7-a.  2011'!BF25</f>
        <v xml:space="preserve">                      -  </v>
      </c>
      <c r="N25" s="317"/>
      <c r="O25" s="682">
        <v>10</v>
      </c>
      <c r="P25" s="321">
        <f>+'7-a.  2011'!S25</f>
        <v>10</v>
      </c>
      <c r="Q25" s="321">
        <f>+'7-a.  2011'!T25</f>
        <v>10</v>
      </c>
      <c r="R25" s="321">
        <f>+'7-a.  2011'!U25</f>
        <v>3</v>
      </c>
      <c r="S25" s="321" t="str">
        <f>+'7-a.  2011'!V25</f>
        <v xml:space="preserve">                                  -  </v>
      </c>
      <c r="T25" s="321" t="str">
        <f>+'7-a.  2011'!W25</f>
        <v xml:space="preserve">          -  </v>
      </c>
      <c r="U25" s="321" t="str">
        <f>+'7-a.  2011'!X25</f>
        <v xml:space="preserve">          -  </v>
      </c>
      <c r="V25" s="321" t="str">
        <f>+'7-a.  2011'!Y25</f>
        <v xml:space="preserve">          -  </v>
      </c>
      <c r="W25" s="321" t="str">
        <f>+'7-a.  2011'!Z25</f>
        <v xml:space="preserve">          -  </v>
      </c>
      <c r="X25" s="321" t="str">
        <f>+'7-a.  2011'!AA25</f>
        <v xml:space="preserve">                  -  </v>
      </c>
      <c r="Y25" s="436">
        <v>1</v>
      </c>
      <c r="Z25" s="436"/>
      <c r="AA25" s="436"/>
      <c r="AB25" s="436"/>
      <c r="AC25" s="436"/>
      <c r="AD25" s="436"/>
      <c r="AE25" s="436"/>
      <c r="AF25" s="436"/>
      <c r="AG25" s="436"/>
      <c r="AH25" s="436"/>
      <c r="AI25" s="436"/>
      <c r="AJ25" s="436"/>
      <c r="AK25" s="436"/>
      <c r="AL25" s="436"/>
      <c r="AM25" s="322">
        <f>SUM(Y25:AL25)</f>
        <v>1</v>
      </c>
    </row>
    <row r="26" spans="1:39" s="309" customFormat="1" ht="15" outlineLevel="1">
      <c r="A26" s="544"/>
      <c r="B26" s="320" t="s">
        <v>216</v>
      </c>
      <c r="C26" s="317" t="s">
        <v>164</v>
      </c>
      <c r="D26" s="321"/>
      <c r="E26" s="321"/>
      <c r="F26" s="321"/>
      <c r="G26" s="321"/>
      <c r="H26" s="321"/>
      <c r="I26" s="321"/>
      <c r="J26" s="321"/>
      <c r="K26" s="321"/>
      <c r="L26" s="321"/>
      <c r="M26" s="321"/>
      <c r="N26" s="494"/>
      <c r="O26" s="321"/>
      <c r="P26" s="321"/>
      <c r="Q26" s="321"/>
      <c r="R26" s="321"/>
      <c r="S26" s="321"/>
      <c r="T26" s="321"/>
      <c r="U26" s="321"/>
      <c r="V26" s="321"/>
      <c r="W26" s="321"/>
      <c r="X26" s="321"/>
      <c r="Y26" s="437">
        <f>Y25</f>
        <v>1</v>
      </c>
      <c r="Z26" s="437">
        <f>Z25</f>
        <v>0</v>
      </c>
      <c r="AA26" s="437">
        <f t="shared" ref="AA26:AL26" si="1">AA25</f>
        <v>0</v>
      </c>
      <c r="AB26" s="437">
        <f t="shared" si="1"/>
        <v>0</v>
      </c>
      <c r="AC26" s="437">
        <f t="shared" si="1"/>
        <v>0</v>
      </c>
      <c r="AD26" s="437">
        <f t="shared" si="1"/>
        <v>0</v>
      </c>
      <c r="AE26" s="437">
        <f t="shared" si="1"/>
        <v>0</v>
      </c>
      <c r="AF26" s="437">
        <f t="shared" si="1"/>
        <v>0</v>
      </c>
      <c r="AG26" s="437">
        <f t="shared" si="1"/>
        <v>0</v>
      </c>
      <c r="AH26" s="437">
        <f t="shared" si="1"/>
        <v>0</v>
      </c>
      <c r="AI26" s="437">
        <f t="shared" si="1"/>
        <v>0</v>
      </c>
      <c r="AJ26" s="437">
        <f t="shared" si="1"/>
        <v>0</v>
      </c>
      <c r="AK26" s="437">
        <f t="shared" si="1"/>
        <v>0</v>
      </c>
      <c r="AL26" s="437">
        <f t="shared" si="1"/>
        <v>0</v>
      </c>
      <c r="AM26" s="323"/>
    </row>
    <row r="27" spans="1:39" s="329" customFormat="1" ht="15.75" outlineLevel="1">
      <c r="A27" s="546"/>
      <c r="B27" s="324"/>
      <c r="C27" s="325"/>
      <c r="D27" s="330"/>
      <c r="E27" s="330"/>
      <c r="F27" s="330"/>
      <c r="G27" s="330"/>
      <c r="H27" s="330"/>
      <c r="I27" s="330"/>
      <c r="J27" s="330"/>
      <c r="K27" s="330"/>
      <c r="L27" s="330"/>
      <c r="M27" s="330"/>
      <c r="O27" s="330"/>
      <c r="P27" s="330"/>
      <c r="Q27" s="330"/>
      <c r="R27" s="330"/>
      <c r="S27" s="330"/>
      <c r="T27" s="330"/>
      <c r="U27" s="330"/>
      <c r="V27" s="330"/>
      <c r="W27" s="330"/>
      <c r="X27" s="330"/>
      <c r="Y27" s="438"/>
      <c r="Z27" s="439"/>
      <c r="AA27" s="439"/>
      <c r="AB27" s="439"/>
      <c r="AC27" s="439"/>
      <c r="AD27" s="439"/>
      <c r="AE27" s="439"/>
      <c r="AF27" s="439"/>
      <c r="AG27" s="439"/>
      <c r="AH27" s="439"/>
      <c r="AI27" s="439"/>
      <c r="AJ27" s="439"/>
      <c r="AK27" s="439"/>
      <c r="AL27" s="439"/>
      <c r="AM27" s="328"/>
    </row>
    <row r="28" spans="1:39" s="309" customFormat="1" ht="15" outlineLevel="1">
      <c r="A28" s="544">
        <v>3</v>
      </c>
      <c r="B28" s="320" t="s">
        <v>3</v>
      </c>
      <c r="C28" s="317" t="s">
        <v>25</v>
      </c>
      <c r="D28" s="321">
        <v>3614070</v>
      </c>
      <c r="E28" s="321">
        <f>+'7-a.  2011'!AX29</f>
        <v>3614070</v>
      </c>
      <c r="F28" s="321">
        <f>+'7-a.  2011'!AY29</f>
        <v>3614070</v>
      </c>
      <c r="G28" s="321">
        <f>+'7-a.  2011'!AZ29</f>
        <v>3614070</v>
      </c>
      <c r="H28" s="321">
        <f>+'7-a.  2011'!BA29</f>
        <v>3614070</v>
      </c>
      <c r="I28" s="321">
        <f>+'7-a.  2011'!BB29</f>
        <v>3614070</v>
      </c>
      <c r="J28" s="321">
        <f>+'7-a.  2011'!BC29</f>
        <v>3614070</v>
      </c>
      <c r="K28" s="321">
        <f>+'7-a.  2011'!BD29</f>
        <v>3614070</v>
      </c>
      <c r="L28" s="321">
        <f>+'7-a.  2011'!BE29</f>
        <v>3614070</v>
      </c>
      <c r="M28" s="321">
        <f>+'7-a.  2011'!BF29</f>
        <v>3614070</v>
      </c>
      <c r="N28" s="317"/>
      <c r="O28" s="683">
        <v>1995</v>
      </c>
      <c r="P28" s="321">
        <f>+'7-a.  2011'!S29</f>
        <v>1995</v>
      </c>
      <c r="Q28" s="321">
        <f>+'7-a.  2011'!T29</f>
        <v>1995</v>
      </c>
      <c r="R28" s="321">
        <f>+'7-a.  2011'!U29</f>
        <v>1995</v>
      </c>
      <c r="S28" s="321">
        <f>+'7-a.  2011'!V29</f>
        <v>1995</v>
      </c>
      <c r="T28" s="321">
        <f>+'7-a.  2011'!W29</f>
        <v>1995</v>
      </c>
      <c r="U28" s="321">
        <f>+'7-a.  2011'!X29</f>
        <v>1995</v>
      </c>
      <c r="V28" s="321">
        <f>+'7-a.  2011'!Y29</f>
        <v>1995</v>
      </c>
      <c r="W28" s="321">
        <f>+'7-a.  2011'!Z29</f>
        <v>1995</v>
      </c>
      <c r="X28" s="321">
        <f>+'7-a.  2011'!AA29</f>
        <v>1995</v>
      </c>
      <c r="Y28" s="436">
        <v>1</v>
      </c>
      <c r="Z28" s="436"/>
      <c r="AA28" s="436"/>
      <c r="AB28" s="436"/>
      <c r="AC28" s="436"/>
      <c r="AD28" s="436"/>
      <c r="AE28" s="436"/>
      <c r="AF28" s="436"/>
      <c r="AG28" s="436"/>
      <c r="AH28" s="436"/>
      <c r="AI28" s="436"/>
      <c r="AJ28" s="436"/>
      <c r="AK28" s="436"/>
      <c r="AL28" s="436"/>
      <c r="AM28" s="322">
        <f>SUM(Y28:AL28)</f>
        <v>1</v>
      </c>
    </row>
    <row r="29" spans="1:39" s="309" customFormat="1" ht="15" outlineLevel="1">
      <c r="A29" s="544"/>
      <c r="B29" s="320" t="s">
        <v>216</v>
      </c>
      <c r="C29" s="317" t="s">
        <v>164</v>
      </c>
      <c r="D29" s="321">
        <v>-592333</v>
      </c>
      <c r="E29" s="321">
        <f>+'7-b.  2012'!AX48+'7-c.  2013'!AW37</f>
        <v>-592333.14919700008</v>
      </c>
      <c r="F29" s="321">
        <f>+'7-b.  2012'!AY48+'7-c.  2013'!AX37</f>
        <v>-592333.14919700008</v>
      </c>
      <c r="G29" s="321">
        <f>+'7-b.  2012'!AZ48+'7-c.  2013'!AY37</f>
        <v>-592333.14919700008</v>
      </c>
      <c r="H29" s="321">
        <f>+'7-b.  2012'!BA48+'7-c.  2013'!AZ37</f>
        <v>-592333.14919700008</v>
      </c>
      <c r="I29" s="321">
        <f>+'7-b.  2012'!BB48+'7-c.  2013'!BA37</f>
        <v>-592333.14919700008</v>
      </c>
      <c r="J29" s="321">
        <f>+'7-b.  2012'!BC48+'7-c.  2013'!BB37</f>
        <v>-592333.14919700008</v>
      </c>
      <c r="K29" s="321">
        <f>+'7-b.  2012'!BD48+'7-c.  2013'!BC37</f>
        <v>-592333.14919700008</v>
      </c>
      <c r="L29" s="321">
        <f>+'7-b.  2012'!BE48+'7-c.  2013'!BD37</f>
        <v>-592333.14919700008</v>
      </c>
      <c r="M29" s="321">
        <f>+'7-b.  2012'!BF48+'7-c.  2013'!BE37</f>
        <v>-592333.14919700008</v>
      </c>
      <c r="N29" s="494"/>
      <c r="O29" s="685">
        <v>-327</v>
      </c>
      <c r="P29" s="321">
        <f>+'7-b.  2012'!S48+'7-c.  2013'!R37</f>
        <v>-327.28925547</v>
      </c>
      <c r="Q29" s="321">
        <f>+'7-b.  2012'!T48+'7-c.  2013'!S37</f>
        <v>-327.28923566999998</v>
      </c>
      <c r="R29" s="321">
        <f>+'7-b.  2012'!U48+'7-c.  2013'!T37</f>
        <v>-327.28923566999998</v>
      </c>
      <c r="S29" s="321">
        <f>+'7-b.  2012'!V48+'7-c.  2013'!U37</f>
        <v>-327.28923566999998</v>
      </c>
      <c r="T29" s="321">
        <f>+'7-b.  2012'!W48+'7-c.  2013'!V37</f>
        <v>-327.28923566999998</v>
      </c>
      <c r="U29" s="321">
        <f>+'7-b.  2012'!X48+'7-c.  2013'!W37</f>
        <v>-327.28923566999998</v>
      </c>
      <c r="V29" s="321">
        <f>+'7-b.  2012'!Y48+'7-c.  2013'!X37</f>
        <v>-327.28923566999998</v>
      </c>
      <c r="W29" s="321">
        <f>+'7-b.  2012'!Z48+'7-c.  2013'!Y37</f>
        <v>-327.28923566999998</v>
      </c>
      <c r="X29" s="321">
        <f>+'7-b.  2012'!AA48+'7-c.  2013'!Z37</f>
        <v>-327.28923566999998</v>
      </c>
      <c r="Y29" s="437">
        <f>Y28</f>
        <v>1</v>
      </c>
      <c r="Z29" s="437">
        <f>Z28</f>
        <v>0</v>
      </c>
      <c r="AA29" s="437">
        <f t="shared" ref="AA29:AL29" si="2">AA28</f>
        <v>0</v>
      </c>
      <c r="AB29" s="437">
        <f t="shared" si="2"/>
        <v>0</v>
      </c>
      <c r="AC29" s="437">
        <f t="shared" si="2"/>
        <v>0</v>
      </c>
      <c r="AD29" s="437">
        <f t="shared" si="2"/>
        <v>0</v>
      </c>
      <c r="AE29" s="437">
        <f t="shared" si="2"/>
        <v>0</v>
      </c>
      <c r="AF29" s="437">
        <f t="shared" si="2"/>
        <v>0</v>
      </c>
      <c r="AG29" s="437">
        <f t="shared" si="2"/>
        <v>0</v>
      </c>
      <c r="AH29" s="437">
        <f t="shared" si="2"/>
        <v>0</v>
      </c>
      <c r="AI29" s="437">
        <f t="shared" si="2"/>
        <v>0</v>
      </c>
      <c r="AJ29" s="437">
        <f t="shared" si="2"/>
        <v>0</v>
      </c>
      <c r="AK29" s="437">
        <f t="shared" si="2"/>
        <v>0</v>
      </c>
      <c r="AL29" s="437">
        <f t="shared" si="2"/>
        <v>0</v>
      </c>
      <c r="AM29" s="323"/>
    </row>
    <row r="30" spans="1:39" s="309" customFormat="1" ht="15" outlineLevel="1">
      <c r="A30" s="544"/>
      <c r="B30" s="320"/>
      <c r="C30" s="331"/>
      <c r="D30" s="317"/>
      <c r="E30" s="317"/>
      <c r="F30" s="317"/>
      <c r="G30" s="317"/>
      <c r="H30" s="317"/>
      <c r="I30" s="317"/>
      <c r="J30" s="317"/>
      <c r="K30" s="317"/>
      <c r="L30" s="317"/>
      <c r="M30" s="317"/>
      <c r="O30" s="317"/>
      <c r="P30" s="317"/>
      <c r="Q30" s="317"/>
      <c r="R30" s="317"/>
      <c r="S30" s="317"/>
      <c r="T30" s="317"/>
      <c r="U30" s="317"/>
      <c r="V30" s="317"/>
      <c r="W30" s="317"/>
      <c r="X30" s="317"/>
      <c r="Y30" s="438"/>
      <c r="Z30" s="438"/>
      <c r="AA30" s="438"/>
      <c r="AB30" s="438"/>
      <c r="AC30" s="438"/>
      <c r="AD30" s="438"/>
      <c r="AE30" s="438"/>
      <c r="AF30" s="438"/>
      <c r="AG30" s="438"/>
      <c r="AH30" s="438"/>
      <c r="AI30" s="438"/>
      <c r="AJ30" s="438"/>
      <c r="AK30" s="438"/>
      <c r="AL30" s="438"/>
      <c r="AM30" s="332"/>
    </row>
    <row r="31" spans="1:39" s="309" customFormat="1" ht="15" outlineLevel="1">
      <c r="A31" s="544">
        <v>4</v>
      </c>
      <c r="B31" s="320" t="s">
        <v>4</v>
      </c>
      <c r="C31" s="317" t="s">
        <v>25</v>
      </c>
      <c r="D31" s="321">
        <v>763430</v>
      </c>
      <c r="E31" s="321">
        <f>+'7-a.  2011'!AX28</f>
        <v>763430</v>
      </c>
      <c r="F31" s="321">
        <f>+'7-a.  2011'!AY28</f>
        <v>763430</v>
      </c>
      <c r="G31" s="321">
        <f>+'7-a.  2011'!AZ28</f>
        <v>763430</v>
      </c>
      <c r="H31" s="321">
        <f>+'7-a.  2011'!BA28</f>
        <v>702240</v>
      </c>
      <c r="I31" s="321">
        <f>+'7-a.  2011'!BB28</f>
        <v>635393</v>
      </c>
      <c r="J31" s="321">
        <f>+'7-a.  2011'!BC28</f>
        <v>498237</v>
      </c>
      <c r="K31" s="321">
        <f>+'7-a.  2011'!BD28</f>
        <v>495051</v>
      </c>
      <c r="L31" s="321">
        <f>+'7-a.  2011'!BE28</f>
        <v>623089</v>
      </c>
      <c r="M31" s="321">
        <f>+'7-a.  2011'!BF28</f>
        <v>238796</v>
      </c>
      <c r="N31" s="317"/>
      <c r="O31" s="686">
        <v>47</v>
      </c>
      <c r="P31" s="321">
        <f>+'7-a.  2011'!S28</f>
        <v>47</v>
      </c>
      <c r="Q31" s="321">
        <f>+'7-a.  2011'!T28</f>
        <v>47</v>
      </c>
      <c r="R31" s="321">
        <f>+'7-a.  2011'!U28</f>
        <v>47</v>
      </c>
      <c r="S31" s="321">
        <f>+'7-a.  2011'!V28</f>
        <v>44</v>
      </c>
      <c r="T31" s="321">
        <f>+'7-a.  2011'!W28</f>
        <v>41</v>
      </c>
      <c r="U31" s="321">
        <f>+'7-a.  2011'!X28</f>
        <v>35</v>
      </c>
      <c r="V31" s="321">
        <f>+'7-a.  2011'!Y28</f>
        <v>34</v>
      </c>
      <c r="W31" s="321">
        <f>+'7-a.  2011'!Z28</f>
        <v>40</v>
      </c>
      <c r="X31" s="321">
        <f>+'7-a.  2011'!AA28</f>
        <v>23</v>
      </c>
      <c r="Y31" s="436">
        <v>1</v>
      </c>
      <c r="Z31" s="436"/>
      <c r="AA31" s="436"/>
      <c r="AB31" s="436"/>
      <c r="AC31" s="436"/>
      <c r="AD31" s="436"/>
      <c r="AE31" s="436"/>
      <c r="AF31" s="436"/>
      <c r="AG31" s="436"/>
      <c r="AH31" s="436"/>
      <c r="AI31" s="436"/>
      <c r="AJ31" s="436"/>
      <c r="AK31" s="436"/>
      <c r="AL31" s="436"/>
      <c r="AM31" s="322">
        <f>SUM(Y31:AL31)</f>
        <v>1</v>
      </c>
    </row>
    <row r="32" spans="1:39" s="309" customFormat="1" ht="15" outlineLevel="1">
      <c r="A32" s="544"/>
      <c r="B32" s="320" t="s">
        <v>216</v>
      </c>
      <c r="C32" s="317" t="s">
        <v>164</v>
      </c>
      <c r="D32" s="321">
        <v>10824</v>
      </c>
      <c r="E32" s="321">
        <f>+'7-b.  2012'!AX50</f>
        <v>10823.56113</v>
      </c>
      <c r="F32" s="321">
        <f>+'7-b.  2012'!AY50</f>
        <v>10823.56113</v>
      </c>
      <c r="G32" s="321">
        <f>+'7-b.  2012'!AZ50</f>
        <v>10823.56113</v>
      </c>
      <c r="H32" s="321">
        <f>+'7-b.  2012'!BA50</f>
        <v>10823.56113</v>
      </c>
      <c r="I32" s="321">
        <f>+'7-b.  2012'!BB50</f>
        <v>9889.2797630000005</v>
      </c>
      <c r="J32" s="321">
        <f>+'7-b.  2012'!BC50</f>
        <v>6066.9876439999998</v>
      </c>
      <c r="K32" s="321">
        <f>+'7-b.  2012'!BD50</f>
        <v>6058.727296</v>
      </c>
      <c r="L32" s="321">
        <f>+'7-b.  2012'!BE50</f>
        <v>6058.727296</v>
      </c>
      <c r="M32" s="321">
        <f>+'7-b.  2012'!BF50</f>
        <v>2146.0898590000002</v>
      </c>
      <c r="N32" s="494"/>
      <c r="O32" s="686">
        <v>1</v>
      </c>
      <c r="P32" s="321">
        <f>+'7-b.  2012'!S50</f>
        <v>0.63212470300000001</v>
      </c>
      <c r="Q32" s="321">
        <f>+'7-b.  2012'!T50</f>
        <v>0.63212469999999998</v>
      </c>
      <c r="R32" s="321">
        <f>+'7-b.  2012'!U50</f>
        <v>0.63212469999999998</v>
      </c>
      <c r="S32" s="321">
        <f>+'7-b.  2012'!V50</f>
        <v>0.63212469999999998</v>
      </c>
      <c r="T32" s="321">
        <f>+'7-b.  2012'!W50</f>
        <v>0.58886470000000002</v>
      </c>
      <c r="U32" s="321">
        <f>+'7-b.  2012'!X50</f>
        <v>0.41188130000000001</v>
      </c>
      <c r="V32" s="321">
        <f>+'7-b.  2012'!Y50</f>
        <v>0.41093839999999998</v>
      </c>
      <c r="W32" s="321">
        <f>+'7-b.  2012'!Z50</f>
        <v>0.41093839999999998</v>
      </c>
      <c r="X32" s="321">
        <f>+'7-b.  2012'!AA50</f>
        <v>0.2297717</v>
      </c>
      <c r="Y32" s="437">
        <f>Y31</f>
        <v>1</v>
      </c>
      <c r="Z32" s="437">
        <f>Z31</f>
        <v>0</v>
      </c>
      <c r="AA32" s="437">
        <f t="shared" ref="AA32:AL32" si="3">AA31</f>
        <v>0</v>
      </c>
      <c r="AB32" s="437">
        <f t="shared" si="3"/>
        <v>0</v>
      </c>
      <c r="AC32" s="437">
        <f t="shared" si="3"/>
        <v>0</v>
      </c>
      <c r="AD32" s="437">
        <f t="shared" si="3"/>
        <v>0</v>
      </c>
      <c r="AE32" s="437">
        <f t="shared" si="3"/>
        <v>0</v>
      </c>
      <c r="AF32" s="437">
        <f t="shared" si="3"/>
        <v>0</v>
      </c>
      <c r="AG32" s="437">
        <f t="shared" si="3"/>
        <v>0</v>
      </c>
      <c r="AH32" s="437">
        <f t="shared" si="3"/>
        <v>0</v>
      </c>
      <c r="AI32" s="437">
        <f t="shared" si="3"/>
        <v>0</v>
      </c>
      <c r="AJ32" s="437">
        <f t="shared" si="3"/>
        <v>0</v>
      </c>
      <c r="AK32" s="437">
        <f t="shared" si="3"/>
        <v>0</v>
      </c>
      <c r="AL32" s="437">
        <f t="shared" si="3"/>
        <v>0</v>
      </c>
      <c r="AM32" s="323"/>
    </row>
    <row r="33" spans="1:39" s="309" customFormat="1" ht="15" outlineLevel="1">
      <c r="A33" s="544"/>
      <c r="B33" s="320"/>
      <c r="C33" s="331"/>
      <c r="D33" s="330"/>
      <c r="E33" s="330"/>
      <c r="F33" s="330"/>
      <c r="G33" s="330"/>
      <c r="H33" s="330"/>
      <c r="I33" s="330"/>
      <c r="J33" s="330"/>
      <c r="K33" s="330"/>
      <c r="L33" s="330"/>
      <c r="M33" s="330"/>
      <c r="N33" s="317"/>
      <c r="O33" s="330"/>
      <c r="P33" s="330"/>
      <c r="Q33" s="330"/>
      <c r="R33" s="330"/>
      <c r="S33" s="330"/>
      <c r="T33" s="330"/>
      <c r="U33" s="330"/>
      <c r="V33" s="330"/>
      <c r="W33" s="330"/>
      <c r="X33" s="330"/>
      <c r="Y33" s="438"/>
      <c r="Z33" s="438"/>
      <c r="AA33" s="438"/>
      <c r="AB33" s="438"/>
      <c r="AC33" s="438"/>
      <c r="AD33" s="438"/>
      <c r="AE33" s="438"/>
      <c r="AF33" s="438"/>
      <c r="AG33" s="438"/>
      <c r="AH33" s="438"/>
      <c r="AI33" s="438"/>
      <c r="AJ33" s="438"/>
      <c r="AK33" s="438"/>
      <c r="AL33" s="438"/>
      <c r="AM33" s="332"/>
    </row>
    <row r="34" spans="1:39" s="309" customFormat="1" ht="15" outlineLevel="1">
      <c r="A34" s="544">
        <v>5</v>
      </c>
      <c r="B34" s="320" t="s">
        <v>5</v>
      </c>
      <c r="C34" s="317" t="s">
        <v>25</v>
      </c>
      <c r="D34" s="321">
        <v>1153895</v>
      </c>
      <c r="E34" s="321">
        <f>+'7-a.  2011'!AX27</f>
        <v>1153895</v>
      </c>
      <c r="F34" s="321">
        <f>+'7-a.  2011'!AY27</f>
        <v>1153895</v>
      </c>
      <c r="G34" s="321">
        <f>+'7-a.  2011'!AZ27</f>
        <v>1153895</v>
      </c>
      <c r="H34" s="321">
        <f>+'7-a.  2011'!BA27</f>
        <v>1054575</v>
      </c>
      <c r="I34" s="321">
        <f>+'7-a.  2011'!BB27</f>
        <v>946072</v>
      </c>
      <c r="J34" s="321">
        <f>+'7-a.  2011'!BC27</f>
        <v>713278</v>
      </c>
      <c r="K34" s="321">
        <f>+'7-a.  2011'!BD27</f>
        <v>710676</v>
      </c>
      <c r="L34" s="321">
        <f>+'7-a.  2011'!BE27</f>
        <v>918499</v>
      </c>
      <c r="M34" s="321">
        <f>+'7-a.  2011'!BF27</f>
        <v>294738</v>
      </c>
      <c r="N34" s="317"/>
      <c r="O34" s="686">
        <v>66</v>
      </c>
      <c r="P34" s="321">
        <f>+'7-a.  2011'!S27</f>
        <v>66</v>
      </c>
      <c r="Q34" s="321">
        <f>+'7-a.  2011'!T27</f>
        <v>66</v>
      </c>
      <c r="R34" s="321">
        <f>+'7-a.  2011'!U27</f>
        <v>66</v>
      </c>
      <c r="S34" s="321">
        <f>+'7-a.  2011'!V27</f>
        <v>61</v>
      </c>
      <c r="T34" s="321">
        <f>+'7-a.  2011'!W27</f>
        <v>56</v>
      </c>
      <c r="U34" s="321">
        <f>+'7-a.  2011'!X27</f>
        <v>46</v>
      </c>
      <c r="V34" s="321">
        <f>+'7-a.  2011'!Y27</f>
        <v>45</v>
      </c>
      <c r="W34" s="321">
        <f>+'7-a.  2011'!Z27</f>
        <v>55</v>
      </c>
      <c r="X34" s="321">
        <f>+'7-a.  2011'!AA27</f>
        <v>26</v>
      </c>
      <c r="Y34" s="436">
        <v>1</v>
      </c>
      <c r="Z34" s="436"/>
      <c r="AA34" s="436"/>
      <c r="AB34" s="436"/>
      <c r="AC34" s="436"/>
      <c r="AD34" s="436"/>
      <c r="AE34" s="436"/>
      <c r="AF34" s="436"/>
      <c r="AG34" s="436"/>
      <c r="AH34" s="436"/>
      <c r="AI34" s="436"/>
      <c r="AJ34" s="436"/>
      <c r="AK34" s="436"/>
      <c r="AL34" s="436"/>
      <c r="AM34" s="322">
        <f>SUM(Y34:AL34)</f>
        <v>1</v>
      </c>
    </row>
    <row r="35" spans="1:39" s="309" customFormat="1" ht="15" outlineLevel="1">
      <c r="A35" s="544"/>
      <c r="B35" s="320" t="s">
        <v>216</v>
      </c>
      <c r="C35" s="317" t="s">
        <v>164</v>
      </c>
      <c r="D35" s="321">
        <v>85731</v>
      </c>
      <c r="E35" s="321">
        <f>+'7-b.  2012'!AX49</f>
        <v>85730.539380000002</v>
      </c>
      <c r="F35" s="321">
        <f>+'7-b.  2012'!AY49</f>
        <v>85730.539380000002</v>
      </c>
      <c r="G35" s="321">
        <f>+'7-b.  2012'!AZ49</f>
        <v>85730.539380000002</v>
      </c>
      <c r="H35" s="321">
        <f>+'7-b.  2012'!BA49</f>
        <v>85730.539380000002</v>
      </c>
      <c r="I35" s="321">
        <f>+'7-b.  2012'!BB49</f>
        <v>77904.486839999998</v>
      </c>
      <c r="J35" s="321">
        <f>+'7-b.  2012'!BC49</f>
        <v>42059.787600000003</v>
      </c>
      <c r="K35" s="321">
        <f>+'7-b.  2012'!BD49</f>
        <v>42051.218979999998</v>
      </c>
      <c r="L35" s="321">
        <f>+'7-b.  2012'!BE49</f>
        <v>42051.218979999998</v>
      </c>
      <c r="M35" s="321">
        <f>+'7-b.  2012'!BF49</f>
        <v>9276.8243669999993</v>
      </c>
      <c r="N35" s="494"/>
      <c r="O35" s="686">
        <v>4</v>
      </c>
      <c r="P35" s="321">
        <f>+'7-b.  2012'!S49</f>
        <v>4.235267973</v>
      </c>
      <c r="Q35" s="321">
        <f>+'7-b.  2012'!T49</f>
        <v>4.2352679999999996</v>
      </c>
      <c r="R35" s="321">
        <f>+'7-b.  2012'!U49</f>
        <v>4.2352679999999996</v>
      </c>
      <c r="S35" s="321">
        <f>+'7-b.  2012'!V49</f>
        <v>4.2352679999999996</v>
      </c>
      <c r="T35" s="321">
        <f>+'7-b.  2012'!W49</f>
        <v>3.8728986999999999</v>
      </c>
      <c r="U35" s="321">
        <f>+'7-b.  2012'!X49</f>
        <v>2.2131832999999999</v>
      </c>
      <c r="V35" s="321">
        <f>+'7-b.  2012'!Y49</f>
        <v>2.2122052000000001</v>
      </c>
      <c r="W35" s="321">
        <f>+'7-b.  2012'!Z49</f>
        <v>2.2122052000000001</v>
      </c>
      <c r="X35" s="321">
        <f>+'7-b.  2012'!AA49</f>
        <v>0.69465399999999999</v>
      </c>
      <c r="Y35" s="437">
        <f>Y34</f>
        <v>1</v>
      </c>
      <c r="Z35" s="437">
        <f>Z34</f>
        <v>0</v>
      </c>
      <c r="AA35" s="437">
        <f t="shared" ref="AA35:AL35" si="4">AA34</f>
        <v>0</v>
      </c>
      <c r="AB35" s="437">
        <f t="shared" si="4"/>
        <v>0</v>
      </c>
      <c r="AC35" s="437">
        <f t="shared" si="4"/>
        <v>0</v>
      </c>
      <c r="AD35" s="437">
        <f t="shared" si="4"/>
        <v>0</v>
      </c>
      <c r="AE35" s="437">
        <f t="shared" si="4"/>
        <v>0</v>
      </c>
      <c r="AF35" s="437">
        <f t="shared" si="4"/>
        <v>0</v>
      </c>
      <c r="AG35" s="437">
        <f t="shared" si="4"/>
        <v>0</v>
      </c>
      <c r="AH35" s="437">
        <f t="shared" si="4"/>
        <v>0</v>
      </c>
      <c r="AI35" s="437">
        <f t="shared" si="4"/>
        <v>0</v>
      </c>
      <c r="AJ35" s="437">
        <f t="shared" si="4"/>
        <v>0</v>
      </c>
      <c r="AK35" s="437">
        <f t="shared" si="4"/>
        <v>0</v>
      </c>
      <c r="AL35" s="437">
        <f t="shared" si="4"/>
        <v>0</v>
      </c>
      <c r="AM35" s="323"/>
    </row>
    <row r="36" spans="1:39" s="309" customFormat="1" ht="15" outlineLevel="1">
      <c r="A36" s="544"/>
      <c r="B36" s="320"/>
      <c r="C36" s="331"/>
      <c r="D36" s="330"/>
      <c r="E36" s="330"/>
      <c r="F36" s="330"/>
      <c r="G36" s="330"/>
      <c r="H36" s="330"/>
      <c r="I36" s="330"/>
      <c r="J36" s="330"/>
      <c r="K36" s="330"/>
      <c r="L36" s="330"/>
      <c r="M36" s="330"/>
      <c r="N36" s="317"/>
      <c r="O36" s="330"/>
      <c r="P36" s="330"/>
      <c r="Q36" s="330"/>
      <c r="R36" s="330"/>
      <c r="S36" s="330"/>
      <c r="T36" s="330"/>
      <c r="U36" s="330"/>
      <c r="V36" s="330"/>
      <c r="W36" s="330"/>
      <c r="X36" s="330"/>
      <c r="Y36" s="438"/>
      <c r="Z36" s="438"/>
      <c r="AA36" s="438"/>
      <c r="AB36" s="438"/>
      <c r="AC36" s="438"/>
      <c r="AD36" s="438"/>
      <c r="AE36" s="438"/>
      <c r="AF36" s="438"/>
      <c r="AG36" s="438"/>
      <c r="AH36" s="438"/>
      <c r="AI36" s="438"/>
      <c r="AJ36" s="438"/>
      <c r="AK36" s="438"/>
      <c r="AL36" s="438"/>
      <c r="AM36" s="332"/>
    </row>
    <row r="37" spans="1:39" s="309" customFormat="1" ht="15" outlineLevel="1">
      <c r="A37" s="544">
        <v>6</v>
      </c>
      <c r="B37" s="320" t="s">
        <v>6</v>
      </c>
      <c r="C37" s="317" t="s">
        <v>25</v>
      </c>
      <c r="D37" s="321">
        <v>87</v>
      </c>
      <c r="E37" s="321">
        <f>+'7-a.  2011'!AX31</f>
        <v>87</v>
      </c>
      <c r="F37" s="321">
        <f>+'7-a.  2011'!AY31</f>
        <v>87</v>
      </c>
      <c r="G37" s="321">
        <f>+'7-a.  2011'!AZ31</f>
        <v>87</v>
      </c>
      <c r="H37" s="321">
        <f>+'7-a.  2011'!BA31</f>
        <v>87</v>
      </c>
      <c r="I37" s="321">
        <f>+'7-a.  2011'!BB31</f>
        <v>87</v>
      </c>
      <c r="J37" s="321">
        <f>+'7-a.  2011'!BC31</f>
        <v>49</v>
      </c>
      <c r="K37" s="321">
        <f>+'7-a.  2011'!BD31</f>
        <v>49</v>
      </c>
      <c r="L37" s="321">
        <f>+'7-a.  2011'!BE31</f>
        <v>49</v>
      </c>
      <c r="M37" s="321">
        <f>+'7-a.  2011'!BF31</f>
        <v>12</v>
      </c>
      <c r="N37" s="317"/>
      <c r="O37" s="321"/>
      <c r="P37" s="321">
        <f>+'7-a.  2011'!S31</f>
        <v>0</v>
      </c>
      <c r="Q37" s="321">
        <f>+'7-a.  2011'!T31</f>
        <v>0</v>
      </c>
      <c r="R37" s="321">
        <f>+'7-a.  2011'!U31</f>
        <v>0</v>
      </c>
      <c r="S37" s="321">
        <f>+'7-a.  2011'!V31</f>
        <v>0</v>
      </c>
      <c r="T37" s="321">
        <f>+'7-a.  2011'!W31</f>
        <v>0</v>
      </c>
      <c r="U37" s="321">
        <f>+'7-a.  2011'!X31</f>
        <v>0</v>
      </c>
      <c r="V37" s="321">
        <f>+'7-a.  2011'!Y31</f>
        <v>0</v>
      </c>
      <c r="W37" s="321">
        <f>+'7-a.  2011'!Z31</f>
        <v>0</v>
      </c>
      <c r="X37" s="321">
        <f>+'7-a.  2011'!AA31</f>
        <v>0</v>
      </c>
      <c r="Y37" s="436">
        <v>1</v>
      </c>
      <c r="Z37" s="436"/>
      <c r="AA37" s="436"/>
      <c r="AB37" s="436"/>
      <c r="AC37" s="436"/>
      <c r="AD37" s="436"/>
      <c r="AE37" s="436"/>
      <c r="AF37" s="436"/>
      <c r="AG37" s="436"/>
      <c r="AH37" s="436"/>
      <c r="AI37" s="436"/>
      <c r="AJ37" s="436"/>
      <c r="AK37" s="436"/>
      <c r="AL37" s="436"/>
      <c r="AM37" s="322">
        <f>SUM(Y37:AL37)</f>
        <v>1</v>
      </c>
    </row>
    <row r="38" spans="1:39" s="309" customFormat="1" ht="15" outlineLevel="1">
      <c r="A38" s="544"/>
      <c r="B38" s="320" t="s">
        <v>216</v>
      </c>
      <c r="C38" s="317" t="s">
        <v>164</v>
      </c>
      <c r="D38" s="321"/>
      <c r="E38" s="321"/>
      <c r="F38" s="321"/>
      <c r="G38" s="321"/>
      <c r="H38" s="321"/>
      <c r="I38" s="321"/>
      <c r="J38" s="321"/>
      <c r="K38" s="321"/>
      <c r="L38" s="321"/>
      <c r="M38" s="321"/>
      <c r="N38" s="494"/>
      <c r="O38" s="321"/>
      <c r="P38" s="321"/>
      <c r="Q38" s="321"/>
      <c r="R38" s="321"/>
      <c r="S38" s="321"/>
      <c r="T38" s="321"/>
      <c r="U38" s="321"/>
      <c r="V38" s="321"/>
      <c r="W38" s="321"/>
      <c r="X38" s="321"/>
      <c r="Y38" s="437">
        <f>Y37</f>
        <v>1</v>
      </c>
      <c r="Z38" s="437">
        <f>Z37</f>
        <v>0</v>
      </c>
      <c r="AA38" s="437">
        <f t="shared" ref="AA38:AL38" si="5">AA37</f>
        <v>0</v>
      </c>
      <c r="AB38" s="437">
        <f t="shared" si="5"/>
        <v>0</v>
      </c>
      <c r="AC38" s="437">
        <f t="shared" si="5"/>
        <v>0</v>
      </c>
      <c r="AD38" s="437">
        <f t="shared" si="5"/>
        <v>0</v>
      </c>
      <c r="AE38" s="437">
        <f t="shared" si="5"/>
        <v>0</v>
      </c>
      <c r="AF38" s="437">
        <f t="shared" si="5"/>
        <v>0</v>
      </c>
      <c r="AG38" s="437">
        <f t="shared" si="5"/>
        <v>0</v>
      </c>
      <c r="AH38" s="437">
        <f t="shared" si="5"/>
        <v>0</v>
      </c>
      <c r="AI38" s="437">
        <f t="shared" si="5"/>
        <v>0</v>
      </c>
      <c r="AJ38" s="437">
        <f t="shared" si="5"/>
        <v>0</v>
      </c>
      <c r="AK38" s="437">
        <f t="shared" si="5"/>
        <v>0</v>
      </c>
      <c r="AL38" s="437">
        <f t="shared" si="5"/>
        <v>0</v>
      </c>
      <c r="AM38" s="323"/>
    </row>
    <row r="39" spans="1:39" s="309" customFormat="1" ht="15" outlineLevel="1">
      <c r="A39" s="544"/>
      <c r="B39" s="320"/>
      <c r="C39" s="331"/>
      <c r="D39" s="330"/>
      <c r="E39" s="330"/>
      <c r="F39" s="330"/>
      <c r="G39" s="330"/>
      <c r="H39" s="330"/>
      <c r="I39" s="330"/>
      <c r="J39" s="330"/>
      <c r="K39" s="330"/>
      <c r="L39" s="330"/>
      <c r="M39" s="330"/>
      <c r="N39" s="317"/>
      <c r="O39" s="330"/>
      <c r="P39" s="330"/>
      <c r="Q39" s="330"/>
      <c r="R39" s="330"/>
      <c r="S39" s="330"/>
      <c r="T39" s="330"/>
      <c r="U39" s="330"/>
      <c r="V39" s="330"/>
      <c r="W39" s="330"/>
      <c r="X39" s="330"/>
      <c r="Y39" s="438"/>
      <c r="Z39" s="438"/>
      <c r="AA39" s="438"/>
      <c r="AB39" s="438"/>
      <c r="AC39" s="438"/>
      <c r="AD39" s="438"/>
      <c r="AE39" s="438"/>
      <c r="AF39" s="438"/>
      <c r="AG39" s="438"/>
      <c r="AH39" s="438"/>
      <c r="AI39" s="438"/>
      <c r="AJ39" s="438"/>
      <c r="AK39" s="438"/>
      <c r="AL39" s="438"/>
      <c r="AM39" s="332"/>
    </row>
    <row r="40" spans="1:39" s="309" customFormat="1" ht="15" outlineLevel="1">
      <c r="A40" s="544">
        <v>7</v>
      </c>
      <c r="B40" s="320" t="s">
        <v>42</v>
      </c>
      <c r="C40" s="317" t="s">
        <v>25</v>
      </c>
      <c r="D40" s="321">
        <v>773</v>
      </c>
      <c r="E40" s="321"/>
      <c r="F40" s="321"/>
      <c r="G40" s="321"/>
      <c r="H40" s="321"/>
      <c r="I40" s="321"/>
      <c r="J40" s="321"/>
      <c r="K40" s="321"/>
      <c r="L40" s="321"/>
      <c r="M40" s="321"/>
      <c r="N40" s="317"/>
      <c r="O40" s="684">
        <v>298</v>
      </c>
      <c r="P40" s="321" t="str">
        <f>+'7-a.  2011'!S30</f>
        <v xml:space="preserve">                  -  </v>
      </c>
      <c r="Q40" s="321" t="str">
        <f>+'7-a.  2011'!T30</f>
        <v xml:space="preserve">                                  -  </v>
      </c>
      <c r="R40" s="321" t="str">
        <f>+'7-a.  2011'!U30</f>
        <v xml:space="preserve">                                  -  </v>
      </c>
      <c r="S40" s="321" t="str">
        <f>+'7-a.  2011'!V30</f>
        <v xml:space="preserve">                                  -  </v>
      </c>
      <c r="T40" s="321" t="str">
        <f>+'7-a.  2011'!W30</f>
        <v xml:space="preserve">          -  </v>
      </c>
      <c r="U40" s="321" t="str">
        <f>+'7-a.  2011'!X30</f>
        <v xml:space="preserve">          -  </v>
      </c>
      <c r="V40" s="321" t="str">
        <f>+'7-a.  2011'!Y30</f>
        <v xml:space="preserve">          -  </v>
      </c>
      <c r="W40" s="321" t="str">
        <f>+'7-a.  2011'!Z30</f>
        <v xml:space="preserve">          -  </v>
      </c>
      <c r="X40" s="321" t="str">
        <f>+'7-a.  2011'!AA30</f>
        <v xml:space="preserve">                  -  </v>
      </c>
      <c r="Y40" s="436">
        <v>1</v>
      </c>
      <c r="Z40" s="436"/>
      <c r="AA40" s="436"/>
      <c r="AB40" s="436"/>
      <c r="AC40" s="436"/>
      <c r="AD40" s="436"/>
      <c r="AE40" s="436"/>
      <c r="AF40" s="436"/>
      <c r="AG40" s="436"/>
      <c r="AH40" s="436"/>
      <c r="AI40" s="436"/>
      <c r="AJ40" s="436"/>
      <c r="AK40" s="436"/>
      <c r="AL40" s="436"/>
      <c r="AM40" s="322">
        <f>SUM(Y40:AL40)</f>
        <v>1</v>
      </c>
    </row>
    <row r="41" spans="1:39" s="309" customFormat="1" ht="15" outlineLevel="1">
      <c r="A41" s="544"/>
      <c r="B41" s="320" t="s">
        <v>216</v>
      </c>
      <c r="C41" s="317" t="s">
        <v>164</v>
      </c>
      <c r="D41" s="321"/>
      <c r="E41" s="321"/>
      <c r="F41" s="321"/>
      <c r="G41" s="321"/>
      <c r="H41" s="321"/>
      <c r="I41" s="321"/>
      <c r="J41" s="321"/>
      <c r="K41" s="321"/>
      <c r="L41" s="321"/>
      <c r="M41" s="321"/>
      <c r="N41" s="317"/>
      <c r="O41" s="321"/>
      <c r="P41" s="321"/>
      <c r="Q41" s="321"/>
      <c r="R41" s="321"/>
      <c r="S41" s="321"/>
      <c r="T41" s="321"/>
      <c r="U41" s="321"/>
      <c r="V41" s="321"/>
      <c r="W41" s="321"/>
      <c r="X41" s="321"/>
      <c r="Y41" s="437">
        <f>Y40</f>
        <v>1</v>
      </c>
      <c r="Z41" s="437">
        <f>Z40</f>
        <v>0</v>
      </c>
      <c r="AA41" s="437">
        <f t="shared" ref="AA41:AL41" si="6">AA40</f>
        <v>0</v>
      </c>
      <c r="AB41" s="437">
        <f t="shared" si="6"/>
        <v>0</v>
      </c>
      <c r="AC41" s="437">
        <f t="shared" si="6"/>
        <v>0</v>
      </c>
      <c r="AD41" s="437">
        <f t="shared" si="6"/>
        <v>0</v>
      </c>
      <c r="AE41" s="437">
        <f t="shared" si="6"/>
        <v>0</v>
      </c>
      <c r="AF41" s="437">
        <f t="shared" si="6"/>
        <v>0</v>
      </c>
      <c r="AG41" s="437">
        <f t="shared" si="6"/>
        <v>0</v>
      </c>
      <c r="AH41" s="437">
        <f t="shared" si="6"/>
        <v>0</v>
      </c>
      <c r="AI41" s="437">
        <f t="shared" si="6"/>
        <v>0</v>
      </c>
      <c r="AJ41" s="437">
        <f t="shared" si="6"/>
        <v>0</v>
      </c>
      <c r="AK41" s="437">
        <f t="shared" si="6"/>
        <v>0</v>
      </c>
      <c r="AL41" s="437">
        <f t="shared" si="6"/>
        <v>0</v>
      </c>
      <c r="AM41" s="323"/>
    </row>
    <row r="42" spans="1:39" s="309" customFormat="1" ht="15" outlineLevel="1">
      <c r="A42" s="544"/>
      <c r="B42" s="320"/>
      <c r="C42" s="331"/>
      <c r="D42" s="330"/>
      <c r="E42" s="330"/>
      <c r="F42" s="330"/>
      <c r="G42" s="330"/>
      <c r="H42" s="330"/>
      <c r="I42" s="330"/>
      <c r="J42" s="330"/>
      <c r="K42" s="330"/>
      <c r="L42" s="330"/>
      <c r="M42" s="330"/>
      <c r="N42" s="317"/>
      <c r="O42" s="330"/>
      <c r="P42" s="330"/>
      <c r="Q42" s="330"/>
      <c r="R42" s="330"/>
      <c r="S42" s="330"/>
      <c r="T42" s="330"/>
      <c r="U42" s="330"/>
      <c r="V42" s="330"/>
      <c r="W42" s="330"/>
      <c r="X42" s="330"/>
      <c r="Y42" s="438"/>
      <c r="Z42" s="438"/>
      <c r="AA42" s="438"/>
      <c r="AB42" s="438"/>
      <c r="AC42" s="438"/>
      <c r="AD42" s="438"/>
      <c r="AE42" s="438"/>
      <c r="AF42" s="438"/>
      <c r="AG42" s="438"/>
      <c r="AH42" s="438"/>
      <c r="AI42" s="438"/>
      <c r="AJ42" s="438"/>
      <c r="AK42" s="438"/>
      <c r="AL42" s="438"/>
      <c r="AM42" s="332"/>
    </row>
    <row r="43" spans="1:39" s="309" customFormat="1" ht="15" outlineLevel="1">
      <c r="A43" s="544">
        <v>8</v>
      </c>
      <c r="B43" s="320" t="s">
        <v>498</v>
      </c>
      <c r="C43" s="317" t="s">
        <v>25</v>
      </c>
      <c r="D43" s="321"/>
      <c r="E43" s="321"/>
      <c r="F43" s="321"/>
      <c r="G43" s="321"/>
      <c r="H43" s="321"/>
      <c r="I43" s="321"/>
      <c r="J43" s="321"/>
      <c r="K43" s="321"/>
      <c r="L43" s="321"/>
      <c r="M43" s="321"/>
      <c r="N43" s="317"/>
      <c r="O43" s="321"/>
      <c r="P43" s="321"/>
      <c r="Q43" s="321"/>
      <c r="R43" s="321"/>
      <c r="S43" s="321"/>
      <c r="T43" s="321"/>
      <c r="U43" s="321"/>
      <c r="V43" s="321"/>
      <c r="W43" s="321"/>
      <c r="X43" s="321"/>
      <c r="Y43" s="436"/>
      <c r="Z43" s="436"/>
      <c r="AA43" s="436"/>
      <c r="AB43" s="436"/>
      <c r="AC43" s="436"/>
      <c r="AD43" s="436"/>
      <c r="AE43" s="436"/>
      <c r="AF43" s="436"/>
      <c r="AG43" s="436"/>
      <c r="AH43" s="436"/>
      <c r="AI43" s="436"/>
      <c r="AJ43" s="436"/>
      <c r="AK43" s="436"/>
      <c r="AL43" s="436"/>
      <c r="AM43" s="322">
        <f>SUM(Y43:AL43)</f>
        <v>0</v>
      </c>
    </row>
    <row r="44" spans="1:39" s="309" customFormat="1" ht="15" outlineLevel="1">
      <c r="A44" s="544"/>
      <c r="B44" s="320" t="s">
        <v>216</v>
      </c>
      <c r="C44" s="317" t="s">
        <v>164</v>
      </c>
      <c r="D44" s="321"/>
      <c r="E44" s="321"/>
      <c r="F44" s="321"/>
      <c r="G44" s="321"/>
      <c r="H44" s="321"/>
      <c r="I44" s="321"/>
      <c r="J44" s="321"/>
      <c r="K44" s="321"/>
      <c r="L44" s="321"/>
      <c r="M44" s="321"/>
      <c r="N44" s="317"/>
      <c r="O44" s="321"/>
      <c r="P44" s="321"/>
      <c r="Q44" s="321"/>
      <c r="R44" s="321"/>
      <c r="S44" s="321"/>
      <c r="T44" s="321"/>
      <c r="U44" s="321"/>
      <c r="V44" s="321"/>
      <c r="W44" s="321"/>
      <c r="X44" s="321"/>
      <c r="Y44" s="437">
        <f>Y43</f>
        <v>0</v>
      </c>
      <c r="Z44" s="437">
        <f>Z43</f>
        <v>0</v>
      </c>
      <c r="AA44" s="437">
        <f t="shared" ref="AA44:AL44" si="7">AA43</f>
        <v>0</v>
      </c>
      <c r="AB44" s="437">
        <f t="shared" si="7"/>
        <v>0</v>
      </c>
      <c r="AC44" s="437">
        <f t="shared" si="7"/>
        <v>0</v>
      </c>
      <c r="AD44" s="437">
        <f t="shared" si="7"/>
        <v>0</v>
      </c>
      <c r="AE44" s="437">
        <f t="shared" si="7"/>
        <v>0</v>
      </c>
      <c r="AF44" s="437">
        <f t="shared" si="7"/>
        <v>0</v>
      </c>
      <c r="AG44" s="437">
        <f t="shared" si="7"/>
        <v>0</v>
      </c>
      <c r="AH44" s="437">
        <f t="shared" si="7"/>
        <v>0</v>
      </c>
      <c r="AI44" s="437">
        <f t="shared" si="7"/>
        <v>0</v>
      </c>
      <c r="AJ44" s="437">
        <f t="shared" si="7"/>
        <v>0</v>
      </c>
      <c r="AK44" s="437">
        <f t="shared" si="7"/>
        <v>0</v>
      </c>
      <c r="AL44" s="437">
        <f t="shared" si="7"/>
        <v>0</v>
      </c>
      <c r="AM44" s="323"/>
    </row>
    <row r="45" spans="1:39" s="309" customFormat="1" ht="15" outlineLevel="1">
      <c r="A45" s="544"/>
      <c r="B45" s="320"/>
      <c r="C45" s="331"/>
      <c r="D45" s="330"/>
      <c r="E45" s="330"/>
      <c r="F45" s="330"/>
      <c r="G45" s="330"/>
      <c r="H45" s="330"/>
      <c r="I45" s="330"/>
      <c r="J45" s="330"/>
      <c r="K45" s="330"/>
      <c r="L45" s="330"/>
      <c r="M45" s="330"/>
      <c r="N45" s="317"/>
      <c r="O45" s="330"/>
      <c r="P45" s="330"/>
      <c r="Q45" s="330"/>
      <c r="R45" s="330"/>
      <c r="S45" s="330"/>
      <c r="T45" s="330"/>
      <c r="U45" s="330"/>
      <c r="V45" s="330"/>
      <c r="W45" s="330"/>
      <c r="X45" s="330"/>
      <c r="Y45" s="438"/>
      <c r="Z45" s="438"/>
      <c r="AA45" s="438"/>
      <c r="AB45" s="438"/>
      <c r="AC45" s="438"/>
      <c r="AD45" s="438"/>
      <c r="AE45" s="438"/>
      <c r="AF45" s="438"/>
      <c r="AG45" s="438"/>
      <c r="AH45" s="438"/>
      <c r="AI45" s="438"/>
      <c r="AJ45" s="438"/>
      <c r="AK45" s="438"/>
      <c r="AL45" s="438"/>
      <c r="AM45" s="332"/>
    </row>
    <row r="46" spans="1:39" s="309" customFormat="1" ht="15" outlineLevel="1">
      <c r="A46" s="544">
        <v>9</v>
      </c>
      <c r="B46" s="320" t="s">
        <v>7</v>
      </c>
      <c r="C46" s="317" t="s">
        <v>25</v>
      </c>
      <c r="D46" s="321"/>
      <c r="E46" s="321"/>
      <c r="F46" s="321"/>
      <c r="G46" s="321"/>
      <c r="H46" s="321"/>
      <c r="I46" s="321"/>
      <c r="J46" s="321"/>
      <c r="K46" s="321"/>
      <c r="L46" s="321"/>
      <c r="M46" s="321"/>
      <c r="N46" s="317"/>
      <c r="O46" s="321"/>
      <c r="P46" s="321"/>
      <c r="Q46" s="321"/>
      <c r="R46" s="321"/>
      <c r="S46" s="321"/>
      <c r="T46" s="321"/>
      <c r="U46" s="321"/>
      <c r="V46" s="321"/>
      <c r="W46" s="321"/>
      <c r="X46" s="321"/>
      <c r="Y46" s="436"/>
      <c r="Z46" s="436"/>
      <c r="AA46" s="436"/>
      <c r="AB46" s="436"/>
      <c r="AC46" s="436"/>
      <c r="AD46" s="436"/>
      <c r="AE46" s="436"/>
      <c r="AF46" s="436"/>
      <c r="AG46" s="436"/>
      <c r="AH46" s="436"/>
      <c r="AI46" s="436"/>
      <c r="AJ46" s="436"/>
      <c r="AK46" s="436"/>
      <c r="AL46" s="436"/>
      <c r="AM46" s="322">
        <f>SUM(Y46:AL46)</f>
        <v>0</v>
      </c>
    </row>
    <row r="47" spans="1:39" s="309" customFormat="1" ht="15" outlineLevel="1">
      <c r="A47" s="544"/>
      <c r="B47" s="320" t="s">
        <v>216</v>
      </c>
      <c r="C47" s="317" t="s">
        <v>164</v>
      </c>
      <c r="D47" s="321"/>
      <c r="E47" s="321"/>
      <c r="F47" s="321"/>
      <c r="G47" s="321"/>
      <c r="H47" s="321"/>
      <c r="I47" s="321"/>
      <c r="J47" s="321"/>
      <c r="K47" s="321"/>
      <c r="L47" s="321"/>
      <c r="M47" s="321"/>
      <c r="N47" s="317"/>
      <c r="O47" s="321"/>
      <c r="P47" s="321"/>
      <c r="Q47" s="321"/>
      <c r="R47" s="321"/>
      <c r="S47" s="321"/>
      <c r="T47" s="321"/>
      <c r="U47" s="321"/>
      <c r="V47" s="321"/>
      <c r="W47" s="321"/>
      <c r="X47" s="321"/>
      <c r="Y47" s="437">
        <f>Y46</f>
        <v>0</v>
      </c>
      <c r="Z47" s="437">
        <f>Z46</f>
        <v>0</v>
      </c>
      <c r="AA47" s="437">
        <f t="shared" ref="AA47:AL47" si="8">AA46</f>
        <v>0</v>
      </c>
      <c r="AB47" s="437">
        <f t="shared" si="8"/>
        <v>0</v>
      </c>
      <c r="AC47" s="437">
        <f t="shared" si="8"/>
        <v>0</v>
      </c>
      <c r="AD47" s="437">
        <f t="shared" si="8"/>
        <v>0</v>
      </c>
      <c r="AE47" s="437">
        <f t="shared" si="8"/>
        <v>0</v>
      </c>
      <c r="AF47" s="437">
        <f t="shared" si="8"/>
        <v>0</v>
      </c>
      <c r="AG47" s="437">
        <f t="shared" si="8"/>
        <v>0</v>
      </c>
      <c r="AH47" s="437">
        <f t="shared" si="8"/>
        <v>0</v>
      </c>
      <c r="AI47" s="437">
        <f t="shared" si="8"/>
        <v>0</v>
      </c>
      <c r="AJ47" s="437">
        <f t="shared" si="8"/>
        <v>0</v>
      </c>
      <c r="AK47" s="437">
        <f t="shared" si="8"/>
        <v>0</v>
      </c>
      <c r="AL47" s="437">
        <f t="shared" si="8"/>
        <v>0</v>
      </c>
      <c r="AM47" s="323"/>
    </row>
    <row r="48" spans="1:39" s="309" customFormat="1" ht="15" outlineLevel="1">
      <c r="A48" s="544"/>
      <c r="B48" s="333"/>
      <c r="C48" s="334"/>
      <c r="D48" s="317"/>
      <c r="E48" s="317"/>
      <c r="F48" s="317"/>
      <c r="G48" s="317"/>
      <c r="H48" s="317"/>
      <c r="I48" s="317"/>
      <c r="J48" s="317"/>
      <c r="K48" s="317"/>
      <c r="L48" s="317"/>
      <c r="M48" s="317"/>
      <c r="N48" s="317"/>
      <c r="O48" s="317"/>
      <c r="P48" s="317"/>
      <c r="Q48" s="317"/>
      <c r="R48" s="317"/>
      <c r="S48" s="317"/>
      <c r="T48" s="317"/>
      <c r="U48" s="317"/>
      <c r="V48" s="317"/>
      <c r="W48" s="317"/>
      <c r="X48" s="317"/>
      <c r="Y48" s="438"/>
      <c r="Z48" s="438"/>
      <c r="AA48" s="438"/>
      <c r="AB48" s="438"/>
      <c r="AC48" s="438"/>
      <c r="AD48" s="438"/>
      <c r="AE48" s="438"/>
      <c r="AF48" s="438"/>
      <c r="AG48" s="438"/>
      <c r="AH48" s="438"/>
      <c r="AI48" s="438"/>
      <c r="AJ48" s="438"/>
      <c r="AK48" s="438"/>
      <c r="AL48" s="438"/>
      <c r="AM48" s="332"/>
    </row>
    <row r="49" spans="1:42" s="319" customFormat="1" ht="15.75" outlineLevel="1">
      <c r="A49" s="545"/>
      <c r="B49" s="314" t="s">
        <v>8</v>
      </c>
      <c r="C49" s="315"/>
      <c r="D49" s="315"/>
      <c r="E49" s="315"/>
      <c r="F49" s="315"/>
      <c r="G49" s="315"/>
      <c r="H49" s="315"/>
      <c r="I49" s="315"/>
      <c r="J49" s="315"/>
      <c r="K49" s="315"/>
      <c r="L49" s="315"/>
      <c r="M49" s="315"/>
      <c r="N49" s="317"/>
      <c r="O49" s="315"/>
      <c r="P49" s="315"/>
      <c r="Q49" s="315"/>
      <c r="R49" s="315"/>
      <c r="S49" s="315"/>
      <c r="T49" s="315"/>
      <c r="U49" s="315"/>
      <c r="V49" s="315"/>
      <c r="W49" s="315"/>
      <c r="X49" s="315"/>
      <c r="Y49" s="440"/>
      <c r="Z49" s="440"/>
      <c r="AA49" s="440"/>
      <c r="AB49" s="440"/>
      <c r="AC49" s="440"/>
      <c r="AD49" s="440"/>
      <c r="AE49" s="440"/>
      <c r="AF49" s="440"/>
      <c r="AG49" s="440"/>
      <c r="AH49" s="440"/>
      <c r="AI49" s="440"/>
      <c r="AJ49" s="440"/>
      <c r="AK49" s="440"/>
      <c r="AL49" s="440"/>
      <c r="AM49" s="318"/>
      <c r="AO49" s="335"/>
      <c r="AP49" s="335"/>
    </row>
    <row r="50" spans="1:42" s="309" customFormat="1" ht="15" outlineLevel="1">
      <c r="A50" s="544">
        <v>10</v>
      </c>
      <c r="B50" s="336" t="s">
        <v>22</v>
      </c>
      <c r="C50" s="317" t="s">
        <v>25</v>
      </c>
      <c r="D50" s="321">
        <v>12075272</v>
      </c>
      <c r="E50" s="321">
        <f>+'7-a.  2011'!AX34</f>
        <v>12075272</v>
      </c>
      <c r="F50" s="321">
        <f>+'7-a.  2011'!AY34</f>
        <v>12075272</v>
      </c>
      <c r="G50" s="321">
        <f>+'7-a.  2011'!AZ34</f>
        <v>12075272</v>
      </c>
      <c r="H50" s="321">
        <f>+'7-a.  2011'!BA34</f>
        <v>12075272</v>
      </c>
      <c r="I50" s="321">
        <f>+'7-a.  2011'!BB34</f>
        <v>12075272</v>
      </c>
      <c r="J50" s="321">
        <f>+'7-a.  2011'!BC34</f>
        <v>12075272</v>
      </c>
      <c r="K50" s="321">
        <f>+'7-a.  2011'!BD34</f>
        <v>12075272</v>
      </c>
      <c r="L50" s="321">
        <f>+'7-a.  2011'!BE34</f>
        <v>9675568</v>
      </c>
      <c r="M50" s="321">
        <f>+'7-a.  2011'!BF34</f>
        <v>9675568</v>
      </c>
      <c r="N50" s="321">
        <v>12</v>
      </c>
      <c r="O50" s="321">
        <v>2236</v>
      </c>
      <c r="P50" s="321">
        <f>+'7-a.  2011'!S34</f>
        <v>2236</v>
      </c>
      <c r="Q50" s="321">
        <f>+'7-a.  2011'!T34</f>
        <v>2236</v>
      </c>
      <c r="R50" s="321">
        <f>+'7-a.  2011'!U34</f>
        <v>2236</v>
      </c>
      <c r="S50" s="321">
        <f>+'7-a.  2011'!V34</f>
        <v>2236</v>
      </c>
      <c r="T50" s="321">
        <f>+'7-a.  2011'!W34</f>
        <v>2236</v>
      </c>
      <c r="U50" s="321">
        <f>+'7-a.  2011'!X34</f>
        <v>2236</v>
      </c>
      <c r="V50" s="321">
        <f>+'7-a.  2011'!Y34</f>
        <v>2236</v>
      </c>
      <c r="W50" s="321">
        <f>+'7-a.  2011'!Z34</f>
        <v>1733</v>
      </c>
      <c r="X50" s="321">
        <f>+'7-a.  2011'!AA34</f>
        <v>1733</v>
      </c>
      <c r="Y50" s="441"/>
      <c r="Z50" s="441">
        <v>0.19</v>
      </c>
      <c r="AA50" s="441">
        <v>0.63</v>
      </c>
      <c r="AB50" s="441">
        <v>0.26</v>
      </c>
      <c r="AC50" s="441">
        <v>0.01</v>
      </c>
      <c r="AD50" s="441"/>
      <c r="AE50" s="441"/>
      <c r="AF50" s="441"/>
      <c r="AG50" s="441"/>
      <c r="AH50" s="441"/>
      <c r="AI50" s="441"/>
      <c r="AJ50" s="441"/>
      <c r="AK50" s="441"/>
      <c r="AL50" s="441"/>
      <c r="AM50" s="322">
        <f>SUM(Y50:AL50)</f>
        <v>1.0900000000000001</v>
      </c>
    </row>
    <row r="51" spans="1:42" s="309" customFormat="1" ht="15" outlineLevel="1">
      <c r="A51" s="544"/>
      <c r="B51" s="320" t="s">
        <v>216</v>
      </c>
      <c r="C51" s="317" t="s">
        <v>164</v>
      </c>
      <c r="D51" s="321">
        <v>1702657</v>
      </c>
      <c r="E51" s="321">
        <f>+'7-b.  2012'!AX44</f>
        <v>1702656.7509999999</v>
      </c>
      <c r="F51" s="321">
        <f>+'7-b.  2012'!AY44</f>
        <v>1702656.7509999999</v>
      </c>
      <c r="G51" s="321">
        <f>+'7-b.  2012'!AZ44</f>
        <v>1702656.7509999999</v>
      </c>
      <c r="H51" s="321">
        <f>+'7-b.  2012'!BA44</f>
        <v>1702656.7509999999</v>
      </c>
      <c r="I51" s="321">
        <f>+'7-b.  2012'!BB44</f>
        <v>1530308.145</v>
      </c>
      <c r="J51" s="321">
        <f>+'7-b.  2012'!BC44</f>
        <v>1276471.2350000001</v>
      </c>
      <c r="K51" s="321">
        <f>+'7-b.  2012'!BD44</f>
        <v>756134.28870000003</v>
      </c>
      <c r="L51" s="321">
        <f>+'7-b.  2012'!BE44</f>
        <v>726513.36289999995</v>
      </c>
      <c r="M51" s="321">
        <f>+'7-b.  2012'!BF44</f>
        <v>726513.36289999995</v>
      </c>
      <c r="N51" s="321">
        <f>N50</f>
        <v>12</v>
      </c>
      <c r="O51" s="321">
        <v>464</v>
      </c>
      <c r="P51" s="321">
        <f>+'7-b.  2012'!S44</f>
        <v>463.570539</v>
      </c>
      <c r="Q51" s="321">
        <f>+'7-b.  2012'!T44</f>
        <v>463.57053999999999</v>
      </c>
      <c r="R51" s="321">
        <f>+'7-b.  2012'!U44</f>
        <v>463.57053999999999</v>
      </c>
      <c r="S51" s="321">
        <f>+'7-b.  2012'!V44</f>
        <v>463.57053999999999</v>
      </c>
      <c r="T51" s="321">
        <f>+'7-b.  2012'!W44</f>
        <v>418.70438999999999</v>
      </c>
      <c r="U51" s="321">
        <f>+'7-b.  2012'!X44</f>
        <v>348.11506000000003</v>
      </c>
      <c r="V51" s="321">
        <f>+'7-b.  2012'!Y44</f>
        <v>182.35061999999999</v>
      </c>
      <c r="W51" s="321">
        <f>+'7-b.  2012'!Z44</f>
        <v>174.68422000000001</v>
      </c>
      <c r="X51" s="321">
        <f>+'7-b.  2012'!AA44</f>
        <v>174.68422000000001</v>
      </c>
      <c r="Y51" s="437">
        <f>Y50</f>
        <v>0</v>
      </c>
      <c r="Z51" s="437">
        <f>Z50</f>
        <v>0.19</v>
      </c>
      <c r="AA51" s="437">
        <f t="shared" ref="AA51:AL51" si="9">AA50</f>
        <v>0.63</v>
      </c>
      <c r="AB51" s="437">
        <f t="shared" si="9"/>
        <v>0.26</v>
      </c>
      <c r="AC51" s="437">
        <f t="shared" si="9"/>
        <v>0.01</v>
      </c>
      <c r="AD51" s="437">
        <f t="shared" si="9"/>
        <v>0</v>
      </c>
      <c r="AE51" s="437">
        <f t="shared" si="9"/>
        <v>0</v>
      </c>
      <c r="AF51" s="437">
        <f t="shared" si="9"/>
        <v>0</v>
      </c>
      <c r="AG51" s="437">
        <f t="shared" si="9"/>
        <v>0</v>
      </c>
      <c r="AH51" s="437">
        <f t="shared" si="9"/>
        <v>0</v>
      </c>
      <c r="AI51" s="437">
        <f t="shared" si="9"/>
        <v>0</v>
      </c>
      <c r="AJ51" s="437">
        <f t="shared" si="9"/>
        <v>0</v>
      </c>
      <c r="AK51" s="437">
        <f t="shared" si="9"/>
        <v>0</v>
      </c>
      <c r="AL51" s="437">
        <f t="shared" si="9"/>
        <v>0</v>
      </c>
      <c r="AM51" s="337"/>
    </row>
    <row r="52" spans="1:42" s="309" customFormat="1" ht="15" outlineLevel="1">
      <c r="A52" s="544"/>
      <c r="B52" s="336"/>
      <c r="C52" s="338"/>
      <c r="D52" s="317"/>
      <c r="E52" s="317"/>
      <c r="F52" s="317"/>
      <c r="G52" s="317"/>
      <c r="H52" s="317"/>
      <c r="I52" s="317"/>
      <c r="J52" s="317"/>
      <c r="K52" s="317"/>
      <c r="L52" s="317"/>
      <c r="M52" s="317"/>
      <c r="N52" s="317"/>
      <c r="O52" s="317"/>
      <c r="P52" s="317"/>
      <c r="Q52" s="317"/>
      <c r="R52" s="317"/>
      <c r="S52" s="317"/>
      <c r="T52" s="317"/>
      <c r="U52" s="317"/>
      <c r="V52" s="317"/>
      <c r="W52" s="317"/>
      <c r="X52" s="317"/>
      <c r="Y52" s="442"/>
      <c r="Z52" s="442"/>
      <c r="AA52" s="442"/>
      <c r="AB52" s="442"/>
      <c r="AC52" s="442"/>
      <c r="AD52" s="442"/>
      <c r="AE52" s="442"/>
      <c r="AF52" s="442"/>
      <c r="AG52" s="442"/>
      <c r="AH52" s="442"/>
      <c r="AI52" s="442"/>
      <c r="AJ52" s="442"/>
      <c r="AK52" s="442"/>
      <c r="AL52" s="442"/>
      <c r="AM52" s="339"/>
    </row>
    <row r="53" spans="1:42" s="309" customFormat="1" ht="15" outlineLevel="1">
      <c r="A53" s="544">
        <v>11</v>
      </c>
      <c r="B53" s="340" t="s">
        <v>21</v>
      </c>
      <c r="C53" s="317" t="s">
        <v>25</v>
      </c>
      <c r="D53" s="321">
        <v>8483296</v>
      </c>
      <c r="E53" s="321">
        <f>+'7-a.  2011'!AX33</f>
        <v>8481220</v>
      </c>
      <c r="F53" s="321">
        <f>+'7-a.  2011'!AY33</f>
        <v>8234295</v>
      </c>
      <c r="G53" s="321">
        <f>+'7-a.  2011'!AZ33</f>
        <v>7110797</v>
      </c>
      <c r="H53" s="321">
        <f>+'7-a.  2011'!BA33</f>
        <v>7110797</v>
      </c>
      <c r="I53" s="321">
        <f>+'7-a.  2011'!BB33</f>
        <v>7065244</v>
      </c>
      <c r="J53" s="321">
        <f>+'7-a.  2011'!BC33</f>
        <v>1115244</v>
      </c>
      <c r="K53" s="321">
        <f>+'7-a.  2011'!BD33</f>
        <v>1109301</v>
      </c>
      <c r="L53" s="321">
        <f>+'7-a.  2011'!BE33</f>
        <v>1109301</v>
      </c>
      <c r="M53" s="321">
        <f>+'7-a.  2011'!BF33</f>
        <v>1109301</v>
      </c>
      <c r="N53" s="321">
        <v>12</v>
      </c>
      <c r="O53" s="321">
        <v>3359</v>
      </c>
      <c r="P53" s="321">
        <f>+'7-a.  2011'!S33</f>
        <v>3359</v>
      </c>
      <c r="Q53" s="321">
        <f>+'7-a.  2011'!T33</f>
        <v>3274</v>
      </c>
      <c r="R53" s="321">
        <f>+'7-a.  2011'!U33</f>
        <v>2887</v>
      </c>
      <c r="S53" s="321">
        <f>+'7-a.  2011'!V33</f>
        <v>2887</v>
      </c>
      <c r="T53" s="321">
        <f>+'7-a.  2011'!W33</f>
        <v>2867</v>
      </c>
      <c r="U53" s="321">
        <f>+'7-a.  2011'!X33</f>
        <v>415</v>
      </c>
      <c r="V53" s="321">
        <f>+'7-a.  2011'!Y33</f>
        <v>407</v>
      </c>
      <c r="W53" s="321">
        <f>+'7-a.  2011'!Z33</f>
        <v>407</v>
      </c>
      <c r="X53" s="321">
        <f>+'7-a.  2011'!AA33</f>
        <v>407</v>
      </c>
      <c r="Y53" s="441"/>
      <c r="Z53" s="441">
        <v>1</v>
      </c>
      <c r="AA53" s="441"/>
      <c r="AB53" s="441"/>
      <c r="AC53" s="441"/>
      <c r="AD53" s="441"/>
      <c r="AE53" s="441"/>
      <c r="AF53" s="441"/>
      <c r="AG53" s="441"/>
      <c r="AH53" s="441"/>
      <c r="AI53" s="441"/>
      <c r="AJ53" s="441"/>
      <c r="AK53" s="441"/>
      <c r="AL53" s="441"/>
      <c r="AM53" s="322">
        <f>SUM(Y53:AL53)</f>
        <v>1</v>
      </c>
    </row>
    <row r="54" spans="1:42" s="309" customFormat="1" ht="15" outlineLevel="1">
      <c r="A54" s="544"/>
      <c r="B54" s="341" t="s">
        <v>216</v>
      </c>
      <c r="C54" s="317" t="s">
        <v>164</v>
      </c>
      <c r="D54" s="321">
        <v>124183</v>
      </c>
      <c r="E54" s="321">
        <f>+'7-b.  2012'!AX45</f>
        <v>124183.2678</v>
      </c>
      <c r="F54" s="321">
        <f>+'7-b.  2012'!AY45</f>
        <v>123613.6629</v>
      </c>
      <c r="G54" s="321">
        <f>+'7-b.  2012'!AZ45</f>
        <v>103162.0151</v>
      </c>
      <c r="H54" s="321">
        <f>+'7-b.  2012'!BA45</f>
        <v>103162.0151</v>
      </c>
      <c r="I54" s="321">
        <f>+'7-b.  2012'!BB45</f>
        <v>102816.546</v>
      </c>
      <c r="J54" s="321">
        <f>+'7-b.  2012'!BC45</f>
        <v>11875.07201</v>
      </c>
      <c r="K54" s="321">
        <f>+'7-b.  2012'!BD45</f>
        <v>11875.07201</v>
      </c>
      <c r="L54" s="321">
        <f>+'7-b.  2012'!BE45</f>
        <v>11875.07201</v>
      </c>
      <c r="M54" s="321">
        <f>+'7-b.  2012'!BF45</f>
        <v>11875.07201</v>
      </c>
      <c r="N54" s="321">
        <f>N53</f>
        <v>12</v>
      </c>
      <c r="O54" s="321">
        <v>53</v>
      </c>
      <c r="P54" s="321">
        <f>+'7-b.  2012'!S45</f>
        <v>53.379389400000001</v>
      </c>
      <c r="Q54" s="321">
        <f>+'7-b.  2012'!T45</f>
        <v>53.175457999999999</v>
      </c>
      <c r="R54" s="321">
        <f>+'7-b.  2012'!U45</f>
        <v>44.348790000000001</v>
      </c>
      <c r="S54" s="321">
        <f>+'7-b.  2012'!V45</f>
        <v>44.348790000000001</v>
      </c>
      <c r="T54" s="321">
        <f>+'7-b.  2012'!W45</f>
        <v>44.219307999999998</v>
      </c>
      <c r="U54" s="321">
        <f>+'7-b.  2012'!X45</f>
        <v>4.4584031</v>
      </c>
      <c r="V54" s="321">
        <f>+'7-b.  2012'!Y45</f>
        <v>4.4584031</v>
      </c>
      <c r="W54" s="321">
        <f>+'7-b.  2012'!Z45</f>
        <v>4.4584031</v>
      </c>
      <c r="X54" s="321">
        <f>+'7-b.  2012'!AA45</f>
        <v>4.4584031</v>
      </c>
      <c r="Y54" s="437">
        <f>Y53</f>
        <v>0</v>
      </c>
      <c r="Z54" s="437">
        <f>Z53</f>
        <v>1</v>
      </c>
      <c r="AA54" s="437">
        <f t="shared" ref="AA54:AL54" si="10">AA53</f>
        <v>0</v>
      </c>
      <c r="AB54" s="437">
        <f t="shared" si="10"/>
        <v>0</v>
      </c>
      <c r="AC54" s="437">
        <f t="shared" si="10"/>
        <v>0</v>
      </c>
      <c r="AD54" s="437">
        <f t="shared" si="10"/>
        <v>0</v>
      </c>
      <c r="AE54" s="437">
        <f t="shared" si="10"/>
        <v>0</v>
      </c>
      <c r="AF54" s="437">
        <f t="shared" si="10"/>
        <v>0</v>
      </c>
      <c r="AG54" s="437">
        <f t="shared" si="10"/>
        <v>0</v>
      </c>
      <c r="AH54" s="437">
        <f t="shared" si="10"/>
        <v>0</v>
      </c>
      <c r="AI54" s="437">
        <f t="shared" si="10"/>
        <v>0</v>
      </c>
      <c r="AJ54" s="437">
        <f t="shared" si="10"/>
        <v>0</v>
      </c>
      <c r="AK54" s="437">
        <f t="shared" si="10"/>
        <v>0</v>
      </c>
      <c r="AL54" s="437">
        <f t="shared" si="10"/>
        <v>0</v>
      </c>
      <c r="AM54" s="337"/>
    </row>
    <row r="55" spans="1:42" s="309" customFormat="1" ht="15" outlineLevel="1">
      <c r="A55" s="544"/>
      <c r="B55" s="340"/>
      <c r="C55" s="338"/>
      <c r="D55" s="317"/>
      <c r="E55" s="317"/>
      <c r="F55" s="317"/>
      <c r="G55" s="317"/>
      <c r="H55" s="317"/>
      <c r="I55" s="317"/>
      <c r="J55" s="317"/>
      <c r="K55" s="317"/>
      <c r="L55" s="317"/>
      <c r="M55" s="317"/>
      <c r="N55" s="317"/>
      <c r="O55" s="317"/>
      <c r="P55" s="317"/>
      <c r="Q55" s="317"/>
      <c r="R55" s="317"/>
      <c r="S55" s="317"/>
      <c r="T55" s="317"/>
      <c r="U55" s="317"/>
      <c r="V55" s="317"/>
      <c r="W55" s="317"/>
      <c r="X55" s="317"/>
      <c r="Y55" s="442"/>
      <c r="Z55" s="443"/>
      <c r="AA55" s="442"/>
      <c r="AB55" s="442"/>
      <c r="AC55" s="442"/>
      <c r="AD55" s="442"/>
      <c r="AE55" s="442"/>
      <c r="AF55" s="442"/>
      <c r="AG55" s="442"/>
      <c r="AH55" s="442"/>
      <c r="AI55" s="442"/>
      <c r="AJ55" s="442"/>
      <c r="AK55" s="442"/>
      <c r="AL55" s="442"/>
      <c r="AM55" s="339"/>
    </row>
    <row r="56" spans="1:42" s="309" customFormat="1" ht="15" outlineLevel="1">
      <c r="A56" s="544">
        <v>12</v>
      </c>
      <c r="B56" s="340" t="s">
        <v>23</v>
      </c>
      <c r="C56" s="317" t="s">
        <v>25</v>
      </c>
      <c r="D56" s="321"/>
      <c r="E56" s="321"/>
      <c r="F56" s="321"/>
      <c r="G56" s="321"/>
      <c r="H56" s="321"/>
      <c r="I56" s="321"/>
      <c r="J56" s="321"/>
      <c r="K56" s="321"/>
      <c r="L56" s="321"/>
      <c r="M56" s="321"/>
      <c r="N56" s="321">
        <v>3</v>
      </c>
      <c r="O56" s="321"/>
      <c r="P56" s="321"/>
      <c r="Q56" s="321"/>
      <c r="R56" s="321"/>
      <c r="S56" s="321"/>
      <c r="T56" s="321"/>
      <c r="U56" s="321"/>
      <c r="V56" s="321"/>
      <c r="W56" s="321"/>
      <c r="X56" s="321"/>
      <c r="Y56" s="441"/>
      <c r="Z56" s="441"/>
      <c r="AA56" s="441"/>
      <c r="AB56" s="441"/>
      <c r="AC56" s="441"/>
      <c r="AD56" s="441"/>
      <c r="AE56" s="441"/>
      <c r="AF56" s="441"/>
      <c r="AG56" s="441"/>
      <c r="AH56" s="441"/>
      <c r="AI56" s="441"/>
      <c r="AJ56" s="441"/>
      <c r="AK56" s="441"/>
      <c r="AL56" s="441"/>
      <c r="AM56" s="322">
        <f>SUM(Y56:AL56)</f>
        <v>0</v>
      </c>
    </row>
    <row r="57" spans="1:42" s="309" customFormat="1" ht="15" outlineLevel="1">
      <c r="A57" s="544"/>
      <c r="B57" s="341" t="s">
        <v>216</v>
      </c>
      <c r="C57" s="317" t="s">
        <v>164</v>
      </c>
      <c r="D57" s="321"/>
      <c r="E57" s="321"/>
      <c r="F57" s="321"/>
      <c r="G57" s="321"/>
      <c r="H57" s="321"/>
      <c r="I57" s="321"/>
      <c r="J57" s="321"/>
      <c r="K57" s="321"/>
      <c r="L57" s="321"/>
      <c r="M57" s="321"/>
      <c r="N57" s="321">
        <f>N56</f>
        <v>3</v>
      </c>
      <c r="O57" s="321"/>
      <c r="P57" s="321"/>
      <c r="Q57" s="321"/>
      <c r="R57" s="321"/>
      <c r="S57" s="321"/>
      <c r="T57" s="321"/>
      <c r="U57" s="321"/>
      <c r="V57" s="321"/>
      <c r="W57" s="321"/>
      <c r="X57" s="321"/>
      <c r="Y57" s="437">
        <f>Y56</f>
        <v>0</v>
      </c>
      <c r="Z57" s="437">
        <f>Z56</f>
        <v>0</v>
      </c>
      <c r="AA57" s="437">
        <f t="shared" ref="AA57:AL57" si="11">AA56</f>
        <v>0</v>
      </c>
      <c r="AB57" s="437">
        <f t="shared" si="11"/>
        <v>0</v>
      </c>
      <c r="AC57" s="437">
        <f t="shared" si="11"/>
        <v>0</v>
      </c>
      <c r="AD57" s="437">
        <f t="shared" si="11"/>
        <v>0</v>
      </c>
      <c r="AE57" s="437">
        <f t="shared" si="11"/>
        <v>0</v>
      </c>
      <c r="AF57" s="437">
        <f t="shared" si="11"/>
        <v>0</v>
      </c>
      <c r="AG57" s="437">
        <f t="shared" si="11"/>
        <v>0</v>
      </c>
      <c r="AH57" s="437">
        <f t="shared" si="11"/>
        <v>0</v>
      </c>
      <c r="AI57" s="437">
        <f t="shared" si="11"/>
        <v>0</v>
      </c>
      <c r="AJ57" s="437">
        <f t="shared" si="11"/>
        <v>0</v>
      </c>
      <c r="AK57" s="437">
        <f t="shared" si="11"/>
        <v>0</v>
      </c>
      <c r="AL57" s="437">
        <f t="shared" si="11"/>
        <v>0</v>
      </c>
      <c r="AM57" s="337"/>
    </row>
    <row r="58" spans="1:42" s="309" customFormat="1" ht="15" outlineLevel="1">
      <c r="A58" s="544"/>
      <c r="B58" s="340"/>
      <c r="C58" s="338"/>
      <c r="D58" s="342"/>
      <c r="E58" s="342"/>
      <c r="F58" s="342"/>
      <c r="G58" s="342"/>
      <c r="H58" s="342"/>
      <c r="I58" s="342"/>
      <c r="J58" s="342"/>
      <c r="K58" s="342"/>
      <c r="L58" s="342"/>
      <c r="M58" s="342"/>
      <c r="N58" s="317"/>
      <c r="O58" s="342"/>
      <c r="P58" s="342"/>
      <c r="Q58" s="342"/>
      <c r="R58" s="342"/>
      <c r="S58" s="342"/>
      <c r="T58" s="342"/>
      <c r="U58" s="342"/>
      <c r="V58" s="342"/>
      <c r="W58" s="342"/>
      <c r="X58" s="342"/>
      <c r="Y58" s="442"/>
      <c r="Z58" s="443"/>
      <c r="AA58" s="442"/>
      <c r="AB58" s="442"/>
      <c r="AC58" s="442"/>
      <c r="AD58" s="442"/>
      <c r="AE58" s="442"/>
      <c r="AF58" s="442"/>
      <c r="AG58" s="442"/>
      <c r="AH58" s="442"/>
      <c r="AI58" s="442"/>
      <c r="AJ58" s="442"/>
      <c r="AK58" s="442"/>
      <c r="AL58" s="442"/>
      <c r="AM58" s="339"/>
    </row>
    <row r="59" spans="1:42" s="309" customFormat="1" ht="15" outlineLevel="1">
      <c r="A59" s="544">
        <v>13</v>
      </c>
      <c r="B59" s="340" t="s">
        <v>24</v>
      </c>
      <c r="C59" s="317" t="s">
        <v>25</v>
      </c>
      <c r="D59" s="321"/>
      <c r="E59" s="321"/>
      <c r="F59" s="321"/>
      <c r="G59" s="321"/>
      <c r="H59" s="321"/>
      <c r="I59" s="321"/>
      <c r="J59" s="321"/>
      <c r="K59" s="321"/>
      <c r="L59" s="321"/>
      <c r="M59" s="321"/>
      <c r="N59" s="321">
        <v>12</v>
      </c>
      <c r="O59" s="321"/>
      <c r="P59" s="321"/>
      <c r="Q59" s="321"/>
      <c r="R59" s="321"/>
      <c r="S59" s="321"/>
      <c r="T59" s="321"/>
      <c r="U59" s="321"/>
      <c r="V59" s="321"/>
      <c r="W59" s="321"/>
      <c r="X59" s="321"/>
      <c r="Y59" s="441"/>
      <c r="Z59" s="441"/>
      <c r="AA59" s="441"/>
      <c r="AB59" s="441"/>
      <c r="AC59" s="441"/>
      <c r="AD59" s="441"/>
      <c r="AE59" s="441"/>
      <c r="AF59" s="441"/>
      <c r="AG59" s="441"/>
      <c r="AH59" s="441"/>
      <c r="AI59" s="441"/>
      <c r="AJ59" s="441"/>
      <c r="AK59" s="441"/>
      <c r="AL59" s="441"/>
      <c r="AM59" s="322">
        <f>SUM(Y59:AL59)</f>
        <v>0</v>
      </c>
    </row>
    <row r="60" spans="1:42" s="309" customFormat="1" ht="15" outlineLevel="1">
      <c r="A60" s="544"/>
      <c r="B60" s="341" t="s">
        <v>216</v>
      </c>
      <c r="C60" s="317" t="s">
        <v>164</v>
      </c>
      <c r="D60" s="321"/>
      <c r="E60" s="321"/>
      <c r="F60" s="321"/>
      <c r="G60" s="321"/>
      <c r="H60" s="321"/>
      <c r="I60" s="321"/>
      <c r="J60" s="321"/>
      <c r="K60" s="321"/>
      <c r="L60" s="321"/>
      <c r="M60" s="321"/>
      <c r="N60" s="321">
        <f>N59</f>
        <v>12</v>
      </c>
      <c r="O60" s="321"/>
      <c r="P60" s="321"/>
      <c r="Q60" s="321"/>
      <c r="R60" s="321"/>
      <c r="S60" s="321"/>
      <c r="T60" s="321"/>
      <c r="U60" s="321"/>
      <c r="V60" s="321"/>
      <c r="W60" s="321"/>
      <c r="X60" s="321"/>
      <c r="Y60" s="437">
        <f>Y59</f>
        <v>0</v>
      </c>
      <c r="Z60" s="437">
        <f>Z59</f>
        <v>0</v>
      </c>
      <c r="AA60" s="437">
        <f t="shared" ref="AA60:AL60" si="12">AA59</f>
        <v>0</v>
      </c>
      <c r="AB60" s="437">
        <f t="shared" si="12"/>
        <v>0</v>
      </c>
      <c r="AC60" s="437">
        <f t="shared" si="12"/>
        <v>0</v>
      </c>
      <c r="AD60" s="437">
        <f t="shared" si="12"/>
        <v>0</v>
      </c>
      <c r="AE60" s="437">
        <f t="shared" si="12"/>
        <v>0</v>
      </c>
      <c r="AF60" s="437">
        <f t="shared" si="12"/>
        <v>0</v>
      </c>
      <c r="AG60" s="437">
        <f t="shared" si="12"/>
        <v>0</v>
      </c>
      <c r="AH60" s="437">
        <f t="shared" si="12"/>
        <v>0</v>
      </c>
      <c r="AI60" s="437">
        <f t="shared" si="12"/>
        <v>0</v>
      </c>
      <c r="AJ60" s="437">
        <f t="shared" si="12"/>
        <v>0</v>
      </c>
      <c r="AK60" s="437">
        <f t="shared" si="12"/>
        <v>0</v>
      </c>
      <c r="AL60" s="437">
        <f t="shared" si="12"/>
        <v>0</v>
      </c>
      <c r="AM60" s="337"/>
    </row>
    <row r="61" spans="1:42" s="309" customFormat="1" ht="15" outlineLevel="1">
      <c r="A61" s="544"/>
      <c r="B61" s="340"/>
      <c r="C61" s="338"/>
      <c r="D61" s="342"/>
      <c r="E61" s="342"/>
      <c r="F61" s="342"/>
      <c r="G61" s="342"/>
      <c r="H61" s="342"/>
      <c r="I61" s="342"/>
      <c r="J61" s="342"/>
      <c r="K61" s="342"/>
      <c r="L61" s="342"/>
      <c r="M61" s="342"/>
      <c r="N61" s="317"/>
      <c r="O61" s="342"/>
      <c r="P61" s="342"/>
      <c r="Q61" s="342"/>
      <c r="R61" s="342"/>
      <c r="S61" s="342"/>
      <c r="T61" s="342"/>
      <c r="U61" s="342"/>
      <c r="V61" s="342"/>
      <c r="W61" s="342"/>
      <c r="X61" s="342"/>
      <c r="Y61" s="442"/>
      <c r="Z61" s="442"/>
      <c r="AA61" s="442"/>
      <c r="AB61" s="442"/>
      <c r="AC61" s="442"/>
      <c r="AD61" s="442"/>
      <c r="AE61" s="442"/>
      <c r="AF61" s="442"/>
      <c r="AG61" s="442"/>
      <c r="AH61" s="442"/>
      <c r="AI61" s="442"/>
      <c r="AJ61" s="442"/>
      <c r="AK61" s="442"/>
      <c r="AL61" s="442"/>
      <c r="AM61" s="339"/>
    </row>
    <row r="62" spans="1:42" s="309" customFormat="1" ht="15" outlineLevel="1">
      <c r="A62" s="544">
        <v>14</v>
      </c>
      <c r="B62" s="340" t="s">
        <v>20</v>
      </c>
      <c r="C62" s="317" t="s">
        <v>25</v>
      </c>
      <c r="D62" s="321"/>
      <c r="E62" s="321"/>
      <c r="F62" s="321"/>
      <c r="G62" s="321"/>
      <c r="H62" s="321"/>
      <c r="I62" s="321"/>
      <c r="J62" s="321"/>
      <c r="K62" s="321"/>
      <c r="L62" s="321"/>
      <c r="M62" s="321"/>
      <c r="N62" s="321">
        <v>12</v>
      </c>
      <c r="O62" s="321"/>
      <c r="P62" s="321"/>
      <c r="Q62" s="321"/>
      <c r="R62" s="321"/>
      <c r="S62" s="321"/>
      <c r="T62" s="321"/>
      <c r="U62" s="321"/>
      <c r="V62" s="321"/>
      <c r="W62" s="321"/>
      <c r="X62" s="321"/>
      <c r="Y62" s="441"/>
      <c r="Z62" s="441">
        <v>0.11</v>
      </c>
      <c r="AA62" s="441">
        <v>0.22</v>
      </c>
      <c r="AB62" s="441">
        <v>0.67</v>
      </c>
      <c r="AC62" s="441"/>
      <c r="AD62" s="441"/>
      <c r="AE62" s="441"/>
      <c r="AF62" s="441"/>
      <c r="AG62" s="441"/>
      <c r="AH62" s="441"/>
      <c r="AI62" s="441"/>
      <c r="AJ62" s="441"/>
      <c r="AK62" s="441"/>
      <c r="AL62" s="441"/>
      <c r="AM62" s="322">
        <f>SUM(Y62:AL62)</f>
        <v>1</v>
      </c>
    </row>
    <row r="63" spans="1:42" s="309" customFormat="1" ht="15" outlineLevel="1">
      <c r="A63" s="544"/>
      <c r="B63" s="341" t="s">
        <v>216</v>
      </c>
      <c r="C63" s="317" t="s">
        <v>164</v>
      </c>
      <c r="D63" s="321">
        <v>237585</v>
      </c>
      <c r="E63" s="321">
        <f>+'7-b.  2012'!AX46+'7-d.  2014'!AX25</f>
        <v>237584.66019999998</v>
      </c>
      <c r="F63" s="321">
        <f>+'7-b.  2012'!AY46+'7-d.  2014'!AY25</f>
        <v>237584.66019999998</v>
      </c>
      <c r="G63" s="321">
        <f>+'7-b.  2012'!AZ46+'7-d.  2014'!AZ25</f>
        <v>237584.66019999998</v>
      </c>
      <c r="H63" s="321">
        <f>+'7-b.  2012'!BA46+'7-d.  2014'!BA25</f>
        <v>226586.29019999999</v>
      </c>
      <c r="I63" s="321">
        <f>+'7-b.  2012'!BB46+'7-d.  2014'!BB25</f>
        <v>0</v>
      </c>
      <c r="J63" s="321">
        <f>+'7-b.  2012'!BC46+'7-d.  2014'!BC25</f>
        <v>0</v>
      </c>
      <c r="K63" s="321">
        <f>+'7-b.  2012'!BD46+'7-d.  2014'!BD25</f>
        <v>0</v>
      </c>
      <c r="L63" s="321">
        <f>+'7-b.  2012'!BE46+'7-d.  2014'!BE25</f>
        <v>0</v>
      </c>
      <c r="M63" s="321">
        <f>+'7-b.  2012'!BF46+'7-d.  2014'!BF25</f>
        <v>0</v>
      </c>
      <c r="N63" s="321">
        <f>N62</f>
        <v>12</v>
      </c>
      <c r="O63" s="321">
        <v>49</v>
      </c>
      <c r="P63" s="321">
        <f>+'7-b.  2012'!S46+'7-d.  2014'!S25</f>
        <v>48.815548669999998</v>
      </c>
      <c r="Q63" s="321">
        <f>+'7-b.  2012'!T46+'7-d.  2014'!T25</f>
        <v>48.815548999999997</v>
      </c>
      <c r="R63" s="321">
        <f>+'7-b.  2012'!U46+'7-d.  2014'!U25</f>
        <v>48.815548999999997</v>
      </c>
      <c r="S63" s="321">
        <f>+'7-b.  2012'!V46+'7-d.  2014'!V25</f>
        <v>46.594571999999999</v>
      </c>
      <c r="T63" s="321">
        <f>+'7-b.  2012'!W46+'7-d.  2014'!W25</f>
        <v>0</v>
      </c>
      <c r="U63" s="321">
        <f>+'7-b.  2012'!X46+'7-d.  2014'!X25</f>
        <v>0</v>
      </c>
      <c r="V63" s="321">
        <f>+'7-b.  2012'!Y46+'7-d.  2014'!Y25</f>
        <v>0</v>
      </c>
      <c r="W63" s="321">
        <f>+'7-b.  2012'!Z46+'7-d.  2014'!Z25</f>
        <v>0</v>
      </c>
      <c r="X63" s="321">
        <f>+'7-b.  2012'!AA46+'7-d.  2014'!AA25</f>
        <v>0</v>
      </c>
      <c r="Y63" s="437">
        <f>Y62</f>
        <v>0</v>
      </c>
      <c r="Z63" s="437">
        <f>Z62</f>
        <v>0.11</v>
      </c>
      <c r="AA63" s="437">
        <f t="shared" ref="AA63:AL63" si="13">AA62</f>
        <v>0.22</v>
      </c>
      <c r="AB63" s="437">
        <f t="shared" si="13"/>
        <v>0.67</v>
      </c>
      <c r="AC63" s="437">
        <f t="shared" si="13"/>
        <v>0</v>
      </c>
      <c r="AD63" s="437">
        <f t="shared" si="13"/>
        <v>0</v>
      </c>
      <c r="AE63" s="437">
        <f t="shared" si="13"/>
        <v>0</v>
      </c>
      <c r="AF63" s="437">
        <f t="shared" si="13"/>
        <v>0</v>
      </c>
      <c r="AG63" s="437">
        <f t="shared" si="13"/>
        <v>0</v>
      </c>
      <c r="AH63" s="437">
        <f t="shared" si="13"/>
        <v>0</v>
      </c>
      <c r="AI63" s="437">
        <f t="shared" si="13"/>
        <v>0</v>
      </c>
      <c r="AJ63" s="437">
        <f t="shared" si="13"/>
        <v>0</v>
      </c>
      <c r="AK63" s="437">
        <f t="shared" si="13"/>
        <v>0</v>
      </c>
      <c r="AL63" s="437">
        <f t="shared" si="13"/>
        <v>0</v>
      </c>
      <c r="AM63" s="337"/>
    </row>
    <row r="64" spans="1:42" s="309" customFormat="1" ht="15" outlineLevel="1">
      <c r="A64" s="544"/>
      <c r="B64" s="340"/>
      <c r="C64" s="338"/>
      <c r="D64" s="342"/>
      <c r="E64" s="342"/>
      <c r="F64" s="342"/>
      <c r="G64" s="342"/>
      <c r="H64" s="342"/>
      <c r="I64" s="342"/>
      <c r="J64" s="342"/>
      <c r="K64" s="342"/>
      <c r="L64" s="342"/>
      <c r="M64" s="342"/>
      <c r="N64" s="317"/>
      <c r="O64" s="342"/>
      <c r="P64" s="342"/>
      <c r="Q64" s="342"/>
      <c r="R64" s="342"/>
      <c r="S64" s="342"/>
      <c r="T64" s="342"/>
      <c r="U64" s="342"/>
      <c r="V64" s="342"/>
      <c r="W64" s="342"/>
      <c r="X64" s="342"/>
      <c r="Y64" s="442"/>
      <c r="Z64" s="443"/>
      <c r="AA64" s="442"/>
      <c r="AB64" s="442"/>
      <c r="AC64" s="442"/>
      <c r="AD64" s="442"/>
      <c r="AE64" s="442"/>
      <c r="AF64" s="442"/>
      <c r="AG64" s="442"/>
      <c r="AH64" s="442"/>
      <c r="AI64" s="442"/>
      <c r="AJ64" s="442"/>
      <c r="AK64" s="442"/>
      <c r="AL64" s="442"/>
      <c r="AM64" s="339"/>
    </row>
    <row r="65" spans="1:39" s="309" customFormat="1" ht="15" outlineLevel="1">
      <c r="A65" s="544">
        <v>15</v>
      </c>
      <c r="B65" s="340" t="s">
        <v>499</v>
      </c>
      <c r="C65" s="317" t="s">
        <v>25</v>
      </c>
      <c r="D65" s="321"/>
      <c r="E65" s="321"/>
      <c r="F65" s="321"/>
      <c r="G65" s="321"/>
      <c r="H65" s="321"/>
      <c r="I65" s="321"/>
      <c r="J65" s="321"/>
      <c r="K65" s="321"/>
      <c r="L65" s="321"/>
      <c r="M65" s="321"/>
      <c r="N65" s="317"/>
      <c r="O65" s="321"/>
      <c r="P65" s="321"/>
      <c r="Q65" s="321"/>
      <c r="R65" s="321"/>
      <c r="S65" s="321"/>
      <c r="T65" s="321"/>
      <c r="U65" s="321"/>
      <c r="V65" s="321"/>
      <c r="W65" s="321"/>
      <c r="X65" s="321"/>
      <c r="Y65" s="441"/>
      <c r="Z65" s="441"/>
      <c r="AA65" s="441"/>
      <c r="AB65" s="441"/>
      <c r="AC65" s="441"/>
      <c r="AD65" s="441"/>
      <c r="AE65" s="441"/>
      <c r="AF65" s="441"/>
      <c r="AG65" s="441"/>
      <c r="AH65" s="441"/>
      <c r="AI65" s="441"/>
      <c r="AJ65" s="441"/>
      <c r="AK65" s="441"/>
      <c r="AL65" s="441"/>
      <c r="AM65" s="322">
        <f>SUM(Y65:AL65)</f>
        <v>0</v>
      </c>
    </row>
    <row r="66" spans="1:39" s="309" customFormat="1" ht="15" outlineLevel="1">
      <c r="A66" s="544"/>
      <c r="B66" s="341" t="s">
        <v>216</v>
      </c>
      <c r="C66" s="317" t="s">
        <v>164</v>
      </c>
      <c r="D66" s="321"/>
      <c r="E66" s="321"/>
      <c r="F66" s="321"/>
      <c r="G66" s="321"/>
      <c r="H66" s="321"/>
      <c r="I66" s="321"/>
      <c r="J66" s="321"/>
      <c r="K66" s="321"/>
      <c r="L66" s="321"/>
      <c r="M66" s="321"/>
      <c r="N66" s="317"/>
      <c r="O66" s="321"/>
      <c r="P66" s="321"/>
      <c r="Q66" s="321"/>
      <c r="R66" s="321"/>
      <c r="S66" s="321"/>
      <c r="T66" s="321"/>
      <c r="U66" s="321"/>
      <c r="V66" s="321"/>
      <c r="W66" s="321"/>
      <c r="X66" s="321"/>
      <c r="Y66" s="437">
        <f>Y65</f>
        <v>0</v>
      </c>
      <c r="Z66" s="437">
        <f>Z65</f>
        <v>0</v>
      </c>
      <c r="AA66" s="437">
        <f t="shared" ref="AA66:AL66" si="14">AA65</f>
        <v>0</v>
      </c>
      <c r="AB66" s="437">
        <f t="shared" si="14"/>
        <v>0</v>
      </c>
      <c r="AC66" s="437">
        <f t="shared" si="14"/>
        <v>0</v>
      </c>
      <c r="AD66" s="437">
        <f t="shared" si="14"/>
        <v>0</v>
      </c>
      <c r="AE66" s="437">
        <f t="shared" si="14"/>
        <v>0</v>
      </c>
      <c r="AF66" s="437">
        <f t="shared" si="14"/>
        <v>0</v>
      </c>
      <c r="AG66" s="437">
        <f t="shared" si="14"/>
        <v>0</v>
      </c>
      <c r="AH66" s="437">
        <f t="shared" si="14"/>
        <v>0</v>
      </c>
      <c r="AI66" s="437">
        <f t="shared" si="14"/>
        <v>0</v>
      </c>
      <c r="AJ66" s="437">
        <f t="shared" si="14"/>
        <v>0</v>
      </c>
      <c r="AK66" s="437">
        <f t="shared" si="14"/>
        <v>0</v>
      </c>
      <c r="AL66" s="437">
        <f t="shared" si="14"/>
        <v>0</v>
      </c>
      <c r="AM66" s="337"/>
    </row>
    <row r="67" spans="1:39" s="309" customFormat="1" ht="15" outlineLevel="1">
      <c r="A67" s="544"/>
      <c r="B67" s="340"/>
      <c r="C67" s="338"/>
      <c r="D67" s="342"/>
      <c r="E67" s="342"/>
      <c r="F67" s="342"/>
      <c r="G67" s="342"/>
      <c r="H67" s="342"/>
      <c r="I67" s="342"/>
      <c r="J67" s="342"/>
      <c r="K67" s="342"/>
      <c r="L67" s="342"/>
      <c r="M67" s="342"/>
      <c r="N67" s="317"/>
      <c r="O67" s="342"/>
      <c r="P67" s="342"/>
      <c r="Q67" s="342"/>
      <c r="R67" s="342"/>
      <c r="S67" s="342"/>
      <c r="T67" s="342"/>
      <c r="U67" s="342"/>
      <c r="V67" s="342"/>
      <c r="W67" s="342"/>
      <c r="X67" s="342"/>
      <c r="Y67" s="444"/>
      <c r="Z67" s="442"/>
      <c r="AA67" s="442"/>
      <c r="AB67" s="442"/>
      <c r="AC67" s="442"/>
      <c r="AD67" s="442"/>
      <c r="AE67" s="442"/>
      <c r="AF67" s="442"/>
      <c r="AG67" s="442"/>
      <c r="AH67" s="442"/>
      <c r="AI67" s="442"/>
      <c r="AJ67" s="442"/>
      <c r="AK67" s="442"/>
      <c r="AL67" s="442"/>
      <c r="AM67" s="339"/>
    </row>
    <row r="68" spans="1:39" s="309" customFormat="1" ht="30" outlineLevel="1">
      <c r="A68" s="544">
        <v>16</v>
      </c>
      <c r="B68" s="340" t="s">
        <v>500</v>
      </c>
      <c r="C68" s="317" t="s">
        <v>25</v>
      </c>
      <c r="D68" s="321"/>
      <c r="E68" s="321"/>
      <c r="F68" s="321"/>
      <c r="G68" s="321"/>
      <c r="H68" s="321"/>
      <c r="I68" s="321"/>
      <c r="J68" s="321"/>
      <c r="K68" s="321"/>
      <c r="L68" s="321"/>
      <c r="M68" s="321"/>
      <c r="N68" s="317"/>
      <c r="O68" s="321"/>
      <c r="P68" s="321"/>
      <c r="Q68" s="321"/>
      <c r="R68" s="321"/>
      <c r="S68" s="321"/>
      <c r="T68" s="321"/>
      <c r="U68" s="321"/>
      <c r="V68" s="321"/>
      <c r="W68" s="321"/>
      <c r="X68" s="321"/>
      <c r="Y68" s="441"/>
      <c r="Z68" s="441"/>
      <c r="AA68" s="441"/>
      <c r="AB68" s="441"/>
      <c r="AC68" s="441"/>
      <c r="AD68" s="441"/>
      <c r="AE68" s="441"/>
      <c r="AF68" s="441"/>
      <c r="AG68" s="441"/>
      <c r="AH68" s="441"/>
      <c r="AI68" s="441"/>
      <c r="AJ68" s="441"/>
      <c r="AK68" s="441"/>
      <c r="AL68" s="441"/>
      <c r="AM68" s="322">
        <f>SUM(Y68:AL68)</f>
        <v>0</v>
      </c>
    </row>
    <row r="69" spans="1:39" s="309" customFormat="1" ht="15" outlineLevel="1">
      <c r="A69" s="544"/>
      <c r="B69" s="341" t="s">
        <v>216</v>
      </c>
      <c r="C69" s="317" t="s">
        <v>164</v>
      </c>
      <c r="D69" s="321"/>
      <c r="E69" s="321"/>
      <c r="F69" s="321"/>
      <c r="G69" s="321"/>
      <c r="H69" s="321"/>
      <c r="I69" s="321"/>
      <c r="J69" s="321"/>
      <c r="K69" s="321"/>
      <c r="L69" s="321"/>
      <c r="M69" s="321"/>
      <c r="N69" s="317"/>
      <c r="O69" s="321"/>
      <c r="P69" s="321"/>
      <c r="Q69" s="321"/>
      <c r="R69" s="321"/>
      <c r="S69" s="321"/>
      <c r="T69" s="321"/>
      <c r="U69" s="321"/>
      <c r="V69" s="321"/>
      <c r="W69" s="321"/>
      <c r="X69" s="321"/>
      <c r="Y69" s="437">
        <f>Y68</f>
        <v>0</v>
      </c>
      <c r="Z69" s="437">
        <f>Z68</f>
        <v>0</v>
      </c>
      <c r="AA69" s="437">
        <f t="shared" ref="AA69:AL69" si="15">AA68</f>
        <v>0</v>
      </c>
      <c r="AB69" s="437">
        <f t="shared" si="15"/>
        <v>0</v>
      </c>
      <c r="AC69" s="437">
        <f t="shared" si="15"/>
        <v>0</v>
      </c>
      <c r="AD69" s="437">
        <f t="shared" si="15"/>
        <v>0</v>
      </c>
      <c r="AE69" s="437">
        <f t="shared" si="15"/>
        <v>0</v>
      </c>
      <c r="AF69" s="437">
        <f t="shared" si="15"/>
        <v>0</v>
      </c>
      <c r="AG69" s="437">
        <f t="shared" si="15"/>
        <v>0</v>
      </c>
      <c r="AH69" s="437">
        <f t="shared" si="15"/>
        <v>0</v>
      </c>
      <c r="AI69" s="437">
        <f t="shared" si="15"/>
        <v>0</v>
      </c>
      <c r="AJ69" s="437">
        <f t="shared" si="15"/>
        <v>0</v>
      </c>
      <c r="AK69" s="437">
        <f t="shared" si="15"/>
        <v>0</v>
      </c>
      <c r="AL69" s="437">
        <f t="shared" si="15"/>
        <v>0</v>
      </c>
      <c r="AM69" s="337"/>
    </row>
    <row r="70" spans="1:39" s="309" customFormat="1" ht="15" outlineLevel="1">
      <c r="A70" s="544"/>
      <c r="B70" s="340"/>
      <c r="C70" s="338"/>
      <c r="D70" s="342"/>
      <c r="E70" s="342"/>
      <c r="F70" s="342"/>
      <c r="G70" s="342"/>
      <c r="H70" s="342"/>
      <c r="I70" s="342"/>
      <c r="J70" s="342"/>
      <c r="K70" s="342"/>
      <c r="L70" s="342"/>
      <c r="M70" s="342"/>
      <c r="N70" s="317"/>
      <c r="O70" s="342"/>
      <c r="P70" s="342"/>
      <c r="Q70" s="342"/>
      <c r="R70" s="342"/>
      <c r="S70" s="342"/>
      <c r="T70" s="342"/>
      <c r="U70" s="342"/>
      <c r="V70" s="342"/>
      <c r="W70" s="342"/>
      <c r="X70" s="342"/>
      <c r="Y70" s="444"/>
      <c r="Z70" s="442"/>
      <c r="AA70" s="442"/>
      <c r="AB70" s="442"/>
      <c r="AC70" s="442"/>
      <c r="AD70" s="442"/>
      <c r="AE70" s="442"/>
      <c r="AF70" s="442"/>
      <c r="AG70" s="442"/>
      <c r="AH70" s="442"/>
      <c r="AI70" s="442"/>
      <c r="AJ70" s="442"/>
      <c r="AK70" s="442"/>
      <c r="AL70" s="442"/>
      <c r="AM70" s="339"/>
    </row>
    <row r="71" spans="1:39" s="309" customFormat="1" ht="15" outlineLevel="1">
      <c r="A71" s="544">
        <v>17</v>
      </c>
      <c r="B71" s="340" t="s">
        <v>9</v>
      </c>
      <c r="C71" s="317" t="s">
        <v>25</v>
      </c>
      <c r="D71" s="321">
        <v>70271</v>
      </c>
      <c r="E71" s="321"/>
      <c r="F71" s="321"/>
      <c r="G71" s="321"/>
      <c r="H71" s="321"/>
      <c r="I71" s="321"/>
      <c r="J71" s="321"/>
      <c r="K71" s="321"/>
      <c r="L71" s="321"/>
      <c r="M71" s="321"/>
      <c r="N71" s="317"/>
      <c r="O71" s="321">
        <v>1800</v>
      </c>
      <c r="P71" s="321"/>
      <c r="Q71" s="321"/>
      <c r="R71" s="321"/>
      <c r="S71" s="321"/>
      <c r="T71" s="321"/>
      <c r="U71" s="321"/>
      <c r="V71" s="321"/>
      <c r="W71" s="321"/>
      <c r="X71" s="321"/>
      <c r="Y71" s="441"/>
      <c r="Z71" s="441"/>
      <c r="AA71" s="441">
        <v>0.5</v>
      </c>
      <c r="AB71" s="441">
        <v>0.5</v>
      </c>
      <c r="AC71" s="441"/>
      <c r="AD71" s="441"/>
      <c r="AE71" s="441"/>
      <c r="AF71" s="441"/>
      <c r="AG71" s="441"/>
      <c r="AH71" s="441"/>
      <c r="AI71" s="441"/>
      <c r="AJ71" s="441"/>
      <c r="AK71" s="441"/>
      <c r="AL71" s="441"/>
      <c r="AM71" s="322">
        <f>SUM(Y71:AL71)</f>
        <v>1</v>
      </c>
    </row>
    <row r="72" spans="1:39" s="309" customFormat="1" ht="15" outlineLevel="1">
      <c r="A72" s="544"/>
      <c r="B72" s="341" t="s">
        <v>216</v>
      </c>
      <c r="C72" s="317" t="s">
        <v>164</v>
      </c>
      <c r="D72" s="321"/>
      <c r="E72" s="321"/>
      <c r="F72" s="321"/>
      <c r="G72" s="321"/>
      <c r="H72" s="321"/>
      <c r="I72" s="321"/>
      <c r="J72" s="321"/>
      <c r="K72" s="321"/>
      <c r="L72" s="321"/>
      <c r="M72" s="321"/>
      <c r="N72" s="317"/>
      <c r="O72" s="321"/>
      <c r="P72" s="321"/>
      <c r="Q72" s="321"/>
      <c r="R72" s="321"/>
      <c r="S72" s="321"/>
      <c r="T72" s="321"/>
      <c r="U72" s="321"/>
      <c r="V72" s="321"/>
      <c r="W72" s="321"/>
      <c r="X72" s="321"/>
      <c r="Y72" s="437">
        <f>Y71</f>
        <v>0</v>
      </c>
      <c r="Z72" s="437">
        <f>Z71</f>
        <v>0</v>
      </c>
      <c r="AA72" s="437">
        <f t="shared" ref="AA72:AL72" si="16">AA71</f>
        <v>0.5</v>
      </c>
      <c r="AB72" s="437">
        <f t="shared" si="16"/>
        <v>0.5</v>
      </c>
      <c r="AC72" s="437">
        <f t="shared" si="16"/>
        <v>0</v>
      </c>
      <c r="AD72" s="437">
        <f t="shared" si="16"/>
        <v>0</v>
      </c>
      <c r="AE72" s="437">
        <f t="shared" si="16"/>
        <v>0</v>
      </c>
      <c r="AF72" s="437">
        <f t="shared" si="16"/>
        <v>0</v>
      </c>
      <c r="AG72" s="437">
        <f t="shared" si="16"/>
        <v>0</v>
      </c>
      <c r="AH72" s="437">
        <f t="shared" si="16"/>
        <v>0</v>
      </c>
      <c r="AI72" s="437">
        <f t="shared" si="16"/>
        <v>0</v>
      </c>
      <c r="AJ72" s="437">
        <f t="shared" si="16"/>
        <v>0</v>
      </c>
      <c r="AK72" s="437">
        <f t="shared" si="16"/>
        <v>0</v>
      </c>
      <c r="AL72" s="437">
        <f t="shared" si="16"/>
        <v>0</v>
      </c>
      <c r="AM72" s="337"/>
    </row>
    <row r="73" spans="1:39" s="309" customFormat="1" ht="15" outlineLevel="1">
      <c r="A73" s="544"/>
      <c r="B73" s="341"/>
      <c r="C73" s="331"/>
      <c r="D73" s="317"/>
      <c r="E73" s="317"/>
      <c r="F73" s="317"/>
      <c r="G73" s="317"/>
      <c r="H73" s="317"/>
      <c r="I73" s="317"/>
      <c r="J73" s="317"/>
      <c r="K73" s="317"/>
      <c r="L73" s="317"/>
      <c r="M73" s="317"/>
      <c r="N73" s="317"/>
      <c r="O73" s="317"/>
      <c r="P73" s="317"/>
      <c r="Q73" s="317"/>
      <c r="R73" s="317"/>
      <c r="S73" s="317"/>
      <c r="T73" s="317"/>
      <c r="U73" s="317"/>
      <c r="V73" s="317"/>
      <c r="W73" s="317"/>
      <c r="X73" s="317"/>
      <c r="Y73" s="445"/>
      <c r="Z73" s="446"/>
      <c r="AA73" s="446"/>
      <c r="AB73" s="446"/>
      <c r="AC73" s="446"/>
      <c r="AD73" s="446"/>
      <c r="AE73" s="446"/>
      <c r="AF73" s="446"/>
      <c r="AG73" s="446"/>
      <c r="AH73" s="446"/>
      <c r="AI73" s="446"/>
      <c r="AJ73" s="446"/>
      <c r="AK73" s="446"/>
      <c r="AL73" s="446"/>
      <c r="AM73" s="343"/>
    </row>
    <row r="74" spans="1:39" s="319" customFormat="1" ht="15.75" outlineLevel="1">
      <c r="A74" s="545"/>
      <c r="B74" s="314" t="s">
        <v>10</v>
      </c>
      <c r="C74" s="315"/>
      <c r="D74" s="315"/>
      <c r="E74" s="315"/>
      <c r="F74" s="315"/>
      <c r="G74" s="315"/>
      <c r="H74" s="315"/>
      <c r="I74" s="315"/>
      <c r="J74" s="315"/>
      <c r="K74" s="315"/>
      <c r="L74" s="315"/>
      <c r="M74" s="315"/>
      <c r="N74" s="316"/>
      <c r="O74" s="315"/>
      <c r="P74" s="315"/>
      <c r="Q74" s="315"/>
      <c r="R74" s="315"/>
      <c r="S74" s="315"/>
      <c r="T74" s="315"/>
      <c r="U74" s="315"/>
      <c r="V74" s="315"/>
      <c r="W74" s="315"/>
      <c r="X74" s="315"/>
      <c r="Y74" s="440"/>
      <c r="Z74" s="440"/>
      <c r="AA74" s="440"/>
      <c r="AB74" s="440"/>
      <c r="AC74" s="440"/>
      <c r="AD74" s="440"/>
      <c r="AE74" s="440"/>
      <c r="AF74" s="440"/>
      <c r="AG74" s="440"/>
      <c r="AH74" s="440"/>
      <c r="AI74" s="440"/>
      <c r="AJ74" s="440"/>
      <c r="AK74" s="440"/>
      <c r="AL74" s="440"/>
      <c r="AM74" s="318"/>
    </row>
    <row r="75" spans="1:39" s="309" customFormat="1" ht="15" outlineLevel="1">
      <c r="A75" s="544">
        <v>18</v>
      </c>
      <c r="B75" s="341" t="s">
        <v>11</v>
      </c>
      <c r="C75" s="317" t="s">
        <v>25</v>
      </c>
      <c r="D75" s="321"/>
      <c r="E75" s="321"/>
      <c r="F75" s="321"/>
      <c r="G75" s="321"/>
      <c r="H75" s="321"/>
      <c r="I75" s="321"/>
      <c r="J75" s="321"/>
      <c r="K75" s="321"/>
      <c r="L75" s="321"/>
      <c r="M75" s="321"/>
      <c r="N75" s="321">
        <v>12</v>
      </c>
      <c r="O75" s="321"/>
      <c r="P75" s="321"/>
      <c r="Q75" s="321"/>
      <c r="R75" s="321"/>
      <c r="S75" s="321"/>
      <c r="T75" s="321"/>
      <c r="U75" s="321"/>
      <c r="V75" s="321"/>
      <c r="W75" s="321"/>
      <c r="X75" s="321"/>
      <c r="Y75" s="441"/>
      <c r="Z75" s="441"/>
      <c r="AA75" s="441"/>
      <c r="AB75" s="441"/>
      <c r="AC75" s="441"/>
      <c r="AD75" s="441"/>
      <c r="AE75" s="441"/>
      <c r="AF75" s="441"/>
      <c r="AG75" s="441"/>
      <c r="AH75" s="441"/>
      <c r="AI75" s="441"/>
      <c r="AJ75" s="441"/>
      <c r="AK75" s="441"/>
      <c r="AL75" s="441"/>
      <c r="AM75" s="322">
        <f>SUM(Y75:AL75)</f>
        <v>0</v>
      </c>
    </row>
    <row r="76" spans="1:39" s="309" customFormat="1" ht="15" outlineLevel="1">
      <c r="A76" s="544"/>
      <c r="B76" s="341" t="s">
        <v>216</v>
      </c>
      <c r="C76" s="317" t="s">
        <v>164</v>
      </c>
      <c r="D76" s="321"/>
      <c r="E76" s="321"/>
      <c r="F76" s="321"/>
      <c r="G76" s="321"/>
      <c r="H76" s="321"/>
      <c r="I76" s="321"/>
      <c r="J76" s="321"/>
      <c r="K76" s="321"/>
      <c r="L76" s="321"/>
      <c r="M76" s="321"/>
      <c r="N76" s="321">
        <f>N75</f>
        <v>12</v>
      </c>
      <c r="O76" s="321"/>
      <c r="P76" s="321"/>
      <c r="Q76" s="321"/>
      <c r="R76" s="321"/>
      <c r="S76" s="321"/>
      <c r="T76" s="321"/>
      <c r="U76" s="321"/>
      <c r="V76" s="321"/>
      <c r="W76" s="321"/>
      <c r="X76" s="321"/>
      <c r="Y76" s="437">
        <f>Y75</f>
        <v>0</v>
      </c>
      <c r="Z76" s="437">
        <f>Z75</f>
        <v>0</v>
      </c>
      <c r="AA76" s="437">
        <f t="shared" ref="AA76:AL76" si="17">AA75</f>
        <v>0</v>
      </c>
      <c r="AB76" s="437">
        <f t="shared" si="17"/>
        <v>0</v>
      </c>
      <c r="AC76" s="437">
        <f t="shared" si="17"/>
        <v>0</v>
      </c>
      <c r="AD76" s="437">
        <f t="shared" si="17"/>
        <v>0</v>
      </c>
      <c r="AE76" s="437">
        <f t="shared" si="17"/>
        <v>0</v>
      </c>
      <c r="AF76" s="437">
        <f t="shared" si="17"/>
        <v>0</v>
      </c>
      <c r="AG76" s="437">
        <f t="shared" si="17"/>
        <v>0</v>
      </c>
      <c r="AH76" s="437">
        <f t="shared" si="17"/>
        <v>0</v>
      </c>
      <c r="AI76" s="437">
        <f t="shared" si="17"/>
        <v>0</v>
      </c>
      <c r="AJ76" s="437">
        <f t="shared" si="17"/>
        <v>0</v>
      </c>
      <c r="AK76" s="437">
        <f t="shared" si="17"/>
        <v>0</v>
      </c>
      <c r="AL76" s="437">
        <f t="shared" si="17"/>
        <v>0</v>
      </c>
      <c r="AM76" s="323"/>
    </row>
    <row r="77" spans="1:39" s="335" customFormat="1" ht="15" outlineLevel="1">
      <c r="A77" s="547"/>
      <c r="B77" s="341"/>
      <c r="C77" s="331"/>
      <c r="D77" s="317"/>
      <c r="E77" s="317"/>
      <c r="F77" s="317"/>
      <c r="G77" s="317"/>
      <c r="H77" s="317"/>
      <c r="I77" s="317"/>
      <c r="J77" s="317"/>
      <c r="K77" s="317"/>
      <c r="L77" s="317"/>
      <c r="M77" s="317"/>
      <c r="N77" s="317"/>
      <c r="O77" s="317"/>
      <c r="P77" s="317"/>
      <c r="Q77" s="317"/>
      <c r="R77" s="317"/>
      <c r="S77" s="317"/>
      <c r="T77" s="317"/>
      <c r="U77" s="317"/>
      <c r="V77" s="317"/>
      <c r="W77" s="317"/>
      <c r="X77" s="317"/>
      <c r="Y77" s="438"/>
      <c r="Z77" s="447"/>
      <c r="AA77" s="447"/>
      <c r="AB77" s="447"/>
      <c r="AC77" s="447"/>
      <c r="AD77" s="447"/>
      <c r="AE77" s="447"/>
      <c r="AF77" s="447"/>
      <c r="AG77" s="447"/>
      <c r="AH77" s="447"/>
      <c r="AI77" s="447"/>
      <c r="AJ77" s="447"/>
      <c r="AK77" s="447"/>
      <c r="AL77" s="447"/>
      <c r="AM77" s="332"/>
    </row>
    <row r="78" spans="1:39" s="309" customFormat="1" ht="15" outlineLevel="1">
      <c r="A78" s="544">
        <v>19</v>
      </c>
      <c r="B78" s="341" t="s">
        <v>12</v>
      </c>
      <c r="C78" s="317" t="s">
        <v>25</v>
      </c>
      <c r="D78" s="321"/>
      <c r="E78" s="321"/>
      <c r="F78" s="321"/>
      <c r="G78" s="321"/>
      <c r="H78" s="321"/>
      <c r="I78" s="321"/>
      <c r="J78" s="321"/>
      <c r="K78" s="321"/>
      <c r="L78" s="321"/>
      <c r="M78" s="321"/>
      <c r="N78" s="321">
        <v>12</v>
      </c>
      <c r="O78" s="321"/>
      <c r="P78" s="321"/>
      <c r="Q78" s="321"/>
      <c r="R78" s="321"/>
      <c r="S78" s="321"/>
      <c r="T78" s="321"/>
      <c r="U78" s="321"/>
      <c r="V78" s="321"/>
      <c r="W78" s="321"/>
      <c r="X78" s="321"/>
      <c r="Y78" s="436"/>
      <c r="Z78" s="441"/>
      <c r="AA78" s="441"/>
      <c r="AB78" s="441"/>
      <c r="AC78" s="441"/>
      <c r="AD78" s="441"/>
      <c r="AE78" s="441"/>
      <c r="AF78" s="441"/>
      <c r="AG78" s="441"/>
      <c r="AH78" s="441"/>
      <c r="AI78" s="441"/>
      <c r="AJ78" s="441"/>
      <c r="AK78" s="441"/>
      <c r="AL78" s="441"/>
      <c r="AM78" s="322">
        <f>SUM(Y78:AL78)</f>
        <v>0</v>
      </c>
    </row>
    <row r="79" spans="1:39" s="309" customFormat="1" ht="15" outlineLevel="1">
      <c r="A79" s="544"/>
      <c r="B79" s="341" t="s">
        <v>216</v>
      </c>
      <c r="C79" s="317" t="s">
        <v>164</v>
      </c>
      <c r="D79" s="321"/>
      <c r="E79" s="321"/>
      <c r="F79" s="321"/>
      <c r="G79" s="321"/>
      <c r="H79" s="321"/>
      <c r="I79" s="321"/>
      <c r="J79" s="321"/>
      <c r="K79" s="321"/>
      <c r="L79" s="321"/>
      <c r="M79" s="321"/>
      <c r="N79" s="321">
        <f>N78</f>
        <v>12</v>
      </c>
      <c r="O79" s="321"/>
      <c r="P79" s="321"/>
      <c r="Q79" s="321"/>
      <c r="R79" s="321"/>
      <c r="S79" s="321"/>
      <c r="T79" s="321"/>
      <c r="U79" s="321"/>
      <c r="V79" s="321"/>
      <c r="W79" s="321"/>
      <c r="X79" s="321"/>
      <c r="Y79" s="437">
        <f>Y78</f>
        <v>0</v>
      </c>
      <c r="Z79" s="437">
        <f>Z78</f>
        <v>0</v>
      </c>
      <c r="AA79" s="437">
        <f t="shared" ref="AA79:AL79" si="18">AA78</f>
        <v>0</v>
      </c>
      <c r="AB79" s="437">
        <f t="shared" si="18"/>
        <v>0</v>
      </c>
      <c r="AC79" s="437">
        <f t="shared" si="18"/>
        <v>0</v>
      </c>
      <c r="AD79" s="437">
        <f t="shared" si="18"/>
        <v>0</v>
      </c>
      <c r="AE79" s="437">
        <f t="shared" si="18"/>
        <v>0</v>
      </c>
      <c r="AF79" s="437">
        <f t="shared" si="18"/>
        <v>0</v>
      </c>
      <c r="AG79" s="437">
        <f t="shared" si="18"/>
        <v>0</v>
      </c>
      <c r="AH79" s="437">
        <f t="shared" si="18"/>
        <v>0</v>
      </c>
      <c r="AI79" s="437">
        <f t="shared" si="18"/>
        <v>0</v>
      </c>
      <c r="AJ79" s="437">
        <f t="shared" si="18"/>
        <v>0</v>
      </c>
      <c r="AK79" s="437">
        <f t="shared" si="18"/>
        <v>0</v>
      </c>
      <c r="AL79" s="437">
        <f t="shared" si="18"/>
        <v>0</v>
      </c>
      <c r="AM79" s="323"/>
    </row>
    <row r="80" spans="1:39" s="309" customFormat="1" ht="15" outlineLevel="1">
      <c r="A80" s="544"/>
      <c r="B80" s="341"/>
      <c r="C80" s="331"/>
      <c r="D80" s="317"/>
      <c r="E80" s="317"/>
      <c r="F80" s="317"/>
      <c r="G80" s="317"/>
      <c r="H80" s="317"/>
      <c r="I80" s="317"/>
      <c r="J80" s="317"/>
      <c r="K80" s="317"/>
      <c r="L80" s="317"/>
      <c r="M80" s="317"/>
      <c r="N80" s="317"/>
      <c r="O80" s="317"/>
      <c r="P80" s="317"/>
      <c r="Q80" s="317"/>
      <c r="R80" s="317"/>
      <c r="S80" s="317"/>
      <c r="T80" s="317"/>
      <c r="U80" s="317"/>
      <c r="V80" s="317"/>
      <c r="W80" s="317"/>
      <c r="X80" s="317"/>
      <c r="Y80" s="448"/>
      <c r="Z80" s="448"/>
      <c r="AA80" s="438"/>
      <c r="AB80" s="438"/>
      <c r="AC80" s="438"/>
      <c r="AD80" s="438"/>
      <c r="AE80" s="438"/>
      <c r="AF80" s="438"/>
      <c r="AG80" s="438"/>
      <c r="AH80" s="438"/>
      <c r="AI80" s="438"/>
      <c r="AJ80" s="438"/>
      <c r="AK80" s="438"/>
      <c r="AL80" s="438"/>
      <c r="AM80" s="332"/>
    </row>
    <row r="81" spans="1:39" s="309" customFormat="1" ht="15" outlineLevel="1">
      <c r="A81" s="544">
        <v>20</v>
      </c>
      <c r="B81" s="341" t="s">
        <v>13</v>
      </c>
      <c r="C81" s="317" t="s">
        <v>25</v>
      </c>
      <c r="D81" s="321"/>
      <c r="E81" s="321"/>
      <c r="F81" s="321"/>
      <c r="G81" s="321"/>
      <c r="H81" s="321"/>
      <c r="I81" s="321"/>
      <c r="J81" s="321"/>
      <c r="K81" s="321"/>
      <c r="L81" s="321"/>
      <c r="M81" s="321"/>
      <c r="N81" s="321">
        <v>12</v>
      </c>
      <c r="O81" s="321"/>
      <c r="P81" s="321"/>
      <c r="Q81" s="321"/>
      <c r="R81" s="321"/>
      <c r="S81" s="321"/>
      <c r="T81" s="321"/>
      <c r="U81" s="321"/>
      <c r="V81" s="321"/>
      <c r="W81" s="321"/>
      <c r="X81" s="321"/>
      <c r="Y81" s="436"/>
      <c r="Z81" s="441"/>
      <c r="AA81" s="441"/>
      <c r="AB81" s="441"/>
      <c r="AC81" s="441"/>
      <c r="AD81" s="441"/>
      <c r="AE81" s="441"/>
      <c r="AF81" s="441"/>
      <c r="AG81" s="441"/>
      <c r="AH81" s="441"/>
      <c r="AI81" s="441"/>
      <c r="AJ81" s="441"/>
      <c r="AK81" s="441"/>
      <c r="AL81" s="441"/>
      <c r="AM81" s="322">
        <f>SUM(Y81:AL81)</f>
        <v>0</v>
      </c>
    </row>
    <row r="82" spans="1:39" s="309" customFormat="1" ht="15" outlineLevel="1">
      <c r="A82" s="544"/>
      <c r="B82" s="341" t="s">
        <v>216</v>
      </c>
      <c r="C82" s="317" t="s">
        <v>164</v>
      </c>
      <c r="D82" s="321"/>
      <c r="E82" s="321"/>
      <c r="F82" s="321"/>
      <c r="G82" s="321"/>
      <c r="H82" s="321"/>
      <c r="I82" s="321"/>
      <c r="J82" s="321"/>
      <c r="K82" s="321"/>
      <c r="L82" s="321"/>
      <c r="M82" s="321"/>
      <c r="N82" s="321">
        <f>N81</f>
        <v>12</v>
      </c>
      <c r="O82" s="321"/>
      <c r="P82" s="321"/>
      <c r="Q82" s="321"/>
      <c r="R82" s="321"/>
      <c r="S82" s="321"/>
      <c r="T82" s="321"/>
      <c r="U82" s="321"/>
      <c r="V82" s="321"/>
      <c r="W82" s="321"/>
      <c r="X82" s="321"/>
      <c r="Y82" s="437">
        <f>Y81</f>
        <v>0</v>
      </c>
      <c r="Z82" s="437">
        <f>Z81</f>
        <v>0</v>
      </c>
      <c r="AA82" s="437">
        <f t="shared" ref="AA82:AL82" si="19">AA81</f>
        <v>0</v>
      </c>
      <c r="AB82" s="437">
        <f t="shared" si="19"/>
        <v>0</v>
      </c>
      <c r="AC82" s="437">
        <f t="shared" si="19"/>
        <v>0</v>
      </c>
      <c r="AD82" s="437">
        <f t="shared" si="19"/>
        <v>0</v>
      </c>
      <c r="AE82" s="437">
        <f t="shared" si="19"/>
        <v>0</v>
      </c>
      <c r="AF82" s="437">
        <f t="shared" si="19"/>
        <v>0</v>
      </c>
      <c r="AG82" s="437">
        <f t="shared" si="19"/>
        <v>0</v>
      </c>
      <c r="AH82" s="437">
        <f t="shared" si="19"/>
        <v>0</v>
      </c>
      <c r="AI82" s="437">
        <f t="shared" si="19"/>
        <v>0</v>
      </c>
      <c r="AJ82" s="437">
        <f t="shared" si="19"/>
        <v>0</v>
      </c>
      <c r="AK82" s="437">
        <f t="shared" si="19"/>
        <v>0</v>
      </c>
      <c r="AL82" s="437">
        <f t="shared" si="19"/>
        <v>0</v>
      </c>
      <c r="AM82" s="332"/>
    </row>
    <row r="83" spans="1:39" s="309" customFormat="1" ht="15" outlineLevel="1">
      <c r="A83" s="544"/>
      <c r="B83" s="341"/>
      <c r="C83" s="331"/>
      <c r="D83" s="317"/>
      <c r="E83" s="317"/>
      <c r="F83" s="317"/>
      <c r="G83" s="317"/>
      <c r="H83" s="317"/>
      <c r="I83" s="317"/>
      <c r="J83" s="317"/>
      <c r="K83" s="317"/>
      <c r="L83" s="317"/>
      <c r="M83" s="317"/>
      <c r="N83" s="344"/>
      <c r="O83" s="317"/>
      <c r="P83" s="317"/>
      <c r="Q83" s="317"/>
      <c r="R83" s="317"/>
      <c r="S83" s="317"/>
      <c r="T83" s="317"/>
      <c r="U83" s="317"/>
      <c r="V83" s="317"/>
      <c r="W83" s="317"/>
      <c r="X83" s="317"/>
      <c r="Y83" s="438"/>
      <c r="Z83" s="438"/>
      <c r="AA83" s="438"/>
      <c r="AB83" s="438"/>
      <c r="AC83" s="438"/>
      <c r="AD83" s="438"/>
      <c r="AE83" s="438"/>
      <c r="AF83" s="438"/>
      <c r="AG83" s="438"/>
      <c r="AH83" s="438"/>
      <c r="AI83" s="438"/>
      <c r="AJ83" s="438"/>
      <c r="AK83" s="438"/>
      <c r="AL83" s="438"/>
      <c r="AM83" s="332"/>
    </row>
    <row r="84" spans="1:39" s="309" customFormat="1" ht="15" outlineLevel="1">
      <c r="A84" s="544">
        <v>21</v>
      </c>
      <c r="B84" s="341" t="s">
        <v>22</v>
      </c>
      <c r="C84" s="317" t="s">
        <v>25</v>
      </c>
      <c r="D84" s="321">
        <v>1994497</v>
      </c>
      <c r="E84" s="321">
        <f>+'7-a.  2011'!AX36</f>
        <v>1994497</v>
      </c>
      <c r="F84" s="321">
        <f>+'7-a.  2011'!AY36</f>
        <v>1994497</v>
      </c>
      <c r="G84" s="321">
        <f>+'7-a.  2011'!AZ36</f>
        <v>1994497</v>
      </c>
      <c r="H84" s="321">
        <f>+'7-a.  2011'!BA36</f>
        <v>1994497</v>
      </c>
      <c r="I84" s="321">
        <f>+'7-a.  2011'!BB36</f>
        <v>1994497</v>
      </c>
      <c r="J84" s="321">
        <f>+'7-a.  2011'!BC36</f>
        <v>1994497</v>
      </c>
      <c r="K84" s="321">
        <f>+'7-a.  2011'!BD36</f>
        <v>1994497</v>
      </c>
      <c r="L84" s="321">
        <f>+'7-a.  2011'!BE36</f>
        <v>1932922</v>
      </c>
      <c r="M84" s="321">
        <f>+'7-a.  2011'!BF36</f>
        <v>1932922</v>
      </c>
      <c r="N84" s="321">
        <v>12</v>
      </c>
      <c r="O84" s="321">
        <v>422</v>
      </c>
      <c r="P84" s="321">
        <f>+'7-a.  2011'!S36</f>
        <v>422</v>
      </c>
      <c r="Q84" s="321">
        <f>+'7-a.  2011'!T36</f>
        <v>422</v>
      </c>
      <c r="R84" s="321">
        <f>+'7-a.  2011'!U36</f>
        <v>422</v>
      </c>
      <c r="S84" s="321">
        <f>+'7-a.  2011'!V36</f>
        <v>422</v>
      </c>
      <c r="T84" s="321">
        <f>+'7-a.  2011'!W36</f>
        <v>422</v>
      </c>
      <c r="U84" s="321">
        <f>+'7-a.  2011'!X36</f>
        <v>422</v>
      </c>
      <c r="V84" s="321">
        <f>+'7-a.  2011'!Y36</f>
        <v>422</v>
      </c>
      <c r="W84" s="321">
        <f>+'7-a.  2011'!Z36</f>
        <v>402</v>
      </c>
      <c r="X84" s="321">
        <f>+'7-a.  2011'!AA36</f>
        <v>402</v>
      </c>
      <c r="Y84" s="436"/>
      <c r="Z84" s="441">
        <v>0.19</v>
      </c>
      <c r="AA84" s="441">
        <v>0.56000000000000005</v>
      </c>
      <c r="AB84" s="441">
        <v>0.25</v>
      </c>
      <c r="AC84" s="441">
        <v>0.01</v>
      </c>
      <c r="AD84" s="441"/>
      <c r="AE84" s="441"/>
      <c r="AF84" s="441"/>
      <c r="AG84" s="441"/>
      <c r="AH84" s="441"/>
      <c r="AI84" s="441"/>
      <c r="AJ84" s="441"/>
      <c r="AK84" s="441"/>
      <c r="AL84" s="441"/>
      <c r="AM84" s="322">
        <f>SUM(Y84:AL84)</f>
        <v>1.01</v>
      </c>
    </row>
    <row r="85" spans="1:39" s="309" customFormat="1" ht="15" outlineLevel="1">
      <c r="A85" s="544"/>
      <c r="B85" s="341" t="s">
        <v>216</v>
      </c>
      <c r="C85" s="317" t="s">
        <v>164</v>
      </c>
      <c r="D85" s="321"/>
      <c r="E85" s="321"/>
      <c r="F85" s="321"/>
      <c r="G85" s="321"/>
      <c r="H85" s="321"/>
      <c r="I85" s="321"/>
      <c r="J85" s="321"/>
      <c r="K85" s="321"/>
      <c r="L85" s="321"/>
      <c r="M85" s="321"/>
      <c r="N85" s="321">
        <f>N84</f>
        <v>12</v>
      </c>
      <c r="O85" s="321"/>
      <c r="P85" s="321"/>
      <c r="Q85" s="321"/>
      <c r="R85" s="321"/>
      <c r="S85" s="321"/>
      <c r="T85" s="321"/>
      <c r="U85" s="321"/>
      <c r="V85" s="321"/>
      <c r="W85" s="321"/>
      <c r="X85" s="321"/>
      <c r="Y85" s="437">
        <f>Y84</f>
        <v>0</v>
      </c>
      <c r="Z85" s="437">
        <f>Z84</f>
        <v>0.19</v>
      </c>
      <c r="AA85" s="437">
        <f t="shared" ref="AA85:AL85" si="20">AA84</f>
        <v>0.56000000000000005</v>
      </c>
      <c r="AB85" s="437">
        <f t="shared" si="20"/>
        <v>0.25</v>
      </c>
      <c r="AC85" s="437">
        <f t="shared" si="20"/>
        <v>0.01</v>
      </c>
      <c r="AD85" s="437">
        <f t="shared" si="20"/>
        <v>0</v>
      </c>
      <c r="AE85" s="437">
        <f t="shared" si="20"/>
        <v>0</v>
      </c>
      <c r="AF85" s="437">
        <f t="shared" si="20"/>
        <v>0</v>
      </c>
      <c r="AG85" s="437">
        <f t="shared" si="20"/>
        <v>0</v>
      </c>
      <c r="AH85" s="437">
        <f t="shared" si="20"/>
        <v>0</v>
      </c>
      <c r="AI85" s="437">
        <f t="shared" si="20"/>
        <v>0</v>
      </c>
      <c r="AJ85" s="437">
        <f t="shared" si="20"/>
        <v>0</v>
      </c>
      <c r="AK85" s="437">
        <f t="shared" si="20"/>
        <v>0</v>
      </c>
      <c r="AL85" s="437">
        <f t="shared" si="20"/>
        <v>0</v>
      </c>
      <c r="AM85" s="323"/>
    </row>
    <row r="86" spans="1:39" s="309" customFormat="1" ht="15" outlineLevel="1">
      <c r="A86" s="544"/>
      <c r="B86" s="341"/>
      <c r="C86" s="331"/>
      <c r="D86" s="317"/>
      <c r="E86" s="317"/>
      <c r="F86" s="317"/>
      <c r="G86" s="317"/>
      <c r="H86" s="317"/>
      <c r="I86" s="317"/>
      <c r="J86" s="317"/>
      <c r="K86" s="317"/>
      <c r="L86" s="317"/>
      <c r="M86" s="317"/>
      <c r="N86" s="317"/>
      <c r="O86" s="317"/>
      <c r="P86" s="317"/>
      <c r="Q86" s="317"/>
      <c r="R86" s="317"/>
      <c r="S86" s="317"/>
      <c r="T86" s="317"/>
      <c r="U86" s="317"/>
      <c r="V86" s="317"/>
      <c r="W86" s="317"/>
      <c r="X86" s="317"/>
      <c r="Y86" s="448"/>
      <c r="Z86" s="438"/>
      <c r="AA86" s="438"/>
      <c r="AB86" s="438"/>
      <c r="AC86" s="438"/>
      <c r="AD86" s="438"/>
      <c r="AE86" s="438"/>
      <c r="AF86" s="438"/>
      <c r="AG86" s="438"/>
      <c r="AH86" s="438"/>
      <c r="AI86" s="438"/>
      <c r="AJ86" s="438"/>
      <c r="AK86" s="438"/>
      <c r="AL86" s="438"/>
      <c r="AM86" s="332"/>
    </row>
    <row r="87" spans="1:39" s="309" customFormat="1" ht="15" outlineLevel="1">
      <c r="A87" s="544">
        <v>22</v>
      </c>
      <c r="B87" s="341" t="s">
        <v>9</v>
      </c>
      <c r="C87" s="317" t="s">
        <v>25</v>
      </c>
      <c r="D87" s="321">
        <v>189961</v>
      </c>
      <c r="E87" s="321"/>
      <c r="F87" s="321"/>
      <c r="G87" s="321"/>
      <c r="H87" s="321"/>
      <c r="I87" s="321"/>
      <c r="J87" s="321"/>
      <c r="K87" s="321"/>
      <c r="L87" s="321"/>
      <c r="M87" s="321"/>
      <c r="N87" s="317"/>
      <c r="O87" s="687">
        <v>3236</v>
      </c>
      <c r="P87" s="321"/>
      <c r="Q87" s="321"/>
      <c r="R87" s="321"/>
      <c r="S87" s="321"/>
      <c r="T87" s="321"/>
      <c r="U87" s="321"/>
      <c r="V87" s="321"/>
      <c r="W87" s="321"/>
      <c r="X87" s="321"/>
      <c r="Y87" s="436"/>
      <c r="Z87" s="441"/>
      <c r="AA87" s="441"/>
      <c r="AB87" s="441">
        <v>0.25</v>
      </c>
      <c r="AC87" s="441">
        <v>0.75</v>
      </c>
      <c r="AD87" s="441"/>
      <c r="AE87" s="441"/>
      <c r="AF87" s="441"/>
      <c r="AG87" s="441"/>
      <c r="AH87" s="441"/>
      <c r="AI87" s="441"/>
      <c r="AJ87" s="441"/>
      <c r="AK87" s="441"/>
      <c r="AL87" s="441"/>
      <c r="AM87" s="322">
        <f>SUM(Y87:AL87)</f>
        <v>1</v>
      </c>
    </row>
    <row r="88" spans="1:39" s="309" customFormat="1" ht="15" outlineLevel="1">
      <c r="A88" s="544"/>
      <c r="B88" s="341" t="s">
        <v>216</v>
      </c>
      <c r="C88" s="317" t="s">
        <v>164</v>
      </c>
      <c r="D88" s="321"/>
      <c r="E88" s="321"/>
      <c r="F88" s="321"/>
      <c r="G88" s="321"/>
      <c r="H88" s="321"/>
      <c r="I88" s="321"/>
      <c r="J88" s="321"/>
      <c r="K88" s="321"/>
      <c r="L88" s="321"/>
      <c r="M88" s="321"/>
      <c r="N88" s="317"/>
      <c r="O88" s="321"/>
      <c r="P88" s="321"/>
      <c r="Q88" s="321"/>
      <c r="R88" s="321"/>
      <c r="S88" s="321"/>
      <c r="T88" s="321"/>
      <c r="U88" s="321"/>
      <c r="V88" s="321"/>
      <c r="W88" s="321"/>
      <c r="X88" s="321"/>
      <c r="Y88" s="437">
        <f>Y87</f>
        <v>0</v>
      </c>
      <c r="Z88" s="437">
        <f>Z87</f>
        <v>0</v>
      </c>
      <c r="AA88" s="437">
        <f t="shared" ref="AA88:AL88" si="21">AA87</f>
        <v>0</v>
      </c>
      <c r="AB88" s="437">
        <f t="shared" si="21"/>
        <v>0.25</v>
      </c>
      <c r="AC88" s="437">
        <f t="shared" si="21"/>
        <v>0.75</v>
      </c>
      <c r="AD88" s="437">
        <f t="shared" si="21"/>
        <v>0</v>
      </c>
      <c r="AE88" s="437">
        <f t="shared" si="21"/>
        <v>0</v>
      </c>
      <c r="AF88" s="437">
        <f t="shared" si="21"/>
        <v>0</v>
      </c>
      <c r="AG88" s="437">
        <f t="shared" si="21"/>
        <v>0</v>
      </c>
      <c r="AH88" s="437">
        <f t="shared" si="21"/>
        <v>0</v>
      </c>
      <c r="AI88" s="437">
        <f t="shared" si="21"/>
        <v>0</v>
      </c>
      <c r="AJ88" s="437">
        <f t="shared" si="21"/>
        <v>0</v>
      </c>
      <c r="AK88" s="437">
        <f t="shared" si="21"/>
        <v>0</v>
      </c>
      <c r="AL88" s="437">
        <f t="shared" si="21"/>
        <v>0</v>
      </c>
      <c r="AM88" s="332"/>
    </row>
    <row r="89" spans="1:39" s="309" customFormat="1" ht="15" outlineLevel="1">
      <c r="A89" s="544"/>
      <c r="B89" s="341"/>
      <c r="C89" s="331"/>
      <c r="D89" s="317"/>
      <c r="E89" s="317"/>
      <c r="F89" s="317"/>
      <c r="G89" s="317"/>
      <c r="H89" s="317"/>
      <c r="I89" s="317"/>
      <c r="J89" s="317"/>
      <c r="K89" s="317"/>
      <c r="L89" s="317"/>
      <c r="M89" s="317"/>
      <c r="N89" s="317"/>
      <c r="O89" s="317"/>
      <c r="P89" s="317"/>
      <c r="Q89" s="317"/>
      <c r="R89" s="317"/>
      <c r="S89" s="317"/>
      <c r="T89" s="317"/>
      <c r="U89" s="317"/>
      <c r="V89" s="317"/>
      <c r="W89" s="317"/>
      <c r="X89" s="317"/>
      <c r="Y89" s="438"/>
      <c r="Z89" s="438"/>
      <c r="AA89" s="438"/>
      <c r="AB89" s="438"/>
      <c r="AC89" s="438"/>
      <c r="AD89" s="438"/>
      <c r="AE89" s="438"/>
      <c r="AF89" s="438"/>
      <c r="AG89" s="438"/>
      <c r="AH89" s="438"/>
      <c r="AI89" s="438"/>
      <c r="AJ89" s="438"/>
      <c r="AK89" s="438"/>
      <c r="AL89" s="438"/>
      <c r="AM89" s="332"/>
    </row>
    <row r="90" spans="1:39" s="319" customFormat="1" ht="15.75" outlineLevel="1">
      <c r="A90" s="545"/>
      <c r="B90" s="314" t="s">
        <v>14</v>
      </c>
      <c r="C90" s="315"/>
      <c r="D90" s="316"/>
      <c r="E90" s="316"/>
      <c r="F90" s="316"/>
      <c r="G90" s="316"/>
      <c r="H90" s="316"/>
      <c r="I90" s="316"/>
      <c r="J90" s="316"/>
      <c r="K90" s="316"/>
      <c r="L90" s="316"/>
      <c r="M90" s="316"/>
      <c r="N90" s="316"/>
      <c r="O90" s="316"/>
      <c r="P90" s="315"/>
      <c r="Q90" s="315"/>
      <c r="R90" s="315"/>
      <c r="S90" s="315"/>
      <c r="T90" s="315"/>
      <c r="U90" s="315"/>
      <c r="V90" s="315"/>
      <c r="W90" s="315"/>
      <c r="X90" s="315"/>
      <c r="Y90" s="440"/>
      <c r="Z90" s="440"/>
      <c r="AA90" s="440"/>
      <c r="AB90" s="440"/>
      <c r="AC90" s="440"/>
      <c r="AD90" s="440"/>
      <c r="AE90" s="440"/>
      <c r="AF90" s="440"/>
      <c r="AG90" s="440"/>
      <c r="AH90" s="440"/>
      <c r="AI90" s="440"/>
      <c r="AJ90" s="440"/>
      <c r="AK90" s="440"/>
      <c r="AL90" s="440"/>
      <c r="AM90" s="318"/>
    </row>
    <row r="91" spans="1:39" s="309" customFormat="1" ht="15" outlineLevel="1">
      <c r="A91" s="544">
        <v>23</v>
      </c>
      <c r="B91" s="341" t="s">
        <v>14</v>
      </c>
      <c r="C91" s="317" t="s">
        <v>25</v>
      </c>
      <c r="D91" s="321"/>
      <c r="E91" s="321"/>
      <c r="F91" s="321"/>
      <c r="G91" s="321"/>
      <c r="H91" s="321"/>
      <c r="I91" s="321"/>
      <c r="J91" s="321"/>
      <c r="K91" s="321"/>
      <c r="L91" s="321"/>
      <c r="M91" s="321"/>
      <c r="N91" s="317"/>
      <c r="O91" s="321"/>
      <c r="P91" s="321"/>
      <c r="Q91" s="321"/>
      <c r="R91" s="321"/>
      <c r="S91" s="321"/>
      <c r="T91" s="321"/>
      <c r="U91" s="321"/>
      <c r="V91" s="321"/>
      <c r="W91" s="321"/>
      <c r="X91" s="321"/>
      <c r="Y91" s="436"/>
      <c r="Z91" s="436"/>
      <c r="AA91" s="436"/>
      <c r="AB91" s="436"/>
      <c r="AC91" s="436"/>
      <c r="AD91" s="436"/>
      <c r="AE91" s="436"/>
      <c r="AF91" s="436"/>
      <c r="AG91" s="436"/>
      <c r="AH91" s="436"/>
      <c r="AI91" s="436"/>
      <c r="AJ91" s="436"/>
      <c r="AK91" s="436"/>
      <c r="AL91" s="436"/>
      <c r="AM91" s="322">
        <f>SUM(Y91:AL91)</f>
        <v>0</v>
      </c>
    </row>
    <row r="92" spans="1:39" s="309" customFormat="1" ht="15" outlineLevel="1">
      <c r="A92" s="544"/>
      <c r="B92" s="341" t="s">
        <v>216</v>
      </c>
      <c r="C92" s="317" t="s">
        <v>164</v>
      </c>
      <c r="D92" s="321"/>
      <c r="E92" s="321"/>
      <c r="F92" s="321"/>
      <c r="G92" s="321"/>
      <c r="H92" s="321"/>
      <c r="I92" s="321"/>
      <c r="J92" s="321"/>
      <c r="K92" s="321"/>
      <c r="L92" s="321"/>
      <c r="M92" s="321"/>
      <c r="N92" s="494"/>
      <c r="O92" s="321"/>
      <c r="P92" s="321"/>
      <c r="Q92" s="321"/>
      <c r="R92" s="321"/>
      <c r="S92" s="321"/>
      <c r="T92" s="321"/>
      <c r="U92" s="321"/>
      <c r="V92" s="321"/>
      <c r="W92" s="321"/>
      <c r="X92" s="321"/>
      <c r="Y92" s="437">
        <f>Y91</f>
        <v>0</v>
      </c>
      <c r="Z92" s="437">
        <f>Z91</f>
        <v>0</v>
      </c>
      <c r="AA92" s="437">
        <f t="shared" ref="AA92:AL92" si="22">AA91</f>
        <v>0</v>
      </c>
      <c r="AB92" s="437">
        <f t="shared" si="22"/>
        <v>0</v>
      </c>
      <c r="AC92" s="437">
        <f t="shared" si="22"/>
        <v>0</v>
      </c>
      <c r="AD92" s="437">
        <f t="shared" si="22"/>
        <v>0</v>
      </c>
      <c r="AE92" s="437">
        <f t="shared" si="22"/>
        <v>0</v>
      </c>
      <c r="AF92" s="437">
        <f t="shared" si="22"/>
        <v>0</v>
      </c>
      <c r="AG92" s="437">
        <f t="shared" si="22"/>
        <v>0</v>
      </c>
      <c r="AH92" s="437">
        <f t="shared" si="22"/>
        <v>0</v>
      </c>
      <c r="AI92" s="437">
        <f t="shared" si="22"/>
        <v>0</v>
      </c>
      <c r="AJ92" s="437">
        <f t="shared" si="22"/>
        <v>0</v>
      </c>
      <c r="AK92" s="437">
        <f t="shared" si="22"/>
        <v>0</v>
      </c>
      <c r="AL92" s="437">
        <f t="shared" si="22"/>
        <v>0</v>
      </c>
      <c r="AM92" s="323"/>
    </row>
    <row r="93" spans="1:39" s="309" customFormat="1" ht="15" outlineLevel="1">
      <c r="A93" s="544"/>
      <c r="B93" s="341"/>
      <c r="C93" s="331"/>
      <c r="D93" s="317"/>
      <c r="E93" s="317"/>
      <c r="F93" s="317"/>
      <c r="G93" s="317"/>
      <c r="H93" s="317"/>
      <c r="I93" s="317"/>
      <c r="J93" s="317"/>
      <c r="K93" s="317"/>
      <c r="L93" s="317"/>
      <c r="M93" s="317"/>
      <c r="N93" s="317"/>
      <c r="O93" s="317"/>
      <c r="P93" s="317"/>
      <c r="Q93" s="317"/>
      <c r="R93" s="317"/>
      <c r="S93" s="317"/>
      <c r="T93" s="317"/>
      <c r="U93" s="317"/>
      <c r="V93" s="317"/>
      <c r="W93" s="317"/>
      <c r="X93" s="317"/>
      <c r="Y93" s="438"/>
      <c r="Z93" s="438"/>
      <c r="AA93" s="438"/>
      <c r="AB93" s="438"/>
      <c r="AC93" s="438"/>
      <c r="AD93" s="438"/>
      <c r="AE93" s="438"/>
      <c r="AF93" s="438"/>
      <c r="AG93" s="438"/>
      <c r="AH93" s="438"/>
      <c r="AI93" s="438"/>
      <c r="AJ93" s="438"/>
      <c r="AK93" s="438"/>
      <c r="AL93" s="438"/>
      <c r="AM93" s="332"/>
    </row>
    <row r="94" spans="1:39" s="319" customFormat="1" ht="15.75" outlineLevel="1">
      <c r="A94" s="545"/>
      <c r="B94" s="314" t="s">
        <v>501</v>
      </c>
      <c r="C94" s="315"/>
      <c r="D94" s="316"/>
      <c r="E94" s="316"/>
      <c r="F94" s="316"/>
      <c r="G94" s="316"/>
      <c r="H94" s="316"/>
      <c r="I94" s="316"/>
      <c r="J94" s="316"/>
      <c r="K94" s="316"/>
      <c r="L94" s="316"/>
      <c r="M94" s="316"/>
      <c r="N94" s="316"/>
      <c r="O94" s="316"/>
      <c r="P94" s="315"/>
      <c r="Q94" s="315"/>
      <c r="R94" s="315"/>
      <c r="S94" s="315"/>
      <c r="T94" s="315"/>
      <c r="U94" s="315"/>
      <c r="V94" s="315"/>
      <c r="W94" s="315"/>
      <c r="X94" s="315"/>
      <c r="Y94" s="440"/>
      <c r="Z94" s="440"/>
      <c r="AA94" s="440"/>
      <c r="AB94" s="440"/>
      <c r="AC94" s="440"/>
      <c r="AD94" s="440"/>
      <c r="AE94" s="440"/>
      <c r="AF94" s="440"/>
      <c r="AG94" s="440"/>
      <c r="AH94" s="440"/>
      <c r="AI94" s="440"/>
      <c r="AJ94" s="440"/>
      <c r="AK94" s="440"/>
      <c r="AL94" s="440"/>
      <c r="AM94" s="318"/>
    </row>
    <row r="95" spans="1:39" s="309" customFormat="1" ht="15" outlineLevel="1">
      <c r="A95" s="544">
        <v>24</v>
      </c>
      <c r="B95" s="341" t="s">
        <v>14</v>
      </c>
      <c r="C95" s="317" t="s">
        <v>25</v>
      </c>
      <c r="D95" s="321"/>
      <c r="E95" s="321"/>
      <c r="F95" s="321"/>
      <c r="G95" s="321"/>
      <c r="H95" s="321"/>
      <c r="I95" s="321"/>
      <c r="J95" s="321"/>
      <c r="K95" s="321"/>
      <c r="L95" s="321"/>
      <c r="M95" s="321"/>
      <c r="N95" s="317"/>
      <c r="O95" s="321"/>
      <c r="P95" s="321"/>
      <c r="Q95" s="321"/>
      <c r="R95" s="321"/>
      <c r="S95" s="321"/>
      <c r="T95" s="321"/>
      <c r="U95" s="321"/>
      <c r="V95" s="321"/>
      <c r="W95" s="321"/>
      <c r="X95" s="321"/>
      <c r="Y95" s="436"/>
      <c r="Z95" s="436"/>
      <c r="AA95" s="436"/>
      <c r="AB95" s="436"/>
      <c r="AC95" s="436"/>
      <c r="AD95" s="436"/>
      <c r="AE95" s="436"/>
      <c r="AF95" s="436"/>
      <c r="AG95" s="436"/>
      <c r="AH95" s="436"/>
      <c r="AI95" s="436"/>
      <c r="AJ95" s="436"/>
      <c r="AK95" s="436"/>
      <c r="AL95" s="436"/>
      <c r="AM95" s="322">
        <f>SUM(Y95:AL95)</f>
        <v>0</v>
      </c>
    </row>
    <row r="96" spans="1:39" s="309" customFormat="1" ht="15" outlineLevel="1">
      <c r="A96" s="544"/>
      <c r="B96" s="341" t="s">
        <v>216</v>
      </c>
      <c r="C96" s="317" t="s">
        <v>164</v>
      </c>
      <c r="D96" s="321"/>
      <c r="E96" s="321"/>
      <c r="F96" s="321"/>
      <c r="G96" s="321"/>
      <c r="H96" s="321"/>
      <c r="I96" s="321"/>
      <c r="J96" s="321"/>
      <c r="K96" s="321"/>
      <c r="L96" s="321"/>
      <c r="M96" s="321"/>
      <c r="N96" s="494"/>
      <c r="O96" s="321"/>
      <c r="P96" s="321"/>
      <c r="Q96" s="321"/>
      <c r="R96" s="321"/>
      <c r="S96" s="321"/>
      <c r="T96" s="321"/>
      <c r="U96" s="321"/>
      <c r="V96" s="321"/>
      <c r="W96" s="321"/>
      <c r="X96" s="321"/>
      <c r="Y96" s="437">
        <f>Y95</f>
        <v>0</v>
      </c>
      <c r="Z96" s="437">
        <f>Z95</f>
        <v>0</v>
      </c>
      <c r="AA96" s="437">
        <f t="shared" ref="AA96:AL96" si="23">AA95</f>
        <v>0</v>
      </c>
      <c r="AB96" s="437">
        <f t="shared" si="23"/>
        <v>0</v>
      </c>
      <c r="AC96" s="437">
        <f t="shared" si="23"/>
        <v>0</v>
      </c>
      <c r="AD96" s="437">
        <f t="shared" si="23"/>
        <v>0</v>
      </c>
      <c r="AE96" s="437">
        <f t="shared" si="23"/>
        <v>0</v>
      </c>
      <c r="AF96" s="437">
        <f t="shared" si="23"/>
        <v>0</v>
      </c>
      <c r="AG96" s="437">
        <f t="shared" si="23"/>
        <v>0</v>
      </c>
      <c r="AH96" s="437">
        <f t="shared" si="23"/>
        <v>0</v>
      </c>
      <c r="AI96" s="437">
        <f t="shared" si="23"/>
        <v>0</v>
      </c>
      <c r="AJ96" s="437">
        <f t="shared" si="23"/>
        <v>0</v>
      </c>
      <c r="AK96" s="437">
        <f t="shared" si="23"/>
        <v>0</v>
      </c>
      <c r="AL96" s="437">
        <f t="shared" si="23"/>
        <v>0</v>
      </c>
      <c r="AM96" s="323"/>
    </row>
    <row r="97" spans="1:39" s="309" customFormat="1" ht="15" outlineLevel="1">
      <c r="A97" s="544"/>
      <c r="B97" s="341"/>
      <c r="C97" s="331"/>
      <c r="D97" s="317"/>
      <c r="E97" s="317"/>
      <c r="F97" s="317"/>
      <c r="G97" s="317"/>
      <c r="H97" s="317"/>
      <c r="I97" s="317"/>
      <c r="J97" s="317"/>
      <c r="K97" s="317"/>
      <c r="L97" s="317"/>
      <c r="M97" s="317"/>
      <c r="N97" s="317"/>
      <c r="O97" s="317"/>
      <c r="P97" s="317"/>
      <c r="Q97" s="317"/>
      <c r="R97" s="317"/>
      <c r="S97" s="317"/>
      <c r="T97" s="317"/>
      <c r="U97" s="317"/>
      <c r="V97" s="317"/>
      <c r="W97" s="317"/>
      <c r="X97" s="317"/>
      <c r="Y97" s="438"/>
      <c r="Z97" s="438"/>
      <c r="AA97" s="438"/>
      <c r="AB97" s="438"/>
      <c r="AC97" s="438"/>
      <c r="AD97" s="438"/>
      <c r="AE97" s="438"/>
      <c r="AF97" s="438"/>
      <c r="AG97" s="438"/>
      <c r="AH97" s="438"/>
      <c r="AI97" s="438"/>
      <c r="AJ97" s="438"/>
      <c r="AK97" s="438"/>
      <c r="AL97" s="438"/>
      <c r="AM97" s="332"/>
    </row>
    <row r="98" spans="1:39" s="309" customFormat="1" ht="15" outlineLevel="1">
      <c r="A98" s="544">
        <v>25</v>
      </c>
      <c r="B98" s="340" t="s">
        <v>21</v>
      </c>
      <c r="C98" s="317" t="s">
        <v>25</v>
      </c>
      <c r="D98" s="321"/>
      <c r="E98" s="321"/>
      <c r="F98" s="321"/>
      <c r="G98" s="321"/>
      <c r="H98" s="321"/>
      <c r="I98" s="321"/>
      <c r="J98" s="321"/>
      <c r="K98" s="321"/>
      <c r="L98" s="321"/>
      <c r="M98" s="321"/>
      <c r="N98" s="321">
        <v>0</v>
      </c>
      <c r="O98" s="321"/>
      <c r="P98" s="321"/>
      <c r="Q98" s="321"/>
      <c r="R98" s="321"/>
      <c r="S98" s="321"/>
      <c r="T98" s="321"/>
      <c r="U98" s="321"/>
      <c r="V98" s="321"/>
      <c r="W98" s="321"/>
      <c r="X98" s="321"/>
      <c r="Y98" s="441"/>
      <c r="Z98" s="441"/>
      <c r="AA98" s="441"/>
      <c r="AB98" s="441"/>
      <c r="AC98" s="441"/>
      <c r="AD98" s="441"/>
      <c r="AE98" s="441"/>
      <c r="AF98" s="441"/>
      <c r="AG98" s="441"/>
      <c r="AH98" s="441"/>
      <c r="AI98" s="441"/>
      <c r="AJ98" s="441"/>
      <c r="AK98" s="441"/>
      <c r="AL98" s="441"/>
      <c r="AM98" s="322">
        <f>SUM(Y98:AL98)</f>
        <v>0</v>
      </c>
    </row>
    <row r="99" spans="1:39" s="309" customFormat="1" ht="15" outlineLevel="1">
      <c r="A99" s="544"/>
      <c r="B99" s="341" t="s">
        <v>216</v>
      </c>
      <c r="C99" s="317" t="s">
        <v>164</v>
      </c>
      <c r="D99" s="321"/>
      <c r="E99" s="321"/>
      <c r="F99" s="321"/>
      <c r="G99" s="321"/>
      <c r="H99" s="321"/>
      <c r="I99" s="321"/>
      <c r="J99" s="321"/>
      <c r="K99" s="321"/>
      <c r="L99" s="321"/>
      <c r="M99" s="321"/>
      <c r="N99" s="321">
        <f>N98</f>
        <v>0</v>
      </c>
      <c r="O99" s="321"/>
      <c r="P99" s="321"/>
      <c r="Q99" s="321"/>
      <c r="R99" s="321"/>
      <c r="S99" s="321"/>
      <c r="T99" s="321"/>
      <c r="U99" s="321"/>
      <c r="V99" s="321"/>
      <c r="W99" s="321"/>
      <c r="X99" s="321"/>
      <c r="Y99" s="437">
        <f>Y98</f>
        <v>0</v>
      </c>
      <c r="Z99" s="437">
        <f>Z98</f>
        <v>0</v>
      </c>
      <c r="AA99" s="437">
        <f t="shared" ref="AA99:AL99" si="24">AA98</f>
        <v>0</v>
      </c>
      <c r="AB99" s="437">
        <f t="shared" si="24"/>
        <v>0</v>
      </c>
      <c r="AC99" s="437">
        <f t="shared" si="24"/>
        <v>0</v>
      </c>
      <c r="AD99" s="437">
        <f t="shared" si="24"/>
        <v>0</v>
      </c>
      <c r="AE99" s="437">
        <f t="shared" si="24"/>
        <v>0</v>
      </c>
      <c r="AF99" s="437">
        <f t="shared" si="24"/>
        <v>0</v>
      </c>
      <c r="AG99" s="437">
        <f t="shared" si="24"/>
        <v>0</v>
      </c>
      <c r="AH99" s="437">
        <f t="shared" si="24"/>
        <v>0</v>
      </c>
      <c r="AI99" s="437">
        <f t="shared" si="24"/>
        <v>0</v>
      </c>
      <c r="AJ99" s="437">
        <f t="shared" si="24"/>
        <v>0</v>
      </c>
      <c r="AK99" s="437">
        <f t="shared" si="24"/>
        <v>0</v>
      </c>
      <c r="AL99" s="437">
        <f t="shared" si="24"/>
        <v>0</v>
      </c>
      <c r="AM99" s="337"/>
    </row>
    <row r="100" spans="1:39" s="309" customFormat="1" ht="15" outlineLevel="1">
      <c r="A100" s="544"/>
      <c r="B100" s="340"/>
      <c r="C100" s="338"/>
      <c r="D100" s="317"/>
      <c r="E100" s="317"/>
      <c r="F100" s="317"/>
      <c r="G100" s="317"/>
      <c r="H100" s="317"/>
      <c r="I100" s="317"/>
      <c r="J100" s="317"/>
      <c r="K100" s="317"/>
      <c r="L100" s="317"/>
      <c r="M100" s="317"/>
      <c r="N100" s="317"/>
      <c r="O100" s="317"/>
      <c r="P100" s="317"/>
      <c r="Q100" s="317"/>
      <c r="R100" s="317"/>
      <c r="S100" s="317"/>
      <c r="T100" s="317"/>
      <c r="U100" s="317"/>
      <c r="V100" s="317"/>
      <c r="W100" s="317"/>
      <c r="X100" s="317"/>
      <c r="Y100" s="442"/>
      <c r="Z100" s="443"/>
      <c r="AA100" s="442"/>
      <c r="AB100" s="442"/>
      <c r="AC100" s="442"/>
      <c r="AD100" s="442"/>
      <c r="AE100" s="442"/>
      <c r="AF100" s="442"/>
      <c r="AG100" s="442"/>
      <c r="AH100" s="442"/>
      <c r="AI100" s="442"/>
      <c r="AJ100" s="442"/>
      <c r="AK100" s="442"/>
      <c r="AL100" s="442"/>
      <c r="AM100" s="339"/>
    </row>
    <row r="101" spans="1:39" s="319" customFormat="1" ht="15.75" outlineLevel="1">
      <c r="A101" s="545"/>
      <c r="B101" s="314" t="s">
        <v>15</v>
      </c>
      <c r="C101" s="346"/>
      <c r="D101" s="316"/>
      <c r="E101" s="315"/>
      <c r="F101" s="315"/>
      <c r="G101" s="315"/>
      <c r="H101" s="315"/>
      <c r="I101" s="315"/>
      <c r="J101" s="315"/>
      <c r="K101" s="315"/>
      <c r="L101" s="315"/>
      <c r="M101" s="315"/>
      <c r="N101" s="317"/>
      <c r="O101" s="315"/>
      <c r="P101" s="315"/>
      <c r="Q101" s="315"/>
      <c r="R101" s="315"/>
      <c r="S101" s="315"/>
      <c r="T101" s="315"/>
      <c r="U101" s="315"/>
      <c r="V101" s="315"/>
      <c r="W101" s="315"/>
      <c r="X101" s="315"/>
      <c r="Y101" s="440"/>
      <c r="Z101" s="440"/>
      <c r="AA101" s="440"/>
      <c r="AB101" s="440"/>
      <c r="AC101" s="440"/>
      <c r="AD101" s="440"/>
      <c r="AE101" s="440"/>
      <c r="AF101" s="440"/>
      <c r="AG101" s="440"/>
      <c r="AH101" s="440"/>
      <c r="AI101" s="440"/>
      <c r="AJ101" s="440"/>
      <c r="AK101" s="440"/>
      <c r="AL101" s="440"/>
      <c r="AM101" s="318"/>
    </row>
    <row r="102" spans="1:39" s="309" customFormat="1" ht="15" outlineLevel="1">
      <c r="A102" s="544">
        <v>26</v>
      </c>
      <c r="B102" s="347" t="s">
        <v>16</v>
      </c>
      <c r="C102" s="317" t="s">
        <v>25</v>
      </c>
      <c r="D102" s="321">
        <v>12349671</v>
      </c>
      <c r="E102" s="321">
        <f>+'7-a.  2011'!AX37</f>
        <v>12349671</v>
      </c>
      <c r="F102" s="321">
        <f>+'7-a.  2011'!AY37</f>
        <v>12349671</v>
      </c>
      <c r="G102" s="321">
        <f>+'7-a.  2011'!AZ37</f>
        <v>12349671</v>
      </c>
      <c r="H102" s="321">
        <f>+'7-a.  2011'!BA37</f>
        <v>12349671</v>
      </c>
      <c r="I102" s="321">
        <f>+'7-a.  2011'!BB37</f>
        <v>12349671</v>
      </c>
      <c r="J102" s="321">
        <f>+'7-a.  2011'!BC37</f>
        <v>12349671</v>
      </c>
      <c r="K102" s="321">
        <f>+'7-a.  2011'!BD37</f>
        <v>12349671</v>
      </c>
      <c r="L102" s="321">
        <f>+'7-a.  2011'!BE37</f>
        <v>12349671</v>
      </c>
      <c r="M102" s="321">
        <f>+'7-a.  2011'!BF37</f>
        <v>12349671</v>
      </c>
      <c r="N102" s="321">
        <v>12</v>
      </c>
      <c r="O102" s="321">
        <v>2148</v>
      </c>
      <c r="P102" s="321">
        <f>+'7-a.  2011'!S37</f>
        <v>2148</v>
      </c>
      <c r="Q102" s="321">
        <f>+'7-a.  2011'!T37</f>
        <v>2148</v>
      </c>
      <c r="R102" s="321">
        <f>+'7-a.  2011'!U37</f>
        <v>2148</v>
      </c>
      <c r="S102" s="321">
        <f>+'7-a.  2011'!V37</f>
        <v>2148</v>
      </c>
      <c r="T102" s="321">
        <f>+'7-a.  2011'!W37</f>
        <v>2148</v>
      </c>
      <c r="U102" s="321">
        <f>+'7-a.  2011'!X37</f>
        <v>2148</v>
      </c>
      <c r="V102" s="321">
        <f>+'7-a.  2011'!Y37</f>
        <v>2148</v>
      </c>
      <c r="W102" s="321">
        <f>+'7-a.  2011'!Z37</f>
        <v>2148</v>
      </c>
      <c r="X102" s="321">
        <f>+'7-a.  2011'!AA37</f>
        <v>2148</v>
      </c>
      <c r="Y102" s="436"/>
      <c r="Z102" s="436">
        <v>0.17</v>
      </c>
      <c r="AA102" s="436">
        <v>0.56000000000000005</v>
      </c>
      <c r="AB102" s="436">
        <v>0.28000000000000003</v>
      </c>
      <c r="AC102" s="436">
        <v>0</v>
      </c>
      <c r="AD102" s="436"/>
      <c r="AE102" s="441"/>
      <c r="AF102" s="441"/>
      <c r="AG102" s="441"/>
      <c r="AH102" s="441"/>
      <c r="AI102" s="441"/>
      <c r="AJ102" s="441"/>
      <c r="AK102" s="441"/>
      <c r="AL102" s="441"/>
      <c r="AM102" s="322">
        <f>SUM(Y102:AL102)</f>
        <v>1.0100000000000002</v>
      </c>
    </row>
    <row r="103" spans="1:39" s="309" customFormat="1" ht="15" outlineLevel="1">
      <c r="A103" s="544"/>
      <c r="B103" s="341" t="s">
        <v>216</v>
      </c>
      <c r="C103" s="317" t="s">
        <v>164</v>
      </c>
      <c r="D103" s="321"/>
      <c r="E103" s="321"/>
      <c r="F103" s="321"/>
      <c r="G103" s="321"/>
      <c r="H103" s="321"/>
      <c r="I103" s="321"/>
      <c r="J103" s="321"/>
      <c r="K103" s="321"/>
      <c r="L103" s="321"/>
      <c r="M103" s="321"/>
      <c r="N103" s="321">
        <f>N102</f>
        <v>12</v>
      </c>
      <c r="O103" s="321"/>
      <c r="P103" s="321"/>
      <c r="Q103" s="321"/>
      <c r="R103" s="321"/>
      <c r="S103" s="321"/>
      <c r="T103" s="321"/>
      <c r="U103" s="321"/>
      <c r="V103" s="321"/>
      <c r="W103" s="321"/>
      <c r="X103" s="321"/>
      <c r="Y103" s="437">
        <f>Y102</f>
        <v>0</v>
      </c>
      <c r="Z103" s="437">
        <f>Z102</f>
        <v>0.17</v>
      </c>
      <c r="AA103" s="437">
        <f t="shared" ref="AA103:AL103" si="25">AA102</f>
        <v>0.56000000000000005</v>
      </c>
      <c r="AB103" s="437">
        <f t="shared" si="25"/>
        <v>0.28000000000000003</v>
      </c>
      <c r="AC103" s="437">
        <f t="shared" si="25"/>
        <v>0</v>
      </c>
      <c r="AD103" s="437">
        <f t="shared" si="25"/>
        <v>0</v>
      </c>
      <c r="AE103" s="437">
        <f t="shared" si="25"/>
        <v>0</v>
      </c>
      <c r="AF103" s="437">
        <f t="shared" si="25"/>
        <v>0</v>
      </c>
      <c r="AG103" s="437">
        <f t="shared" si="25"/>
        <v>0</v>
      </c>
      <c r="AH103" s="437">
        <f t="shared" si="25"/>
        <v>0</v>
      </c>
      <c r="AI103" s="437">
        <f t="shared" si="25"/>
        <v>0</v>
      </c>
      <c r="AJ103" s="437">
        <f t="shared" si="25"/>
        <v>0</v>
      </c>
      <c r="AK103" s="437">
        <f t="shared" si="25"/>
        <v>0</v>
      </c>
      <c r="AL103" s="437">
        <f t="shared" si="25"/>
        <v>0</v>
      </c>
      <c r="AM103" s="332"/>
    </row>
    <row r="104" spans="1:39" s="335" customFormat="1" ht="15" outlineLevel="1">
      <c r="A104" s="547"/>
      <c r="B104" s="348"/>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449"/>
      <c r="Z104" s="450"/>
      <c r="AA104" s="450"/>
      <c r="AB104" s="450"/>
      <c r="AC104" s="450"/>
      <c r="AD104" s="450"/>
      <c r="AE104" s="450"/>
      <c r="AF104" s="450"/>
      <c r="AG104" s="450"/>
      <c r="AH104" s="450"/>
      <c r="AI104" s="450"/>
      <c r="AJ104" s="450"/>
      <c r="AK104" s="450"/>
      <c r="AL104" s="450"/>
      <c r="AM104" s="323"/>
    </row>
    <row r="105" spans="1:39" s="309" customFormat="1" ht="15" outlineLevel="1">
      <c r="A105" s="544">
        <v>27</v>
      </c>
      <c r="B105" s="347" t="s">
        <v>17</v>
      </c>
      <c r="C105" s="317" t="s">
        <v>25</v>
      </c>
      <c r="D105" s="321">
        <v>828974</v>
      </c>
      <c r="E105" s="321">
        <f>+'7-a.  2011'!AX38</f>
        <v>828974</v>
      </c>
      <c r="F105" s="321">
        <f>+'7-a.  2011'!AY38</f>
        <v>828974</v>
      </c>
      <c r="G105" s="321">
        <f>+'7-a.  2011'!AZ38</f>
        <v>828974</v>
      </c>
      <c r="H105" s="321">
        <f>+'7-a.  2011'!BA38</f>
        <v>828974</v>
      </c>
      <c r="I105" s="321">
        <f>+'7-a.  2011'!BB38</f>
        <v>828974</v>
      </c>
      <c r="J105" s="321">
        <f>+'7-a.  2011'!BC38</f>
        <v>828974</v>
      </c>
      <c r="K105" s="321">
        <f>+'7-a.  2011'!BD38</f>
        <v>828974</v>
      </c>
      <c r="L105" s="321">
        <f>+'7-a.  2011'!BE38</f>
        <v>828974</v>
      </c>
      <c r="M105" s="321">
        <f>+'7-a.  2011'!BF38</f>
        <v>828974</v>
      </c>
      <c r="N105" s="321">
        <v>12</v>
      </c>
      <c r="O105" s="321">
        <v>161</v>
      </c>
      <c r="P105" s="321">
        <f>+'7-a.  2011'!S38</f>
        <v>161</v>
      </c>
      <c r="Q105" s="321">
        <f>+'7-a.  2011'!T38</f>
        <v>161</v>
      </c>
      <c r="R105" s="321">
        <f>+'7-a.  2011'!U38</f>
        <v>161</v>
      </c>
      <c r="S105" s="321">
        <f>+'7-a.  2011'!V38</f>
        <v>161</v>
      </c>
      <c r="T105" s="321">
        <f>+'7-a.  2011'!W38</f>
        <v>161</v>
      </c>
      <c r="U105" s="321">
        <f>+'7-a.  2011'!X38</f>
        <v>161</v>
      </c>
      <c r="V105" s="321">
        <f>+'7-a.  2011'!Y38</f>
        <v>161</v>
      </c>
      <c r="W105" s="321">
        <f>+'7-a.  2011'!Z38</f>
        <v>161</v>
      </c>
      <c r="X105" s="321">
        <f>+'7-a.  2011'!AA38</f>
        <v>161</v>
      </c>
      <c r="Y105" s="436"/>
      <c r="Z105" s="436">
        <v>0.17</v>
      </c>
      <c r="AA105" s="436">
        <v>0.56000000000000005</v>
      </c>
      <c r="AB105" s="436">
        <v>0.28000000000000003</v>
      </c>
      <c r="AC105" s="436">
        <v>0</v>
      </c>
      <c r="AD105" s="436"/>
      <c r="AE105" s="441"/>
      <c r="AF105" s="441"/>
      <c r="AG105" s="441"/>
      <c r="AH105" s="441"/>
      <c r="AI105" s="441"/>
      <c r="AJ105" s="441"/>
      <c r="AK105" s="441"/>
      <c r="AL105" s="441"/>
      <c r="AM105" s="322">
        <f>SUM(Y105:AL105)</f>
        <v>1.0100000000000002</v>
      </c>
    </row>
    <row r="106" spans="1:39" s="309" customFormat="1" ht="15" outlineLevel="1">
      <c r="A106" s="544"/>
      <c r="B106" s="341" t="s">
        <v>216</v>
      </c>
      <c r="C106" s="317" t="s">
        <v>164</v>
      </c>
      <c r="D106" s="321">
        <v>93683</v>
      </c>
      <c r="E106" s="321">
        <f>+'7-b.  2012'!AX47</f>
        <v>93682.576369999995</v>
      </c>
      <c r="F106" s="321">
        <f>+'7-b.  2012'!AY47</f>
        <v>93682.576369999995</v>
      </c>
      <c r="G106" s="321">
        <f>+'7-b.  2012'!AZ47</f>
        <v>93682.576369999995</v>
      </c>
      <c r="H106" s="321">
        <f>+'7-b.  2012'!BA47</f>
        <v>93682.576369999995</v>
      </c>
      <c r="I106" s="321">
        <f>+'7-b.  2012'!BB47</f>
        <v>93682.576369999995</v>
      </c>
      <c r="J106" s="321">
        <f>+'7-b.  2012'!BC47</f>
        <v>93682.576369999995</v>
      </c>
      <c r="K106" s="321">
        <f>+'7-b.  2012'!BD47</f>
        <v>93682.576369999995</v>
      </c>
      <c r="L106" s="321">
        <f>+'7-b.  2012'!BE47</f>
        <v>93682.576369999995</v>
      </c>
      <c r="M106" s="321">
        <f>+'7-b.  2012'!BF47</f>
        <v>93682.576369999995</v>
      </c>
      <c r="N106" s="321">
        <f>N105</f>
        <v>12</v>
      </c>
      <c r="O106" s="321">
        <v>90</v>
      </c>
      <c r="P106" s="321">
        <f>+'7-b.  2012'!S47</f>
        <v>90.060493840000007</v>
      </c>
      <c r="Q106" s="321">
        <f>+'7-b.  2012'!T47</f>
        <v>90.060494000000006</v>
      </c>
      <c r="R106" s="321">
        <f>+'7-b.  2012'!U47</f>
        <v>90.060494000000006</v>
      </c>
      <c r="S106" s="321">
        <f>+'7-b.  2012'!V47</f>
        <v>90.060494000000006</v>
      </c>
      <c r="T106" s="321">
        <f>+'7-b.  2012'!W47</f>
        <v>90.060494000000006</v>
      </c>
      <c r="U106" s="321">
        <f>+'7-b.  2012'!X47</f>
        <v>90.060494000000006</v>
      </c>
      <c r="V106" s="321">
        <f>+'7-b.  2012'!Y47</f>
        <v>90.060494000000006</v>
      </c>
      <c r="W106" s="321">
        <f>+'7-b.  2012'!Z47</f>
        <v>90.060494000000006</v>
      </c>
      <c r="X106" s="321">
        <f>+'7-b.  2012'!AA47</f>
        <v>90.060494000000006</v>
      </c>
      <c r="Y106" s="437">
        <f>Y105</f>
        <v>0</v>
      </c>
      <c r="Z106" s="437">
        <f>Z105</f>
        <v>0.17</v>
      </c>
      <c r="AA106" s="437">
        <f>AA105</f>
        <v>0.56000000000000005</v>
      </c>
      <c r="AB106" s="437">
        <f>AB105</f>
        <v>0.28000000000000003</v>
      </c>
      <c r="AC106" s="437">
        <f t="shared" ref="AC106:AL106" si="26">AC105</f>
        <v>0</v>
      </c>
      <c r="AD106" s="437">
        <f t="shared" si="26"/>
        <v>0</v>
      </c>
      <c r="AE106" s="437">
        <f t="shared" si="26"/>
        <v>0</v>
      </c>
      <c r="AF106" s="437">
        <f t="shared" si="26"/>
        <v>0</v>
      </c>
      <c r="AG106" s="437">
        <f t="shared" si="26"/>
        <v>0</v>
      </c>
      <c r="AH106" s="437">
        <f t="shared" si="26"/>
        <v>0</v>
      </c>
      <c r="AI106" s="437">
        <f t="shared" si="26"/>
        <v>0</v>
      </c>
      <c r="AJ106" s="437">
        <f t="shared" si="26"/>
        <v>0</v>
      </c>
      <c r="AK106" s="437">
        <f t="shared" si="26"/>
        <v>0</v>
      </c>
      <c r="AL106" s="437">
        <f t="shared" si="26"/>
        <v>0</v>
      </c>
      <c r="AM106" s="332"/>
    </row>
    <row r="107" spans="1:39" s="335" customFormat="1" ht="15.75" outlineLevel="1">
      <c r="A107" s="547"/>
      <c r="B107" s="349"/>
      <c r="C107" s="326"/>
      <c r="D107" s="317"/>
      <c r="E107" s="317"/>
      <c r="F107" s="317"/>
      <c r="G107" s="317"/>
      <c r="H107" s="317"/>
      <c r="I107" s="317"/>
      <c r="J107" s="317"/>
      <c r="K107" s="317"/>
      <c r="L107" s="317"/>
      <c r="M107" s="317"/>
      <c r="N107" s="326"/>
      <c r="O107" s="317"/>
      <c r="P107" s="317"/>
      <c r="Q107" s="317"/>
      <c r="R107" s="317"/>
      <c r="S107" s="317"/>
      <c r="T107" s="317"/>
      <c r="U107" s="317"/>
      <c r="V107" s="317"/>
      <c r="W107" s="317"/>
      <c r="X107" s="317"/>
      <c r="Y107" s="438"/>
      <c r="Z107" s="438"/>
      <c r="AA107" s="438"/>
      <c r="AB107" s="438"/>
      <c r="AC107" s="438"/>
      <c r="AD107" s="438"/>
      <c r="AE107" s="438"/>
      <c r="AF107" s="438"/>
      <c r="AG107" s="438"/>
      <c r="AH107" s="438"/>
      <c r="AI107" s="438"/>
      <c r="AJ107" s="438"/>
      <c r="AK107" s="438"/>
      <c r="AL107" s="438"/>
      <c r="AM107" s="332"/>
    </row>
    <row r="108" spans="1:39" s="309" customFormat="1" ht="15" outlineLevel="1">
      <c r="A108" s="544">
        <v>28</v>
      </c>
      <c r="B108" s="347" t="s">
        <v>18</v>
      </c>
      <c r="C108" s="317" t="s">
        <v>25</v>
      </c>
      <c r="D108" s="321"/>
      <c r="E108" s="321"/>
      <c r="F108" s="321"/>
      <c r="G108" s="321"/>
      <c r="H108" s="321"/>
      <c r="I108" s="321"/>
      <c r="J108" s="321"/>
      <c r="K108" s="321"/>
      <c r="L108" s="321"/>
      <c r="M108" s="321"/>
      <c r="N108" s="321">
        <v>0</v>
      </c>
      <c r="O108" s="321"/>
      <c r="P108" s="321"/>
      <c r="Q108" s="321"/>
      <c r="R108" s="321"/>
      <c r="S108" s="321"/>
      <c r="T108" s="321"/>
      <c r="U108" s="321"/>
      <c r="V108" s="321"/>
      <c r="W108" s="321"/>
      <c r="X108" s="321"/>
      <c r="Y108" s="436"/>
      <c r="Z108" s="436"/>
      <c r="AA108" s="436"/>
      <c r="AB108" s="436"/>
      <c r="AC108" s="436"/>
      <c r="AD108" s="436"/>
      <c r="AE108" s="441"/>
      <c r="AF108" s="441"/>
      <c r="AG108" s="441"/>
      <c r="AH108" s="441"/>
      <c r="AI108" s="441"/>
      <c r="AJ108" s="441"/>
      <c r="AK108" s="441"/>
      <c r="AL108" s="441"/>
      <c r="AM108" s="322">
        <f>SUM(Y108:AL108)</f>
        <v>0</v>
      </c>
    </row>
    <row r="109" spans="1:39" s="309" customFormat="1" ht="15" outlineLevel="1">
      <c r="A109" s="544"/>
      <c r="B109" s="341" t="s">
        <v>216</v>
      </c>
      <c r="C109" s="317" t="s">
        <v>164</v>
      </c>
      <c r="D109" s="321"/>
      <c r="E109" s="321"/>
      <c r="F109" s="321"/>
      <c r="G109" s="321"/>
      <c r="H109" s="321"/>
      <c r="I109" s="321"/>
      <c r="J109" s="321"/>
      <c r="K109" s="321"/>
      <c r="L109" s="321"/>
      <c r="M109" s="321"/>
      <c r="N109" s="321">
        <f>N108</f>
        <v>0</v>
      </c>
      <c r="O109" s="321"/>
      <c r="P109" s="321"/>
      <c r="Q109" s="321"/>
      <c r="R109" s="321"/>
      <c r="S109" s="321"/>
      <c r="T109" s="321"/>
      <c r="U109" s="321"/>
      <c r="V109" s="321"/>
      <c r="W109" s="321"/>
      <c r="X109" s="321"/>
      <c r="Y109" s="437">
        <f>Y108</f>
        <v>0</v>
      </c>
      <c r="Z109" s="437">
        <f>Z108</f>
        <v>0</v>
      </c>
      <c r="AA109" s="437">
        <f t="shared" ref="AA109:AK109" si="27">AA108</f>
        <v>0</v>
      </c>
      <c r="AB109" s="437">
        <f t="shared" si="27"/>
        <v>0</v>
      </c>
      <c r="AC109" s="437">
        <f t="shared" si="27"/>
        <v>0</v>
      </c>
      <c r="AD109" s="437">
        <f t="shared" si="27"/>
        <v>0</v>
      </c>
      <c r="AE109" s="437">
        <f t="shared" si="27"/>
        <v>0</v>
      </c>
      <c r="AF109" s="437">
        <f t="shared" si="27"/>
        <v>0</v>
      </c>
      <c r="AG109" s="437">
        <f t="shared" si="27"/>
        <v>0</v>
      </c>
      <c r="AH109" s="437">
        <f t="shared" si="27"/>
        <v>0</v>
      </c>
      <c r="AI109" s="437">
        <f t="shared" si="27"/>
        <v>0</v>
      </c>
      <c r="AJ109" s="437">
        <f t="shared" si="27"/>
        <v>0</v>
      </c>
      <c r="AK109" s="437">
        <f t="shared" si="27"/>
        <v>0</v>
      </c>
      <c r="AL109" s="437">
        <f>AL108</f>
        <v>0</v>
      </c>
      <c r="AM109" s="323"/>
    </row>
    <row r="110" spans="1:39" s="335" customFormat="1" ht="15" outlineLevel="1">
      <c r="A110" s="547"/>
      <c r="B110" s="348"/>
      <c r="C110" s="317"/>
      <c r="D110" s="317"/>
      <c r="E110" s="317"/>
      <c r="F110" s="317"/>
      <c r="G110" s="317"/>
      <c r="H110" s="317"/>
      <c r="I110" s="317"/>
      <c r="J110" s="317"/>
      <c r="K110" s="317"/>
      <c r="L110" s="317"/>
      <c r="M110" s="317"/>
      <c r="N110" s="317"/>
      <c r="O110" s="317"/>
      <c r="P110" s="317"/>
      <c r="Q110" s="317"/>
      <c r="R110" s="317"/>
      <c r="S110" s="317"/>
      <c r="T110" s="317"/>
      <c r="U110" s="317"/>
      <c r="V110" s="317"/>
      <c r="W110" s="317"/>
      <c r="X110" s="317"/>
      <c r="Y110" s="438"/>
      <c r="Z110" s="438"/>
      <c r="AA110" s="438"/>
      <c r="AB110" s="438"/>
      <c r="AC110" s="438"/>
      <c r="AD110" s="438"/>
      <c r="AE110" s="438"/>
      <c r="AF110" s="438"/>
      <c r="AG110" s="438"/>
      <c r="AH110" s="438"/>
      <c r="AI110" s="438"/>
      <c r="AJ110" s="438"/>
      <c r="AK110" s="438"/>
      <c r="AL110" s="438"/>
      <c r="AM110" s="332"/>
    </row>
    <row r="111" spans="1:39" s="309" customFormat="1" ht="15" outlineLevel="1">
      <c r="A111" s="544">
        <v>29</v>
      </c>
      <c r="B111" s="350" t="s">
        <v>19</v>
      </c>
      <c r="C111" s="317" t="s">
        <v>25</v>
      </c>
      <c r="D111" s="321">
        <v>314</v>
      </c>
      <c r="E111" s="321">
        <f>+'7-a.  2011'!AX39</f>
        <v>314</v>
      </c>
      <c r="F111" s="321">
        <f>+'7-a.  2011'!AY39</f>
        <v>314</v>
      </c>
      <c r="G111" s="321">
        <f>+'7-a.  2011'!AZ39</f>
        <v>314</v>
      </c>
      <c r="H111" s="321">
        <f>+'7-a.  2011'!BA39</f>
        <v>314</v>
      </c>
      <c r="I111" s="321">
        <f>+'7-a.  2011'!BB39</f>
        <v>314</v>
      </c>
      <c r="J111" s="321">
        <f>+'7-a.  2011'!BC39</f>
        <v>314</v>
      </c>
      <c r="K111" s="321">
        <f>+'7-a.  2011'!BD39</f>
        <v>314</v>
      </c>
      <c r="L111" s="321">
        <f>+'7-a.  2011'!BE39</f>
        <v>314</v>
      </c>
      <c r="M111" s="321">
        <f>+'7-a.  2011'!BF39</f>
        <v>314</v>
      </c>
      <c r="N111" s="321">
        <v>0</v>
      </c>
      <c r="O111" s="321"/>
      <c r="P111" s="321">
        <f>+'7-a.  2011'!S39</f>
        <v>0</v>
      </c>
      <c r="Q111" s="321">
        <f>+'7-a.  2011'!T39</f>
        <v>0</v>
      </c>
      <c r="R111" s="321">
        <f>+'7-a.  2011'!U39</f>
        <v>0</v>
      </c>
      <c r="S111" s="321">
        <f>+'7-a.  2011'!V39</f>
        <v>0</v>
      </c>
      <c r="T111" s="321">
        <f>+'7-a.  2011'!W39</f>
        <v>0</v>
      </c>
      <c r="U111" s="321">
        <f>+'7-a.  2011'!X39</f>
        <v>0</v>
      </c>
      <c r="V111" s="321">
        <f>+'7-a.  2011'!Y39</f>
        <v>0</v>
      </c>
      <c r="W111" s="321">
        <f>+'7-a.  2011'!Z39</f>
        <v>0</v>
      </c>
      <c r="X111" s="321">
        <f>+'7-a.  2011'!AA39</f>
        <v>0</v>
      </c>
      <c r="Y111" s="436"/>
      <c r="Z111" s="436">
        <v>0.17</v>
      </c>
      <c r="AA111" s="436">
        <v>0.56000000000000005</v>
      </c>
      <c r="AB111" s="436">
        <v>0.28000000000000003</v>
      </c>
      <c r="AC111" s="436">
        <v>0</v>
      </c>
      <c r="AD111" s="436"/>
      <c r="AE111" s="441"/>
      <c r="AF111" s="441"/>
      <c r="AG111" s="441"/>
      <c r="AH111" s="441"/>
      <c r="AI111" s="441"/>
      <c r="AJ111" s="441"/>
      <c r="AK111" s="441"/>
      <c r="AL111" s="441"/>
      <c r="AM111" s="322">
        <f>SUM(Y111:AL111)</f>
        <v>1.0100000000000002</v>
      </c>
    </row>
    <row r="112" spans="1:39" s="309" customFormat="1" ht="15" outlineLevel="1">
      <c r="A112" s="544"/>
      <c r="B112" s="350" t="s">
        <v>216</v>
      </c>
      <c r="C112" s="317" t="s">
        <v>164</v>
      </c>
      <c r="D112" s="321"/>
      <c r="E112" s="321"/>
      <c r="F112" s="321"/>
      <c r="G112" s="321"/>
      <c r="H112" s="321"/>
      <c r="I112" s="321"/>
      <c r="J112" s="321"/>
      <c r="K112" s="321"/>
      <c r="L112" s="321"/>
      <c r="M112" s="321"/>
      <c r="N112" s="321">
        <f>N111</f>
        <v>0</v>
      </c>
      <c r="O112" s="321"/>
      <c r="P112" s="321"/>
      <c r="Q112" s="321"/>
      <c r="R112" s="321"/>
      <c r="S112" s="321"/>
      <c r="T112" s="321"/>
      <c r="U112" s="321"/>
      <c r="V112" s="321"/>
      <c r="W112" s="321"/>
      <c r="X112" s="321"/>
      <c r="Y112" s="437">
        <f>Y111</f>
        <v>0</v>
      </c>
      <c r="Z112" s="437">
        <f t="shared" ref="Z112:AK112" si="28">Z111</f>
        <v>0.17</v>
      </c>
      <c r="AA112" s="437">
        <f t="shared" si="28"/>
        <v>0.56000000000000005</v>
      </c>
      <c r="AB112" s="437">
        <f t="shared" si="28"/>
        <v>0.28000000000000003</v>
      </c>
      <c r="AC112" s="437">
        <f t="shared" si="28"/>
        <v>0</v>
      </c>
      <c r="AD112" s="437">
        <f t="shared" si="28"/>
        <v>0</v>
      </c>
      <c r="AE112" s="437">
        <f t="shared" si="28"/>
        <v>0</v>
      </c>
      <c r="AF112" s="437">
        <f t="shared" si="28"/>
        <v>0</v>
      </c>
      <c r="AG112" s="437">
        <f t="shared" si="28"/>
        <v>0</v>
      </c>
      <c r="AH112" s="437">
        <f t="shared" si="28"/>
        <v>0</v>
      </c>
      <c r="AI112" s="437">
        <f t="shared" si="28"/>
        <v>0</v>
      </c>
      <c r="AJ112" s="437">
        <f t="shared" si="28"/>
        <v>0</v>
      </c>
      <c r="AK112" s="437">
        <f t="shared" si="28"/>
        <v>0</v>
      </c>
      <c r="AL112" s="437">
        <f>AL111</f>
        <v>0</v>
      </c>
      <c r="AM112" s="540"/>
    </row>
    <row r="113" spans="1:39" s="309" customFormat="1" ht="15" outlineLevel="1">
      <c r="A113" s="544"/>
      <c r="B113" s="350"/>
      <c r="C113" s="317"/>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317"/>
      <c r="Z113" s="438"/>
      <c r="AA113" s="438"/>
      <c r="AB113" s="438"/>
      <c r="AC113" s="438"/>
      <c r="AD113" s="438"/>
      <c r="AE113" s="442"/>
      <c r="AF113" s="442"/>
      <c r="AG113" s="442"/>
      <c r="AH113" s="442"/>
      <c r="AI113" s="442"/>
      <c r="AJ113" s="442"/>
      <c r="AK113" s="442"/>
      <c r="AL113" s="442"/>
      <c r="AM113" s="339"/>
    </row>
    <row r="114" spans="1:39" s="309" customFormat="1" ht="15" outlineLevel="1">
      <c r="A114" s="544">
        <v>30</v>
      </c>
      <c r="B114" s="350" t="s">
        <v>502</v>
      </c>
      <c r="C114" s="317" t="s">
        <v>25</v>
      </c>
      <c r="D114" s="321"/>
      <c r="E114" s="321"/>
      <c r="F114" s="321"/>
      <c r="G114" s="321"/>
      <c r="H114" s="321"/>
      <c r="I114" s="321"/>
      <c r="J114" s="321"/>
      <c r="K114" s="321"/>
      <c r="L114" s="321"/>
      <c r="M114" s="321"/>
      <c r="N114" s="321">
        <v>0</v>
      </c>
      <c r="O114" s="321"/>
      <c r="P114" s="321"/>
      <c r="Q114" s="321"/>
      <c r="R114" s="321"/>
      <c r="S114" s="321"/>
      <c r="T114" s="321"/>
      <c r="U114" s="321"/>
      <c r="V114" s="321"/>
      <c r="W114" s="321"/>
      <c r="X114" s="321"/>
      <c r="Y114" s="436"/>
      <c r="Z114" s="436"/>
      <c r="AA114" s="436"/>
      <c r="AB114" s="436"/>
      <c r="AC114" s="436"/>
      <c r="AD114" s="436"/>
      <c r="AE114" s="441"/>
      <c r="AF114" s="441"/>
      <c r="AG114" s="441"/>
      <c r="AH114" s="441"/>
      <c r="AI114" s="441"/>
      <c r="AJ114" s="441"/>
      <c r="AK114" s="441"/>
      <c r="AL114" s="441"/>
      <c r="AM114" s="322">
        <f>SUM(Y114:AL114)</f>
        <v>0</v>
      </c>
    </row>
    <row r="115" spans="1:39" s="309" customFormat="1" ht="15" outlineLevel="1">
      <c r="A115" s="544"/>
      <c r="B115" s="350" t="s">
        <v>216</v>
      </c>
      <c r="C115" s="317" t="s">
        <v>164</v>
      </c>
      <c r="D115" s="321"/>
      <c r="E115" s="321"/>
      <c r="F115" s="321"/>
      <c r="G115" s="321"/>
      <c r="H115" s="321"/>
      <c r="I115" s="321"/>
      <c r="J115" s="321"/>
      <c r="K115" s="321"/>
      <c r="L115" s="321"/>
      <c r="M115" s="321"/>
      <c r="N115" s="321">
        <f>N114</f>
        <v>0</v>
      </c>
      <c r="O115" s="321"/>
      <c r="P115" s="321"/>
      <c r="Q115" s="321"/>
      <c r="R115" s="321"/>
      <c r="S115" s="321"/>
      <c r="T115" s="321"/>
      <c r="U115" s="321"/>
      <c r="V115" s="321"/>
      <c r="W115" s="321"/>
      <c r="X115" s="321"/>
      <c r="Y115" s="437">
        <f>Y114</f>
        <v>0</v>
      </c>
      <c r="Z115" s="437">
        <f t="shared" ref="Z115:AL115" si="29">Z114</f>
        <v>0</v>
      </c>
      <c r="AA115" s="437">
        <f t="shared" si="29"/>
        <v>0</v>
      </c>
      <c r="AB115" s="437">
        <f t="shared" si="29"/>
        <v>0</v>
      </c>
      <c r="AC115" s="437">
        <f t="shared" si="29"/>
        <v>0</v>
      </c>
      <c r="AD115" s="437">
        <f t="shared" si="29"/>
        <v>0</v>
      </c>
      <c r="AE115" s="437">
        <f t="shared" si="29"/>
        <v>0</v>
      </c>
      <c r="AF115" s="437">
        <f t="shared" si="29"/>
        <v>0</v>
      </c>
      <c r="AG115" s="437">
        <f t="shared" si="29"/>
        <v>0</v>
      </c>
      <c r="AH115" s="437">
        <f t="shared" si="29"/>
        <v>0</v>
      </c>
      <c r="AI115" s="437">
        <f t="shared" si="29"/>
        <v>0</v>
      </c>
      <c r="AJ115" s="437">
        <f t="shared" si="29"/>
        <v>0</v>
      </c>
      <c r="AK115" s="437">
        <f t="shared" si="29"/>
        <v>0</v>
      </c>
      <c r="AL115" s="437">
        <f t="shared" si="29"/>
        <v>0</v>
      </c>
      <c r="AM115" s="540"/>
    </row>
    <row r="116" spans="1:39" s="309" customFormat="1" ht="15" outlineLevel="1">
      <c r="A116" s="544"/>
      <c r="B116" s="350"/>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317"/>
      <c r="Z116" s="438"/>
      <c r="AA116" s="438"/>
      <c r="AB116" s="438"/>
      <c r="AC116" s="438"/>
      <c r="AD116" s="438"/>
      <c r="AE116" s="442"/>
      <c r="AF116" s="442"/>
      <c r="AG116" s="442"/>
      <c r="AH116" s="442"/>
      <c r="AI116" s="442"/>
      <c r="AJ116" s="442"/>
      <c r="AK116" s="442"/>
      <c r="AL116" s="442"/>
      <c r="AM116" s="339"/>
    </row>
    <row r="117" spans="1:39" s="309" customFormat="1" ht="15.75" outlineLevel="1">
      <c r="A117" s="544"/>
      <c r="B117" s="314" t="s">
        <v>503</v>
      </c>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317"/>
      <c r="Z117" s="438"/>
      <c r="AA117" s="438"/>
      <c r="AB117" s="438"/>
      <c r="AC117" s="438"/>
      <c r="AD117" s="438"/>
      <c r="AE117" s="442"/>
      <c r="AF117" s="442"/>
      <c r="AG117" s="442"/>
      <c r="AH117" s="442"/>
      <c r="AI117" s="442"/>
      <c r="AJ117" s="442"/>
      <c r="AK117" s="442"/>
      <c r="AL117" s="442"/>
      <c r="AM117" s="339"/>
    </row>
    <row r="118" spans="1:39" s="309" customFormat="1" ht="15" outlineLevel="1">
      <c r="A118" s="544">
        <v>31</v>
      </c>
      <c r="B118" s="350" t="s">
        <v>504</v>
      </c>
      <c r="C118" s="317" t="s">
        <v>25</v>
      </c>
      <c r="D118" s="321"/>
      <c r="E118" s="321"/>
      <c r="F118" s="321"/>
      <c r="G118" s="321"/>
      <c r="H118" s="321"/>
      <c r="I118" s="321"/>
      <c r="J118" s="321"/>
      <c r="K118" s="321"/>
      <c r="L118" s="321"/>
      <c r="M118" s="321"/>
      <c r="N118" s="321">
        <v>0</v>
      </c>
      <c r="O118" s="321"/>
      <c r="P118" s="321"/>
      <c r="Q118" s="321"/>
      <c r="R118" s="321"/>
      <c r="S118" s="321"/>
      <c r="T118" s="321"/>
      <c r="U118" s="321"/>
      <c r="V118" s="321"/>
      <c r="W118" s="321"/>
      <c r="X118" s="321"/>
      <c r="Y118" s="436"/>
      <c r="Z118" s="436"/>
      <c r="AA118" s="436"/>
      <c r="AB118" s="436"/>
      <c r="AC118" s="436"/>
      <c r="AD118" s="436"/>
      <c r="AE118" s="441"/>
      <c r="AF118" s="441"/>
      <c r="AG118" s="441"/>
      <c r="AH118" s="441"/>
      <c r="AI118" s="441"/>
      <c r="AJ118" s="441"/>
      <c r="AK118" s="441"/>
      <c r="AL118" s="441"/>
      <c r="AM118" s="322">
        <f>SUM(Y118:AL118)</f>
        <v>0</v>
      </c>
    </row>
    <row r="119" spans="1:39" s="309" customFormat="1" ht="15" outlineLevel="1">
      <c r="A119" s="544"/>
      <c r="B119" s="350" t="s">
        <v>216</v>
      </c>
      <c r="C119" s="317" t="s">
        <v>164</v>
      </c>
      <c r="D119" s="321"/>
      <c r="E119" s="321"/>
      <c r="F119" s="321"/>
      <c r="G119" s="321"/>
      <c r="H119" s="321"/>
      <c r="I119" s="321"/>
      <c r="J119" s="321"/>
      <c r="K119" s="321"/>
      <c r="L119" s="321"/>
      <c r="M119" s="321"/>
      <c r="N119" s="321">
        <f>N118</f>
        <v>0</v>
      </c>
      <c r="O119" s="321"/>
      <c r="P119" s="321"/>
      <c r="Q119" s="321"/>
      <c r="R119" s="321"/>
      <c r="S119" s="321"/>
      <c r="T119" s="321"/>
      <c r="U119" s="321"/>
      <c r="V119" s="321"/>
      <c r="W119" s="321"/>
      <c r="X119" s="321"/>
      <c r="Y119" s="437">
        <f>Y118</f>
        <v>0</v>
      </c>
      <c r="Z119" s="437">
        <f t="shared" ref="Z119:AL119" si="30">Z118</f>
        <v>0</v>
      </c>
      <c r="AA119" s="437">
        <f t="shared" si="30"/>
        <v>0</v>
      </c>
      <c r="AB119" s="437">
        <f t="shared" si="30"/>
        <v>0</v>
      </c>
      <c r="AC119" s="437">
        <f t="shared" si="30"/>
        <v>0</v>
      </c>
      <c r="AD119" s="437">
        <f t="shared" si="30"/>
        <v>0</v>
      </c>
      <c r="AE119" s="437">
        <f t="shared" si="30"/>
        <v>0</v>
      </c>
      <c r="AF119" s="437">
        <f t="shared" si="30"/>
        <v>0</v>
      </c>
      <c r="AG119" s="437">
        <f t="shared" si="30"/>
        <v>0</v>
      </c>
      <c r="AH119" s="437">
        <f t="shared" si="30"/>
        <v>0</v>
      </c>
      <c r="AI119" s="437">
        <f t="shared" si="30"/>
        <v>0</v>
      </c>
      <c r="AJ119" s="437">
        <f t="shared" si="30"/>
        <v>0</v>
      </c>
      <c r="AK119" s="437">
        <f t="shared" si="30"/>
        <v>0</v>
      </c>
      <c r="AL119" s="437">
        <f t="shared" si="30"/>
        <v>0</v>
      </c>
      <c r="AM119" s="540"/>
    </row>
    <row r="120" spans="1:39" s="309" customFormat="1" ht="15" outlineLevel="1">
      <c r="A120" s="544"/>
      <c r="B120" s="350"/>
      <c r="C120" s="317"/>
      <c r="D120" s="317"/>
      <c r="E120" s="317"/>
      <c r="F120" s="317"/>
      <c r="G120" s="317"/>
      <c r="H120" s="317"/>
      <c r="I120" s="317"/>
      <c r="J120" s="317"/>
      <c r="K120" s="317"/>
      <c r="L120" s="317"/>
      <c r="M120" s="317"/>
      <c r="N120" s="317"/>
      <c r="O120" s="317"/>
      <c r="P120" s="317"/>
      <c r="Q120" s="317"/>
      <c r="R120" s="317"/>
      <c r="S120" s="317"/>
      <c r="T120" s="317"/>
      <c r="U120" s="317"/>
      <c r="V120" s="317"/>
      <c r="W120" s="317"/>
      <c r="X120" s="317"/>
      <c r="Y120" s="438"/>
      <c r="Z120" s="438"/>
      <c r="AA120" s="438"/>
      <c r="AB120" s="438"/>
      <c r="AC120" s="438"/>
      <c r="AD120" s="438"/>
      <c r="AE120" s="442"/>
      <c r="AF120" s="442"/>
      <c r="AG120" s="442"/>
      <c r="AH120" s="442"/>
      <c r="AI120" s="442"/>
      <c r="AJ120" s="442"/>
      <c r="AK120" s="442"/>
      <c r="AL120" s="442"/>
      <c r="AM120" s="339"/>
    </row>
    <row r="121" spans="1:39" s="309" customFormat="1" ht="15" outlineLevel="1">
      <c r="A121" s="544">
        <v>32</v>
      </c>
      <c r="B121" s="350" t="s">
        <v>505</v>
      </c>
      <c r="C121" s="317" t="s">
        <v>25</v>
      </c>
      <c r="D121" s="321"/>
      <c r="E121" s="321"/>
      <c r="F121" s="321"/>
      <c r="G121" s="321"/>
      <c r="H121" s="321"/>
      <c r="I121" s="321"/>
      <c r="J121" s="321"/>
      <c r="K121" s="321"/>
      <c r="L121" s="321"/>
      <c r="M121" s="321"/>
      <c r="N121" s="321">
        <v>0</v>
      </c>
      <c r="O121" s="321"/>
      <c r="P121" s="321"/>
      <c r="Q121" s="321"/>
      <c r="R121" s="321"/>
      <c r="S121" s="321"/>
      <c r="T121" s="321"/>
      <c r="U121" s="321"/>
      <c r="V121" s="321"/>
      <c r="W121" s="321"/>
      <c r="X121" s="321"/>
      <c r="Y121" s="436"/>
      <c r="Z121" s="436"/>
      <c r="AA121" s="436"/>
      <c r="AB121" s="436"/>
      <c r="AC121" s="436"/>
      <c r="AD121" s="436"/>
      <c r="AE121" s="441"/>
      <c r="AF121" s="441"/>
      <c r="AG121" s="441"/>
      <c r="AH121" s="441"/>
      <c r="AI121" s="441"/>
      <c r="AJ121" s="441"/>
      <c r="AK121" s="441"/>
      <c r="AL121" s="441"/>
      <c r="AM121" s="322">
        <f>SUM(Y121:AL121)</f>
        <v>0</v>
      </c>
    </row>
    <row r="122" spans="1:39" s="309" customFormat="1" ht="15" outlineLevel="1">
      <c r="A122" s="544"/>
      <c r="B122" s="350" t="s">
        <v>216</v>
      </c>
      <c r="C122" s="317" t="s">
        <v>164</v>
      </c>
      <c r="D122" s="321"/>
      <c r="E122" s="321"/>
      <c r="F122" s="321"/>
      <c r="G122" s="321"/>
      <c r="H122" s="321"/>
      <c r="I122" s="321"/>
      <c r="J122" s="321"/>
      <c r="K122" s="321"/>
      <c r="L122" s="321"/>
      <c r="M122" s="321"/>
      <c r="N122" s="321">
        <f>N121</f>
        <v>0</v>
      </c>
      <c r="O122" s="321"/>
      <c r="P122" s="321"/>
      <c r="Q122" s="321"/>
      <c r="R122" s="321"/>
      <c r="S122" s="321"/>
      <c r="T122" s="321"/>
      <c r="U122" s="321"/>
      <c r="V122" s="321"/>
      <c r="W122" s="321"/>
      <c r="X122" s="321"/>
      <c r="Y122" s="437">
        <f>Y121</f>
        <v>0</v>
      </c>
      <c r="Z122" s="437">
        <f t="shared" ref="Z122:AL122" si="31">Z121</f>
        <v>0</v>
      </c>
      <c r="AA122" s="437">
        <f t="shared" si="31"/>
        <v>0</v>
      </c>
      <c r="AB122" s="437">
        <f t="shared" si="31"/>
        <v>0</v>
      </c>
      <c r="AC122" s="437">
        <f t="shared" si="31"/>
        <v>0</v>
      </c>
      <c r="AD122" s="437">
        <f t="shared" si="31"/>
        <v>0</v>
      </c>
      <c r="AE122" s="437">
        <f t="shared" si="31"/>
        <v>0</v>
      </c>
      <c r="AF122" s="437">
        <f t="shared" si="31"/>
        <v>0</v>
      </c>
      <c r="AG122" s="437">
        <f t="shared" si="31"/>
        <v>0</v>
      </c>
      <c r="AH122" s="437">
        <f t="shared" si="31"/>
        <v>0</v>
      </c>
      <c r="AI122" s="437">
        <f t="shared" si="31"/>
        <v>0</v>
      </c>
      <c r="AJ122" s="437">
        <f t="shared" si="31"/>
        <v>0</v>
      </c>
      <c r="AK122" s="437">
        <f t="shared" si="31"/>
        <v>0</v>
      </c>
      <c r="AL122" s="437">
        <f t="shared" si="31"/>
        <v>0</v>
      </c>
      <c r="AM122" s="540"/>
    </row>
    <row r="123" spans="1:39" s="309" customFormat="1" ht="15" outlineLevel="1">
      <c r="A123" s="544"/>
      <c r="B123" s="350"/>
      <c r="C123" s="317"/>
      <c r="D123" s="317"/>
      <c r="E123" s="317"/>
      <c r="F123" s="317"/>
      <c r="G123" s="317"/>
      <c r="H123" s="317"/>
      <c r="I123" s="317"/>
      <c r="J123" s="317"/>
      <c r="K123" s="317"/>
      <c r="L123" s="317"/>
      <c r="M123" s="317"/>
      <c r="N123" s="317"/>
      <c r="O123" s="317"/>
      <c r="P123" s="317"/>
      <c r="Q123" s="317"/>
      <c r="R123" s="317"/>
      <c r="S123" s="317"/>
      <c r="T123" s="317"/>
      <c r="U123" s="317"/>
      <c r="V123" s="317"/>
      <c r="W123" s="317"/>
      <c r="X123" s="317"/>
      <c r="Y123" s="438"/>
      <c r="Z123" s="438"/>
      <c r="AA123" s="438"/>
      <c r="AB123" s="438"/>
      <c r="AC123" s="438"/>
      <c r="AD123" s="438"/>
      <c r="AE123" s="442"/>
      <c r="AF123" s="442"/>
      <c r="AG123" s="442"/>
      <c r="AH123" s="442"/>
      <c r="AI123" s="442"/>
      <c r="AJ123" s="442"/>
      <c r="AK123" s="442"/>
      <c r="AL123" s="442"/>
      <c r="AM123" s="339"/>
    </row>
    <row r="124" spans="1:39" s="309" customFormat="1" ht="15" outlineLevel="1">
      <c r="A124" s="544">
        <v>33</v>
      </c>
      <c r="B124" s="350" t="s">
        <v>506</v>
      </c>
      <c r="C124" s="317" t="s">
        <v>25</v>
      </c>
      <c r="D124" s="321"/>
      <c r="E124" s="321"/>
      <c r="F124" s="321"/>
      <c r="G124" s="321"/>
      <c r="H124" s="321"/>
      <c r="I124" s="321"/>
      <c r="J124" s="321"/>
      <c r="K124" s="321"/>
      <c r="L124" s="321"/>
      <c r="M124" s="321"/>
      <c r="N124" s="321">
        <v>0</v>
      </c>
      <c r="O124" s="321"/>
      <c r="P124" s="321"/>
      <c r="Q124" s="321"/>
      <c r="R124" s="321"/>
      <c r="S124" s="321"/>
      <c r="T124" s="321"/>
      <c r="U124" s="321"/>
      <c r="V124" s="321"/>
      <c r="W124" s="321"/>
      <c r="X124" s="321"/>
      <c r="Y124" s="436"/>
      <c r="Z124" s="436"/>
      <c r="AA124" s="436"/>
      <c r="AB124" s="436"/>
      <c r="AC124" s="436"/>
      <c r="AD124" s="436"/>
      <c r="AE124" s="441"/>
      <c r="AF124" s="441"/>
      <c r="AG124" s="441"/>
      <c r="AH124" s="441"/>
      <c r="AI124" s="441"/>
      <c r="AJ124" s="441"/>
      <c r="AK124" s="441"/>
      <c r="AL124" s="441"/>
      <c r="AM124" s="322">
        <f>SUM(Y124:AL124)</f>
        <v>0</v>
      </c>
    </row>
    <row r="125" spans="1:39" s="309" customFormat="1" ht="15" outlineLevel="1">
      <c r="A125" s="544"/>
      <c r="B125" s="350" t="s">
        <v>216</v>
      </c>
      <c r="C125" s="317" t="s">
        <v>164</v>
      </c>
      <c r="D125" s="321"/>
      <c r="E125" s="321"/>
      <c r="F125" s="321"/>
      <c r="G125" s="321"/>
      <c r="H125" s="321"/>
      <c r="I125" s="321"/>
      <c r="J125" s="321"/>
      <c r="K125" s="321"/>
      <c r="L125" s="321"/>
      <c r="M125" s="321"/>
      <c r="N125" s="321">
        <f>N124</f>
        <v>0</v>
      </c>
      <c r="O125" s="321"/>
      <c r="P125" s="321"/>
      <c r="Q125" s="321"/>
      <c r="R125" s="321"/>
      <c r="S125" s="321"/>
      <c r="T125" s="321"/>
      <c r="U125" s="321"/>
      <c r="V125" s="321"/>
      <c r="W125" s="321"/>
      <c r="X125" s="321"/>
      <c r="Y125" s="437">
        <f>Y124</f>
        <v>0</v>
      </c>
      <c r="Z125" s="437">
        <f t="shared" ref="Z125:AL125" si="32">Z124</f>
        <v>0</v>
      </c>
      <c r="AA125" s="437">
        <f t="shared" si="32"/>
        <v>0</v>
      </c>
      <c r="AB125" s="437">
        <f t="shared" si="32"/>
        <v>0</v>
      </c>
      <c r="AC125" s="437">
        <f t="shared" si="32"/>
        <v>0</v>
      </c>
      <c r="AD125" s="437">
        <f t="shared" si="32"/>
        <v>0</v>
      </c>
      <c r="AE125" s="437">
        <f t="shared" si="32"/>
        <v>0</v>
      </c>
      <c r="AF125" s="437">
        <f t="shared" si="32"/>
        <v>0</v>
      </c>
      <c r="AG125" s="437">
        <f t="shared" si="32"/>
        <v>0</v>
      </c>
      <c r="AH125" s="437">
        <f t="shared" si="32"/>
        <v>0</v>
      </c>
      <c r="AI125" s="437">
        <f t="shared" si="32"/>
        <v>0</v>
      </c>
      <c r="AJ125" s="437">
        <f t="shared" si="32"/>
        <v>0</v>
      </c>
      <c r="AK125" s="437">
        <f t="shared" si="32"/>
        <v>0</v>
      </c>
      <c r="AL125" s="437">
        <f t="shared" si="32"/>
        <v>0</v>
      </c>
      <c r="AM125" s="540"/>
    </row>
    <row r="126" spans="1:39" s="309" customFormat="1" ht="15" outlineLevel="1">
      <c r="A126" s="544"/>
      <c r="B126" s="341"/>
      <c r="C126" s="351"/>
      <c r="D126" s="352"/>
      <c r="E126" s="352"/>
      <c r="F126" s="352"/>
      <c r="G126" s="352"/>
      <c r="H126" s="352"/>
      <c r="I126" s="352"/>
      <c r="J126" s="352"/>
      <c r="K126" s="352"/>
      <c r="L126" s="352"/>
      <c r="M126" s="352"/>
      <c r="N126" s="352"/>
      <c r="O126" s="352"/>
      <c r="P126" s="352"/>
      <c r="Q126" s="352"/>
      <c r="R126" s="352"/>
      <c r="S126" s="352"/>
      <c r="T126" s="352"/>
      <c r="U126" s="352"/>
      <c r="V126" s="352"/>
      <c r="W126" s="352"/>
      <c r="X126" s="352"/>
      <c r="Y126" s="438"/>
      <c r="Z126" s="438"/>
      <c r="AA126" s="438"/>
      <c r="AB126" s="438"/>
      <c r="AC126" s="438"/>
      <c r="AD126" s="438"/>
      <c r="AE126" s="438"/>
      <c r="AF126" s="438"/>
      <c r="AG126" s="438"/>
      <c r="AH126" s="438"/>
      <c r="AI126" s="438"/>
      <c r="AJ126" s="438"/>
      <c r="AK126" s="438"/>
      <c r="AL126" s="438"/>
      <c r="AM126" s="332"/>
    </row>
    <row r="127" spans="1:39" s="309" customFormat="1" ht="15.75">
      <c r="A127" s="544"/>
      <c r="B127" s="353" t="s">
        <v>240</v>
      </c>
      <c r="C127" s="354"/>
      <c r="D127" s="354">
        <f>SUM(D22:D125)</f>
        <v>44010248</v>
      </c>
      <c r="E127" s="354">
        <f>SUM(E22:E125)</f>
        <v>43747165.206682995</v>
      </c>
      <c r="F127" s="354">
        <f t="shared" ref="F127:M127" si="33">SUM(F22:F125)</f>
        <v>43499670.601783</v>
      </c>
      <c r="G127" s="354">
        <f t="shared" si="33"/>
        <v>42349077.953982994</v>
      </c>
      <c r="H127" s="354">
        <f t="shared" si="33"/>
        <v>41979145.583982997</v>
      </c>
      <c r="I127" s="354">
        <f t="shared" si="33"/>
        <v>40731861.884775996</v>
      </c>
      <c r="J127" s="354">
        <f t="shared" si="33"/>
        <v>34027428.509426996</v>
      </c>
      <c r="K127" s="354">
        <f t="shared" si="33"/>
        <v>33495343.734159</v>
      </c>
      <c r="L127" s="354">
        <f t="shared" si="33"/>
        <v>31340304.808359001</v>
      </c>
      <c r="M127" s="354">
        <f t="shared" si="33"/>
        <v>30295526.776308998</v>
      </c>
      <c r="N127" s="354"/>
      <c r="O127" s="354">
        <f>SUM(O22:O125)</f>
        <v>16222</v>
      </c>
      <c r="P127" s="354">
        <f t="shared" ref="P127:X127" si="34">SUM(P22:P125)</f>
        <v>10887.404108115999</v>
      </c>
      <c r="Q127" s="354">
        <f t="shared" si="34"/>
        <v>10802.200198029999</v>
      </c>
      <c r="R127" s="354">
        <f t="shared" si="34"/>
        <v>10398.37353003</v>
      </c>
      <c r="S127" s="354">
        <f t="shared" si="34"/>
        <v>10357.15255303</v>
      </c>
      <c r="T127" s="354">
        <f t="shared" si="34"/>
        <v>10156.156719729999</v>
      </c>
      <c r="U127" s="354">
        <f t="shared" si="34"/>
        <v>7575.9697860300012</v>
      </c>
      <c r="V127" s="354">
        <f t="shared" si="34"/>
        <v>7400.2034250300012</v>
      </c>
      <c r="W127" s="354">
        <f t="shared" si="34"/>
        <v>6885.5370250300011</v>
      </c>
      <c r="X127" s="354">
        <f t="shared" si="34"/>
        <v>6837.8383071300004</v>
      </c>
      <c r="Y127" s="355">
        <f>IF(Y21="kWh",SUMPRODUCT(D22:D125,Y22:Y125))</f>
        <v>5859884</v>
      </c>
      <c r="Z127" s="355">
        <f>IF(Z21="kWh",SUMPRODUCT(D22:D125,Z22:Z125))</f>
        <v>13886723.43</v>
      </c>
      <c r="AA127" s="355">
        <f>IF(AA21="kW",SUMPRODUCT(N22:N125,O22:O125,AA22:AA125),SUMPRODUCT(D22:D125,AA22:AA125))</f>
        <v>39498.480000000003</v>
      </c>
      <c r="AB127" s="355">
        <f>IF(AB21="kW",SUMPRODUCT(N22:N125,O22:O125,AB22:AB125),SUMPRODUCT(D22:D125,AB22:AB125))</f>
        <v>18144.599999999999</v>
      </c>
      <c r="AC127" s="355">
        <f>IF(AC21="kW",SUMPRODUCT(N22:N125,O22:O125,AC22:AC125),SUMPRODUCT(D22:D125,AC22:AC125))</f>
        <v>374.64</v>
      </c>
      <c r="AD127" s="355">
        <f>IF(AD21="kW",SUMPRODUCT(N22:N125,O22:O125,AD22:AD125),SUMPRODUCT(D22:D125,AD22:AD125))</f>
        <v>0</v>
      </c>
      <c r="AE127" s="355">
        <f>IF(AE21="kW",SUMPRODUCT(N22:N125,O22:O125,AE22:AE125),SUMPRODUCT(D22:D125,AE22:AE125))</f>
        <v>0</v>
      </c>
      <c r="AF127" s="355">
        <f>IF(AF21="kW",SUMPRODUCT(N22:N125,O22:O125,AF22:AF125),SUMPRODUCT(D22:D125,AF22:AF125))</f>
        <v>0</v>
      </c>
      <c r="AG127" s="355">
        <f>IF(AG21="kW",SUMPRODUCT(N22:N125,O22:O125,AG22:AG125),SUMPRODUCT(D22:D125,AG22:AG125))</f>
        <v>0</v>
      </c>
      <c r="AH127" s="355">
        <f>IF(AH21="kW",SUMPRODUCT(N22:N125,O22:O125,AH22:AH125),SUMPRODUCT(D22:D125,AH22:AH125))</f>
        <v>0</v>
      </c>
      <c r="AI127" s="355">
        <f>IF(AI21="kW",SUMPRODUCT(N22:N125,O22:O125,AI22:AI125),SUMPRODUCT(D22:D125,AI22:AI125))</f>
        <v>0</v>
      </c>
      <c r="AJ127" s="355">
        <f>IF(AJ21="kW",SUMPRODUCT(N22:N125,O22:O125,AJ22:AJ125),SUMPRODUCT(D22:D125,AJ22:AJ125))</f>
        <v>0</v>
      </c>
      <c r="AK127" s="355">
        <f>IF(AK21="kW",SUMPRODUCT(N22:N125,O22:O125,AK22:AK125),SUMPRODUCT(D22:D125,AK22:AK125))</f>
        <v>0</v>
      </c>
      <c r="AL127" s="355">
        <f>IF(AL21="kW",SUMPRODUCT(N22:N125,O22:O125,AL22:AL125),SUMPRODUCT(D22:D125,AL22:AL125))</f>
        <v>0</v>
      </c>
      <c r="AM127" s="356"/>
    </row>
    <row r="128" spans="1:39" s="309" customFormat="1" ht="15.75">
      <c r="A128" s="544"/>
      <c r="B128" s="357" t="s">
        <v>241</v>
      </c>
      <c r="C128" s="354"/>
      <c r="D128" s="354"/>
      <c r="E128" s="354"/>
      <c r="F128" s="354"/>
      <c r="G128" s="354"/>
      <c r="H128" s="354"/>
      <c r="I128" s="354"/>
      <c r="J128" s="354"/>
      <c r="K128" s="354"/>
      <c r="L128" s="354"/>
      <c r="M128" s="354"/>
      <c r="N128" s="354"/>
      <c r="O128" s="354"/>
      <c r="P128" s="354"/>
      <c r="Q128" s="354"/>
      <c r="R128" s="354"/>
      <c r="S128" s="354"/>
      <c r="T128" s="354"/>
      <c r="U128" s="354"/>
      <c r="V128" s="354"/>
      <c r="W128" s="354"/>
      <c r="X128" s="354"/>
      <c r="Y128" s="354">
        <f>HLOOKUP(Y20,'2. LRAMVA Threshold'!$B$42:$Q$53,3,FALSE)</f>
        <v>0</v>
      </c>
      <c r="Z128" s="354">
        <f>HLOOKUP(Z20,'2. LRAMVA Threshold'!$B$42:$Q$53,3,FALSE)</f>
        <v>0</v>
      </c>
      <c r="AA128" s="354">
        <f>HLOOKUP(AA20,'2. LRAMVA Threshold'!$B$42:$Q$53,3,FALSE)</f>
        <v>0</v>
      </c>
      <c r="AB128" s="354">
        <f>HLOOKUP(AB20,'2. LRAMVA Threshold'!$B$42:$Q$53,3,FALSE)</f>
        <v>0</v>
      </c>
      <c r="AC128" s="354">
        <f>HLOOKUP(AC20,'2. LRAMVA Threshold'!$B$42:$Q$53,3,FALSE)</f>
        <v>0</v>
      </c>
      <c r="AD128" s="354">
        <f>HLOOKUP(AD20,'2. LRAMVA Threshold'!$B$42:$Q$53,3,FALSE)</f>
        <v>0</v>
      </c>
      <c r="AE128" s="354">
        <f>HLOOKUP(AE20,'2. LRAMVA Threshold'!$B$42:$Q$53,3,FALSE)</f>
        <v>0</v>
      </c>
      <c r="AF128" s="354">
        <f>HLOOKUP(AF20,'2. LRAMVA Threshold'!$B$42:$Q$53,3,FALSE)</f>
        <v>0</v>
      </c>
      <c r="AG128" s="354">
        <f>HLOOKUP(AG20,'2. LRAMVA Threshold'!$B$42:$Q$53,3,FALSE)</f>
        <v>0</v>
      </c>
      <c r="AH128" s="354">
        <f>HLOOKUP(AH20,'2. LRAMVA Threshold'!$B$42:$Q$53,3,FALSE)</f>
        <v>0</v>
      </c>
      <c r="AI128" s="354">
        <f>HLOOKUP(AI20,'2. LRAMVA Threshold'!$B$42:$Q$53,3,FALSE)</f>
        <v>0</v>
      </c>
      <c r="AJ128" s="354">
        <f>HLOOKUP(AJ20,'2. LRAMVA Threshold'!$B$42:$Q$53,3,FALSE)</f>
        <v>0</v>
      </c>
      <c r="AK128" s="354">
        <f>HLOOKUP(AK20,'2. LRAMVA Threshold'!$B$42:$Q$53,3,FALSE)</f>
        <v>0</v>
      </c>
      <c r="AL128" s="354">
        <f>HLOOKUP(AL20,'2. LRAMVA Threshold'!$B$42:$Q$53,3,FALSE)</f>
        <v>0</v>
      </c>
      <c r="AM128" s="358"/>
    </row>
    <row r="129" spans="1:40" s="329" customFormat="1" ht="15">
      <c r="A129" s="546"/>
      <c r="B129" s="350"/>
      <c r="C129" s="359"/>
      <c r="E129" s="360"/>
      <c r="F129" s="360"/>
      <c r="G129" s="360"/>
      <c r="H129" s="360"/>
      <c r="I129" s="360"/>
      <c r="J129" s="360"/>
      <c r="K129" s="360"/>
      <c r="L129" s="360"/>
      <c r="M129" s="360"/>
      <c r="N129" s="360"/>
      <c r="O129" s="361"/>
      <c r="P129" s="360"/>
      <c r="Q129" s="360"/>
      <c r="R129" s="360"/>
      <c r="S129" s="362"/>
      <c r="T129" s="362"/>
      <c r="U129" s="362"/>
      <c r="V129" s="362"/>
      <c r="W129" s="360"/>
      <c r="X129" s="360"/>
      <c r="Y129" s="326"/>
      <c r="Z129" s="326"/>
      <c r="AA129" s="326"/>
      <c r="AB129" s="326"/>
      <c r="AC129" s="326"/>
      <c r="AD129" s="326"/>
      <c r="AE129" s="326"/>
      <c r="AF129" s="326"/>
      <c r="AG129" s="326"/>
      <c r="AH129" s="326"/>
      <c r="AI129" s="326"/>
      <c r="AJ129" s="326"/>
      <c r="AK129" s="326"/>
      <c r="AL129" s="326"/>
      <c r="AM129" s="363"/>
    </row>
    <row r="130" spans="1:40" s="370" customFormat="1" ht="15">
      <c r="A130" s="543"/>
      <c r="B130" s="350" t="s">
        <v>165</v>
      </c>
      <c r="C130" s="364"/>
      <c r="D130" s="364"/>
      <c r="E130" s="364"/>
      <c r="F130" s="364"/>
      <c r="G130" s="364"/>
      <c r="H130" s="364"/>
      <c r="I130" s="364"/>
      <c r="J130" s="364"/>
      <c r="K130" s="364"/>
      <c r="L130" s="364"/>
      <c r="M130" s="364"/>
      <c r="N130" s="364"/>
      <c r="O130" s="364"/>
      <c r="P130" s="364"/>
      <c r="Q130" s="364"/>
      <c r="R130" s="364"/>
      <c r="S130" s="364"/>
      <c r="T130" s="365"/>
      <c r="U130" s="365"/>
      <c r="V130" s="365"/>
      <c r="W130" s="366"/>
      <c r="X130" s="366"/>
      <c r="Y130" s="367">
        <f>HLOOKUP(Y$20,'3.  Distribution Rates'!$C$122:$P$133,3,FALSE)</f>
        <v>1.15E-2</v>
      </c>
      <c r="Z130" s="367">
        <f>HLOOKUP(Z$20,'3.  Distribution Rates'!$C$122:$P$133,3,FALSE)</f>
        <v>1.1299999999999999E-2</v>
      </c>
      <c r="AA130" s="367">
        <f>HLOOKUP(AA$20,'3.  Distribution Rates'!$C$122:$P$133,3,FALSE)</f>
        <v>4.1208999999999998</v>
      </c>
      <c r="AB130" s="367">
        <f>HLOOKUP(AB$20,'3.  Distribution Rates'!$C$122:$P$133,3,FALSE)</f>
        <v>2.0436000000000001</v>
      </c>
      <c r="AC130" s="367">
        <f>HLOOKUP(AC$20,'3.  Distribution Rates'!$C$122:$P$133,3,FALSE)</f>
        <v>2.8597000000000001</v>
      </c>
      <c r="AD130" s="367">
        <f>HLOOKUP(AD$20,'3.  Distribution Rates'!$C$122:$P$133,3,FALSE)</f>
        <v>10.003500000000001</v>
      </c>
      <c r="AE130" s="367">
        <f>HLOOKUP(AE$20,'3.  Distribution Rates'!$C$122:$P$133,3,FALSE)</f>
        <v>0</v>
      </c>
      <c r="AF130" s="367">
        <f>HLOOKUP(AF$20,'3.  Distribution Rates'!$C$122:$P$133,3,FALSE)</f>
        <v>0</v>
      </c>
      <c r="AG130" s="367">
        <f>HLOOKUP(AG$20,'3.  Distribution Rates'!$C$122:$P$133,3,FALSE)</f>
        <v>0</v>
      </c>
      <c r="AH130" s="367">
        <f>HLOOKUP(AH$20,'3.  Distribution Rates'!$C$122:$P$133,3,FALSE)</f>
        <v>0</v>
      </c>
      <c r="AI130" s="367">
        <f>HLOOKUP(AI$20,'3.  Distribution Rates'!$C$122:$P$133,3,FALSE)</f>
        <v>0</v>
      </c>
      <c r="AJ130" s="367">
        <f>HLOOKUP(AJ$20,'3.  Distribution Rates'!$C$122:$P$133,3,FALSE)</f>
        <v>0</v>
      </c>
      <c r="AK130" s="367">
        <f>HLOOKUP(AK$20,'3.  Distribution Rates'!$C$122:$P$133,3,FALSE)</f>
        <v>0</v>
      </c>
      <c r="AL130" s="367">
        <f>HLOOKUP(AL$20,'3.  Distribution Rates'!$C$122:$P$133,3,FALSE)</f>
        <v>0</v>
      </c>
      <c r="AM130" s="368"/>
      <c r="AN130" s="369"/>
    </row>
    <row r="131" spans="1:40" s="329" customFormat="1" ht="15.75">
      <c r="A131" s="546"/>
      <c r="B131" s="324" t="s">
        <v>256</v>
      </c>
      <c r="C131" s="371"/>
      <c r="D131" s="362"/>
      <c r="E131" s="360"/>
      <c r="F131" s="360"/>
      <c r="G131" s="360"/>
      <c r="H131" s="360"/>
      <c r="I131" s="360"/>
      <c r="J131" s="360"/>
      <c r="K131" s="360"/>
      <c r="L131" s="360"/>
      <c r="M131" s="360"/>
      <c r="N131" s="360"/>
      <c r="O131" s="326"/>
      <c r="P131" s="360"/>
      <c r="Q131" s="360"/>
      <c r="R131" s="360"/>
      <c r="S131" s="362"/>
      <c r="T131" s="362"/>
      <c r="U131" s="362"/>
      <c r="V131" s="362"/>
      <c r="W131" s="360"/>
      <c r="X131" s="360"/>
      <c r="Y131" s="372">
        <f t="shared" ref="Y131:AD131" si="35">Y127*Y130</f>
        <v>67388.665999999997</v>
      </c>
      <c r="Z131" s="372">
        <f t="shared" si="35"/>
        <v>156919.97475899998</v>
      </c>
      <c r="AA131" s="373">
        <f t="shared" si="35"/>
        <v>162769.28623200001</v>
      </c>
      <c r="AB131" s="373">
        <f t="shared" si="35"/>
        <v>37080.304559999997</v>
      </c>
      <c r="AC131" s="373">
        <f t="shared" si="35"/>
        <v>1071.3580079999999</v>
      </c>
      <c r="AD131" s="373">
        <f t="shared" si="35"/>
        <v>0</v>
      </c>
      <c r="AE131" s="373">
        <f>AE127*AE130</f>
        <v>0</v>
      </c>
      <c r="AF131" s="373">
        <f t="shared" ref="AF131:AL131" si="36">AF127*AF130</f>
        <v>0</v>
      </c>
      <c r="AG131" s="373">
        <f t="shared" si="36"/>
        <v>0</v>
      </c>
      <c r="AH131" s="373">
        <f t="shared" si="36"/>
        <v>0</v>
      </c>
      <c r="AI131" s="373">
        <f t="shared" si="36"/>
        <v>0</v>
      </c>
      <c r="AJ131" s="373">
        <f t="shared" si="36"/>
        <v>0</v>
      </c>
      <c r="AK131" s="373">
        <f t="shared" si="36"/>
        <v>0</v>
      </c>
      <c r="AL131" s="373">
        <f t="shared" si="36"/>
        <v>0</v>
      </c>
      <c r="AM131" s="374">
        <f>SUM(Y131:AL131)</f>
        <v>425229.58955899999</v>
      </c>
    </row>
    <row r="132" spans="1:40" s="329" customFormat="1" ht="15.75">
      <c r="A132" s="546"/>
      <c r="B132" s="375" t="s">
        <v>212</v>
      </c>
      <c r="C132" s="371"/>
      <c r="D132" s="376"/>
      <c r="E132" s="360"/>
      <c r="F132" s="360"/>
      <c r="G132" s="360"/>
      <c r="H132" s="360"/>
      <c r="I132" s="360"/>
      <c r="J132" s="360"/>
      <c r="K132" s="360"/>
      <c r="L132" s="360"/>
      <c r="M132" s="360"/>
      <c r="N132" s="360"/>
      <c r="O132" s="326"/>
      <c r="P132" s="360"/>
      <c r="Q132" s="360"/>
      <c r="R132" s="360"/>
      <c r="S132" s="362"/>
      <c r="T132" s="362"/>
      <c r="U132" s="362"/>
      <c r="V132" s="362"/>
      <c r="W132" s="360"/>
      <c r="X132" s="360"/>
      <c r="Y132" s="373">
        <f t="shared" ref="Y132:AD132" si="37">Y128*Y130</f>
        <v>0</v>
      </c>
      <c r="Z132" s="373">
        <f t="shared" si="37"/>
        <v>0</v>
      </c>
      <c r="AA132" s="373">
        <f t="shared" si="37"/>
        <v>0</v>
      </c>
      <c r="AB132" s="373">
        <f t="shared" si="37"/>
        <v>0</v>
      </c>
      <c r="AC132" s="373">
        <f t="shared" si="37"/>
        <v>0</v>
      </c>
      <c r="AD132" s="373">
        <f t="shared" si="37"/>
        <v>0</v>
      </c>
      <c r="AE132" s="373">
        <f>AE128*AE130</f>
        <v>0</v>
      </c>
      <c r="AF132" s="373">
        <f t="shared" ref="AF132:AL132" si="38">AF128*AF130</f>
        <v>0</v>
      </c>
      <c r="AG132" s="373">
        <f t="shared" si="38"/>
        <v>0</v>
      </c>
      <c r="AH132" s="373">
        <f t="shared" si="38"/>
        <v>0</v>
      </c>
      <c r="AI132" s="373">
        <f t="shared" si="38"/>
        <v>0</v>
      </c>
      <c r="AJ132" s="373">
        <f t="shared" si="38"/>
        <v>0</v>
      </c>
      <c r="AK132" s="373">
        <f t="shared" si="38"/>
        <v>0</v>
      </c>
      <c r="AL132" s="373">
        <f t="shared" si="38"/>
        <v>0</v>
      </c>
      <c r="AM132" s="374">
        <f>SUM(Y132:AL132)</f>
        <v>0</v>
      </c>
    </row>
    <row r="133" spans="1:40" s="376" customFormat="1" ht="17.25" customHeight="1">
      <c r="A133" s="548"/>
      <c r="B133" s="375" t="s">
        <v>259</v>
      </c>
      <c r="C133" s="371"/>
      <c r="E133" s="360"/>
      <c r="F133" s="360"/>
      <c r="G133" s="360"/>
      <c r="H133" s="360"/>
      <c r="I133" s="360"/>
      <c r="J133" s="360"/>
      <c r="K133" s="360"/>
      <c r="L133" s="360"/>
      <c r="M133" s="360"/>
      <c r="N133" s="360"/>
      <c r="O133" s="326"/>
      <c r="P133" s="360"/>
      <c r="Q133" s="360"/>
      <c r="R133" s="360"/>
      <c r="W133" s="360"/>
      <c r="X133" s="360"/>
      <c r="Y133" s="377"/>
      <c r="Z133" s="377"/>
      <c r="AA133" s="377"/>
      <c r="AB133" s="377"/>
      <c r="AC133" s="377"/>
      <c r="AD133" s="377"/>
      <c r="AE133" s="377"/>
      <c r="AF133" s="377"/>
      <c r="AG133" s="377"/>
      <c r="AH133" s="377"/>
      <c r="AI133" s="377"/>
      <c r="AJ133" s="377"/>
      <c r="AK133" s="377"/>
      <c r="AL133" s="377"/>
      <c r="AM133" s="374">
        <f>AM131-AM132</f>
        <v>425229.58955899999</v>
      </c>
    </row>
    <row r="134" spans="1:40" s="380" customFormat="1" ht="19.5" customHeight="1">
      <c r="A134" s="543"/>
      <c r="B134" s="350"/>
      <c r="C134" s="376"/>
      <c r="D134" s="376"/>
      <c r="E134" s="360"/>
      <c r="F134" s="360"/>
      <c r="G134" s="360"/>
      <c r="H134" s="360"/>
      <c r="I134" s="360"/>
      <c r="J134" s="360"/>
      <c r="K134" s="360"/>
      <c r="L134" s="360"/>
      <c r="M134" s="360"/>
      <c r="N134" s="360"/>
      <c r="O134" s="326"/>
      <c r="P134" s="360"/>
      <c r="Q134" s="360"/>
      <c r="R134" s="360"/>
      <c r="S134" s="376"/>
      <c r="T134" s="371"/>
      <c r="U134" s="376"/>
      <c r="V134" s="376"/>
      <c r="W134" s="360"/>
      <c r="X134" s="360"/>
      <c r="Y134" s="378"/>
      <c r="Z134" s="378"/>
      <c r="AA134" s="378"/>
      <c r="AB134" s="378"/>
      <c r="AC134" s="378"/>
      <c r="AD134" s="378"/>
      <c r="AE134" s="378"/>
      <c r="AF134" s="378"/>
      <c r="AG134" s="378"/>
      <c r="AH134" s="378"/>
      <c r="AI134" s="378"/>
      <c r="AJ134" s="378"/>
      <c r="AK134" s="378"/>
      <c r="AL134" s="378"/>
      <c r="AM134" s="379"/>
    </row>
    <row r="135" spans="1:40" s="309" customFormat="1" ht="15">
      <c r="A135" s="544"/>
      <c r="B135" s="381" t="s">
        <v>217</v>
      </c>
      <c r="C135" s="382"/>
      <c r="D135" s="305"/>
      <c r="E135" s="305"/>
      <c r="F135" s="305"/>
      <c r="G135" s="305"/>
      <c r="H135" s="305"/>
      <c r="I135" s="305"/>
      <c r="J135" s="305"/>
      <c r="K135" s="305"/>
      <c r="L135" s="305"/>
      <c r="M135" s="305"/>
      <c r="N135" s="305"/>
      <c r="O135" s="383"/>
      <c r="P135" s="305"/>
      <c r="Q135" s="305"/>
      <c r="R135" s="305"/>
      <c r="S135" s="330"/>
      <c r="T135" s="335"/>
      <c r="U135" s="335"/>
      <c r="V135" s="305"/>
      <c r="W135" s="305"/>
      <c r="X135" s="335"/>
      <c r="Y135" s="317">
        <f>SUMPRODUCT(E22:E125,Y22:Y125)</f>
        <v>5859109.9513130002</v>
      </c>
      <c r="Z135" s="317">
        <f>SUMPRODUCT(E22:E125,Z22:Z125)</f>
        <v>13884647.541094899</v>
      </c>
      <c r="AA135" s="317">
        <f>IF(AA21="kW",SUMPRODUCT(N22:N125,P22:P125,AA22:AA125),SUMPRODUCT(E22:E125,AA22:AA125))</f>
        <v>39495.152841933595</v>
      </c>
      <c r="AB135" s="317">
        <f>IF(AB21="kW",SUMPRODUCT(N22:N125,P22:P125,AB22:AB125),SUMPRODUCT(E22:E125,AB22:AB125))</f>
        <v>18141.9803522892</v>
      </c>
      <c r="AC135" s="317">
        <f>IF(AC21="kW",SUMPRODUCT(N22:N125,P22:P125,AC22:AC125),SUMPRODUCT(E22:E125,AC22:AC125))</f>
        <v>374.58846467999996</v>
      </c>
      <c r="AD135" s="317">
        <f>IF(AD21="kW",SUMPRODUCT(N22:N125,P22:P125,AD22:AD125),SUMPRODUCT(E22:E125, AD22:AD125))</f>
        <v>0</v>
      </c>
      <c r="AE135" s="317">
        <f>IF(AE21="kW",SUMPRODUCT(N22:N125,P22:P125,AE22:AE125),SUMPRODUCT(E22:E125,AE22:AE125))</f>
        <v>0</v>
      </c>
      <c r="AF135" s="317">
        <f>IF(AF21="kW",SUMPRODUCT(N22:N125,P22:P125,AF22:AF125),SUMPRODUCT(E22:E125,AF22:AF125))</f>
        <v>0</v>
      </c>
      <c r="AG135" s="317">
        <f>IF(AG21="kW",SUMPRODUCT(N22:N125,P22:P125,AG22:AG125),SUMPRODUCT(E22:E125,AG22:AG125))</f>
        <v>0</v>
      </c>
      <c r="AH135" s="317">
        <f>IF(AH21="kW",SUMPRODUCT(N22:N125,P22:P125,AH22:AH125),SUMPRODUCT(E22:E125,AH22:AH125))</f>
        <v>0</v>
      </c>
      <c r="AI135" s="317">
        <f>IF(AI21="kW",SUMPRODUCT(N22:N125,P22:P125,AI22:AI125),SUMPRODUCT(E22:E125,AI22:AI125))</f>
        <v>0</v>
      </c>
      <c r="AJ135" s="317">
        <f>IF(AJ21="kW",SUMPRODUCT(N22:N125,P22:P125,AJ22:AJ125),SUMPRODUCT(E22:E125,AJ22:AJ125))</f>
        <v>0</v>
      </c>
      <c r="AK135" s="317">
        <f>IF(AK21="kW",SUMPRODUCT(N22:N125,P22:P125,AK22:AK125),SUMPRODUCT(E22:E125,AK22:AK125))</f>
        <v>0</v>
      </c>
      <c r="AL135" s="317">
        <f>IF(AL21="kW",SUMPRODUCT(N22:N125,P22:P125,AL22:AL125),SUMPRODUCT(E22:E125,AL22:AL125))</f>
        <v>0</v>
      </c>
      <c r="AM135" s="363"/>
    </row>
    <row r="136" spans="1:40" s="309" customFormat="1" ht="15">
      <c r="A136" s="544"/>
      <c r="B136" s="381" t="s">
        <v>218</v>
      </c>
      <c r="C136" s="382"/>
      <c r="D136" s="305"/>
      <c r="E136" s="305"/>
      <c r="F136" s="305"/>
      <c r="G136" s="305"/>
      <c r="H136" s="305"/>
      <c r="I136" s="305"/>
      <c r="J136" s="305"/>
      <c r="K136" s="305"/>
      <c r="L136" s="305"/>
      <c r="M136" s="305"/>
      <c r="N136" s="305"/>
      <c r="O136" s="383"/>
      <c r="P136" s="305"/>
      <c r="Q136" s="305"/>
      <c r="R136" s="305"/>
      <c r="S136" s="330"/>
      <c r="T136" s="335"/>
      <c r="U136" s="335"/>
      <c r="V136" s="305"/>
      <c r="W136" s="305"/>
      <c r="X136" s="335"/>
      <c r="Y136" s="317">
        <f>SUMPRODUCT(F22:F125,Y22:Y125)</f>
        <v>5859109.9513130002</v>
      </c>
      <c r="Z136" s="317">
        <f>SUMPRODUCT(F22:F125,Z22:Z125)</f>
        <v>13637152.9361949</v>
      </c>
      <c r="AA136" s="317">
        <f>IF(AA21="kW",SUMPRODUCT(N22:N125,Q22:Q125,AA22:AA125),SUMPRODUCT(F22:F125,AA22:AA125))</f>
        <v>39495.152851440005</v>
      </c>
      <c r="AB136" s="317">
        <f>IF(AB21="kW",SUMPRODUCT(N22:N125,Q22:Q125,AB22:AB125),SUMPRODUCT(F22:F125,AB22:AB125))</f>
        <v>18141.980358600002</v>
      </c>
      <c r="AC136" s="317">
        <f>IF(AC21="kW",SUMPRODUCT(N22:N125,Q22:Q125,AC22:AC125),SUMPRODUCT(F22:F125, AC22:AC125))</f>
        <v>374.5884648</v>
      </c>
      <c r="AD136" s="317">
        <f>IF(AD21="kW",SUMPRODUCT(N22:N125,Q22:Q125,AD22:AD125),SUMPRODUCT(F22:F125, AD22:AD125))</f>
        <v>0</v>
      </c>
      <c r="AE136" s="317">
        <f>IF(AE21="kW",SUMPRODUCT(N22:N125,Q22:Q125,AE22:AE125),SUMPRODUCT(F22:F125,AE22:AE125))</f>
        <v>0</v>
      </c>
      <c r="AF136" s="317">
        <f>IF(AF21="kW",SUMPRODUCT(N22:N125,Q22:Q125,AF22:AF125),SUMPRODUCT(F22:F125,AF22:AF125))</f>
        <v>0</v>
      </c>
      <c r="AG136" s="317">
        <f>IF(AG21="kW",SUMPRODUCT(N22:N125,Q22:Q125,AG22:AG125),SUMPRODUCT(F22:F125,AG22:AG125))</f>
        <v>0</v>
      </c>
      <c r="AH136" s="317">
        <f>IF(AH21="kW",SUMPRODUCT(N22:N125,Q22:Q125,AH22:AH125),SUMPRODUCT(F22:F125,AH22:AH125))</f>
        <v>0</v>
      </c>
      <c r="AI136" s="317">
        <f>IF(AI21="kW",SUMPRODUCT(N22:N125,Q22:Q125,AI22:AI125),SUMPRODUCT(F22:F125,AI22:AI125))</f>
        <v>0</v>
      </c>
      <c r="AJ136" s="317">
        <f>IF(AJ21="kW",SUMPRODUCT(N22:N125,Q22:Q125,AJ22:AJ125),SUMPRODUCT(F22:F125,AJ22:AJ125))</f>
        <v>0</v>
      </c>
      <c r="AK136" s="317">
        <f>IF(AK21="kW",SUMPRODUCT(N22:N125,Q22:Q125,AK22:AK125),SUMPRODUCT(F22:F125,AK22:AK125))</f>
        <v>0</v>
      </c>
      <c r="AL136" s="317">
        <f>IF(AL21="kW",SUMPRODUCT(N22:N125,Q22:Q125,AL22:AL125),SUMPRODUCT(F22:F125,AL22:AL125))</f>
        <v>0</v>
      </c>
      <c r="AM136" s="363"/>
    </row>
    <row r="137" spans="1:40" s="309" customFormat="1" ht="15">
      <c r="A137" s="544"/>
      <c r="B137" s="381" t="s">
        <v>219</v>
      </c>
      <c r="C137" s="382"/>
      <c r="D137" s="305"/>
      <c r="E137" s="305"/>
      <c r="F137" s="305"/>
      <c r="G137" s="305"/>
      <c r="H137" s="305"/>
      <c r="I137" s="305"/>
      <c r="J137" s="305"/>
      <c r="K137" s="305"/>
      <c r="L137" s="305"/>
      <c r="M137" s="305"/>
      <c r="N137" s="305"/>
      <c r="O137" s="383"/>
      <c r="P137" s="305"/>
      <c r="Q137" s="305"/>
      <c r="R137" s="305"/>
      <c r="S137" s="330"/>
      <c r="T137" s="335"/>
      <c r="U137" s="335"/>
      <c r="V137" s="305"/>
      <c r="W137" s="305"/>
      <c r="X137" s="335"/>
      <c r="Y137" s="317">
        <f>SUMPRODUCT(G22:G125,Y22:Y125)</f>
        <v>5852466.9513130002</v>
      </c>
      <c r="Z137" s="317">
        <f>SUMPRODUCT(G22:G125,Z22:Z125)</f>
        <v>12493203.2883949</v>
      </c>
      <c r="AA137" s="317">
        <f>IF(AA21="kW",SUMPRODUCT(N22:N125,R22:R125,AA22:AA125),SUMPRODUCT(G22:G125,AA22:AA125))</f>
        <v>39495.152851440005</v>
      </c>
      <c r="AB137" s="317">
        <f>IF(AB21="kW",SUMPRODUCT(N22:N125,R22:R125,AB22:AB125),SUMPRODUCT(G22:G125,AB22:AB125))</f>
        <v>18141.980358600002</v>
      </c>
      <c r="AC137" s="317">
        <f>IF(AC21="kW",SUMPRODUCT(N22:N125,R22:R125,AC22:AC125),SUMPRODUCT(G22:G125, AC22:AC125))</f>
        <v>374.5884648</v>
      </c>
      <c r="AD137" s="317">
        <f>IF(AD21="kW",SUMPRODUCT(N22:N125,R22:R125,AD22:AD125),SUMPRODUCT(G22:G125, AD22:AD125))</f>
        <v>0</v>
      </c>
      <c r="AE137" s="317">
        <f>IF(AE21="kW",SUMPRODUCT(N22:N125,R22:R125,AE22:AE125),SUMPRODUCT(G22:G125,AE22:AE125))</f>
        <v>0</v>
      </c>
      <c r="AF137" s="317">
        <f>IF(AF21="kW",SUMPRODUCT(N22:N125,R22:R125,AF22:AF125),SUMPRODUCT(G22:G125,AF22:AF125))</f>
        <v>0</v>
      </c>
      <c r="AG137" s="317">
        <f>IF(AG21="kW",SUMPRODUCT(N22:N125,R22:R125,AG22:AG125),SUMPRODUCT(G22:G125,AG22:AG125))</f>
        <v>0</v>
      </c>
      <c r="AH137" s="317">
        <f>IF(AH21="kW",SUMPRODUCT(N22:N125,R22:R125,AH22:AH125),SUMPRODUCT(G22:G125,AH22:AH125))</f>
        <v>0</v>
      </c>
      <c r="AI137" s="317">
        <f>IF(AI21="kW",SUMPRODUCT(N22:N125,R22:R125,AI22:AI125),SUMPRODUCT(G22:G125,AI22:AI125))</f>
        <v>0</v>
      </c>
      <c r="AJ137" s="317">
        <f>IF(AJ21="kW",SUMPRODUCT(N22:N125,R22:R125,AJ22:AJ125),SUMPRODUCT(G22:G125,AJ22:AJ125))</f>
        <v>0</v>
      </c>
      <c r="AK137" s="317">
        <f>IF(AK21="kW",SUMPRODUCT(N22:N125,R22:R125,AK22:AK125),SUMPRODUCT(G22:G125,AK22:AK125))</f>
        <v>0</v>
      </c>
      <c r="AL137" s="317">
        <f>IF(AL21="kW",SUMPRODUCT(N22:N125,R22:R125,AL22:AL125),SUMPRODUCT(G22:G125,AL22:AL125))</f>
        <v>0</v>
      </c>
      <c r="AM137" s="363"/>
    </row>
    <row r="138" spans="1:40" s="309" customFormat="1" ht="15">
      <c r="A138" s="544"/>
      <c r="B138" s="381" t="s">
        <v>220</v>
      </c>
      <c r="C138" s="382"/>
      <c r="D138" s="305"/>
      <c r="E138" s="305"/>
      <c r="F138" s="305"/>
      <c r="G138" s="305"/>
      <c r="H138" s="305"/>
      <c r="I138" s="305"/>
      <c r="J138" s="305"/>
      <c r="K138" s="305"/>
      <c r="L138" s="305"/>
      <c r="M138" s="305"/>
      <c r="N138" s="305"/>
      <c r="O138" s="383"/>
      <c r="P138" s="305"/>
      <c r="Q138" s="305"/>
      <c r="R138" s="305"/>
      <c r="S138" s="330"/>
      <c r="T138" s="335"/>
      <c r="U138" s="335"/>
      <c r="V138" s="305"/>
      <c r="W138" s="305"/>
      <c r="X138" s="335"/>
      <c r="Y138" s="317">
        <f>SUMPRODUCT(H22:H125,Y22:Y125)</f>
        <v>5493532.9513130002</v>
      </c>
      <c r="Z138" s="317">
        <f>SUMPRODUCT(H22:H125,Z22:Z125)</f>
        <v>12491993.467694901</v>
      </c>
      <c r="AA138" s="317">
        <f>IF(AA21="kW",SUMPRODUCT(N22:N125,S22:S125,AA22:AA125),SUMPRODUCT(H22:H125,AA22:AA125))</f>
        <v>39489.289472160002</v>
      </c>
      <c r="AB138" s="317">
        <f>IF(AB21="kW",SUMPRODUCT(N22:N125,S22:S125,AB22:AB125),SUMPRODUCT(H22:H125,AB22:AB125))</f>
        <v>18124.123703520003</v>
      </c>
      <c r="AC138" s="317">
        <f>IF(AC21="kW",SUMPRODUCT(N22:N125,S22:S125,AC22:AC125),SUMPRODUCT(H22:H125, AC22:AC125))</f>
        <v>374.5884648</v>
      </c>
      <c r="AD138" s="317">
        <f>IF(AD21="kW",SUMPRODUCT(N22:N125,S22:S125,AD22:AD125),SUMPRODUCT(H22:H125, AD22:AD125))</f>
        <v>0</v>
      </c>
      <c r="AE138" s="317">
        <f>IF(AE21="kW",SUMPRODUCT(N22:N125,S22:S125,AE22:AE125),SUMPRODUCT(H22:H125,AE22:AE125))</f>
        <v>0</v>
      </c>
      <c r="AF138" s="317">
        <f>IF(AF21="kW",SUMPRODUCT(N22:N125,S22:S125,AF22:AF125),SUMPRODUCT(H22:H125,AF22:AF125))</f>
        <v>0</v>
      </c>
      <c r="AG138" s="317">
        <f>IF(AG21="kW",SUMPRODUCT(N22:N125,S22:S125,AG22:AG125),SUMPRODUCT(H22:H125,AG22:AG125))</f>
        <v>0</v>
      </c>
      <c r="AH138" s="317">
        <f>IF(AH21="kW",SUMPRODUCT(N22:N125,S22:S125,AH22:AH125),SUMPRODUCT(H22:H125,AH22:AH125))</f>
        <v>0</v>
      </c>
      <c r="AI138" s="317">
        <f>IF(AI21="kW",SUMPRODUCT(N22:N125,S22:S125,AI22:AI125),SUMPRODUCT(H22:H125,AI22:AI125))</f>
        <v>0</v>
      </c>
      <c r="AJ138" s="317">
        <f>IF(AJ21="kW",SUMPRODUCT(N22:N125,S22:S125,AJ22:AJ125),SUMPRODUCT(H22:H125,AJ22:AJ125))</f>
        <v>0</v>
      </c>
      <c r="AK138" s="317">
        <f>IF(AK21="kW",SUMPRODUCT(N22:N125,S22:S125,AK22:AK125),SUMPRODUCT(H22:H125,AK22:AK125))</f>
        <v>0</v>
      </c>
      <c r="AL138" s="317">
        <f>IF(AL21="kW",SUMPRODUCT(N22:N125,S22:S125,AL22:AL125),SUMPRODUCT(H22:H125,AL22:AL125))</f>
        <v>0</v>
      </c>
      <c r="AM138" s="363"/>
    </row>
    <row r="139" spans="1:40" s="309" customFormat="1" ht="15">
      <c r="A139" s="544"/>
      <c r="B139" s="381" t="s">
        <v>221</v>
      </c>
      <c r="C139" s="382"/>
      <c r="D139" s="305"/>
      <c r="E139" s="305"/>
      <c r="F139" s="305"/>
      <c r="G139" s="305"/>
      <c r="H139" s="305"/>
      <c r="I139" s="305"/>
      <c r="J139" s="305"/>
      <c r="K139" s="305"/>
      <c r="L139" s="305"/>
      <c r="M139" s="305"/>
      <c r="N139" s="305"/>
      <c r="O139" s="383"/>
      <c r="P139" s="305"/>
      <c r="Q139" s="305"/>
      <c r="R139" s="305"/>
      <c r="S139" s="330"/>
      <c r="T139" s="335"/>
      <c r="U139" s="335"/>
      <c r="V139" s="305"/>
      <c r="W139" s="305"/>
      <c r="X139" s="335"/>
      <c r="Y139" s="317">
        <f>SUMPRODUCT(I22:I125,Y22:Y125)</f>
        <v>4691082.6174060004</v>
      </c>
      <c r="Z139" s="317">
        <f>SUMPRODUCT(I22:I125,Z22:Z125)</f>
        <v>12388424.271532901</v>
      </c>
      <c r="AA139" s="317">
        <f>IF(AA21="kW",SUMPRODUCT(N22:N125,T22:T125,AA22:AA125),SUMPRODUCT(I22:I125,AA22:AA125))</f>
        <v>39027.091708080006</v>
      </c>
      <c r="AB139" s="317">
        <f>IF(AB21="kW",SUMPRODUCT(N22:N125,T22:T125,AB22:AB125),SUMPRODUCT(I22:I125,AB22:AB125))</f>
        <v>17609.520956640004</v>
      </c>
      <c r="AC139" s="317">
        <f>IF(AC21="kW",SUMPRODUCT(N22:N125,T22:T125,AC22:AC125),SUMPRODUCT(I22:I125, AC22:AC125))</f>
        <v>369.2045268</v>
      </c>
      <c r="AD139" s="317">
        <f>IF(AD21="kW",SUMPRODUCT(N22:N125,T22:T125,AD22:AD125),SUMPRODUCT(I22:I125, AD22:AD125))</f>
        <v>0</v>
      </c>
      <c r="AE139" s="317">
        <f>IF(AE21="kW",SUMPRODUCT(N22:N125,T22:T125,AE22:AE125),SUMPRODUCT(I22:I125,AE22:AE125))</f>
        <v>0</v>
      </c>
      <c r="AF139" s="317">
        <f>IF(AF21="kW",SUMPRODUCT(N22:N125,T22:T125,AF22:AF125),SUMPRODUCT(I22:I125,AF22:AF125))</f>
        <v>0</v>
      </c>
      <c r="AG139" s="317">
        <f>IF(AG21="kW",SUMPRODUCT(N22:N125,T22:T125,AG22:AG125),SUMPRODUCT(I22:I125,AG22:AG125))</f>
        <v>0</v>
      </c>
      <c r="AH139" s="317">
        <f>IF(AH21="kW",SUMPRODUCT(N22:N125,T22:T125,AH22:AH125),SUMPRODUCT(I22:I125,AH22:AH125))</f>
        <v>0</v>
      </c>
      <c r="AI139" s="317">
        <f>IF(AI21="kW",SUMPRODUCT(N22:N125,T22:T125,AI22:AI125),SUMPRODUCT(I22:I125,AI22:AI125))</f>
        <v>0</v>
      </c>
      <c r="AJ139" s="317">
        <f>IF(AJ21="kW",SUMPRODUCT(N22:N125,T22:T125,AJ22:AJ125),SUMPRODUCT(I22:I125,AJ22:AJ125))</f>
        <v>0</v>
      </c>
      <c r="AK139" s="317">
        <f>IF(AK21="kW",SUMPRODUCT(N22:N125,T22:T125,AK22:AK125),SUMPRODUCT(I22:I125,AK22:AK125))</f>
        <v>0</v>
      </c>
      <c r="AL139" s="317">
        <f>IF(AL21="kW",SUMPRODUCT(N22:N125,T22:T125,AL22:AL125),SUMPRODUCT(I22:I125,AL22:AL125))</f>
        <v>0</v>
      </c>
      <c r="AM139" s="363"/>
    </row>
    <row r="140" spans="1:40" s="309" customFormat="1" ht="15">
      <c r="A140" s="544"/>
      <c r="B140" s="381" t="s">
        <v>222</v>
      </c>
      <c r="C140" s="382"/>
      <c r="D140" s="335"/>
      <c r="E140" s="335"/>
      <c r="F140" s="335"/>
      <c r="G140" s="335"/>
      <c r="H140" s="335"/>
      <c r="I140" s="335"/>
      <c r="J140" s="335"/>
      <c r="K140" s="335"/>
      <c r="L140" s="335"/>
      <c r="M140" s="335"/>
      <c r="N140" s="335"/>
      <c r="O140" s="383"/>
      <c r="P140" s="335"/>
      <c r="Q140" s="335"/>
      <c r="R140" s="335"/>
      <c r="S140" s="330"/>
      <c r="T140" s="335"/>
      <c r="U140" s="335"/>
      <c r="V140" s="335"/>
      <c r="W140" s="335"/>
      <c r="X140" s="335"/>
      <c r="Y140" s="317">
        <f>SUMPRODUCT(J22:J125,Y22:Y125)</f>
        <v>4281427.6260470003</v>
      </c>
      <c r="Z140" s="317">
        <f>SUMPRODUCT(J22:J125,Z22:Z125)</f>
        <v>6299253.7846429003</v>
      </c>
      <c r="AA140" s="317">
        <f>IF(AA21="kW",SUMPRODUCT(N22:N125,U22:U125,AA22:AA125),SUMPRODUCT(J22:J125,AA22:AA125))</f>
        <v>38493.436373280005</v>
      </c>
      <c r="AB140" s="317">
        <f>IF(AB21="kW",SUMPRODUCT(N22:N125,U22:U125,AB22:AB125),SUMPRODUCT(J22:J125,AB22:AB125))</f>
        <v>17389.282247040002</v>
      </c>
      <c r="AC140" s="317">
        <f>IF(AC21="kW",SUMPRODUCT(N22:N125,U22:U125,AC22:AC125),SUMPRODUCT(J22:J125, AC22:AC125))</f>
        <v>360.7338072</v>
      </c>
      <c r="AD140" s="317">
        <f>IF(AD21="kW",SUMPRODUCT(N22:N125,U22:U125,AD22:AD125),SUMPRODUCT(J22:J125, AD22:AD125))</f>
        <v>0</v>
      </c>
      <c r="AE140" s="317">
        <f>IF(AE21="kW",SUMPRODUCT(N22:N125,U22:U125,AE22:AE125),SUMPRODUCT(J22:J125,AE22:AE125))</f>
        <v>0</v>
      </c>
      <c r="AF140" s="317">
        <f>IF(AF21="kW",SUMPRODUCT(N22:N125,U22:U125,AF22:AF125),SUMPRODUCT(J22:J125,AF22:AF125))</f>
        <v>0</v>
      </c>
      <c r="AG140" s="317">
        <f>IF(AG21="kW",SUMPRODUCT(N22:N125,U22:U125,AG22:AG125),SUMPRODUCT(J22:J125,AG22:AG125))</f>
        <v>0</v>
      </c>
      <c r="AH140" s="317">
        <f>IF(AH21="kW",SUMPRODUCT(N22:N125,U22:U125,AH22:AH125),SUMPRODUCT(J22:J125,AH22:AH125))</f>
        <v>0</v>
      </c>
      <c r="AI140" s="317">
        <f>IF(AI21="kW",SUMPRODUCT(N22:N125,U22:U125,AI22:AI125),SUMPRODUCT(J22:J125,AI22:AI125))</f>
        <v>0</v>
      </c>
      <c r="AJ140" s="317">
        <f>IF(AJ21="kW",SUMPRODUCT(N22:N125,U22:U125,AJ22:AJ125),SUMPRODUCT(J22:J125,AJ22:AJ125))</f>
        <v>0</v>
      </c>
      <c r="AK140" s="317">
        <f>IF(AK21="kW",SUMPRODUCT(N22:N125,U22:U125,AK22:AK125),SUMPRODUCT(J22:J125,AK22:AK125))</f>
        <v>0</v>
      </c>
      <c r="AL140" s="317">
        <f>IF(AL21="kW",SUMPRODUCT(N22:N125,U22:U125,AL22:AL125),SUMPRODUCT(J22:J125,AL22:AL125))</f>
        <v>0</v>
      </c>
      <c r="AM140" s="363"/>
    </row>
    <row r="141" spans="1:40" s="309" customFormat="1" ht="15">
      <c r="A141" s="544"/>
      <c r="B141" s="381" t="s">
        <v>223</v>
      </c>
      <c r="C141" s="382"/>
      <c r="D141" s="361"/>
      <c r="E141" s="361"/>
      <c r="F141" s="361"/>
      <c r="G141" s="361"/>
      <c r="H141" s="361"/>
      <c r="I141" s="361"/>
      <c r="J141" s="361"/>
      <c r="K141" s="361"/>
      <c r="L141" s="361"/>
      <c r="M141" s="361"/>
      <c r="N141" s="361"/>
      <c r="O141" s="335"/>
      <c r="P141" s="305"/>
      <c r="Q141" s="305"/>
      <c r="R141" s="335"/>
      <c r="S141" s="330"/>
      <c r="T141" s="335"/>
      <c r="U141" s="335"/>
      <c r="V141" s="383"/>
      <c r="W141" s="383"/>
      <c r="X141" s="335"/>
      <c r="Y141" s="317">
        <f>SUMPRODUCT(K22:K125,Y22:Y125)</f>
        <v>4275622.7970789997</v>
      </c>
      <c r="Z141" s="317">
        <f>SUMPRODUCT(K22:K125,Z22:Z125)</f>
        <v>6194446.7648459002</v>
      </c>
      <c r="AA141" s="317">
        <f>IF(AA21="kW",SUMPRODUCT(N22:N125,V22:V125,AA22:AA125),SUMPRODUCT(K22:K125,AA22:AA125))</f>
        <v>37240.25720688</v>
      </c>
      <c r="AB141" s="317">
        <f>IF(AB21="kW",SUMPRODUCT(N22:N125,V22:V125,AB22:AB125),SUMPRODUCT(K22:K125,AB22:AB125))</f>
        <v>16872.097194240003</v>
      </c>
      <c r="AC141" s="317">
        <f>IF(AC21="kW",SUMPRODUCT(N22:N125,V22:V125,AC22:AC125),SUMPRODUCT(K22:K125, AC22:AC125))</f>
        <v>340.8420744</v>
      </c>
      <c r="AD141" s="317">
        <f>IF(AD21="kW",SUMPRODUCT(N22:N125,V22:V125,AD22:AD125),SUMPRODUCT(K22:K125, AD22:AD125))</f>
        <v>0</v>
      </c>
      <c r="AE141" s="317">
        <f>IF(AE21="kW",SUMPRODUCT(N22:N125,V22:V125,AE22:AE125),SUMPRODUCT(K22:K125,AE22:AE125))</f>
        <v>0</v>
      </c>
      <c r="AF141" s="317">
        <f>IF(AF21="kW",SUMPRODUCT(N22:N125,V22:V125,AF22:AF125),SUMPRODUCT(K22:K125,AF22:AF125))</f>
        <v>0</v>
      </c>
      <c r="AG141" s="317">
        <f>IF(AG21="kW",SUMPRODUCT(N22:N125,V22:V125,AG22:AG125),SUMPRODUCT(K22:K125,AG22:AG125))</f>
        <v>0</v>
      </c>
      <c r="AH141" s="317">
        <f>IF(AH21="kW",SUMPRODUCT(N22:N125,V22:V125,AH22:AH125),SUMPRODUCT(K22:K125,AH22:AH125))</f>
        <v>0</v>
      </c>
      <c r="AI141" s="317">
        <f>IF(AI21="kW",SUMPRODUCT(N22:N125,V22:V125,AI22:AI125),SUMPRODUCT(K22:K125,AI22:AI125))</f>
        <v>0</v>
      </c>
      <c r="AJ141" s="317">
        <f>IF(AJ21="kW",SUMPRODUCT(N22:N125,V22:V125,AJ22:AJ125),SUMPRODUCT(K22:K125,AJ22:AJ125))</f>
        <v>0</v>
      </c>
      <c r="AK141" s="317">
        <f>IF(AK21="kW",SUMPRODUCT(N22:N125,V22:V125,AK22:AK125),SUMPRODUCT(K22:K125,AK22:AK125))</f>
        <v>0</v>
      </c>
      <c r="AL141" s="317">
        <f>IF(AL21="kW",SUMPRODUCT(N22:N125,V22:V125,AL22:AL125),SUMPRODUCT(K22:K125,AL22:AL125))</f>
        <v>0</v>
      </c>
      <c r="AM141" s="363"/>
    </row>
    <row r="142" spans="1:40" s="309" customFormat="1" ht="15">
      <c r="A142" s="544"/>
      <c r="B142" s="381" t="s">
        <v>224</v>
      </c>
      <c r="C142" s="382"/>
      <c r="D142" s="361"/>
      <c r="E142" s="361"/>
      <c r="F142" s="361"/>
      <c r="G142" s="361"/>
      <c r="H142" s="361"/>
      <c r="I142" s="361"/>
      <c r="J142" s="361"/>
      <c r="K142" s="361"/>
      <c r="L142" s="361"/>
      <c r="M142" s="361"/>
      <c r="N142" s="361"/>
      <c r="O142" s="383"/>
      <c r="P142" s="305"/>
      <c r="Q142" s="305"/>
      <c r="R142" s="335"/>
      <c r="S142" s="330"/>
      <c r="T142" s="335"/>
      <c r="U142" s="335"/>
      <c r="V142" s="383"/>
      <c r="W142" s="383"/>
      <c r="X142" s="335"/>
      <c r="Y142" s="317">
        <f>SUMPRODUCT(L22:L125,Y22:Y125)</f>
        <v>4611483.7970789997</v>
      </c>
      <c r="Z142" s="317">
        <f>SUMPRODUCT(L22:L125,Z22:Z125)</f>
        <v>5721175.7789439</v>
      </c>
      <c r="AA142" s="317">
        <f>IF(AA21="kW",SUMPRODUCT(N22:N125,W22:W125,AA22:AA125),SUMPRODUCT(L22:L125,AA22:AA125))</f>
        <v>33245.219222880005</v>
      </c>
      <c r="AB142" s="317">
        <f>IF(AB21="kW",SUMPRODUCT(N22:N125,W22:W125,AB22:AB125),SUMPRODUCT(L22:L125,AB22:AB125))</f>
        <v>15218.81802624</v>
      </c>
      <c r="AC142" s="317">
        <f>IF(AC21="kW",SUMPRODUCT(N22:N125,W22:W125,AC22:AC125),SUMPRODUCT(L22:L125, AC22:AC125))</f>
        <v>277.16210640000003</v>
      </c>
      <c r="AD142" s="317">
        <f>IF(AD21="kW",SUMPRODUCT(N22:N125,W22:W125,AD22:AD125),SUMPRODUCT(L22:L125, AD22:AD125))</f>
        <v>0</v>
      </c>
      <c r="AE142" s="317">
        <f>IF(AE21="kW",SUMPRODUCT(N22:N125,W22:W125,AE22:AE125),SUMPRODUCT(L22:L125,AE22:AE125))</f>
        <v>0</v>
      </c>
      <c r="AF142" s="317">
        <f>IF(AF21="kW",SUMPRODUCT(N22:N125,W22:W125,AF22:AF125),SUMPRODUCT(L22:L125,AF22:AF125))</f>
        <v>0</v>
      </c>
      <c r="AG142" s="317">
        <f>IF(AG21="kW",SUMPRODUCT(N22:N125,W22:W125,AG22:AG125),SUMPRODUCT(L22:L125,AG22:AG125))</f>
        <v>0</v>
      </c>
      <c r="AH142" s="317">
        <f>IF(AH21="kW",SUMPRODUCT(N22:N125,W22:W125,AH22:AH125),SUMPRODUCT(L22:L125,AH22:AH125))</f>
        <v>0</v>
      </c>
      <c r="AI142" s="317">
        <f>IF(AI21="kW",SUMPRODUCT(N22:N125,W22:W125,AI22:AI125),SUMPRODUCT(L22:L125,AI22:AI125))</f>
        <v>0</v>
      </c>
      <c r="AJ142" s="317">
        <f>IF(AJ21="kW",SUMPRODUCT(N22:N125,W22:W125,AJ22:AJ125),SUMPRODUCT(L22:L125,AJ22:AJ125))</f>
        <v>0</v>
      </c>
      <c r="AK142" s="317">
        <f>IF(AK21="kW",SUMPRODUCT(N22:N125,W22:W125,AK22:AK125),SUMPRODUCT(L22:L125,AK22:AK125))</f>
        <v>0</v>
      </c>
      <c r="AL142" s="317">
        <f>IF(AL21="kW",SUMPRODUCT(N22:N125,W22:W125,AL22:AL125),SUMPRODUCT(L22:L125,AL22:AL125))</f>
        <v>0</v>
      </c>
      <c r="AM142" s="363"/>
    </row>
    <row r="143" spans="1:40" ht="15">
      <c r="B143" s="384" t="s">
        <v>225</v>
      </c>
      <c r="C143" s="385"/>
      <c r="D143" s="386"/>
      <c r="E143" s="386"/>
      <c r="F143" s="386"/>
      <c r="G143" s="386"/>
      <c r="H143" s="386"/>
      <c r="I143" s="386"/>
      <c r="J143" s="386"/>
      <c r="K143" s="386"/>
      <c r="L143" s="386"/>
      <c r="M143" s="386"/>
      <c r="N143" s="386"/>
      <c r="O143" s="387"/>
      <c r="P143" s="388"/>
      <c r="Q143" s="389"/>
      <c r="R143" s="387"/>
      <c r="S143" s="390"/>
      <c r="T143" s="391"/>
      <c r="U143" s="391"/>
      <c r="V143" s="387"/>
      <c r="W143" s="387"/>
      <c r="X143" s="391"/>
      <c r="Y143" s="352">
        <f>SUMPRODUCT(M22:M125,Y22:Y125)</f>
        <v>3566705.7650289997</v>
      </c>
      <c r="Z143" s="352">
        <f>SUMPRODUCT(M22:M125,Z22:Z125)</f>
        <v>5721175.7789439</v>
      </c>
      <c r="AA143" s="352">
        <f>IF(AA21="kW",SUMPRODUCT(N22:N125,X22:X125,AA22:AA125),SUMPRODUCT(M22:M125,AA22:AA125))</f>
        <v>33245.219222880005</v>
      </c>
      <c r="AB143" s="352">
        <f>IF(AB21="kW",SUMPRODUCT(N22:N125,X22:X125,AB22:AB125),SUMPRODUCT(M22:M125, AB22:AB125))</f>
        <v>15218.81802624</v>
      </c>
      <c r="AC143" s="352">
        <f>IF(AC21="kW",SUMPRODUCT(N22:N125,X22:X125,AC22:AC125),SUMPRODUCT(M22:M125, AC22:AC125))</f>
        <v>277.16210640000003</v>
      </c>
      <c r="AD143" s="352">
        <f>IF(AD21="kW",SUMPRODUCT(N22:N125,X22:X125,AD22:AD125),SUMPRODUCT(M22:M125, AD22:AD125))</f>
        <v>0</v>
      </c>
      <c r="AE143" s="352">
        <f>IF(AE21="kW",SUMPRODUCT(N22:N125,X22:X125, AE22:AE125),SUMPRODUCT(M22:M125,AE22:AE125))</f>
        <v>0</v>
      </c>
      <c r="AF143" s="352">
        <f>IF(AF21="kW",SUMPRODUCT(N22:N125,X22:X125, AF22:AF125),SUMPRODUCT(M22:M125,AF22:AF125))</f>
        <v>0</v>
      </c>
      <c r="AG143" s="352">
        <f>IF(AG21="kW",SUMPRODUCT(N22:N125,X22:X125, AG22:AG125),SUMPRODUCT(M22:M125,AG22:AG125))</f>
        <v>0</v>
      </c>
      <c r="AH143" s="352">
        <f>IF(AH21="kW",SUMPRODUCT(N22:N125,X22:X125, AH22:AH125),SUMPRODUCT(M22:M125,AH22:AH125))</f>
        <v>0</v>
      </c>
      <c r="AI143" s="352">
        <f>IF(AI21="kW",SUMPRODUCT(N22:N125,X22:X125, AI22:AI125),SUMPRODUCT(M22:M125,AI22:AI125))</f>
        <v>0</v>
      </c>
      <c r="AJ143" s="352">
        <f>IF(AJ21="kW",SUMPRODUCT(N22:N125,X22:X125, AJ22:AJ125),SUMPRODUCT(M22:M125,AJ22:AJ125))</f>
        <v>0</v>
      </c>
      <c r="AK143" s="352">
        <f>IF(AK21="kW",SUMPRODUCT(N22:N125,X22:X125, AK22:AK125),SUMPRODUCT(M22:M125,AK22:AK125))</f>
        <v>0</v>
      </c>
      <c r="AL143" s="352">
        <f>IF(AL21="kW",SUMPRODUCT(N22:N125,X22:X125, AL22:AL125),SUMPRODUCT(M22:M125,AL22:AL125))</f>
        <v>0</v>
      </c>
      <c r="AM143" s="392"/>
      <c r="AN143" s="393"/>
    </row>
    <row r="144" spans="1:40" ht="21.75" customHeight="1">
      <c r="B144" s="394" t="s">
        <v>226</v>
      </c>
      <c r="C144" s="395"/>
      <c r="D144" s="396"/>
      <c r="E144" s="396"/>
      <c r="F144" s="396"/>
      <c r="G144" s="396"/>
      <c r="H144" s="396"/>
      <c r="I144" s="396"/>
      <c r="J144" s="396"/>
      <c r="K144" s="396"/>
      <c r="L144" s="396"/>
      <c r="M144" s="396"/>
      <c r="N144" s="396"/>
      <c r="O144" s="396"/>
      <c r="P144" s="396"/>
      <c r="Q144" s="396"/>
      <c r="R144" s="396"/>
      <c r="S144" s="397"/>
      <c r="T144" s="398"/>
      <c r="U144" s="396"/>
      <c r="V144" s="396"/>
      <c r="W144" s="396"/>
      <c r="X144" s="396"/>
      <c r="Y144" s="399"/>
      <c r="Z144" s="399"/>
      <c r="AA144" s="399"/>
      <c r="AB144" s="399"/>
      <c r="AC144" s="399"/>
      <c r="AD144" s="399"/>
      <c r="AE144" s="399"/>
      <c r="AF144" s="399"/>
      <c r="AG144" s="399"/>
      <c r="AH144" s="399"/>
      <c r="AI144" s="399"/>
      <c r="AJ144" s="399"/>
      <c r="AK144" s="399"/>
      <c r="AL144" s="399"/>
      <c r="AM144" s="400"/>
      <c r="AN144" s="393"/>
    </row>
    <row r="146" spans="1:39" ht="15.75">
      <c r="B146" s="306" t="s">
        <v>245</v>
      </c>
      <c r="C146" s="307"/>
      <c r="D146" s="626" t="s">
        <v>588</v>
      </c>
      <c r="F146" s="626" t="s">
        <v>599</v>
      </c>
      <c r="O146" s="307"/>
      <c r="Y146" s="296"/>
      <c r="Z146" s="293"/>
      <c r="AA146" s="293"/>
      <c r="AB146" s="293"/>
      <c r="AC146" s="293"/>
      <c r="AD146" s="293"/>
      <c r="AE146" s="293"/>
      <c r="AF146" s="293"/>
      <c r="AG146" s="293"/>
      <c r="AH146" s="293"/>
      <c r="AI146" s="293"/>
      <c r="AJ146" s="293"/>
      <c r="AK146" s="293"/>
      <c r="AL146" s="293"/>
      <c r="AM146" s="308"/>
    </row>
    <row r="147" spans="1:39" ht="34.5" customHeight="1">
      <c r="B147" s="795" t="s">
        <v>213</v>
      </c>
      <c r="C147" s="797" t="s">
        <v>33</v>
      </c>
      <c r="D147" s="310" t="s">
        <v>426</v>
      </c>
      <c r="E147" s="799" t="s">
        <v>211</v>
      </c>
      <c r="F147" s="800"/>
      <c r="G147" s="800"/>
      <c r="H147" s="800"/>
      <c r="I147" s="800"/>
      <c r="J147" s="800"/>
      <c r="K147" s="800"/>
      <c r="L147" s="800"/>
      <c r="M147" s="801"/>
      <c r="N147" s="802" t="s">
        <v>215</v>
      </c>
      <c r="O147" s="310" t="s">
        <v>427</v>
      </c>
      <c r="P147" s="799" t="s">
        <v>214</v>
      </c>
      <c r="Q147" s="800"/>
      <c r="R147" s="800"/>
      <c r="S147" s="800"/>
      <c r="T147" s="800"/>
      <c r="U147" s="800"/>
      <c r="V147" s="800"/>
      <c r="W147" s="800"/>
      <c r="X147" s="801"/>
      <c r="Y147" s="792" t="s">
        <v>246</v>
      </c>
      <c r="Z147" s="793"/>
      <c r="AA147" s="793"/>
      <c r="AB147" s="793"/>
      <c r="AC147" s="793"/>
      <c r="AD147" s="793"/>
      <c r="AE147" s="793"/>
      <c r="AF147" s="793"/>
      <c r="AG147" s="793"/>
      <c r="AH147" s="793"/>
      <c r="AI147" s="793"/>
      <c r="AJ147" s="793"/>
      <c r="AK147" s="793"/>
      <c r="AL147" s="793"/>
      <c r="AM147" s="794"/>
    </row>
    <row r="148" spans="1:39" ht="60.75" customHeight="1">
      <c r="B148" s="796"/>
      <c r="C148" s="798"/>
      <c r="D148" s="311">
        <v>2012</v>
      </c>
      <c r="E148" s="311">
        <v>2013</v>
      </c>
      <c r="F148" s="311">
        <v>2014</v>
      </c>
      <c r="G148" s="311">
        <v>2015</v>
      </c>
      <c r="H148" s="311">
        <v>2016</v>
      </c>
      <c r="I148" s="311">
        <v>2017</v>
      </c>
      <c r="J148" s="311">
        <v>2018</v>
      </c>
      <c r="K148" s="311">
        <v>2019</v>
      </c>
      <c r="L148" s="311">
        <v>2020</v>
      </c>
      <c r="M148" s="311">
        <v>2021</v>
      </c>
      <c r="N148" s="803"/>
      <c r="O148" s="311">
        <v>2012</v>
      </c>
      <c r="P148" s="311">
        <v>2013</v>
      </c>
      <c r="Q148" s="311">
        <v>2014</v>
      </c>
      <c r="R148" s="311">
        <v>2015</v>
      </c>
      <c r="S148" s="311">
        <v>2016</v>
      </c>
      <c r="T148" s="311">
        <v>2017</v>
      </c>
      <c r="U148" s="311">
        <v>2018</v>
      </c>
      <c r="V148" s="311">
        <v>2019</v>
      </c>
      <c r="W148" s="311">
        <v>2020</v>
      </c>
      <c r="X148" s="311">
        <v>2021</v>
      </c>
      <c r="Y148" s="311" t="str">
        <f>'1.  LRAMVA Summary'!D51</f>
        <v>Residential</v>
      </c>
      <c r="Z148" s="311" t="str">
        <f>'1.  LRAMVA Summary'!E51</f>
        <v>GS&lt;50 kW</v>
      </c>
      <c r="AA148" s="311" t="str">
        <f>'1.  LRAMVA Summary'!F51</f>
        <v>General Service 50 to 499 kW</v>
      </c>
      <c r="AB148" s="311" t="str">
        <f>'1.  LRAMVA Summary'!G51</f>
        <v>General Service 500 to 4,999 kW</v>
      </c>
      <c r="AC148" s="311" t="str">
        <f>'1.  LRAMVA Summary'!H51</f>
        <v>Large Use</v>
      </c>
      <c r="AD148" s="311" t="str">
        <f>'1.  LRAMVA Summary'!I51</f>
        <v>Street Lighting</v>
      </c>
      <c r="AE148" s="311" t="str">
        <f>'1.  LRAMVA Summary'!J51</f>
        <v/>
      </c>
      <c r="AF148" s="311" t="str">
        <f>'1.  LRAMVA Summary'!K51</f>
        <v/>
      </c>
      <c r="AG148" s="311" t="str">
        <f>'1.  LRAMVA Summary'!L51</f>
        <v/>
      </c>
      <c r="AH148" s="311" t="str">
        <f>'1.  LRAMVA Summary'!M51</f>
        <v/>
      </c>
      <c r="AI148" s="311" t="str">
        <f>'1.  LRAMVA Summary'!N51</f>
        <v/>
      </c>
      <c r="AJ148" s="311" t="str">
        <f>'1.  LRAMVA Summary'!O51</f>
        <v/>
      </c>
      <c r="AK148" s="311" t="str">
        <f>'1.  LRAMVA Summary'!P51</f>
        <v/>
      </c>
      <c r="AL148" s="311" t="str">
        <f>'1.  LRAMVA Summary'!Q51</f>
        <v/>
      </c>
      <c r="AM148" s="313" t="str">
        <f>'1.  LRAMVA Summary'!R51</f>
        <v>Total</v>
      </c>
    </row>
    <row r="149" spans="1:39" ht="15.75" customHeight="1">
      <c r="A149" s="545"/>
      <c r="B149" s="314" t="s">
        <v>0</v>
      </c>
      <c r="C149" s="315"/>
      <c r="D149" s="315"/>
      <c r="E149" s="315"/>
      <c r="F149" s="315"/>
      <c r="G149" s="315"/>
      <c r="H149" s="315"/>
      <c r="I149" s="315"/>
      <c r="J149" s="315"/>
      <c r="K149" s="315"/>
      <c r="L149" s="315"/>
      <c r="M149" s="315"/>
      <c r="N149" s="316"/>
      <c r="O149" s="315"/>
      <c r="P149" s="315"/>
      <c r="Q149" s="315"/>
      <c r="R149" s="315"/>
      <c r="S149" s="315"/>
      <c r="T149" s="315"/>
      <c r="U149" s="315"/>
      <c r="V149" s="315"/>
      <c r="W149" s="315"/>
      <c r="X149" s="315"/>
      <c r="Y149" s="317" t="str">
        <f>'1.  LRAMVA Summary'!D52</f>
        <v>kWh</v>
      </c>
      <c r="Z149" s="317" t="str">
        <f>'1.  LRAMVA Summary'!E52</f>
        <v>kWh</v>
      </c>
      <c r="AA149" s="317" t="str">
        <f>'1.  LRAMVA Summary'!F52</f>
        <v>kW</v>
      </c>
      <c r="AB149" s="317" t="str">
        <f>'1.  LRAMVA Summary'!G52</f>
        <v>kW</v>
      </c>
      <c r="AC149" s="317" t="str">
        <f>'1.  LRAMVA Summary'!H52</f>
        <v>kW</v>
      </c>
      <c r="AD149" s="317" t="str">
        <f>'1.  LRAMVA Summary'!I52</f>
        <v>kW</v>
      </c>
      <c r="AE149" s="317" t="str">
        <f>'1.  LRAMVA Summary'!J52</f>
        <v/>
      </c>
      <c r="AF149" s="317" t="str">
        <f>'1.  LRAMVA Summary'!K52</f>
        <v/>
      </c>
      <c r="AG149" s="317" t="str">
        <f>'1.  LRAMVA Summary'!L52</f>
        <v/>
      </c>
      <c r="AH149" s="317" t="str">
        <f>'1.  LRAMVA Summary'!M52</f>
        <v/>
      </c>
      <c r="AI149" s="317" t="str">
        <f>'1.  LRAMVA Summary'!N52</f>
        <v/>
      </c>
      <c r="AJ149" s="317" t="str">
        <f>'1.  LRAMVA Summary'!O52</f>
        <v/>
      </c>
      <c r="AK149" s="317" t="str">
        <f>'1.  LRAMVA Summary'!P52</f>
        <v/>
      </c>
      <c r="AL149" s="317" t="str">
        <f>'1.  LRAMVA Summary'!Q52</f>
        <v/>
      </c>
      <c r="AM149" s="401"/>
    </row>
    <row r="150" spans="1:39" ht="15" outlineLevel="1">
      <c r="A150" s="544">
        <v>1</v>
      </c>
      <c r="B150" s="320" t="s">
        <v>1</v>
      </c>
      <c r="C150" s="317" t="s">
        <v>25</v>
      </c>
      <c r="D150" s="321">
        <v>430436</v>
      </c>
      <c r="E150" s="321">
        <f>+'7-b.  2012'!AY29</f>
        <v>430436.40820000001</v>
      </c>
      <c r="F150" s="321">
        <f>+'7-b.  2012'!AZ29</f>
        <v>430436.40820000001</v>
      </c>
      <c r="G150" s="321">
        <f>+'7-b.  2012'!BA29</f>
        <v>429719.01280000003</v>
      </c>
      <c r="H150" s="321">
        <f>+'7-b.  2012'!BB29</f>
        <v>276504.93410000001</v>
      </c>
      <c r="I150" s="321">
        <f>+'7-b.  2012'!BC29</f>
        <v>0</v>
      </c>
      <c r="J150" s="321">
        <f>+'7-b.  2012'!BD29</f>
        <v>0</v>
      </c>
      <c r="K150" s="321">
        <f>+'7-b.  2012'!BE29</f>
        <v>0</v>
      </c>
      <c r="L150" s="321">
        <f>+'7-b.  2012'!BF29</f>
        <v>0</v>
      </c>
      <c r="M150" s="321">
        <f>+'7-b.  2012'!BG29</f>
        <v>0</v>
      </c>
      <c r="N150" s="317"/>
      <c r="O150" s="321">
        <v>59</v>
      </c>
      <c r="P150" s="321">
        <f>+'7-b.  2012'!T29</f>
        <v>59.087764999999997</v>
      </c>
      <c r="Q150" s="321">
        <f>+'7-b.  2012'!U29</f>
        <v>59.087764999999997</v>
      </c>
      <c r="R150" s="321">
        <f>+'7-b.  2012'!V29</f>
        <v>58.285538000000003</v>
      </c>
      <c r="S150" s="321">
        <f>+'7-b.  2012'!W29</f>
        <v>36.354792000000003</v>
      </c>
      <c r="T150" s="321">
        <f>+'7-b.  2012'!X29</f>
        <v>0</v>
      </c>
      <c r="U150" s="321">
        <f>+'7-b.  2012'!Y29</f>
        <v>0</v>
      </c>
      <c r="V150" s="321">
        <f>+'7-b.  2012'!Z29</f>
        <v>0</v>
      </c>
      <c r="W150" s="321">
        <f>+'7-b.  2012'!AA29</f>
        <v>0</v>
      </c>
      <c r="X150" s="321">
        <f>+'7-b.  2012'!AB29</f>
        <v>0</v>
      </c>
      <c r="Y150" s="436">
        <v>1</v>
      </c>
      <c r="Z150" s="436"/>
      <c r="AA150" s="436"/>
      <c r="AB150" s="436"/>
      <c r="AC150" s="436"/>
      <c r="AD150" s="436"/>
      <c r="AE150" s="436"/>
      <c r="AF150" s="436"/>
      <c r="AG150" s="436"/>
      <c r="AH150" s="436"/>
      <c r="AI150" s="436"/>
      <c r="AJ150" s="436"/>
      <c r="AK150" s="436"/>
      <c r="AL150" s="436"/>
      <c r="AM150" s="322">
        <f>SUM(Y150:AL150)</f>
        <v>1</v>
      </c>
    </row>
    <row r="151" spans="1:39" ht="15" outlineLevel="1">
      <c r="B151" s="320" t="s">
        <v>247</v>
      </c>
      <c r="C151" s="317" t="s">
        <v>164</v>
      </c>
      <c r="D151" s="321"/>
      <c r="E151" s="321"/>
      <c r="F151" s="321"/>
      <c r="G151" s="321"/>
      <c r="H151" s="321"/>
      <c r="I151" s="321"/>
      <c r="J151" s="321"/>
      <c r="K151" s="321"/>
      <c r="L151" s="321"/>
      <c r="M151" s="321"/>
      <c r="N151" s="494"/>
      <c r="O151" s="321"/>
      <c r="P151" s="321"/>
      <c r="Q151" s="321"/>
      <c r="R151" s="321"/>
      <c r="S151" s="321"/>
      <c r="T151" s="321"/>
      <c r="U151" s="321"/>
      <c r="V151" s="321"/>
      <c r="W151" s="321"/>
      <c r="X151" s="321"/>
      <c r="Y151" s="437">
        <f>Y150</f>
        <v>1</v>
      </c>
      <c r="Z151" s="437">
        <f>Z150</f>
        <v>0</v>
      </c>
      <c r="AA151" s="437">
        <f t="shared" ref="AA151:AL151" si="39">AA150</f>
        <v>0</v>
      </c>
      <c r="AB151" s="437">
        <f t="shared" si="39"/>
        <v>0</v>
      </c>
      <c r="AC151" s="437">
        <f t="shared" si="39"/>
        <v>0</v>
      </c>
      <c r="AD151" s="437">
        <f t="shared" si="39"/>
        <v>0</v>
      </c>
      <c r="AE151" s="437">
        <f t="shared" si="39"/>
        <v>0</v>
      </c>
      <c r="AF151" s="437">
        <f t="shared" si="39"/>
        <v>0</v>
      </c>
      <c r="AG151" s="437">
        <f t="shared" si="39"/>
        <v>0</v>
      </c>
      <c r="AH151" s="437">
        <f t="shared" si="39"/>
        <v>0</v>
      </c>
      <c r="AI151" s="437">
        <f t="shared" si="39"/>
        <v>0</v>
      </c>
      <c r="AJ151" s="437">
        <f t="shared" si="39"/>
        <v>0</v>
      </c>
      <c r="AK151" s="437">
        <f t="shared" si="39"/>
        <v>0</v>
      </c>
      <c r="AL151" s="437">
        <f t="shared" si="39"/>
        <v>0</v>
      </c>
      <c r="AM151" s="540"/>
    </row>
    <row r="152" spans="1:39" ht="15.75" outlineLevel="1">
      <c r="A152" s="546"/>
      <c r="B152" s="324"/>
      <c r="C152" s="325"/>
      <c r="D152" s="325"/>
      <c r="E152" s="325"/>
      <c r="F152" s="325"/>
      <c r="G152" s="325"/>
      <c r="H152" s="325"/>
      <c r="I152" s="325"/>
      <c r="J152" s="325"/>
      <c r="K152" s="325"/>
      <c r="L152" s="325"/>
      <c r="M152" s="325"/>
      <c r="N152" s="329"/>
      <c r="O152" s="325"/>
      <c r="P152" s="325"/>
      <c r="Q152" s="325"/>
      <c r="R152" s="325"/>
      <c r="S152" s="325"/>
      <c r="T152" s="325"/>
      <c r="U152" s="325"/>
      <c r="V152" s="325"/>
      <c r="W152" s="325"/>
      <c r="X152" s="325"/>
      <c r="Y152" s="438"/>
      <c r="Z152" s="439"/>
      <c r="AA152" s="439"/>
      <c r="AB152" s="439"/>
      <c r="AC152" s="439"/>
      <c r="AD152" s="439"/>
      <c r="AE152" s="439"/>
      <c r="AF152" s="439"/>
      <c r="AG152" s="439"/>
      <c r="AH152" s="439"/>
      <c r="AI152" s="439"/>
      <c r="AJ152" s="439"/>
      <c r="AK152" s="439"/>
      <c r="AL152" s="439"/>
      <c r="AM152" s="328"/>
    </row>
    <row r="153" spans="1:39" ht="15" outlineLevel="1">
      <c r="A153" s="544">
        <v>2</v>
      </c>
      <c r="B153" s="320" t="s">
        <v>2</v>
      </c>
      <c r="C153" s="317" t="s">
        <v>25</v>
      </c>
      <c r="D153" s="321">
        <v>30332</v>
      </c>
      <c r="E153" s="321">
        <f>+'7-b.  2012'!AY28</f>
        <v>30332.46386</v>
      </c>
      <c r="F153" s="321">
        <f>+'7-b.  2012'!AZ28</f>
        <v>30332.46386</v>
      </c>
      <c r="G153" s="321">
        <f>+'7-b.  2012'!BA28</f>
        <v>29953.642650000002</v>
      </c>
      <c r="H153" s="321">
        <f>+'7-b.  2012'!BB28</f>
        <v>0</v>
      </c>
      <c r="I153" s="321">
        <f>+'7-b.  2012'!BC28</f>
        <v>0</v>
      </c>
      <c r="J153" s="321">
        <f>+'7-b.  2012'!BD28</f>
        <v>0</v>
      </c>
      <c r="K153" s="321">
        <f>+'7-b.  2012'!BE28</f>
        <v>0</v>
      </c>
      <c r="L153" s="321">
        <f>+'7-b.  2012'!BF28</f>
        <v>0</v>
      </c>
      <c r="M153" s="321">
        <f>+'7-b.  2012'!BG28</f>
        <v>0</v>
      </c>
      <c r="N153" s="317"/>
      <c r="O153" s="321">
        <v>17</v>
      </c>
      <c r="P153" s="321">
        <f>+'7-b.  2012'!T28</f>
        <v>17.22261</v>
      </c>
      <c r="Q153" s="321">
        <f>+'7-b.  2012'!U28</f>
        <v>17.22261</v>
      </c>
      <c r="R153" s="321">
        <f>+'7-b.  2012'!V28</f>
        <v>16.798992999999999</v>
      </c>
      <c r="S153" s="321">
        <f>+'7-b.  2012'!W28</f>
        <v>0</v>
      </c>
      <c r="T153" s="321">
        <f>+'7-b.  2012'!X28</f>
        <v>0</v>
      </c>
      <c r="U153" s="321">
        <f>+'7-b.  2012'!Y28</f>
        <v>0</v>
      </c>
      <c r="V153" s="321">
        <f>+'7-b.  2012'!Z28</f>
        <v>0</v>
      </c>
      <c r="W153" s="321">
        <f>+'7-b.  2012'!AA28</f>
        <v>0</v>
      </c>
      <c r="X153" s="321">
        <f>+'7-b.  2012'!AB28</f>
        <v>0</v>
      </c>
      <c r="Y153" s="436">
        <v>1</v>
      </c>
      <c r="Z153" s="436"/>
      <c r="AA153" s="436"/>
      <c r="AB153" s="436"/>
      <c r="AC153" s="436"/>
      <c r="AD153" s="436"/>
      <c r="AE153" s="436"/>
      <c r="AF153" s="436"/>
      <c r="AG153" s="436"/>
      <c r="AH153" s="436"/>
      <c r="AI153" s="436"/>
      <c r="AJ153" s="436"/>
      <c r="AK153" s="436"/>
      <c r="AL153" s="436"/>
      <c r="AM153" s="322">
        <f>SUM(Y153:AL153)</f>
        <v>1</v>
      </c>
    </row>
    <row r="154" spans="1:39" ht="15" outlineLevel="1">
      <c r="B154" s="320" t="s">
        <v>247</v>
      </c>
      <c r="C154" s="317" t="s">
        <v>164</v>
      </c>
      <c r="D154" s="321"/>
      <c r="E154" s="321"/>
      <c r="F154" s="321"/>
      <c r="G154" s="321"/>
      <c r="H154" s="321"/>
      <c r="I154" s="321"/>
      <c r="J154" s="321"/>
      <c r="K154" s="321"/>
      <c r="L154" s="321"/>
      <c r="M154" s="321"/>
      <c r="N154" s="494"/>
      <c r="O154" s="321"/>
      <c r="P154" s="321"/>
      <c r="Q154" s="321"/>
      <c r="R154" s="321"/>
      <c r="S154" s="321"/>
      <c r="T154" s="321"/>
      <c r="U154" s="321"/>
      <c r="V154" s="321"/>
      <c r="W154" s="321"/>
      <c r="X154" s="321"/>
      <c r="Y154" s="437">
        <f>Y153</f>
        <v>1</v>
      </c>
      <c r="Z154" s="437">
        <f>Z153</f>
        <v>0</v>
      </c>
      <c r="AA154" s="437">
        <f t="shared" ref="AA154:AL154" si="40">AA153</f>
        <v>0</v>
      </c>
      <c r="AB154" s="437">
        <f t="shared" si="40"/>
        <v>0</v>
      </c>
      <c r="AC154" s="437">
        <f t="shared" si="40"/>
        <v>0</v>
      </c>
      <c r="AD154" s="437">
        <f t="shared" si="40"/>
        <v>0</v>
      </c>
      <c r="AE154" s="437">
        <f t="shared" si="40"/>
        <v>0</v>
      </c>
      <c r="AF154" s="437">
        <f t="shared" si="40"/>
        <v>0</v>
      </c>
      <c r="AG154" s="437">
        <f t="shared" si="40"/>
        <v>0</v>
      </c>
      <c r="AH154" s="437">
        <f t="shared" si="40"/>
        <v>0</v>
      </c>
      <c r="AI154" s="437">
        <f t="shared" si="40"/>
        <v>0</v>
      </c>
      <c r="AJ154" s="437">
        <f t="shared" si="40"/>
        <v>0</v>
      </c>
      <c r="AK154" s="437">
        <f t="shared" si="40"/>
        <v>0</v>
      </c>
      <c r="AL154" s="437">
        <f t="shared" si="40"/>
        <v>0</v>
      </c>
      <c r="AM154" s="540"/>
    </row>
    <row r="155" spans="1:39" ht="15.75" outlineLevel="1">
      <c r="A155" s="546"/>
      <c r="B155" s="324"/>
      <c r="C155" s="325"/>
      <c r="D155" s="330"/>
      <c r="E155" s="330"/>
      <c r="F155" s="330"/>
      <c r="G155" s="330"/>
      <c r="H155" s="330"/>
      <c r="I155" s="330"/>
      <c r="J155" s="330"/>
      <c r="K155" s="330"/>
      <c r="L155" s="330"/>
      <c r="M155" s="330"/>
      <c r="N155" s="329"/>
      <c r="O155" s="330"/>
      <c r="P155" s="330"/>
      <c r="Q155" s="330"/>
      <c r="R155" s="330"/>
      <c r="S155" s="330"/>
      <c r="T155" s="330"/>
      <c r="U155" s="330"/>
      <c r="V155" s="330"/>
      <c r="W155" s="330"/>
      <c r="X155" s="330"/>
      <c r="Y155" s="438"/>
      <c r="Z155" s="439"/>
      <c r="AA155" s="439"/>
      <c r="AB155" s="439"/>
      <c r="AC155" s="439"/>
      <c r="AD155" s="439"/>
      <c r="AE155" s="439"/>
      <c r="AF155" s="439"/>
      <c r="AG155" s="439"/>
      <c r="AH155" s="439"/>
      <c r="AI155" s="439"/>
      <c r="AJ155" s="439"/>
      <c r="AK155" s="439"/>
      <c r="AL155" s="439"/>
      <c r="AM155" s="328"/>
    </row>
    <row r="156" spans="1:39" ht="15" outlineLevel="1">
      <c r="A156" s="544">
        <v>3</v>
      </c>
      <c r="B156" s="320" t="s">
        <v>3</v>
      </c>
      <c r="C156" s="317" t="s">
        <v>25</v>
      </c>
      <c r="D156" s="321">
        <v>2016291</v>
      </c>
      <c r="E156" s="321">
        <f>+'7-b.  2012'!AY32</f>
        <v>2016290.855</v>
      </c>
      <c r="F156" s="321">
        <f>+'7-b.  2012'!AZ32</f>
        <v>2016290.855</v>
      </c>
      <c r="G156" s="321">
        <f>+'7-b.  2012'!BA32</f>
        <v>2016290.855</v>
      </c>
      <c r="H156" s="321">
        <f>+'7-b.  2012'!BB32</f>
        <v>2016290.855</v>
      </c>
      <c r="I156" s="321">
        <f>+'7-b.  2012'!BC32</f>
        <v>2016290.855</v>
      </c>
      <c r="J156" s="321">
        <f>+'7-b.  2012'!BD32</f>
        <v>2016290.855</v>
      </c>
      <c r="K156" s="321">
        <f>+'7-b.  2012'!BE32</f>
        <v>2016290.855</v>
      </c>
      <c r="L156" s="321">
        <f>+'7-b.  2012'!BF32</f>
        <v>2016290.855</v>
      </c>
      <c r="M156" s="321">
        <f>+'7-b.  2012'!BG32</f>
        <v>2016290.855</v>
      </c>
      <c r="N156" s="317"/>
      <c r="O156" s="321">
        <v>1202</v>
      </c>
      <c r="P156" s="321">
        <f>+'7-b.  2012'!T32</f>
        <v>1202.0142000000001</v>
      </c>
      <c r="Q156" s="321">
        <f>+'7-b.  2012'!U32</f>
        <v>1202.0142000000001</v>
      </c>
      <c r="R156" s="321">
        <f>+'7-b.  2012'!V32</f>
        <v>1202.0142000000001</v>
      </c>
      <c r="S156" s="321">
        <f>+'7-b.  2012'!W32</f>
        <v>1202.0142000000001</v>
      </c>
      <c r="T156" s="321">
        <f>+'7-b.  2012'!X32</f>
        <v>1202.0142000000001</v>
      </c>
      <c r="U156" s="321">
        <f>+'7-b.  2012'!Y32</f>
        <v>1202.0142000000001</v>
      </c>
      <c r="V156" s="321">
        <f>+'7-b.  2012'!Z32</f>
        <v>1202.0142000000001</v>
      </c>
      <c r="W156" s="321">
        <f>+'7-b.  2012'!AA32</f>
        <v>1202.0142000000001</v>
      </c>
      <c r="X156" s="321">
        <f>+'7-b.  2012'!AB32</f>
        <v>1202.0142000000001</v>
      </c>
      <c r="Y156" s="436">
        <v>1</v>
      </c>
      <c r="Z156" s="436"/>
      <c r="AA156" s="436"/>
      <c r="AB156" s="436"/>
      <c r="AC156" s="436"/>
      <c r="AD156" s="436"/>
      <c r="AE156" s="436"/>
      <c r="AF156" s="436"/>
      <c r="AG156" s="436"/>
      <c r="AH156" s="436"/>
      <c r="AI156" s="436"/>
      <c r="AJ156" s="436"/>
      <c r="AK156" s="436"/>
      <c r="AL156" s="436"/>
      <c r="AM156" s="322">
        <f>SUM(Y156:AL156)</f>
        <v>1</v>
      </c>
    </row>
    <row r="157" spans="1:39" ht="15" outlineLevel="1">
      <c r="B157" s="320" t="s">
        <v>247</v>
      </c>
      <c r="C157" s="317" t="s">
        <v>164</v>
      </c>
      <c r="D157" s="321">
        <v>54157</v>
      </c>
      <c r="E157" s="321">
        <f>+'7-c.  2013'!AY38+'7-c.  2013'!AY59+'7-d.  2014'!AY48</f>
        <v>54157.413302000001</v>
      </c>
      <c r="F157" s="321">
        <f>+'7-c.  2013'!AZ38+'7-c.  2013'!AZ59+'7-d.  2014'!AZ48</f>
        <v>54157.413302000001</v>
      </c>
      <c r="G157" s="321">
        <f>+'7-c.  2013'!BA38+'7-c.  2013'!BA59+'7-d.  2014'!BA48</f>
        <v>54157.413302000001</v>
      </c>
      <c r="H157" s="321">
        <f>+'7-c.  2013'!BB38+'7-c.  2013'!BB59+'7-d.  2014'!BB48</f>
        <v>54157.413302000001</v>
      </c>
      <c r="I157" s="321">
        <f>+'7-c.  2013'!BC38+'7-c.  2013'!BC59+'7-d.  2014'!BC48</f>
        <v>54157.413302000001</v>
      </c>
      <c r="J157" s="321">
        <f>+'7-c.  2013'!BD38+'7-c.  2013'!BD59+'7-d.  2014'!BD48</f>
        <v>54157.413302000001</v>
      </c>
      <c r="K157" s="321">
        <f>+'7-c.  2013'!BE38+'7-c.  2013'!BE59+'7-d.  2014'!BE48</f>
        <v>54157.413302000001</v>
      </c>
      <c r="L157" s="321">
        <f>+'7-c.  2013'!BF38+'7-c.  2013'!BF59+'7-d.  2014'!BF48</f>
        <v>54157.413302000001</v>
      </c>
      <c r="M157" s="321">
        <f>+'7-c.  2013'!BG38+'7-c.  2013'!BG59+'7-d.  2014'!BG48</f>
        <v>54157.413302000001</v>
      </c>
      <c r="N157" s="494"/>
      <c r="O157" s="321">
        <v>28</v>
      </c>
      <c r="P157" s="321">
        <f>+'7-c.  2013'!T38+'7-c.  2013'!T59+'7-d.  2014'!T48</f>
        <v>27.92883672</v>
      </c>
      <c r="Q157" s="321">
        <f>+'7-c.  2013'!U38+'7-c.  2013'!U59+'7-d.  2014'!U48</f>
        <v>27.92883672</v>
      </c>
      <c r="R157" s="321">
        <f>+'7-c.  2013'!V38+'7-c.  2013'!V59+'7-d.  2014'!V48</f>
        <v>27.92883672</v>
      </c>
      <c r="S157" s="321">
        <f>+'7-c.  2013'!W38+'7-c.  2013'!W59+'7-d.  2014'!W48</f>
        <v>27.92883672</v>
      </c>
      <c r="T157" s="321">
        <f>+'7-c.  2013'!X38+'7-c.  2013'!X59+'7-d.  2014'!X48</f>
        <v>27.92883672</v>
      </c>
      <c r="U157" s="321">
        <f>+'7-c.  2013'!Y38+'7-c.  2013'!Y59+'7-d.  2014'!Y48</f>
        <v>27.92883672</v>
      </c>
      <c r="V157" s="321">
        <f>+'7-c.  2013'!Z38+'7-c.  2013'!Z59+'7-d.  2014'!Z48</f>
        <v>27.92883672</v>
      </c>
      <c r="W157" s="321">
        <f>+'7-c.  2013'!AA38+'7-c.  2013'!AA59+'7-d.  2014'!AA48</f>
        <v>27.92883672</v>
      </c>
      <c r="X157" s="321">
        <f>+'7-c.  2013'!AB38+'7-c.  2013'!AB59+'7-d.  2014'!AB48</f>
        <v>27.92883672</v>
      </c>
      <c r="Y157" s="437">
        <f>Y156</f>
        <v>1</v>
      </c>
      <c r="Z157" s="437">
        <f>Z156</f>
        <v>0</v>
      </c>
      <c r="AA157" s="437">
        <f t="shared" ref="AA157:AL157" si="41">AA156</f>
        <v>0</v>
      </c>
      <c r="AB157" s="437">
        <f t="shared" si="41"/>
        <v>0</v>
      </c>
      <c r="AC157" s="437">
        <f t="shared" si="41"/>
        <v>0</v>
      </c>
      <c r="AD157" s="437">
        <f t="shared" si="41"/>
        <v>0</v>
      </c>
      <c r="AE157" s="437">
        <f t="shared" si="41"/>
        <v>0</v>
      </c>
      <c r="AF157" s="437">
        <f t="shared" si="41"/>
        <v>0</v>
      </c>
      <c r="AG157" s="437">
        <f t="shared" si="41"/>
        <v>0</v>
      </c>
      <c r="AH157" s="437">
        <f t="shared" si="41"/>
        <v>0</v>
      </c>
      <c r="AI157" s="437">
        <f t="shared" si="41"/>
        <v>0</v>
      </c>
      <c r="AJ157" s="437">
        <f t="shared" si="41"/>
        <v>0</v>
      </c>
      <c r="AK157" s="437">
        <f t="shared" si="41"/>
        <v>0</v>
      </c>
      <c r="AL157" s="437">
        <f t="shared" si="41"/>
        <v>0</v>
      </c>
      <c r="AM157" s="540"/>
    </row>
    <row r="158" spans="1:39" ht="15" outlineLevel="1">
      <c r="B158" s="320"/>
      <c r="C158" s="331"/>
      <c r="D158" s="317"/>
      <c r="E158" s="317"/>
      <c r="F158" s="317"/>
      <c r="G158" s="317"/>
      <c r="H158" s="317"/>
      <c r="I158" s="317"/>
      <c r="J158" s="317"/>
      <c r="K158" s="317"/>
      <c r="L158" s="317"/>
      <c r="M158" s="317"/>
      <c r="N158" s="309"/>
      <c r="O158" s="317"/>
      <c r="P158" s="317"/>
      <c r="Q158" s="317"/>
      <c r="R158" s="317"/>
      <c r="S158" s="317"/>
      <c r="T158" s="317"/>
      <c r="U158" s="317"/>
      <c r="V158" s="317"/>
      <c r="W158" s="317"/>
      <c r="X158" s="317"/>
      <c r="Y158" s="438"/>
      <c r="Z158" s="438"/>
      <c r="AA158" s="438"/>
      <c r="AB158" s="438"/>
      <c r="AC158" s="438"/>
      <c r="AD158" s="438"/>
      <c r="AE158" s="438"/>
      <c r="AF158" s="438"/>
      <c r="AG158" s="438"/>
      <c r="AH158" s="438"/>
      <c r="AI158" s="438"/>
      <c r="AJ158" s="438"/>
      <c r="AK158" s="438"/>
      <c r="AL158" s="438"/>
      <c r="AM158" s="332"/>
    </row>
    <row r="159" spans="1:39" ht="15" outlineLevel="1">
      <c r="A159" s="544">
        <v>4</v>
      </c>
      <c r="B159" s="320" t="s">
        <v>4</v>
      </c>
      <c r="C159" s="317" t="s">
        <v>25</v>
      </c>
      <c r="D159" s="321">
        <v>54900</v>
      </c>
      <c r="E159" s="321">
        <f>+'7-b.  2012'!AY31</f>
        <v>54900.204120000002</v>
      </c>
      <c r="F159" s="321">
        <f>+'7-b.  2012'!AZ31</f>
        <v>54900.204120000002</v>
      </c>
      <c r="G159" s="321">
        <f>+'7-b.  2012'!BA31</f>
        <v>54900.204120000002</v>
      </c>
      <c r="H159" s="321">
        <f>+'7-b.  2012'!BB31</f>
        <v>54075.411480000002</v>
      </c>
      <c r="I159" s="321">
        <f>+'7-b.  2012'!BC31</f>
        <v>54075.411480000002</v>
      </c>
      <c r="J159" s="321">
        <f>+'7-b.  2012'!BD31</f>
        <v>25463.927439999999</v>
      </c>
      <c r="K159" s="321">
        <f>+'7-b.  2012'!BE31</f>
        <v>25323.391250000001</v>
      </c>
      <c r="L159" s="321">
        <f>+'7-b.  2012'!BF31</f>
        <v>25323.391250000001</v>
      </c>
      <c r="M159" s="321">
        <f>+'7-b.  2012'!BG31</f>
        <v>25323.391250000001</v>
      </c>
      <c r="N159" s="317"/>
      <c r="O159" s="321">
        <v>9</v>
      </c>
      <c r="P159" s="321">
        <f>+'7-b.  2012'!T31</f>
        <v>9.0472356000000005</v>
      </c>
      <c r="Q159" s="321">
        <f>+'7-b.  2012'!U31</f>
        <v>9.0472356000000005</v>
      </c>
      <c r="R159" s="321">
        <f>+'7-b.  2012'!V31</f>
        <v>9.0472356000000005</v>
      </c>
      <c r="S159" s="321">
        <f>+'7-b.  2012'!W31</f>
        <v>9.0090453000000004</v>
      </c>
      <c r="T159" s="321">
        <f>+'7-b.  2012'!X31</f>
        <v>9.0090453000000004</v>
      </c>
      <c r="U159" s="321">
        <f>+'7-b.  2012'!Y31</f>
        <v>7.6842492</v>
      </c>
      <c r="V159" s="321">
        <f>+'7-b.  2012'!Z31</f>
        <v>7.6682062000000002</v>
      </c>
      <c r="W159" s="321">
        <f>+'7-b.  2012'!AA31</f>
        <v>7.6682062000000002</v>
      </c>
      <c r="X159" s="321">
        <f>+'7-b.  2012'!AB31</f>
        <v>7.6682062000000002</v>
      </c>
      <c r="Y159" s="436">
        <v>1</v>
      </c>
      <c r="Z159" s="436"/>
      <c r="AA159" s="436"/>
      <c r="AB159" s="436"/>
      <c r="AC159" s="436"/>
      <c r="AD159" s="436"/>
      <c r="AE159" s="436"/>
      <c r="AF159" s="436"/>
      <c r="AG159" s="436"/>
      <c r="AH159" s="436"/>
      <c r="AI159" s="436"/>
      <c r="AJ159" s="436"/>
      <c r="AK159" s="436"/>
      <c r="AL159" s="436"/>
      <c r="AM159" s="322">
        <f>SUM(Y159:AL159)</f>
        <v>1</v>
      </c>
    </row>
    <row r="160" spans="1:39" ht="15" outlineLevel="1">
      <c r="B160" s="320" t="s">
        <v>247</v>
      </c>
      <c r="C160" s="317" t="s">
        <v>164</v>
      </c>
      <c r="D160" s="321"/>
      <c r="E160" s="321"/>
      <c r="F160" s="321"/>
      <c r="G160" s="321"/>
      <c r="H160" s="321"/>
      <c r="I160" s="321"/>
      <c r="J160" s="321"/>
      <c r="K160" s="321"/>
      <c r="L160" s="321"/>
      <c r="M160" s="321"/>
      <c r="N160" s="494"/>
      <c r="O160" s="321"/>
      <c r="P160" s="321"/>
      <c r="Q160" s="321"/>
      <c r="R160" s="321"/>
      <c r="S160" s="321"/>
      <c r="T160" s="321"/>
      <c r="U160" s="321"/>
      <c r="V160" s="321"/>
      <c r="W160" s="321"/>
      <c r="X160" s="321"/>
      <c r="Y160" s="437">
        <f>Y159</f>
        <v>1</v>
      </c>
      <c r="Z160" s="437">
        <f>Z159</f>
        <v>0</v>
      </c>
      <c r="AA160" s="437">
        <f t="shared" ref="AA160:AL160" si="42">AA159</f>
        <v>0</v>
      </c>
      <c r="AB160" s="437">
        <f t="shared" si="42"/>
        <v>0</v>
      </c>
      <c r="AC160" s="437">
        <f t="shared" si="42"/>
        <v>0</v>
      </c>
      <c r="AD160" s="437">
        <f t="shared" si="42"/>
        <v>0</v>
      </c>
      <c r="AE160" s="437">
        <f t="shared" si="42"/>
        <v>0</v>
      </c>
      <c r="AF160" s="437">
        <f t="shared" si="42"/>
        <v>0</v>
      </c>
      <c r="AG160" s="437">
        <f t="shared" si="42"/>
        <v>0</v>
      </c>
      <c r="AH160" s="437">
        <f t="shared" si="42"/>
        <v>0</v>
      </c>
      <c r="AI160" s="437">
        <f t="shared" si="42"/>
        <v>0</v>
      </c>
      <c r="AJ160" s="437">
        <f t="shared" si="42"/>
        <v>0</v>
      </c>
      <c r="AK160" s="437">
        <f t="shared" si="42"/>
        <v>0</v>
      </c>
      <c r="AL160" s="437">
        <f t="shared" si="42"/>
        <v>0</v>
      </c>
      <c r="AM160" s="540"/>
    </row>
    <row r="161" spans="1:39" ht="15" outlineLevel="1">
      <c r="B161" s="320"/>
      <c r="C161" s="331"/>
      <c r="D161" s="330"/>
      <c r="E161" s="330"/>
      <c r="F161" s="330"/>
      <c r="G161" s="330"/>
      <c r="H161" s="330"/>
      <c r="I161" s="330"/>
      <c r="J161" s="330"/>
      <c r="K161" s="330"/>
      <c r="L161" s="330"/>
      <c r="M161" s="330"/>
      <c r="N161" s="317"/>
      <c r="O161" s="330"/>
      <c r="P161" s="330"/>
      <c r="Q161" s="330"/>
      <c r="R161" s="330"/>
      <c r="S161" s="330"/>
      <c r="T161" s="330"/>
      <c r="U161" s="330"/>
      <c r="V161" s="330"/>
      <c r="W161" s="330"/>
      <c r="X161" s="330"/>
      <c r="Y161" s="438"/>
      <c r="Z161" s="438"/>
      <c r="AA161" s="438"/>
      <c r="AB161" s="438"/>
      <c r="AC161" s="438"/>
      <c r="AD161" s="438"/>
      <c r="AE161" s="438"/>
      <c r="AF161" s="438"/>
      <c r="AG161" s="438"/>
      <c r="AH161" s="438"/>
      <c r="AI161" s="438"/>
      <c r="AJ161" s="438"/>
      <c r="AK161" s="438"/>
      <c r="AL161" s="438"/>
      <c r="AM161" s="332"/>
    </row>
    <row r="162" spans="1:39" ht="15" outlineLevel="1">
      <c r="A162" s="544">
        <v>5</v>
      </c>
      <c r="B162" s="320" t="s">
        <v>5</v>
      </c>
      <c r="C162" s="317" t="s">
        <v>25</v>
      </c>
      <c r="D162" s="321">
        <v>1051579</v>
      </c>
      <c r="E162" s="321">
        <f>+'7-b.  2012'!AY30</f>
        <v>1051578.7690000001</v>
      </c>
      <c r="F162" s="321">
        <f>+'7-b.  2012'!AZ30</f>
        <v>1051578.7690000001</v>
      </c>
      <c r="G162" s="321">
        <f>+'7-b.  2012'!BA30</f>
        <v>1051578.7690000001</v>
      </c>
      <c r="H162" s="321">
        <f>+'7-b.  2012'!BB30</f>
        <v>945302.41650000005</v>
      </c>
      <c r="I162" s="321">
        <f>+'7-b.  2012'!BC30</f>
        <v>768665.8861</v>
      </c>
      <c r="J162" s="321">
        <f>+'7-b.  2012'!BD30</f>
        <v>524308.97140000004</v>
      </c>
      <c r="K162" s="321">
        <f>+'7-b.  2012'!BE30</f>
        <v>523219.09889999998</v>
      </c>
      <c r="L162" s="321">
        <f>+'7-b.  2012'!BF30</f>
        <v>523219.09889999998</v>
      </c>
      <c r="M162" s="321">
        <f>+'7-b.  2012'!BG30</f>
        <v>265755.48690000002</v>
      </c>
      <c r="N162" s="317"/>
      <c r="O162" s="321">
        <v>58</v>
      </c>
      <c r="P162" s="321">
        <f>+'7-b.  2012'!T30</f>
        <v>58.111344000000003</v>
      </c>
      <c r="Q162" s="321">
        <f>+'7-b.  2012'!U30</f>
        <v>58.111344000000003</v>
      </c>
      <c r="R162" s="321">
        <f>+'7-b.  2012'!V30</f>
        <v>58.111344000000003</v>
      </c>
      <c r="S162" s="321">
        <f>+'7-b.  2012'!W30</f>
        <v>53.190435999999998</v>
      </c>
      <c r="T162" s="321">
        <f>+'7-b.  2012'!X30</f>
        <v>45.011642999999999</v>
      </c>
      <c r="U162" s="321">
        <f>+'7-b.  2012'!Y30</f>
        <v>33.697197000000003</v>
      </c>
      <c r="V162" s="321">
        <f>+'7-b.  2012'!Z30</f>
        <v>33.572783000000001</v>
      </c>
      <c r="W162" s="321">
        <f>+'7-b.  2012'!AA30</f>
        <v>33.572783000000001</v>
      </c>
      <c r="X162" s="321">
        <f>+'7-b.  2012'!AB30</f>
        <v>21.651458000000002</v>
      </c>
      <c r="Y162" s="436">
        <v>1</v>
      </c>
      <c r="Z162" s="436"/>
      <c r="AA162" s="436"/>
      <c r="AB162" s="436"/>
      <c r="AC162" s="436"/>
      <c r="AD162" s="436"/>
      <c r="AE162" s="436"/>
      <c r="AF162" s="436"/>
      <c r="AG162" s="436"/>
      <c r="AH162" s="436"/>
      <c r="AI162" s="436"/>
      <c r="AJ162" s="436"/>
      <c r="AK162" s="436"/>
      <c r="AL162" s="436"/>
      <c r="AM162" s="322">
        <f>SUM(Y162:AL162)</f>
        <v>1</v>
      </c>
    </row>
    <row r="163" spans="1:39" ht="15" outlineLevel="1">
      <c r="B163" s="320" t="s">
        <v>247</v>
      </c>
      <c r="C163" s="317" t="s">
        <v>164</v>
      </c>
      <c r="D163" s="321"/>
      <c r="E163" s="321"/>
      <c r="F163" s="321"/>
      <c r="G163" s="321"/>
      <c r="H163" s="321"/>
      <c r="I163" s="321"/>
      <c r="J163" s="321"/>
      <c r="K163" s="321"/>
      <c r="L163" s="321"/>
      <c r="M163" s="321"/>
      <c r="N163" s="494"/>
      <c r="O163" s="321"/>
      <c r="P163" s="321"/>
      <c r="Q163" s="321"/>
      <c r="R163" s="321"/>
      <c r="S163" s="321"/>
      <c r="T163" s="321"/>
      <c r="U163" s="321"/>
      <c r="V163" s="321"/>
      <c r="W163" s="321"/>
      <c r="X163" s="321"/>
      <c r="Y163" s="437">
        <f>Y162</f>
        <v>1</v>
      </c>
      <c r="Z163" s="437">
        <f>Z162</f>
        <v>0</v>
      </c>
      <c r="AA163" s="437">
        <f t="shared" ref="AA163:AL163" si="43">AA162</f>
        <v>0</v>
      </c>
      <c r="AB163" s="437">
        <f t="shared" si="43"/>
        <v>0</v>
      </c>
      <c r="AC163" s="437">
        <f t="shared" si="43"/>
        <v>0</v>
      </c>
      <c r="AD163" s="437">
        <f t="shared" si="43"/>
        <v>0</v>
      </c>
      <c r="AE163" s="437">
        <f t="shared" si="43"/>
        <v>0</v>
      </c>
      <c r="AF163" s="437">
        <f t="shared" si="43"/>
        <v>0</v>
      </c>
      <c r="AG163" s="437">
        <f t="shared" si="43"/>
        <v>0</v>
      </c>
      <c r="AH163" s="437">
        <f t="shared" si="43"/>
        <v>0</v>
      </c>
      <c r="AI163" s="437">
        <f t="shared" si="43"/>
        <v>0</v>
      </c>
      <c r="AJ163" s="437">
        <f t="shared" si="43"/>
        <v>0</v>
      </c>
      <c r="AK163" s="437">
        <f t="shared" si="43"/>
        <v>0</v>
      </c>
      <c r="AL163" s="437">
        <f t="shared" si="43"/>
        <v>0</v>
      </c>
      <c r="AM163" s="540"/>
    </row>
    <row r="164" spans="1:39" ht="15" outlineLevel="1">
      <c r="B164" s="320"/>
      <c r="C164" s="331"/>
      <c r="D164" s="330"/>
      <c r="E164" s="330"/>
      <c r="F164" s="330"/>
      <c r="G164" s="330"/>
      <c r="H164" s="330"/>
      <c r="I164" s="330"/>
      <c r="J164" s="330"/>
      <c r="K164" s="330"/>
      <c r="L164" s="330"/>
      <c r="M164" s="330"/>
      <c r="N164" s="317"/>
      <c r="O164" s="330"/>
      <c r="P164" s="330"/>
      <c r="Q164" s="330"/>
      <c r="R164" s="330"/>
      <c r="S164" s="330"/>
      <c r="T164" s="330"/>
      <c r="U164" s="330"/>
      <c r="V164" s="330"/>
      <c r="W164" s="330"/>
      <c r="X164" s="330"/>
      <c r="Y164" s="438"/>
      <c r="Z164" s="438"/>
      <c r="AA164" s="438"/>
      <c r="AB164" s="438"/>
      <c r="AC164" s="438"/>
      <c r="AD164" s="438"/>
      <c r="AE164" s="438"/>
      <c r="AF164" s="438"/>
      <c r="AG164" s="438"/>
      <c r="AH164" s="438"/>
      <c r="AI164" s="438"/>
      <c r="AJ164" s="438"/>
      <c r="AK164" s="438"/>
      <c r="AL164" s="438"/>
      <c r="AM164" s="332"/>
    </row>
    <row r="165" spans="1:39" ht="15" outlineLevel="1">
      <c r="A165" s="544">
        <v>6</v>
      </c>
      <c r="B165" s="320" t="s">
        <v>6</v>
      </c>
      <c r="C165" s="317" t="s">
        <v>25</v>
      </c>
      <c r="D165" s="321"/>
      <c r="E165" s="321"/>
      <c r="F165" s="321"/>
      <c r="G165" s="321"/>
      <c r="H165" s="321"/>
      <c r="I165" s="321"/>
      <c r="J165" s="321"/>
      <c r="K165" s="321"/>
      <c r="L165" s="321"/>
      <c r="M165" s="321"/>
      <c r="N165" s="317"/>
      <c r="O165" s="321"/>
      <c r="P165" s="321"/>
      <c r="Q165" s="321"/>
      <c r="R165" s="321"/>
      <c r="S165" s="321"/>
      <c r="T165" s="321"/>
      <c r="U165" s="321"/>
      <c r="V165" s="321"/>
      <c r="W165" s="321"/>
      <c r="X165" s="321"/>
      <c r="Y165" s="436"/>
      <c r="Z165" s="436"/>
      <c r="AA165" s="436"/>
      <c r="AB165" s="436"/>
      <c r="AC165" s="436"/>
      <c r="AD165" s="436"/>
      <c r="AE165" s="436"/>
      <c r="AF165" s="436"/>
      <c r="AG165" s="436"/>
      <c r="AH165" s="436"/>
      <c r="AI165" s="436"/>
      <c r="AJ165" s="436"/>
      <c r="AK165" s="436"/>
      <c r="AL165" s="436"/>
      <c r="AM165" s="322">
        <f>SUM(Y165:AL165)</f>
        <v>0</v>
      </c>
    </row>
    <row r="166" spans="1:39" ht="15" outlineLevel="1">
      <c r="B166" s="320" t="s">
        <v>247</v>
      </c>
      <c r="C166" s="317" t="s">
        <v>164</v>
      </c>
      <c r="D166" s="321"/>
      <c r="E166" s="321"/>
      <c r="F166" s="321"/>
      <c r="G166" s="321"/>
      <c r="H166" s="321"/>
      <c r="I166" s="321"/>
      <c r="J166" s="321"/>
      <c r="K166" s="321"/>
      <c r="L166" s="321"/>
      <c r="M166" s="321"/>
      <c r="N166" s="494"/>
      <c r="O166" s="321"/>
      <c r="P166" s="321"/>
      <c r="Q166" s="321"/>
      <c r="R166" s="321"/>
      <c r="S166" s="321"/>
      <c r="T166" s="321"/>
      <c r="U166" s="321"/>
      <c r="V166" s="321"/>
      <c r="W166" s="321"/>
      <c r="X166" s="321"/>
      <c r="Y166" s="437">
        <f>Y165</f>
        <v>0</v>
      </c>
      <c r="Z166" s="437">
        <f>Z165</f>
        <v>0</v>
      </c>
      <c r="AA166" s="437">
        <f t="shared" ref="AA166:AL166" si="44">AA165</f>
        <v>0</v>
      </c>
      <c r="AB166" s="437">
        <f t="shared" si="44"/>
        <v>0</v>
      </c>
      <c r="AC166" s="437">
        <f t="shared" si="44"/>
        <v>0</v>
      </c>
      <c r="AD166" s="437">
        <f t="shared" si="44"/>
        <v>0</v>
      </c>
      <c r="AE166" s="437">
        <f t="shared" si="44"/>
        <v>0</v>
      </c>
      <c r="AF166" s="437">
        <f t="shared" si="44"/>
        <v>0</v>
      </c>
      <c r="AG166" s="437">
        <f t="shared" si="44"/>
        <v>0</v>
      </c>
      <c r="AH166" s="437">
        <f t="shared" si="44"/>
        <v>0</v>
      </c>
      <c r="AI166" s="437">
        <f t="shared" si="44"/>
        <v>0</v>
      </c>
      <c r="AJ166" s="437">
        <f t="shared" si="44"/>
        <v>0</v>
      </c>
      <c r="AK166" s="437">
        <f t="shared" si="44"/>
        <v>0</v>
      </c>
      <c r="AL166" s="437">
        <f t="shared" si="44"/>
        <v>0</v>
      </c>
      <c r="AM166" s="540"/>
    </row>
    <row r="167" spans="1:39" ht="15" outlineLevel="1">
      <c r="B167" s="320"/>
      <c r="C167" s="331"/>
      <c r="D167" s="330"/>
      <c r="E167" s="330"/>
      <c r="F167" s="330"/>
      <c r="G167" s="330"/>
      <c r="H167" s="330"/>
      <c r="I167" s="330"/>
      <c r="J167" s="330"/>
      <c r="K167" s="330"/>
      <c r="L167" s="330"/>
      <c r="M167" s="330"/>
      <c r="N167" s="317"/>
      <c r="O167" s="330"/>
      <c r="P167" s="330"/>
      <c r="Q167" s="330"/>
      <c r="R167" s="330"/>
      <c r="S167" s="330"/>
      <c r="T167" s="330"/>
      <c r="U167" s="330"/>
      <c r="V167" s="330"/>
      <c r="W167" s="330"/>
      <c r="X167" s="330"/>
      <c r="Y167" s="438"/>
      <c r="Z167" s="438"/>
      <c r="AA167" s="438"/>
      <c r="AB167" s="438"/>
      <c r="AC167" s="438"/>
      <c r="AD167" s="438"/>
      <c r="AE167" s="438"/>
      <c r="AF167" s="438"/>
      <c r="AG167" s="438"/>
      <c r="AH167" s="438"/>
      <c r="AI167" s="438"/>
      <c r="AJ167" s="438"/>
      <c r="AK167" s="438"/>
      <c r="AL167" s="438"/>
      <c r="AM167" s="332"/>
    </row>
    <row r="168" spans="1:39" ht="15" outlineLevel="1">
      <c r="A168" s="544">
        <v>7</v>
      </c>
      <c r="B168" s="320" t="s">
        <v>42</v>
      </c>
      <c r="C168" s="317" t="s">
        <v>25</v>
      </c>
      <c r="D168" s="321">
        <v>10075</v>
      </c>
      <c r="E168" s="321"/>
      <c r="F168" s="321"/>
      <c r="G168" s="321"/>
      <c r="H168" s="321"/>
      <c r="I168" s="321"/>
      <c r="J168" s="321"/>
      <c r="K168" s="321"/>
      <c r="L168" s="321"/>
      <c r="M168" s="321"/>
      <c r="N168" s="317"/>
      <c r="O168" s="321">
        <v>1262</v>
      </c>
      <c r="P168" s="321"/>
      <c r="Q168" s="321"/>
      <c r="R168" s="321"/>
      <c r="S168" s="321"/>
      <c r="T168" s="321"/>
      <c r="U168" s="321"/>
      <c r="V168" s="321"/>
      <c r="W168" s="321"/>
      <c r="X168" s="321"/>
      <c r="Y168" s="436">
        <v>1</v>
      </c>
      <c r="Z168" s="436"/>
      <c r="AA168" s="436"/>
      <c r="AB168" s="436"/>
      <c r="AC168" s="436"/>
      <c r="AD168" s="436"/>
      <c r="AE168" s="436"/>
      <c r="AF168" s="436"/>
      <c r="AG168" s="436"/>
      <c r="AH168" s="436"/>
      <c r="AI168" s="436"/>
      <c r="AJ168" s="436"/>
      <c r="AK168" s="436"/>
      <c r="AL168" s="436"/>
      <c r="AM168" s="322">
        <f>SUM(Y168:AL168)</f>
        <v>1</v>
      </c>
    </row>
    <row r="169" spans="1:39" ht="15" outlineLevel="1">
      <c r="B169" s="320" t="s">
        <v>247</v>
      </c>
      <c r="C169" s="317" t="s">
        <v>164</v>
      </c>
      <c r="D169" s="321"/>
      <c r="E169" s="321"/>
      <c r="F169" s="321"/>
      <c r="G169" s="321"/>
      <c r="H169" s="321"/>
      <c r="I169" s="321"/>
      <c r="J169" s="321"/>
      <c r="K169" s="321"/>
      <c r="L169" s="321"/>
      <c r="M169" s="321"/>
      <c r="N169" s="317"/>
      <c r="O169" s="321"/>
      <c r="P169" s="321"/>
      <c r="Q169" s="321"/>
      <c r="R169" s="321"/>
      <c r="S169" s="321"/>
      <c r="T169" s="321"/>
      <c r="U169" s="321"/>
      <c r="V169" s="321"/>
      <c r="W169" s="321"/>
      <c r="X169" s="321"/>
      <c r="Y169" s="437">
        <f>Y168</f>
        <v>1</v>
      </c>
      <c r="Z169" s="437">
        <f>Z168</f>
        <v>0</v>
      </c>
      <c r="AA169" s="437">
        <f t="shared" ref="AA169:AL169" si="45">AA168</f>
        <v>0</v>
      </c>
      <c r="AB169" s="437">
        <f t="shared" si="45"/>
        <v>0</v>
      </c>
      <c r="AC169" s="437">
        <f t="shared" si="45"/>
        <v>0</v>
      </c>
      <c r="AD169" s="437">
        <f t="shared" si="45"/>
        <v>0</v>
      </c>
      <c r="AE169" s="437">
        <f t="shared" si="45"/>
        <v>0</v>
      </c>
      <c r="AF169" s="437">
        <f t="shared" si="45"/>
        <v>0</v>
      </c>
      <c r="AG169" s="437">
        <f t="shared" si="45"/>
        <v>0</v>
      </c>
      <c r="AH169" s="437">
        <f t="shared" si="45"/>
        <v>0</v>
      </c>
      <c r="AI169" s="437">
        <f t="shared" si="45"/>
        <v>0</v>
      </c>
      <c r="AJ169" s="437">
        <f t="shared" si="45"/>
        <v>0</v>
      </c>
      <c r="AK169" s="437">
        <f t="shared" si="45"/>
        <v>0</v>
      </c>
      <c r="AL169" s="437">
        <f t="shared" si="45"/>
        <v>0</v>
      </c>
      <c r="AM169" s="540"/>
    </row>
    <row r="170" spans="1:39" ht="15" outlineLevel="1">
      <c r="B170" s="320"/>
      <c r="C170" s="331"/>
      <c r="D170" s="330"/>
      <c r="E170" s="330"/>
      <c r="F170" s="330"/>
      <c r="G170" s="330"/>
      <c r="H170" s="330"/>
      <c r="I170" s="330"/>
      <c r="J170" s="330"/>
      <c r="K170" s="330"/>
      <c r="L170" s="330"/>
      <c r="M170" s="330"/>
      <c r="N170" s="317"/>
      <c r="O170" s="330"/>
      <c r="P170" s="330"/>
      <c r="Q170" s="330"/>
      <c r="R170" s="330"/>
      <c r="S170" s="330"/>
      <c r="T170" s="330"/>
      <c r="U170" s="330"/>
      <c r="V170" s="330"/>
      <c r="W170" s="330"/>
      <c r="X170" s="330"/>
      <c r="Y170" s="438"/>
      <c r="Z170" s="438"/>
      <c r="AA170" s="438"/>
      <c r="AB170" s="438"/>
      <c r="AC170" s="438"/>
      <c r="AD170" s="438"/>
      <c r="AE170" s="438"/>
      <c r="AF170" s="438"/>
      <c r="AG170" s="438"/>
      <c r="AH170" s="438"/>
      <c r="AI170" s="438"/>
      <c r="AJ170" s="438"/>
      <c r="AK170" s="438"/>
      <c r="AL170" s="438"/>
      <c r="AM170" s="332"/>
    </row>
    <row r="171" spans="1:39" s="309" customFormat="1" ht="15" outlineLevel="1">
      <c r="A171" s="544">
        <v>8</v>
      </c>
      <c r="B171" s="320" t="s">
        <v>498</v>
      </c>
      <c r="C171" s="317" t="s">
        <v>25</v>
      </c>
      <c r="D171" s="321"/>
      <c r="E171" s="321"/>
      <c r="F171" s="321"/>
      <c r="G171" s="321"/>
      <c r="H171" s="321"/>
      <c r="I171" s="321"/>
      <c r="J171" s="321"/>
      <c r="K171" s="321"/>
      <c r="L171" s="321"/>
      <c r="M171" s="321"/>
      <c r="N171" s="317"/>
      <c r="O171" s="321"/>
      <c r="P171" s="321"/>
      <c r="Q171" s="321"/>
      <c r="R171" s="321"/>
      <c r="S171" s="321"/>
      <c r="T171" s="321"/>
      <c r="U171" s="321"/>
      <c r="V171" s="321"/>
      <c r="W171" s="321"/>
      <c r="X171" s="321"/>
      <c r="Y171" s="436"/>
      <c r="Z171" s="436"/>
      <c r="AA171" s="436"/>
      <c r="AB171" s="436"/>
      <c r="AC171" s="436"/>
      <c r="AD171" s="436"/>
      <c r="AE171" s="436"/>
      <c r="AF171" s="436"/>
      <c r="AG171" s="436"/>
      <c r="AH171" s="436"/>
      <c r="AI171" s="436"/>
      <c r="AJ171" s="436"/>
      <c r="AK171" s="436"/>
      <c r="AL171" s="436"/>
      <c r="AM171" s="322">
        <f>SUM(Y171:AL171)</f>
        <v>0</v>
      </c>
    </row>
    <row r="172" spans="1:39" s="309" customFormat="1" ht="15" outlineLevel="1">
      <c r="A172" s="544"/>
      <c r="B172" s="320" t="s">
        <v>247</v>
      </c>
      <c r="C172" s="317" t="s">
        <v>164</v>
      </c>
      <c r="D172" s="321"/>
      <c r="E172" s="321"/>
      <c r="F172" s="321"/>
      <c r="G172" s="321"/>
      <c r="H172" s="321"/>
      <c r="I172" s="321"/>
      <c r="J172" s="321"/>
      <c r="K172" s="321"/>
      <c r="L172" s="321"/>
      <c r="M172" s="321"/>
      <c r="N172" s="317"/>
      <c r="O172" s="321"/>
      <c r="P172" s="321"/>
      <c r="Q172" s="321"/>
      <c r="R172" s="321"/>
      <c r="S172" s="321"/>
      <c r="T172" s="321"/>
      <c r="U172" s="321"/>
      <c r="V172" s="321"/>
      <c r="W172" s="321"/>
      <c r="X172" s="321"/>
      <c r="Y172" s="437">
        <f>Y171</f>
        <v>0</v>
      </c>
      <c r="Z172" s="437">
        <f>Z171</f>
        <v>0</v>
      </c>
      <c r="AA172" s="437">
        <f t="shared" ref="AA172:AL172" si="46">AA171</f>
        <v>0</v>
      </c>
      <c r="AB172" s="437">
        <f t="shared" si="46"/>
        <v>0</v>
      </c>
      <c r="AC172" s="437">
        <f t="shared" si="46"/>
        <v>0</v>
      </c>
      <c r="AD172" s="437">
        <f t="shared" si="46"/>
        <v>0</v>
      </c>
      <c r="AE172" s="437">
        <f t="shared" si="46"/>
        <v>0</v>
      </c>
      <c r="AF172" s="437">
        <f t="shared" si="46"/>
        <v>0</v>
      </c>
      <c r="AG172" s="437">
        <f t="shared" si="46"/>
        <v>0</v>
      </c>
      <c r="AH172" s="437">
        <f t="shared" si="46"/>
        <v>0</v>
      </c>
      <c r="AI172" s="437">
        <f t="shared" si="46"/>
        <v>0</v>
      </c>
      <c r="AJ172" s="437">
        <f t="shared" si="46"/>
        <v>0</v>
      </c>
      <c r="AK172" s="437">
        <f t="shared" si="46"/>
        <v>0</v>
      </c>
      <c r="AL172" s="437">
        <f t="shared" si="46"/>
        <v>0</v>
      </c>
      <c r="AM172" s="540"/>
    </row>
    <row r="173" spans="1:39" s="309" customFormat="1" ht="15" outlineLevel="1">
      <c r="A173" s="544"/>
      <c r="B173" s="320"/>
      <c r="C173" s="331"/>
      <c r="D173" s="330"/>
      <c r="E173" s="330"/>
      <c r="F173" s="330"/>
      <c r="G173" s="330"/>
      <c r="H173" s="330"/>
      <c r="I173" s="330"/>
      <c r="J173" s="330"/>
      <c r="K173" s="330"/>
      <c r="L173" s="330"/>
      <c r="M173" s="330"/>
      <c r="N173" s="317"/>
      <c r="O173" s="330"/>
      <c r="P173" s="330"/>
      <c r="Q173" s="330"/>
      <c r="R173" s="330"/>
      <c r="S173" s="330"/>
      <c r="T173" s="330"/>
      <c r="U173" s="330"/>
      <c r="V173" s="330"/>
      <c r="W173" s="330"/>
      <c r="X173" s="330"/>
      <c r="Y173" s="438"/>
      <c r="Z173" s="438"/>
      <c r="AA173" s="438"/>
      <c r="AB173" s="438"/>
      <c r="AC173" s="438"/>
      <c r="AD173" s="438"/>
      <c r="AE173" s="438"/>
      <c r="AF173" s="438"/>
      <c r="AG173" s="438"/>
      <c r="AH173" s="438"/>
      <c r="AI173" s="438"/>
      <c r="AJ173" s="438"/>
      <c r="AK173" s="438"/>
      <c r="AL173" s="438"/>
      <c r="AM173" s="332"/>
    </row>
    <row r="174" spans="1:39" ht="15" outlineLevel="1">
      <c r="A174" s="544">
        <v>9</v>
      </c>
      <c r="B174" s="320" t="s">
        <v>7</v>
      </c>
      <c r="C174" s="317" t="s">
        <v>25</v>
      </c>
      <c r="D174" s="321"/>
      <c r="E174" s="321"/>
      <c r="F174" s="321"/>
      <c r="G174" s="321"/>
      <c r="H174" s="321"/>
      <c r="I174" s="321"/>
      <c r="J174" s="321"/>
      <c r="K174" s="321"/>
      <c r="L174" s="321"/>
      <c r="M174" s="321"/>
      <c r="N174" s="317"/>
      <c r="O174" s="321"/>
      <c r="P174" s="321"/>
      <c r="Q174" s="321"/>
      <c r="R174" s="321"/>
      <c r="S174" s="321"/>
      <c r="T174" s="321"/>
      <c r="U174" s="321"/>
      <c r="V174" s="321"/>
      <c r="W174" s="321"/>
      <c r="X174" s="321"/>
      <c r="Y174" s="436"/>
      <c r="Z174" s="436"/>
      <c r="AA174" s="436"/>
      <c r="AB174" s="436"/>
      <c r="AC174" s="436"/>
      <c r="AD174" s="436"/>
      <c r="AE174" s="436"/>
      <c r="AF174" s="436"/>
      <c r="AG174" s="436"/>
      <c r="AH174" s="436"/>
      <c r="AI174" s="436"/>
      <c r="AJ174" s="436"/>
      <c r="AK174" s="436"/>
      <c r="AL174" s="436"/>
      <c r="AM174" s="322">
        <f>SUM(Y174:AL174)</f>
        <v>0</v>
      </c>
    </row>
    <row r="175" spans="1:39" ht="15" outlineLevel="1">
      <c r="B175" s="320" t="s">
        <v>247</v>
      </c>
      <c r="C175" s="317" t="s">
        <v>164</v>
      </c>
      <c r="D175" s="321"/>
      <c r="E175" s="321"/>
      <c r="F175" s="321"/>
      <c r="G175" s="321"/>
      <c r="H175" s="321"/>
      <c r="I175" s="321"/>
      <c r="J175" s="321"/>
      <c r="K175" s="321"/>
      <c r="L175" s="321"/>
      <c r="M175" s="321"/>
      <c r="N175" s="317"/>
      <c r="O175" s="321"/>
      <c r="P175" s="321"/>
      <c r="Q175" s="321"/>
      <c r="R175" s="321"/>
      <c r="S175" s="321"/>
      <c r="T175" s="321"/>
      <c r="U175" s="321"/>
      <c r="V175" s="321"/>
      <c r="W175" s="321"/>
      <c r="X175" s="321"/>
      <c r="Y175" s="437">
        <f>Y174</f>
        <v>0</v>
      </c>
      <c r="Z175" s="437">
        <f>Z174</f>
        <v>0</v>
      </c>
      <c r="AA175" s="437">
        <f t="shared" ref="AA175:AL175" si="47">AA174</f>
        <v>0</v>
      </c>
      <c r="AB175" s="437">
        <f t="shared" si="47"/>
        <v>0</v>
      </c>
      <c r="AC175" s="437">
        <f t="shared" si="47"/>
        <v>0</v>
      </c>
      <c r="AD175" s="437">
        <f t="shared" si="47"/>
        <v>0</v>
      </c>
      <c r="AE175" s="437">
        <f t="shared" si="47"/>
        <v>0</v>
      </c>
      <c r="AF175" s="437">
        <f t="shared" si="47"/>
        <v>0</v>
      </c>
      <c r="AG175" s="437">
        <f t="shared" si="47"/>
        <v>0</v>
      </c>
      <c r="AH175" s="437">
        <f t="shared" si="47"/>
        <v>0</v>
      </c>
      <c r="AI175" s="437">
        <f t="shared" si="47"/>
        <v>0</v>
      </c>
      <c r="AJ175" s="437">
        <f t="shared" si="47"/>
        <v>0</v>
      </c>
      <c r="AK175" s="437">
        <f t="shared" si="47"/>
        <v>0</v>
      </c>
      <c r="AL175" s="437">
        <f t="shared" si="47"/>
        <v>0</v>
      </c>
      <c r="AM175" s="540"/>
    </row>
    <row r="176" spans="1:39" ht="15" outlineLevel="1">
      <c r="B176" s="333"/>
      <c r="C176" s="334"/>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438"/>
      <c r="Z176" s="438"/>
      <c r="AA176" s="438"/>
      <c r="AB176" s="438"/>
      <c r="AC176" s="438"/>
      <c r="AD176" s="438"/>
      <c r="AE176" s="438"/>
      <c r="AF176" s="438"/>
      <c r="AG176" s="438"/>
      <c r="AH176" s="438"/>
      <c r="AI176" s="438"/>
      <c r="AJ176" s="438"/>
      <c r="AK176" s="438"/>
      <c r="AL176" s="438"/>
      <c r="AM176" s="332"/>
    </row>
    <row r="177" spans="1:39" ht="15.75" outlineLevel="1">
      <c r="A177" s="545"/>
      <c r="B177" s="314" t="s">
        <v>8</v>
      </c>
      <c r="C177" s="315"/>
      <c r="D177" s="315"/>
      <c r="E177" s="315"/>
      <c r="F177" s="315"/>
      <c r="G177" s="315"/>
      <c r="H177" s="315"/>
      <c r="I177" s="315"/>
      <c r="J177" s="315"/>
      <c r="K177" s="315"/>
      <c r="L177" s="315"/>
      <c r="M177" s="315"/>
      <c r="N177" s="317"/>
      <c r="O177" s="315"/>
      <c r="P177" s="315"/>
      <c r="Q177" s="315"/>
      <c r="R177" s="315"/>
      <c r="S177" s="315"/>
      <c r="T177" s="315"/>
      <c r="U177" s="315"/>
      <c r="V177" s="315"/>
      <c r="W177" s="315"/>
      <c r="X177" s="315"/>
      <c r="Y177" s="440"/>
      <c r="Z177" s="440"/>
      <c r="AA177" s="440"/>
      <c r="AB177" s="440"/>
      <c r="AC177" s="440"/>
      <c r="AD177" s="440"/>
      <c r="AE177" s="440"/>
      <c r="AF177" s="440"/>
      <c r="AG177" s="440"/>
      <c r="AH177" s="440"/>
      <c r="AI177" s="440"/>
      <c r="AJ177" s="440"/>
      <c r="AK177" s="440"/>
      <c r="AL177" s="440"/>
      <c r="AM177" s="318"/>
    </row>
    <row r="178" spans="1:39" ht="15" outlineLevel="1">
      <c r="A178" s="544">
        <v>10</v>
      </c>
      <c r="B178" s="336" t="s">
        <v>22</v>
      </c>
      <c r="C178" s="317" t="s">
        <v>25</v>
      </c>
      <c r="D178" s="321">
        <v>24392637</v>
      </c>
      <c r="E178" s="321">
        <f>+'7-b.  2012'!AY25</f>
        <v>24288756.170000002</v>
      </c>
      <c r="F178" s="321">
        <f>+'7-b.  2012'!AZ25</f>
        <v>24131826.149999999</v>
      </c>
      <c r="G178" s="321">
        <f>+'7-b.  2012'!BA25</f>
        <v>23935785.25</v>
      </c>
      <c r="H178" s="321">
        <f>+'7-b.  2012'!BB25</f>
        <v>23935785.25</v>
      </c>
      <c r="I178" s="321">
        <f>+'7-b.  2012'!BC25</f>
        <v>23037689.890000001</v>
      </c>
      <c r="J178" s="321">
        <f>+'7-b.  2012'!BD25</f>
        <v>22455199.32</v>
      </c>
      <c r="K178" s="321">
        <f>+'7-b.  2012'!BE25</f>
        <v>22455199.32</v>
      </c>
      <c r="L178" s="321">
        <f>+'7-b.  2012'!BF25</f>
        <v>21163792.600000001</v>
      </c>
      <c r="M178" s="321">
        <f>+'7-b.  2012'!BG25</f>
        <v>13698164.300000001</v>
      </c>
      <c r="N178" s="321">
        <v>12</v>
      </c>
      <c r="O178" s="321">
        <v>4531</v>
      </c>
      <c r="P178" s="321">
        <f>+'7-b.  2012'!T25</f>
        <v>4499.8347000000003</v>
      </c>
      <c r="Q178" s="321">
        <f>+'7-b.  2012'!U25</f>
        <v>4452.0397000000003</v>
      </c>
      <c r="R178" s="321">
        <f>+'7-b.  2012'!V25</f>
        <v>4392.2739000000001</v>
      </c>
      <c r="S178" s="321">
        <f>+'7-b.  2012'!W25</f>
        <v>4392.2739000000001</v>
      </c>
      <c r="T178" s="321">
        <f>+'7-b.  2012'!X25</f>
        <v>4118.1211000000003</v>
      </c>
      <c r="U178" s="321">
        <f>+'7-b.  2012'!Y25</f>
        <v>4019.8134</v>
      </c>
      <c r="V178" s="321">
        <f>+'7-b.  2012'!Z25</f>
        <v>4019.8134</v>
      </c>
      <c r="W178" s="321">
        <f>+'7-b.  2012'!AA25</f>
        <v>3671.2633999999998</v>
      </c>
      <c r="X178" s="321">
        <f>+'7-b.  2012'!AB25</f>
        <v>2360.7714000000001</v>
      </c>
      <c r="Y178" s="493"/>
      <c r="Z178" s="495">
        <v>0.13</v>
      </c>
      <c r="AA178" s="495">
        <v>0.66</v>
      </c>
      <c r="AB178" s="441">
        <v>0.27</v>
      </c>
      <c r="AC178" s="441">
        <v>0.03</v>
      </c>
      <c r="AD178" s="441"/>
      <c r="AE178" s="441"/>
      <c r="AF178" s="441"/>
      <c r="AG178" s="441"/>
      <c r="AH178" s="441"/>
      <c r="AI178" s="441"/>
      <c r="AJ178" s="441"/>
      <c r="AK178" s="441"/>
      <c r="AL178" s="441"/>
      <c r="AM178" s="322">
        <f>SUM(Y178:AL178)</f>
        <v>1.0900000000000001</v>
      </c>
    </row>
    <row r="179" spans="1:39" ht="15" outlineLevel="1">
      <c r="B179" s="320" t="s">
        <v>247</v>
      </c>
      <c r="C179" s="317" t="s">
        <v>164</v>
      </c>
      <c r="D179" s="321">
        <v>4785698</v>
      </c>
      <c r="E179" s="321">
        <f>+'7-c.  2013'!AY27+'7-d.  2014'!AY33</f>
        <v>4785697.5199999996</v>
      </c>
      <c r="F179" s="321">
        <f>+'7-c.  2013'!AZ27+'7-d.  2014'!AZ33</f>
        <v>4767245.58</v>
      </c>
      <c r="G179" s="321">
        <f>+'7-c.  2013'!BA27+'7-d.  2014'!BA33</f>
        <v>4659433.57</v>
      </c>
      <c r="H179" s="321">
        <f>+'7-c.  2013'!BB27+'7-d.  2014'!BB33</f>
        <v>4659433.57</v>
      </c>
      <c r="I179" s="321">
        <f>+'7-c.  2013'!BC27+'7-d.  2014'!BC33</f>
        <v>4459710.75</v>
      </c>
      <c r="J179" s="321">
        <f>+'7-c.  2013'!BD27+'7-d.  2014'!BD33</f>
        <v>4435036.58</v>
      </c>
      <c r="K179" s="321">
        <f>+'7-c.  2013'!BE27+'7-d.  2014'!BE33</f>
        <v>4435036.58</v>
      </c>
      <c r="L179" s="321">
        <f>+'7-c.  2013'!BF27+'7-d.  2014'!BF33</f>
        <v>4203208.9000000004</v>
      </c>
      <c r="M179" s="321">
        <f>+'7-c.  2013'!BG27+'7-d.  2014'!BG33</f>
        <v>4039901.79</v>
      </c>
      <c r="N179" s="317">
        <f>N178</f>
        <v>12</v>
      </c>
      <c r="O179" s="321">
        <v>772</v>
      </c>
      <c r="P179" s="321">
        <f>+'7-c.  2013'!T27+'7-d.  2014'!T33</f>
        <v>772.34606099999996</v>
      </c>
      <c r="Q179" s="321">
        <f>+'7-c.  2013'!U27+'7-d.  2014'!U33</f>
        <v>766.33853999999997</v>
      </c>
      <c r="R179" s="321">
        <f>+'7-c.  2013'!V27+'7-d.  2014'!V33</f>
        <v>732.36605099999997</v>
      </c>
      <c r="S179" s="321">
        <f>+'7-c.  2013'!W27+'7-d.  2014'!W33</f>
        <v>732.36605099999997</v>
      </c>
      <c r="T179" s="321">
        <f>+'7-c.  2013'!X27+'7-d.  2014'!X33</f>
        <v>669.16876200000002</v>
      </c>
      <c r="U179" s="321">
        <f>+'7-c.  2013'!Y27+'7-d.  2014'!Y33</f>
        <v>664.55686400000002</v>
      </c>
      <c r="V179" s="321">
        <f>+'7-c.  2013'!Z27+'7-d.  2014'!Z33</f>
        <v>664.55686400000002</v>
      </c>
      <c r="W179" s="321">
        <f>+'7-c.  2013'!AA27+'7-d.  2014'!AA33</f>
        <v>598.55755399999998</v>
      </c>
      <c r="X179" s="321">
        <f>+'7-c.  2013'!AB27+'7-d.  2014'!AB33</f>
        <v>565.97433599999999</v>
      </c>
      <c r="Y179" s="437">
        <f>Y178</f>
        <v>0</v>
      </c>
      <c r="Z179" s="437">
        <f>Z178</f>
        <v>0.13</v>
      </c>
      <c r="AA179" s="437">
        <f t="shared" ref="AA179:AL179" si="48">AA178</f>
        <v>0.66</v>
      </c>
      <c r="AB179" s="437">
        <f t="shared" si="48"/>
        <v>0.27</v>
      </c>
      <c r="AC179" s="437">
        <f t="shared" si="48"/>
        <v>0.03</v>
      </c>
      <c r="AD179" s="437">
        <f t="shared" si="48"/>
        <v>0</v>
      </c>
      <c r="AE179" s="437">
        <f t="shared" si="48"/>
        <v>0</v>
      </c>
      <c r="AF179" s="437">
        <f t="shared" si="48"/>
        <v>0</v>
      </c>
      <c r="AG179" s="437">
        <f t="shared" si="48"/>
        <v>0</v>
      </c>
      <c r="AH179" s="437">
        <f t="shared" si="48"/>
        <v>0</v>
      </c>
      <c r="AI179" s="437">
        <f t="shared" si="48"/>
        <v>0</v>
      </c>
      <c r="AJ179" s="437">
        <f t="shared" si="48"/>
        <v>0</v>
      </c>
      <c r="AK179" s="437">
        <f t="shared" si="48"/>
        <v>0</v>
      </c>
      <c r="AL179" s="437">
        <f t="shared" si="48"/>
        <v>0</v>
      </c>
      <c r="AM179" s="540"/>
    </row>
    <row r="180" spans="1:39" ht="15" outlineLevel="1">
      <c r="B180" s="336"/>
      <c r="C180" s="338"/>
      <c r="D180" s="317"/>
      <c r="E180" s="317"/>
      <c r="F180" s="317"/>
      <c r="G180" s="317"/>
      <c r="H180" s="317"/>
      <c r="I180" s="317"/>
      <c r="J180" s="317"/>
      <c r="K180" s="317"/>
      <c r="L180" s="317"/>
      <c r="M180" s="317"/>
      <c r="N180" s="317"/>
      <c r="O180" s="317"/>
      <c r="P180" s="317"/>
      <c r="Q180" s="317"/>
      <c r="R180" s="317"/>
      <c r="S180" s="317"/>
      <c r="T180" s="317"/>
      <c r="U180" s="317"/>
      <c r="V180" s="317"/>
      <c r="W180" s="317"/>
      <c r="X180" s="317"/>
      <c r="Y180" s="442"/>
      <c r="Z180" s="442"/>
      <c r="AA180" s="442"/>
      <c r="AB180" s="442"/>
      <c r="AC180" s="442"/>
      <c r="AD180" s="442"/>
      <c r="AE180" s="442"/>
      <c r="AF180" s="442"/>
      <c r="AG180" s="442"/>
      <c r="AH180" s="442"/>
      <c r="AI180" s="442"/>
      <c r="AJ180" s="442"/>
      <c r="AK180" s="442"/>
      <c r="AL180" s="442"/>
      <c r="AM180" s="339"/>
    </row>
    <row r="181" spans="1:39" ht="15" outlineLevel="1">
      <c r="A181" s="544">
        <v>11</v>
      </c>
      <c r="B181" s="340" t="s">
        <v>21</v>
      </c>
      <c r="C181" s="317" t="s">
        <v>25</v>
      </c>
      <c r="D181" s="321">
        <v>4890220</v>
      </c>
      <c r="E181" s="321">
        <f>+'7-b.  2012'!AY24</f>
        <v>4890179.7609999999</v>
      </c>
      <c r="F181" s="321">
        <f>+'7-b.  2012'!AZ24</f>
        <v>4693913.9910000004</v>
      </c>
      <c r="G181" s="321">
        <f>+'7-b.  2012'!BA24</f>
        <v>3837660.7769999998</v>
      </c>
      <c r="H181" s="321">
        <f>+'7-b.  2012'!BB24</f>
        <v>3837428.2969999998</v>
      </c>
      <c r="I181" s="321">
        <f>+'7-b.  2012'!BC24</f>
        <v>853402.67200000002</v>
      </c>
      <c r="J181" s="321">
        <f>+'7-b.  2012'!BD24</f>
        <v>853402.67200000002</v>
      </c>
      <c r="K181" s="321">
        <f>+'7-b.  2012'!BE24</f>
        <v>845457.51650000003</v>
      </c>
      <c r="L181" s="321">
        <f>+'7-b.  2012'!BF24</f>
        <v>845457.51650000003</v>
      </c>
      <c r="M181" s="321">
        <f>+'7-b.  2012'!BG24</f>
        <v>845457.51650000003</v>
      </c>
      <c r="N181" s="321">
        <v>12</v>
      </c>
      <c r="O181" s="321">
        <v>1340</v>
      </c>
      <c r="P181" s="321">
        <f>+'7-b.  2012'!T24</f>
        <v>1340.021</v>
      </c>
      <c r="Q181" s="321">
        <f>+'7-b.  2012'!U24</f>
        <v>1294.2234000000001</v>
      </c>
      <c r="R181" s="321">
        <f>+'7-b.  2012'!V24</f>
        <v>1093.0498</v>
      </c>
      <c r="S181" s="321">
        <f>+'7-b.  2012'!W24</f>
        <v>1092.9958999999999</v>
      </c>
      <c r="T181" s="321">
        <f>+'7-b.  2012'!X24</f>
        <v>240.69153</v>
      </c>
      <c r="U181" s="321">
        <f>+'7-b.  2012'!Y24</f>
        <v>240.69153</v>
      </c>
      <c r="V181" s="321">
        <f>+'7-b.  2012'!Z24</f>
        <v>232.73539</v>
      </c>
      <c r="W181" s="321">
        <f>+'7-b.  2012'!AA24</f>
        <v>232.73539</v>
      </c>
      <c r="X181" s="321">
        <f>+'7-b.  2012'!AB24</f>
        <v>232.73539</v>
      </c>
      <c r="Y181" s="441"/>
      <c r="Z181" s="495">
        <v>1</v>
      </c>
      <c r="AA181" s="441"/>
      <c r="AB181" s="441"/>
      <c r="AC181" s="441"/>
      <c r="AD181" s="441"/>
      <c r="AE181" s="441"/>
      <c r="AF181" s="441"/>
      <c r="AG181" s="441"/>
      <c r="AH181" s="441"/>
      <c r="AI181" s="441"/>
      <c r="AJ181" s="441"/>
      <c r="AK181" s="441"/>
      <c r="AL181" s="441"/>
      <c r="AM181" s="322">
        <f>SUM(Y181:AL181)</f>
        <v>1</v>
      </c>
    </row>
    <row r="182" spans="1:39" ht="15" outlineLevel="1">
      <c r="B182" s="320" t="s">
        <v>247</v>
      </c>
      <c r="C182" s="317" t="s">
        <v>164</v>
      </c>
      <c r="D182" s="688">
        <v>16743</v>
      </c>
      <c r="E182" s="321">
        <f>+'7-c.  2013'!AY29</f>
        <v>16742.796399999999</v>
      </c>
      <c r="F182" s="321">
        <f>+'7-c.  2013'!AZ29</f>
        <v>16742.796399999999</v>
      </c>
      <c r="G182" s="321">
        <f>+'7-c.  2013'!BA29</f>
        <v>5278.0187599999999</v>
      </c>
      <c r="H182" s="321">
        <f>+'7-c.  2013'!BB29</f>
        <v>5278.0187599999999</v>
      </c>
      <c r="I182" s="321">
        <f>+'7-c.  2013'!BC29</f>
        <v>505.42307699999998</v>
      </c>
      <c r="J182" s="321">
        <f>+'7-c.  2013'!BD29</f>
        <v>505.42307699999998</v>
      </c>
      <c r="K182" s="321">
        <f>+'7-c.  2013'!BE29</f>
        <v>505.42307699999998</v>
      </c>
      <c r="L182" s="321">
        <f>+'7-c.  2013'!BF29</f>
        <v>505.42307699999998</v>
      </c>
      <c r="M182" s="321">
        <f>+'7-c.  2013'!BG29</f>
        <v>505.42307699999998</v>
      </c>
      <c r="N182" s="321">
        <f>N181</f>
        <v>12</v>
      </c>
      <c r="O182" s="321">
        <v>4</v>
      </c>
      <c r="P182" s="321">
        <f>+'7-c.  2013'!T29</f>
        <v>4.2109897299999997</v>
      </c>
      <c r="Q182" s="321">
        <f>+'7-c.  2013'!U29</f>
        <v>4.2109897299999997</v>
      </c>
      <c r="R182" s="321">
        <f>+'7-c.  2013'!V29</f>
        <v>1.45257916</v>
      </c>
      <c r="S182" s="321">
        <f>+'7-c.  2013'!W29</f>
        <v>1.45257916</v>
      </c>
      <c r="T182" s="321">
        <f>+'7-c.  2013'!X29</f>
        <v>0.13909898000000001</v>
      </c>
      <c r="U182" s="321">
        <f>+'7-c.  2013'!Y29</f>
        <v>0.13909898000000001</v>
      </c>
      <c r="V182" s="321">
        <f>+'7-c.  2013'!Z29</f>
        <v>0.13909898000000001</v>
      </c>
      <c r="W182" s="321">
        <f>+'7-c.  2013'!AA29</f>
        <v>0.13909898000000001</v>
      </c>
      <c r="X182" s="321">
        <f>+'7-c.  2013'!AB29</f>
        <v>0.13909898000000001</v>
      </c>
      <c r="Y182" s="437">
        <f>Y181</f>
        <v>0</v>
      </c>
      <c r="Z182" s="437">
        <f>Z181</f>
        <v>1</v>
      </c>
      <c r="AA182" s="437">
        <f t="shared" ref="AA182:AL182" si="49">AA181</f>
        <v>0</v>
      </c>
      <c r="AB182" s="437">
        <f t="shared" si="49"/>
        <v>0</v>
      </c>
      <c r="AC182" s="437">
        <f t="shared" si="49"/>
        <v>0</v>
      </c>
      <c r="AD182" s="437">
        <f t="shared" si="49"/>
        <v>0</v>
      </c>
      <c r="AE182" s="437">
        <f t="shared" si="49"/>
        <v>0</v>
      </c>
      <c r="AF182" s="437">
        <f t="shared" si="49"/>
        <v>0</v>
      </c>
      <c r="AG182" s="437">
        <f t="shared" si="49"/>
        <v>0</v>
      </c>
      <c r="AH182" s="437">
        <f t="shared" si="49"/>
        <v>0</v>
      </c>
      <c r="AI182" s="437">
        <f t="shared" si="49"/>
        <v>0</v>
      </c>
      <c r="AJ182" s="437">
        <f t="shared" si="49"/>
        <v>0</v>
      </c>
      <c r="AK182" s="437">
        <f t="shared" si="49"/>
        <v>0</v>
      </c>
      <c r="AL182" s="437">
        <f t="shared" si="49"/>
        <v>0</v>
      </c>
      <c r="AM182" s="540"/>
    </row>
    <row r="183" spans="1:39" ht="15" outlineLevel="1">
      <c r="B183" s="340"/>
      <c r="C183" s="338"/>
      <c r="D183" s="317"/>
      <c r="E183" s="317"/>
      <c r="F183" s="317"/>
      <c r="G183" s="317"/>
      <c r="H183" s="317"/>
      <c r="I183" s="317"/>
      <c r="J183" s="317"/>
      <c r="K183" s="317"/>
      <c r="L183" s="317"/>
      <c r="M183" s="317"/>
      <c r="N183" s="317"/>
      <c r="O183" s="317"/>
      <c r="P183" s="317"/>
      <c r="Q183" s="317"/>
      <c r="R183" s="317"/>
      <c r="S183" s="317"/>
      <c r="T183" s="317"/>
      <c r="U183" s="317"/>
      <c r="V183" s="317"/>
      <c r="W183" s="317"/>
      <c r="X183" s="317"/>
      <c r="Y183" s="442"/>
      <c r="Z183" s="443"/>
      <c r="AA183" s="442"/>
      <c r="AB183" s="442"/>
      <c r="AC183" s="442"/>
      <c r="AD183" s="442"/>
      <c r="AE183" s="442"/>
      <c r="AF183" s="442"/>
      <c r="AG183" s="442"/>
      <c r="AH183" s="442"/>
      <c r="AI183" s="442"/>
      <c r="AJ183" s="442"/>
      <c r="AK183" s="442"/>
      <c r="AL183" s="442"/>
      <c r="AM183" s="339"/>
    </row>
    <row r="184" spans="1:39" ht="15" outlineLevel="1">
      <c r="A184" s="544">
        <v>12</v>
      </c>
      <c r="B184" s="340" t="s">
        <v>23</v>
      </c>
      <c r="C184" s="317" t="s">
        <v>25</v>
      </c>
      <c r="D184" s="321"/>
      <c r="E184" s="321"/>
      <c r="F184" s="321"/>
      <c r="G184" s="321"/>
      <c r="H184" s="321"/>
      <c r="I184" s="321"/>
      <c r="J184" s="321"/>
      <c r="K184" s="321"/>
      <c r="L184" s="321"/>
      <c r="M184" s="321"/>
      <c r="N184" s="321">
        <v>3</v>
      </c>
      <c r="O184" s="321"/>
      <c r="P184" s="321"/>
      <c r="Q184" s="321"/>
      <c r="R184" s="321"/>
      <c r="S184" s="321"/>
      <c r="T184" s="321"/>
      <c r="U184" s="321"/>
      <c r="V184" s="321"/>
      <c r="W184" s="321"/>
      <c r="X184" s="321"/>
      <c r="Y184" s="441"/>
      <c r="Z184" s="441"/>
      <c r="AA184" s="441"/>
      <c r="AB184" s="441"/>
      <c r="AC184" s="441"/>
      <c r="AD184" s="441"/>
      <c r="AE184" s="441"/>
      <c r="AF184" s="441"/>
      <c r="AG184" s="441"/>
      <c r="AH184" s="441"/>
      <c r="AI184" s="441"/>
      <c r="AJ184" s="441"/>
      <c r="AK184" s="441"/>
      <c r="AL184" s="441"/>
      <c r="AM184" s="322">
        <f>SUM(Y184:AL184)</f>
        <v>0</v>
      </c>
    </row>
    <row r="185" spans="1:39" ht="15" outlineLevel="1">
      <c r="B185" s="320" t="s">
        <v>247</v>
      </c>
      <c r="C185" s="317" t="s">
        <v>164</v>
      </c>
      <c r="D185" s="321"/>
      <c r="E185" s="321"/>
      <c r="F185" s="321"/>
      <c r="G185" s="321"/>
      <c r="H185" s="321"/>
      <c r="I185" s="321"/>
      <c r="J185" s="321"/>
      <c r="K185" s="321"/>
      <c r="L185" s="321"/>
      <c r="M185" s="321"/>
      <c r="N185" s="321">
        <f>N184</f>
        <v>3</v>
      </c>
      <c r="O185" s="321"/>
      <c r="P185" s="321"/>
      <c r="Q185" s="321"/>
      <c r="R185" s="321"/>
      <c r="S185" s="321"/>
      <c r="T185" s="321"/>
      <c r="U185" s="321"/>
      <c r="V185" s="321"/>
      <c r="W185" s="321"/>
      <c r="X185" s="321"/>
      <c r="Y185" s="437">
        <f>Y184</f>
        <v>0</v>
      </c>
      <c r="Z185" s="437">
        <f>Z184</f>
        <v>0</v>
      </c>
      <c r="AA185" s="437">
        <f t="shared" ref="AA185:AL185" si="50">AA184</f>
        <v>0</v>
      </c>
      <c r="AB185" s="437">
        <f t="shared" si="50"/>
        <v>0</v>
      </c>
      <c r="AC185" s="437">
        <f t="shared" si="50"/>
        <v>0</v>
      </c>
      <c r="AD185" s="437">
        <f t="shared" si="50"/>
        <v>0</v>
      </c>
      <c r="AE185" s="437">
        <f t="shared" si="50"/>
        <v>0</v>
      </c>
      <c r="AF185" s="437">
        <f t="shared" si="50"/>
        <v>0</v>
      </c>
      <c r="AG185" s="437">
        <f t="shared" si="50"/>
        <v>0</v>
      </c>
      <c r="AH185" s="437">
        <f t="shared" si="50"/>
        <v>0</v>
      </c>
      <c r="AI185" s="437">
        <f t="shared" si="50"/>
        <v>0</v>
      </c>
      <c r="AJ185" s="437">
        <f t="shared" si="50"/>
        <v>0</v>
      </c>
      <c r="AK185" s="437">
        <f t="shared" si="50"/>
        <v>0</v>
      </c>
      <c r="AL185" s="437">
        <f t="shared" si="50"/>
        <v>0</v>
      </c>
      <c r="AM185" s="540"/>
    </row>
    <row r="186" spans="1:39" ht="15" outlineLevel="1">
      <c r="B186" s="340"/>
      <c r="C186" s="338"/>
      <c r="D186" s="342"/>
      <c r="E186" s="342"/>
      <c r="F186" s="342"/>
      <c r="G186" s="342"/>
      <c r="H186" s="342"/>
      <c r="I186" s="342"/>
      <c r="J186" s="342"/>
      <c r="K186" s="342"/>
      <c r="L186" s="342"/>
      <c r="M186" s="342"/>
      <c r="N186" s="317"/>
      <c r="O186" s="342"/>
      <c r="P186" s="342"/>
      <c r="Q186" s="342"/>
      <c r="R186" s="342"/>
      <c r="S186" s="342"/>
      <c r="T186" s="342"/>
      <c r="U186" s="342"/>
      <c r="V186" s="342"/>
      <c r="W186" s="342"/>
      <c r="X186" s="342"/>
      <c r="Y186" s="442"/>
      <c r="Z186" s="443"/>
      <c r="AA186" s="442"/>
      <c r="AB186" s="442"/>
      <c r="AC186" s="442"/>
      <c r="AD186" s="442"/>
      <c r="AE186" s="442"/>
      <c r="AF186" s="442"/>
      <c r="AG186" s="442"/>
      <c r="AH186" s="442"/>
      <c r="AI186" s="442"/>
      <c r="AJ186" s="442"/>
      <c r="AK186" s="442"/>
      <c r="AL186" s="442"/>
      <c r="AM186" s="339"/>
    </row>
    <row r="187" spans="1:39" ht="15" outlineLevel="1">
      <c r="A187" s="544">
        <v>13</v>
      </c>
      <c r="B187" s="340" t="s">
        <v>24</v>
      </c>
      <c r="C187" s="317" t="s">
        <v>25</v>
      </c>
      <c r="D187" s="321">
        <v>247001</v>
      </c>
      <c r="E187" s="321">
        <f>+'7-b.  2012'!AY27</f>
        <v>247001.16</v>
      </c>
      <c r="F187" s="321">
        <f>+'7-b.  2012'!AZ27</f>
        <v>247001.16</v>
      </c>
      <c r="G187" s="321">
        <f>+'7-b.  2012'!BA27</f>
        <v>247001.16</v>
      </c>
      <c r="H187" s="321">
        <f>+'7-b.  2012'!BB27</f>
        <v>247001.16</v>
      </c>
      <c r="I187" s="321">
        <f>+'7-b.  2012'!BC27</f>
        <v>247001.16</v>
      </c>
      <c r="J187" s="321">
        <f>+'7-b.  2012'!BD27</f>
        <v>247001.16</v>
      </c>
      <c r="K187" s="321">
        <f>+'7-b.  2012'!BE27</f>
        <v>247001.16</v>
      </c>
      <c r="L187" s="321">
        <f>+'7-b.  2012'!BF27</f>
        <v>247001.16</v>
      </c>
      <c r="M187" s="321">
        <f>+'7-b.  2012'!BG27</f>
        <v>247001.16</v>
      </c>
      <c r="N187" s="321">
        <v>12</v>
      </c>
      <c r="O187" s="321">
        <v>97</v>
      </c>
      <c r="P187" s="321">
        <f>+'7-b.  2012'!T27</f>
        <v>96.53</v>
      </c>
      <c r="Q187" s="321">
        <f>+'7-b.  2012'!U27</f>
        <v>96.53</v>
      </c>
      <c r="R187" s="321">
        <f>+'7-b.  2012'!V27</f>
        <v>96.53</v>
      </c>
      <c r="S187" s="321">
        <f>+'7-b.  2012'!W27</f>
        <v>96.53</v>
      </c>
      <c r="T187" s="321">
        <f>+'7-b.  2012'!X27</f>
        <v>96.53</v>
      </c>
      <c r="U187" s="321">
        <f>+'7-b.  2012'!Y27</f>
        <v>96.53</v>
      </c>
      <c r="V187" s="321">
        <f>+'7-b.  2012'!Z27</f>
        <v>96.53</v>
      </c>
      <c r="W187" s="321">
        <f>+'7-b.  2012'!AA27</f>
        <v>96.53</v>
      </c>
      <c r="X187" s="321">
        <f>+'7-b.  2012'!AB27</f>
        <v>96.53</v>
      </c>
      <c r="Y187" s="441"/>
      <c r="Z187" s="441"/>
      <c r="AA187" s="441"/>
      <c r="AB187" s="441">
        <v>1</v>
      </c>
      <c r="AC187" s="441"/>
      <c r="AD187" s="441"/>
      <c r="AE187" s="441"/>
      <c r="AF187" s="441"/>
      <c r="AG187" s="441"/>
      <c r="AH187" s="441"/>
      <c r="AI187" s="441"/>
      <c r="AJ187" s="441"/>
      <c r="AK187" s="441"/>
      <c r="AL187" s="441"/>
      <c r="AM187" s="322">
        <f>SUM(Y187:AL187)</f>
        <v>1</v>
      </c>
    </row>
    <row r="188" spans="1:39" ht="15" outlineLevel="1">
      <c r="B188" s="320" t="s">
        <v>247</v>
      </c>
      <c r="C188" s="317" t="s">
        <v>164</v>
      </c>
      <c r="D188" s="321"/>
      <c r="E188" s="321"/>
      <c r="F188" s="321"/>
      <c r="G188" s="321"/>
      <c r="H188" s="321"/>
      <c r="I188" s="321"/>
      <c r="J188" s="321"/>
      <c r="K188" s="321"/>
      <c r="L188" s="321"/>
      <c r="M188" s="321"/>
      <c r="N188" s="321">
        <f>N187</f>
        <v>12</v>
      </c>
      <c r="O188" s="321"/>
      <c r="P188" s="321"/>
      <c r="Q188" s="321"/>
      <c r="R188" s="321"/>
      <c r="S188" s="321"/>
      <c r="T188" s="321"/>
      <c r="U188" s="321"/>
      <c r="V188" s="321"/>
      <c r="W188" s="321"/>
      <c r="X188" s="321"/>
      <c r="Y188" s="437">
        <f>Y187</f>
        <v>0</v>
      </c>
      <c r="Z188" s="437">
        <f>Z187</f>
        <v>0</v>
      </c>
      <c r="AA188" s="437">
        <f t="shared" ref="AA188:AL188" si="51">AA187</f>
        <v>0</v>
      </c>
      <c r="AB188" s="437">
        <f t="shared" si="51"/>
        <v>1</v>
      </c>
      <c r="AC188" s="437">
        <f t="shared" si="51"/>
        <v>0</v>
      </c>
      <c r="AD188" s="437">
        <f t="shared" si="51"/>
        <v>0</v>
      </c>
      <c r="AE188" s="437">
        <f t="shared" si="51"/>
        <v>0</v>
      </c>
      <c r="AF188" s="437">
        <f t="shared" si="51"/>
        <v>0</v>
      </c>
      <c r="AG188" s="437">
        <f t="shared" si="51"/>
        <v>0</v>
      </c>
      <c r="AH188" s="437">
        <f t="shared" si="51"/>
        <v>0</v>
      </c>
      <c r="AI188" s="437">
        <f t="shared" si="51"/>
        <v>0</v>
      </c>
      <c r="AJ188" s="437">
        <f t="shared" si="51"/>
        <v>0</v>
      </c>
      <c r="AK188" s="437">
        <f t="shared" si="51"/>
        <v>0</v>
      </c>
      <c r="AL188" s="437">
        <f t="shared" si="51"/>
        <v>0</v>
      </c>
      <c r="AM188" s="540"/>
    </row>
    <row r="189" spans="1:39" ht="15" outlineLevel="1">
      <c r="B189" s="340"/>
      <c r="C189" s="338"/>
      <c r="D189" s="342"/>
      <c r="E189" s="342"/>
      <c r="F189" s="342"/>
      <c r="G189" s="342"/>
      <c r="H189" s="342"/>
      <c r="I189" s="342"/>
      <c r="J189" s="342"/>
      <c r="K189" s="342"/>
      <c r="L189" s="342"/>
      <c r="M189" s="342"/>
      <c r="N189" s="317"/>
      <c r="O189" s="342"/>
      <c r="P189" s="342"/>
      <c r="Q189" s="342"/>
      <c r="R189" s="342"/>
      <c r="S189" s="342"/>
      <c r="T189" s="342"/>
      <c r="U189" s="342"/>
      <c r="V189" s="342"/>
      <c r="W189" s="342"/>
      <c r="X189" s="342"/>
      <c r="Y189" s="442"/>
      <c r="Z189" s="442"/>
      <c r="AA189" s="442"/>
      <c r="AB189" s="442"/>
      <c r="AC189" s="442"/>
      <c r="AD189" s="442"/>
      <c r="AE189" s="442"/>
      <c r="AF189" s="442"/>
      <c r="AG189" s="442"/>
      <c r="AH189" s="442"/>
      <c r="AI189" s="442"/>
      <c r="AJ189" s="442"/>
      <c r="AK189" s="442"/>
      <c r="AL189" s="442"/>
      <c r="AM189" s="339"/>
    </row>
    <row r="190" spans="1:39" ht="15" outlineLevel="1">
      <c r="A190" s="544">
        <v>14</v>
      </c>
      <c r="B190" s="340" t="s">
        <v>20</v>
      </c>
      <c r="C190" s="317" t="s">
        <v>25</v>
      </c>
      <c r="D190" s="321">
        <v>931521</v>
      </c>
      <c r="E190" s="321">
        <f>+'7-b.  2012'!AY26</f>
        <v>931521.41509999998</v>
      </c>
      <c r="F190" s="321">
        <f>+'7-b.  2012'!AZ26</f>
        <v>931521.41509999998</v>
      </c>
      <c r="G190" s="321">
        <f>+'7-b.  2012'!BA26</f>
        <v>931521.41509999998</v>
      </c>
      <c r="H190" s="321">
        <f>+'7-b.  2012'!BB26</f>
        <v>0</v>
      </c>
      <c r="I190" s="321">
        <f>+'7-b.  2012'!BC26</f>
        <v>0</v>
      </c>
      <c r="J190" s="321">
        <f>+'7-b.  2012'!BD26</f>
        <v>0</v>
      </c>
      <c r="K190" s="321">
        <f>+'7-b.  2012'!BE26</f>
        <v>0</v>
      </c>
      <c r="L190" s="321">
        <f>+'7-b.  2012'!BF26</f>
        <v>0</v>
      </c>
      <c r="M190" s="321">
        <f>+'7-b.  2012'!BG26</f>
        <v>0</v>
      </c>
      <c r="N190" s="321">
        <v>12</v>
      </c>
      <c r="O190" s="321">
        <v>192</v>
      </c>
      <c r="P190" s="321">
        <f>+'7-b.  2012'!T26</f>
        <v>191.55546000000001</v>
      </c>
      <c r="Q190" s="321">
        <f>+'7-b.  2012'!U26</f>
        <v>191.55546000000001</v>
      </c>
      <c r="R190" s="321">
        <f>+'7-b.  2012'!V26</f>
        <v>191.55546000000001</v>
      </c>
      <c r="S190" s="321">
        <f>+'7-b.  2012'!W26</f>
        <v>0</v>
      </c>
      <c r="T190" s="321">
        <f>+'7-b.  2012'!X26</f>
        <v>0</v>
      </c>
      <c r="U190" s="321">
        <f>+'7-b.  2012'!Y26</f>
        <v>0</v>
      </c>
      <c r="V190" s="321">
        <f>+'7-b.  2012'!Z26</f>
        <v>0</v>
      </c>
      <c r="W190" s="321">
        <f>+'7-b.  2012'!AA26</f>
        <v>0</v>
      </c>
      <c r="X190" s="321">
        <f>+'7-b.  2012'!AB26</f>
        <v>0</v>
      </c>
      <c r="Y190" s="441"/>
      <c r="Z190" s="689">
        <v>7.0000000000000007E-2</v>
      </c>
      <c r="AA190" s="689">
        <v>0.63</v>
      </c>
      <c r="AB190" s="689">
        <v>0.3</v>
      </c>
      <c r="AC190" s="441"/>
      <c r="AD190" s="441"/>
      <c r="AE190" s="441"/>
      <c r="AF190" s="441"/>
      <c r="AG190" s="441"/>
      <c r="AH190" s="441"/>
      <c r="AI190" s="441"/>
      <c r="AJ190" s="441"/>
      <c r="AK190" s="441"/>
      <c r="AL190" s="441"/>
      <c r="AM190" s="322">
        <f>SUM(Y190:AL190)</f>
        <v>1</v>
      </c>
    </row>
    <row r="191" spans="1:39" ht="15" outlineLevel="1">
      <c r="B191" s="320" t="s">
        <v>247</v>
      </c>
      <c r="C191" s="317" t="s">
        <v>164</v>
      </c>
      <c r="D191" s="321">
        <v>301583</v>
      </c>
      <c r="E191" s="321">
        <f>+'7-c.  2013'!AY24+'7-d.  2014'!AY26+'7-d.  2014'!AY27</f>
        <v>301583.03000000003</v>
      </c>
      <c r="F191" s="321">
        <f>+'7-c.  2013'!AZ24+'7-d.  2014'!AZ26+'7-d.  2014'!AZ27</f>
        <v>301583.03000000003</v>
      </c>
      <c r="G191" s="321">
        <f>+'7-c.  2013'!BA24+'7-d.  2014'!BA26+'7-d.  2014'!BA27</f>
        <v>301583.03000000003</v>
      </c>
      <c r="H191" s="321">
        <f>+'7-c.  2013'!BB24+'7-d.  2014'!BB26+'7-d.  2014'!BB27</f>
        <v>0</v>
      </c>
      <c r="I191" s="321">
        <f>+'7-c.  2013'!BC24+'7-d.  2014'!BC26+'7-d.  2014'!BC27</f>
        <v>0</v>
      </c>
      <c r="J191" s="321">
        <f>+'7-c.  2013'!BD24+'7-d.  2014'!BD26+'7-d.  2014'!BD27</f>
        <v>0</v>
      </c>
      <c r="K191" s="321">
        <f>+'7-c.  2013'!BE24+'7-d.  2014'!BE26+'7-d.  2014'!BE27</f>
        <v>0</v>
      </c>
      <c r="L191" s="321">
        <f>+'7-c.  2013'!BF24+'7-d.  2014'!BF26+'7-d.  2014'!BF27</f>
        <v>0</v>
      </c>
      <c r="M191" s="321">
        <f>+'7-c.  2013'!BG24+'7-d.  2014'!BG26+'7-d.  2014'!BG27</f>
        <v>0</v>
      </c>
      <c r="N191" s="321">
        <f>N190</f>
        <v>12</v>
      </c>
      <c r="O191" s="321">
        <v>62</v>
      </c>
      <c r="P191" s="321">
        <f>+'7-c.  2013'!T24+'7-d.  2014'!T26+'7-d.  2014'!T27</f>
        <v>61.7391887</v>
      </c>
      <c r="Q191" s="321">
        <f>+'7-c.  2013'!U24+'7-d.  2014'!U26+'7-d.  2014'!U27</f>
        <v>61.7391887</v>
      </c>
      <c r="R191" s="321">
        <f>+'7-c.  2013'!V24+'7-d.  2014'!V26+'7-d.  2014'!V27</f>
        <v>61.7391887</v>
      </c>
      <c r="S191" s="321">
        <f>+'7-c.  2013'!W24+'7-d.  2014'!W26+'7-d.  2014'!W27</f>
        <v>0</v>
      </c>
      <c r="T191" s="321">
        <f>+'7-c.  2013'!X24+'7-d.  2014'!X26+'7-d.  2014'!X27</f>
        <v>0</v>
      </c>
      <c r="U191" s="321">
        <f>+'7-c.  2013'!Y24+'7-d.  2014'!Y26+'7-d.  2014'!Y27</f>
        <v>0</v>
      </c>
      <c r="V191" s="321">
        <f>+'7-c.  2013'!Z24+'7-d.  2014'!Z26+'7-d.  2014'!Z27</f>
        <v>0</v>
      </c>
      <c r="W191" s="321">
        <f>+'7-c.  2013'!AA24+'7-d.  2014'!AA26+'7-d.  2014'!AA27</f>
        <v>0</v>
      </c>
      <c r="X191" s="321">
        <f>+'7-c.  2013'!AB24+'7-d.  2014'!AB26+'7-d.  2014'!AB27</f>
        <v>0</v>
      </c>
      <c r="Y191" s="437">
        <f>Y190</f>
        <v>0</v>
      </c>
      <c r="Z191" s="437">
        <f>Z190</f>
        <v>7.0000000000000007E-2</v>
      </c>
      <c r="AA191" s="437">
        <f t="shared" ref="AA191:AL191" si="52">AA190</f>
        <v>0.63</v>
      </c>
      <c r="AB191" s="437">
        <f t="shared" si="52"/>
        <v>0.3</v>
      </c>
      <c r="AC191" s="437">
        <f t="shared" si="52"/>
        <v>0</v>
      </c>
      <c r="AD191" s="437">
        <f t="shared" si="52"/>
        <v>0</v>
      </c>
      <c r="AE191" s="437">
        <f t="shared" si="52"/>
        <v>0</v>
      </c>
      <c r="AF191" s="437">
        <f t="shared" si="52"/>
        <v>0</v>
      </c>
      <c r="AG191" s="437">
        <f t="shared" si="52"/>
        <v>0</v>
      </c>
      <c r="AH191" s="437">
        <f t="shared" si="52"/>
        <v>0</v>
      </c>
      <c r="AI191" s="437">
        <f t="shared" si="52"/>
        <v>0</v>
      </c>
      <c r="AJ191" s="437">
        <f t="shared" si="52"/>
        <v>0</v>
      </c>
      <c r="AK191" s="437">
        <f t="shared" si="52"/>
        <v>0</v>
      </c>
      <c r="AL191" s="437">
        <f t="shared" si="52"/>
        <v>0</v>
      </c>
      <c r="AM191" s="540"/>
    </row>
    <row r="192" spans="1:39" ht="15" outlineLevel="1">
      <c r="B192" s="340"/>
      <c r="C192" s="338"/>
      <c r="D192" s="342"/>
      <c r="E192" s="342"/>
      <c r="F192" s="342"/>
      <c r="G192" s="342"/>
      <c r="H192" s="342"/>
      <c r="I192" s="342"/>
      <c r="J192" s="342"/>
      <c r="K192" s="342"/>
      <c r="L192" s="342"/>
      <c r="M192" s="342"/>
      <c r="N192" s="317"/>
      <c r="O192" s="342"/>
      <c r="P192" s="342"/>
      <c r="Q192" s="342"/>
      <c r="R192" s="342"/>
      <c r="S192" s="342"/>
      <c r="T192" s="342"/>
      <c r="U192" s="342"/>
      <c r="V192" s="342"/>
      <c r="W192" s="342"/>
      <c r="X192" s="342"/>
      <c r="Y192" s="442"/>
      <c r="Z192" s="443"/>
      <c r="AA192" s="442"/>
      <c r="AB192" s="442"/>
      <c r="AC192" s="442"/>
      <c r="AD192" s="442"/>
      <c r="AE192" s="442"/>
      <c r="AF192" s="442"/>
      <c r="AG192" s="442"/>
      <c r="AH192" s="442"/>
      <c r="AI192" s="442"/>
      <c r="AJ192" s="442"/>
      <c r="AK192" s="442"/>
      <c r="AL192" s="442"/>
      <c r="AM192" s="339"/>
    </row>
    <row r="193" spans="1:39" s="309" customFormat="1" ht="15" outlineLevel="1">
      <c r="A193" s="544">
        <v>15</v>
      </c>
      <c r="B193" s="340" t="s">
        <v>499</v>
      </c>
      <c r="C193" s="317" t="s">
        <v>25</v>
      </c>
      <c r="D193" s="321"/>
      <c r="E193" s="321"/>
      <c r="F193" s="321"/>
      <c r="G193" s="321"/>
      <c r="H193" s="321"/>
      <c r="I193" s="321"/>
      <c r="J193" s="321"/>
      <c r="K193" s="321"/>
      <c r="L193" s="321"/>
      <c r="M193" s="321"/>
      <c r="N193" s="317"/>
      <c r="O193" s="321"/>
      <c r="P193" s="321"/>
      <c r="Q193" s="321"/>
      <c r="R193" s="321"/>
      <c r="S193" s="321"/>
      <c r="T193" s="321"/>
      <c r="U193" s="321"/>
      <c r="V193" s="321"/>
      <c r="W193" s="321"/>
      <c r="X193" s="321"/>
      <c r="Y193" s="441"/>
      <c r="Z193" s="441"/>
      <c r="AA193" s="441"/>
      <c r="AB193" s="441"/>
      <c r="AC193" s="441"/>
      <c r="AD193" s="441"/>
      <c r="AE193" s="441"/>
      <c r="AF193" s="441"/>
      <c r="AG193" s="441"/>
      <c r="AH193" s="441"/>
      <c r="AI193" s="441"/>
      <c r="AJ193" s="441"/>
      <c r="AK193" s="441"/>
      <c r="AL193" s="441"/>
      <c r="AM193" s="322">
        <f>SUM(Y193:AL193)</f>
        <v>0</v>
      </c>
    </row>
    <row r="194" spans="1:39" s="309" customFormat="1" ht="15" outlineLevel="1">
      <c r="A194" s="544"/>
      <c r="B194" s="341" t="s">
        <v>247</v>
      </c>
      <c r="C194" s="317" t="s">
        <v>164</v>
      </c>
      <c r="D194" s="321"/>
      <c r="E194" s="321"/>
      <c r="F194" s="321"/>
      <c r="G194" s="321"/>
      <c r="H194" s="321"/>
      <c r="I194" s="321"/>
      <c r="J194" s="321"/>
      <c r="K194" s="321"/>
      <c r="L194" s="321"/>
      <c r="M194" s="321"/>
      <c r="N194" s="317"/>
      <c r="O194" s="321"/>
      <c r="P194" s="321"/>
      <c r="Q194" s="321"/>
      <c r="R194" s="321"/>
      <c r="S194" s="321"/>
      <c r="T194" s="321"/>
      <c r="U194" s="321"/>
      <c r="V194" s="321"/>
      <c r="W194" s="321"/>
      <c r="X194" s="321"/>
      <c r="Y194" s="437">
        <f>Y193</f>
        <v>0</v>
      </c>
      <c r="Z194" s="437">
        <f>Z193</f>
        <v>0</v>
      </c>
      <c r="AA194" s="437">
        <f t="shared" ref="AA194:AL194" si="53">AA193</f>
        <v>0</v>
      </c>
      <c r="AB194" s="437">
        <f t="shared" si="53"/>
        <v>0</v>
      </c>
      <c r="AC194" s="437">
        <f t="shared" si="53"/>
        <v>0</v>
      </c>
      <c r="AD194" s="437">
        <f t="shared" si="53"/>
        <v>0</v>
      </c>
      <c r="AE194" s="437">
        <f t="shared" si="53"/>
        <v>0</v>
      </c>
      <c r="AF194" s="437">
        <f t="shared" si="53"/>
        <v>0</v>
      </c>
      <c r="AG194" s="437">
        <f t="shared" si="53"/>
        <v>0</v>
      </c>
      <c r="AH194" s="437">
        <f t="shared" si="53"/>
        <v>0</v>
      </c>
      <c r="AI194" s="437">
        <f t="shared" si="53"/>
        <v>0</v>
      </c>
      <c r="AJ194" s="437">
        <f t="shared" si="53"/>
        <v>0</v>
      </c>
      <c r="AK194" s="437">
        <f t="shared" si="53"/>
        <v>0</v>
      </c>
      <c r="AL194" s="437">
        <f t="shared" si="53"/>
        <v>0</v>
      </c>
      <c r="AM194" s="540"/>
    </row>
    <row r="195" spans="1:39" s="309" customFormat="1" ht="15" outlineLevel="1">
      <c r="A195" s="544"/>
      <c r="B195" s="340"/>
      <c r="C195" s="338"/>
      <c r="D195" s="342"/>
      <c r="E195" s="342"/>
      <c r="F195" s="342"/>
      <c r="G195" s="342"/>
      <c r="H195" s="342"/>
      <c r="I195" s="342"/>
      <c r="J195" s="342"/>
      <c r="K195" s="342"/>
      <c r="L195" s="342"/>
      <c r="M195" s="342"/>
      <c r="N195" s="317"/>
      <c r="O195" s="342"/>
      <c r="P195" s="342"/>
      <c r="Q195" s="342"/>
      <c r="R195" s="342"/>
      <c r="S195" s="342"/>
      <c r="T195" s="342"/>
      <c r="U195" s="342"/>
      <c r="V195" s="342"/>
      <c r="W195" s="342"/>
      <c r="X195" s="342"/>
      <c r="Y195" s="444"/>
      <c r="Z195" s="442"/>
      <c r="AA195" s="442"/>
      <c r="AB195" s="442"/>
      <c r="AC195" s="442"/>
      <c r="AD195" s="442"/>
      <c r="AE195" s="442"/>
      <c r="AF195" s="442"/>
      <c r="AG195" s="442"/>
      <c r="AH195" s="442"/>
      <c r="AI195" s="442"/>
      <c r="AJ195" s="442"/>
      <c r="AK195" s="442"/>
      <c r="AL195" s="442"/>
      <c r="AM195" s="339"/>
    </row>
    <row r="196" spans="1:39" s="309" customFormat="1" ht="30" outlineLevel="1">
      <c r="A196" s="544">
        <v>16</v>
      </c>
      <c r="B196" s="340" t="s">
        <v>500</v>
      </c>
      <c r="C196" s="317" t="s">
        <v>25</v>
      </c>
      <c r="D196" s="321"/>
      <c r="E196" s="321"/>
      <c r="F196" s="321"/>
      <c r="G196" s="321"/>
      <c r="H196" s="321"/>
      <c r="I196" s="321"/>
      <c r="J196" s="321"/>
      <c r="K196" s="321"/>
      <c r="L196" s="321"/>
      <c r="M196" s="321"/>
      <c r="N196" s="317"/>
      <c r="O196" s="321"/>
      <c r="P196" s="321"/>
      <c r="Q196" s="321"/>
      <c r="R196" s="321"/>
      <c r="S196" s="321"/>
      <c r="T196" s="321"/>
      <c r="U196" s="321"/>
      <c r="V196" s="321"/>
      <c r="W196" s="321"/>
      <c r="X196" s="321"/>
      <c r="Y196" s="441"/>
      <c r="Z196" s="441"/>
      <c r="AA196" s="441"/>
      <c r="AB196" s="441"/>
      <c r="AC196" s="441"/>
      <c r="AD196" s="441"/>
      <c r="AE196" s="441"/>
      <c r="AF196" s="441"/>
      <c r="AG196" s="441"/>
      <c r="AH196" s="441"/>
      <c r="AI196" s="441"/>
      <c r="AJ196" s="441"/>
      <c r="AK196" s="441"/>
      <c r="AL196" s="441"/>
      <c r="AM196" s="322">
        <f>SUM(Y196:AL196)</f>
        <v>0</v>
      </c>
    </row>
    <row r="197" spans="1:39" s="309" customFormat="1" ht="15" outlineLevel="1">
      <c r="A197" s="544"/>
      <c r="B197" s="341" t="s">
        <v>247</v>
      </c>
      <c r="C197" s="317" t="s">
        <v>164</v>
      </c>
      <c r="D197" s="321"/>
      <c r="E197" s="321"/>
      <c r="F197" s="321"/>
      <c r="G197" s="321"/>
      <c r="H197" s="321"/>
      <c r="I197" s="321"/>
      <c r="J197" s="321"/>
      <c r="K197" s="321"/>
      <c r="L197" s="321"/>
      <c r="M197" s="321"/>
      <c r="N197" s="317"/>
      <c r="O197" s="321"/>
      <c r="P197" s="321"/>
      <c r="Q197" s="321"/>
      <c r="R197" s="321"/>
      <c r="S197" s="321"/>
      <c r="T197" s="321"/>
      <c r="U197" s="321"/>
      <c r="V197" s="321"/>
      <c r="W197" s="321"/>
      <c r="X197" s="321"/>
      <c r="Y197" s="437">
        <f>Y196</f>
        <v>0</v>
      </c>
      <c r="Z197" s="437">
        <f>Z196</f>
        <v>0</v>
      </c>
      <c r="AA197" s="437">
        <f t="shared" ref="AA197:AL197" si="54">AA196</f>
        <v>0</v>
      </c>
      <c r="AB197" s="437">
        <f t="shared" si="54"/>
        <v>0</v>
      </c>
      <c r="AC197" s="437">
        <f t="shared" si="54"/>
        <v>0</v>
      </c>
      <c r="AD197" s="437">
        <f t="shared" si="54"/>
        <v>0</v>
      </c>
      <c r="AE197" s="437">
        <f t="shared" si="54"/>
        <v>0</v>
      </c>
      <c r="AF197" s="437">
        <f t="shared" si="54"/>
        <v>0</v>
      </c>
      <c r="AG197" s="437">
        <f t="shared" si="54"/>
        <v>0</v>
      </c>
      <c r="AH197" s="437">
        <f t="shared" si="54"/>
        <v>0</v>
      </c>
      <c r="AI197" s="437">
        <f t="shared" si="54"/>
        <v>0</v>
      </c>
      <c r="AJ197" s="437">
        <f t="shared" si="54"/>
        <v>0</v>
      </c>
      <c r="AK197" s="437">
        <f t="shared" si="54"/>
        <v>0</v>
      </c>
      <c r="AL197" s="437">
        <f t="shared" si="54"/>
        <v>0</v>
      </c>
      <c r="AM197" s="540"/>
    </row>
    <row r="198" spans="1:39" s="309" customFormat="1" ht="15" outlineLevel="1">
      <c r="A198" s="544"/>
      <c r="B198" s="340"/>
      <c r="C198" s="338"/>
      <c r="D198" s="342"/>
      <c r="E198" s="342"/>
      <c r="F198" s="342"/>
      <c r="G198" s="342"/>
      <c r="H198" s="342"/>
      <c r="I198" s="342"/>
      <c r="J198" s="342"/>
      <c r="K198" s="342"/>
      <c r="L198" s="342"/>
      <c r="M198" s="342"/>
      <c r="N198" s="317"/>
      <c r="O198" s="342"/>
      <c r="P198" s="342"/>
      <c r="Q198" s="342"/>
      <c r="R198" s="342"/>
      <c r="S198" s="342"/>
      <c r="T198" s="342"/>
      <c r="U198" s="342"/>
      <c r="V198" s="342"/>
      <c r="W198" s="342"/>
      <c r="X198" s="342"/>
      <c r="Y198" s="444"/>
      <c r="Z198" s="442"/>
      <c r="AA198" s="442"/>
      <c r="AB198" s="442"/>
      <c r="AC198" s="442"/>
      <c r="AD198" s="442"/>
      <c r="AE198" s="442"/>
      <c r="AF198" s="442"/>
      <c r="AG198" s="442"/>
      <c r="AH198" s="442"/>
      <c r="AI198" s="442"/>
      <c r="AJ198" s="442"/>
      <c r="AK198" s="442"/>
      <c r="AL198" s="442"/>
      <c r="AM198" s="339"/>
    </row>
    <row r="199" spans="1:39" ht="15" outlineLevel="1">
      <c r="A199" s="544">
        <v>17</v>
      </c>
      <c r="B199" s="340" t="s">
        <v>9</v>
      </c>
      <c r="C199" s="317" t="s">
        <v>25</v>
      </c>
      <c r="D199" s="321">
        <v>31557</v>
      </c>
      <c r="E199" s="321"/>
      <c r="F199" s="321"/>
      <c r="G199" s="321"/>
      <c r="H199" s="321"/>
      <c r="I199" s="321"/>
      <c r="J199" s="321"/>
      <c r="K199" s="321"/>
      <c r="L199" s="321"/>
      <c r="M199" s="321"/>
      <c r="N199" s="317"/>
      <c r="O199" s="321">
        <v>2171</v>
      </c>
      <c r="P199" s="321"/>
      <c r="Q199" s="321"/>
      <c r="R199" s="321"/>
      <c r="S199" s="321"/>
      <c r="T199" s="321"/>
      <c r="U199" s="321"/>
      <c r="V199" s="321"/>
      <c r="W199" s="321"/>
      <c r="X199" s="321"/>
      <c r="Y199" s="441"/>
      <c r="Z199" s="690">
        <v>0</v>
      </c>
      <c r="AA199" s="690">
        <v>0.5</v>
      </c>
      <c r="AB199" s="690">
        <v>0.5</v>
      </c>
      <c r="AC199" s="441"/>
      <c r="AD199" s="441"/>
      <c r="AE199" s="441"/>
      <c r="AF199" s="441"/>
      <c r="AG199" s="441"/>
      <c r="AH199" s="441"/>
      <c r="AI199" s="441"/>
      <c r="AJ199" s="441"/>
      <c r="AK199" s="441"/>
      <c r="AL199" s="441"/>
      <c r="AM199" s="322">
        <f>SUM(Y199:AL199)</f>
        <v>1</v>
      </c>
    </row>
    <row r="200" spans="1:39" ht="15" outlineLevel="1">
      <c r="B200" s="320" t="s">
        <v>247</v>
      </c>
      <c r="C200" s="317" t="s">
        <v>164</v>
      </c>
      <c r="D200" s="321"/>
      <c r="E200" s="321"/>
      <c r="F200" s="321"/>
      <c r="G200" s="321"/>
      <c r="H200" s="321"/>
      <c r="I200" s="321"/>
      <c r="J200" s="321"/>
      <c r="K200" s="321"/>
      <c r="L200" s="321"/>
      <c r="M200" s="321"/>
      <c r="N200" s="317"/>
      <c r="O200" s="321"/>
      <c r="P200" s="321"/>
      <c r="Q200" s="321"/>
      <c r="R200" s="321"/>
      <c r="S200" s="321"/>
      <c r="T200" s="321"/>
      <c r="U200" s="321"/>
      <c r="V200" s="321"/>
      <c r="W200" s="321"/>
      <c r="X200" s="321"/>
      <c r="Y200" s="437">
        <f>Y199</f>
        <v>0</v>
      </c>
      <c r="Z200" s="437">
        <f>Z199</f>
        <v>0</v>
      </c>
      <c r="AA200" s="437">
        <f t="shared" ref="AA200:AL200" si="55">AA199</f>
        <v>0.5</v>
      </c>
      <c r="AB200" s="437">
        <f t="shared" si="55"/>
        <v>0.5</v>
      </c>
      <c r="AC200" s="437">
        <f t="shared" si="55"/>
        <v>0</v>
      </c>
      <c r="AD200" s="437">
        <f t="shared" si="55"/>
        <v>0</v>
      </c>
      <c r="AE200" s="437">
        <f t="shared" si="55"/>
        <v>0</v>
      </c>
      <c r="AF200" s="437">
        <f t="shared" si="55"/>
        <v>0</v>
      </c>
      <c r="AG200" s="437">
        <f t="shared" si="55"/>
        <v>0</v>
      </c>
      <c r="AH200" s="437">
        <f t="shared" si="55"/>
        <v>0</v>
      </c>
      <c r="AI200" s="437">
        <f t="shared" si="55"/>
        <v>0</v>
      </c>
      <c r="AJ200" s="437">
        <f t="shared" si="55"/>
        <v>0</v>
      </c>
      <c r="AK200" s="437">
        <f t="shared" si="55"/>
        <v>0</v>
      </c>
      <c r="AL200" s="437">
        <f t="shared" si="55"/>
        <v>0</v>
      </c>
      <c r="AM200" s="540"/>
    </row>
    <row r="201" spans="1:39" ht="15" outlineLevel="1">
      <c r="B201" s="341"/>
      <c r="C201" s="331"/>
      <c r="D201" s="317"/>
      <c r="E201" s="317"/>
      <c r="F201" s="317"/>
      <c r="G201" s="317"/>
      <c r="H201" s="317"/>
      <c r="I201" s="317"/>
      <c r="J201" s="317"/>
      <c r="K201" s="317"/>
      <c r="L201" s="317"/>
      <c r="M201" s="317"/>
      <c r="N201" s="317"/>
      <c r="O201" s="317"/>
      <c r="P201" s="317"/>
      <c r="Q201" s="317"/>
      <c r="R201" s="317"/>
      <c r="S201" s="317"/>
      <c r="T201" s="317"/>
      <c r="U201" s="317"/>
      <c r="V201" s="317"/>
      <c r="W201" s="317"/>
      <c r="X201" s="317"/>
      <c r="Y201" s="445"/>
      <c r="Z201" s="446"/>
      <c r="AA201" s="446"/>
      <c r="AB201" s="446"/>
      <c r="AC201" s="446"/>
      <c r="AD201" s="446"/>
      <c r="AE201" s="446"/>
      <c r="AF201" s="446"/>
      <c r="AG201" s="446"/>
      <c r="AH201" s="446"/>
      <c r="AI201" s="446"/>
      <c r="AJ201" s="446"/>
      <c r="AK201" s="446"/>
      <c r="AL201" s="446"/>
      <c r="AM201" s="343"/>
    </row>
    <row r="202" spans="1:39" ht="15.75" outlineLevel="1">
      <c r="A202" s="545"/>
      <c r="B202" s="314" t="s">
        <v>10</v>
      </c>
      <c r="C202" s="315"/>
      <c r="D202" s="315"/>
      <c r="E202" s="315"/>
      <c r="F202" s="315"/>
      <c r="G202" s="315"/>
      <c r="H202" s="315"/>
      <c r="I202" s="315"/>
      <c r="J202" s="315"/>
      <c r="K202" s="315"/>
      <c r="L202" s="315"/>
      <c r="M202" s="315"/>
      <c r="N202" s="316"/>
      <c r="O202" s="315"/>
      <c r="P202" s="315"/>
      <c r="Q202" s="315"/>
      <c r="R202" s="315"/>
      <c r="S202" s="315"/>
      <c r="T202" s="315"/>
      <c r="U202" s="315"/>
      <c r="V202" s="315"/>
      <c r="W202" s="315"/>
      <c r="X202" s="315"/>
      <c r="Y202" s="440"/>
      <c r="Z202" s="440"/>
      <c r="AA202" s="440"/>
      <c r="AB202" s="440"/>
      <c r="AC202" s="440"/>
      <c r="AD202" s="440"/>
      <c r="AE202" s="440"/>
      <c r="AF202" s="440"/>
      <c r="AG202" s="440"/>
      <c r="AH202" s="440"/>
      <c r="AI202" s="440"/>
      <c r="AJ202" s="440"/>
      <c r="AK202" s="440"/>
      <c r="AL202" s="440"/>
      <c r="AM202" s="318"/>
    </row>
    <row r="203" spans="1:39" ht="15" outlineLevel="1">
      <c r="A203" s="544">
        <v>18</v>
      </c>
      <c r="B203" s="341" t="s">
        <v>11</v>
      </c>
      <c r="C203" s="317" t="s">
        <v>25</v>
      </c>
      <c r="D203" s="321"/>
      <c r="E203" s="321"/>
      <c r="F203" s="321"/>
      <c r="G203" s="321"/>
      <c r="H203" s="321"/>
      <c r="I203" s="321"/>
      <c r="J203" s="321"/>
      <c r="K203" s="321"/>
      <c r="L203" s="321"/>
      <c r="M203" s="321"/>
      <c r="N203" s="321">
        <v>12</v>
      </c>
      <c r="O203" s="321"/>
      <c r="P203" s="321"/>
      <c r="Q203" s="321"/>
      <c r="R203" s="321"/>
      <c r="S203" s="321"/>
      <c r="T203" s="321"/>
      <c r="U203" s="321"/>
      <c r="V203" s="321"/>
      <c r="W203" s="321"/>
      <c r="X203" s="321"/>
      <c r="Y203" s="452"/>
      <c r="Z203" s="441"/>
      <c r="AA203" s="441"/>
      <c r="AB203" s="441"/>
      <c r="AC203" s="441"/>
      <c r="AD203" s="441"/>
      <c r="AE203" s="441"/>
      <c r="AF203" s="441"/>
      <c r="AG203" s="441"/>
      <c r="AH203" s="441"/>
      <c r="AI203" s="441"/>
      <c r="AJ203" s="441"/>
      <c r="AK203" s="441"/>
      <c r="AL203" s="441"/>
      <c r="AM203" s="322">
        <f>SUM(Y203:AL203)</f>
        <v>0</v>
      </c>
    </row>
    <row r="204" spans="1:39" ht="15" outlineLevel="1">
      <c r="B204" s="320" t="s">
        <v>247</v>
      </c>
      <c r="C204" s="317" t="s">
        <v>164</v>
      </c>
      <c r="D204" s="321"/>
      <c r="E204" s="321"/>
      <c r="F204" s="321"/>
      <c r="G204" s="321"/>
      <c r="H204" s="321"/>
      <c r="I204" s="321"/>
      <c r="J204" s="321"/>
      <c r="K204" s="321"/>
      <c r="L204" s="321"/>
      <c r="M204" s="321"/>
      <c r="N204" s="321">
        <f>N203</f>
        <v>12</v>
      </c>
      <c r="O204" s="321"/>
      <c r="P204" s="321"/>
      <c r="Q204" s="321"/>
      <c r="R204" s="321"/>
      <c r="S204" s="321"/>
      <c r="T204" s="321"/>
      <c r="U204" s="321"/>
      <c r="V204" s="321"/>
      <c r="W204" s="321"/>
      <c r="X204" s="321"/>
      <c r="Y204" s="437">
        <f>Y203</f>
        <v>0</v>
      </c>
      <c r="Z204" s="437">
        <f>Z203</f>
        <v>0</v>
      </c>
      <c r="AA204" s="437">
        <f t="shared" ref="AA204:AL204" si="56">AA203</f>
        <v>0</v>
      </c>
      <c r="AB204" s="437">
        <f t="shared" si="56"/>
        <v>0</v>
      </c>
      <c r="AC204" s="437">
        <f t="shared" si="56"/>
        <v>0</v>
      </c>
      <c r="AD204" s="437">
        <f t="shared" si="56"/>
        <v>0</v>
      </c>
      <c r="AE204" s="437">
        <f t="shared" si="56"/>
        <v>0</v>
      </c>
      <c r="AF204" s="437">
        <f t="shared" si="56"/>
        <v>0</v>
      </c>
      <c r="AG204" s="437">
        <f t="shared" si="56"/>
        <v>0</v>
      </c>
      <c r="AH204" s="437">
        <f t="shared" si="56"/>
        <v>0</v>
      </c>
      <c r="AI204" s="437">
        <f t="shared" si="56"/>
        <v>0</v>
      </c>
      <c r="AJ204" s="437">
        <f t="shared" si="56"/>
        <v>0</v>
      </c>
      <c r="AK204" s="437">
        <f t="shared" si="56"/>
        <v>0</v>
      </c>
      <c r="AL204" s="437">
        <f t="shared" si="56"/>
        <v>0</v>
      </c>
      <c r="AM204" s="540"/>
    </row>
    <row r="205" spans="1:39" ht="15" outlineLevel="1">
      <c r="A205" s="547"/>
      <c r="B205" s="341"/>
      <c r="C205" s="331"/>
      <c r="D205" s="317"/>
      <c r="E205" s="317"/>
      <c r="F205" s="317"/>
      <c r="G205" s="317"/>
      <c r="H205" s="317"/>
      <c r="I205" s="317"/>
      <c r="J205" s="317"/>
      <c r="K205" s="317"/>
      <c r="L205" s="317"/>
      <c r="M205" s="317"/>
      <c r="N205" s="317"/>
      <c r="O205" s="317"/>
      <c r="P205" s="317"/>
      <c r="Q205" s="317"/>
      <c r="R205" s="317"/>
      <c r="S205" s="317"/>
      <c r="T205" s="317"/>
      <c r="U205" s="317"/>
      <c r="V205" s="317"/>
      <c r="W205" s="317"/>
      <c r="X205" s="317"/>
      <c r="Y205" s="438"/>
      <c r="Z205" s="447"/>
      <c r="AA205" s="447"/>
      <c r="AB205" s="447"/>
      <c r="AC205" s="447"/>
      <c r="AD205" s="447"/>
      <c r="AE205" s="447"/>
      <c r="AF205" s="447"/>
      <c r="AG205" s="447"/>
      <c r="AH205" s="447"/>
      <c r="AI205" s="447"/>
      <c r="AJ205" s="447"/>
      <c r="AK205" s="447"/>
      <c r="AL205" s="447"/>
      <c r="AM205" s="332"/>
    </row>
    <row r="206" spans="1:39" ht="15" outlineLevel="1">
      <c r="A206" s="544">
        <v>19</v>
      </c>
      <c r="B206" s="341" t="s">
        <v>12</v>
      </c>
      <c r="C206" s="317" t="s">
        <v>25</v>
      </c>
      <c r="D206" s="321"/>
      <c r="E206" s="321"/>
      <c r="F206" s="321"/>
      <c r="G206" s="321"/>
      <c r="H206" s="321"/>
      <c r="I206" s="321"/>
      <c r="J206" s="321"/>
      <c r="K206" s="321"/>
      <c r="L206" s="321"/>
      <c r="M206" s="321"/>
      <c r="N206" s="321">
        <v>12</v>
      </c>
      <c r="O206" s="321"/>
      <c r="P206" s="321"/>
      <c r="Q206" s="321"/>
      <c r="R206" s="321"/>
      <c r="S206" s="321"/>
      <c r="T206" s="321"/>
      <c r="U206" s="321"/>
      <c r="V206" s="321"/>
      <c r="W206" s="321"/>
      <c r="X206" s="321"/>
      <c r="Y206" s="436"/>
      <c r="Z206" s="441"/>
      <c r="AA206" s="441"/>
      <c r="AB206" s="441"/>
      <c r="AC206" s="441"/>
      <c r="AD206" s="441"/>
      <c r="AE206" s="441"/>
      <c r="AF206" s="441"/>
      <c r="AG206" s="441"/>
      <c r="AH206" s="441"/>
      <c r="AI206" s="441"/>
      <c r="AJ206" s="441"/>
      <c r="AK206" s="441"/>
      <c r="AL206" s="441"/>
      <c r="AM206" s="322">
        <f>SUM(Y206:AL206)</f>
        <v>0</v>
      </c>
    </row>
    <row r="207" spans="1:39" ht="15" outlineLevel="1">
      <c r="B207" s="320" t="s">
        <v>247</v>
      </c>
      <c r="C207" s="317" t="s">
        <v>164</v>
      </c>
      <c r="D207" s="321"/>
      <c r="E207" s="321"/>
      <c r="F207" s="321"/>
      <c r="G207" s="321"/>
      <c r="H207" s="321"/>
      <c r="I207" s="321"/>
      <c r="J207" s="321"/>
      <c r="K207" s="321"/>
      <c r="L207" s="321"/>
      <c r="M207" s="321"/>
      <c r="N207" s="321">
        <f>N206</f>
        <v>12</v>
      </c>
      <c r="O207" s="321"/>
      <c r="P207" s="321"/>
      <c r="Q207" s="321"/>
      <c r="R207" s="321"/>
      <c r="S207" s="321"/>
      <c r="T207" s="321"/>
      <c r="U207" s="321"/>
      <c r="V207" s="321"/>
      <c r="W207" s="321"/>
      <c r="X207" s="321"/>
      <c r="Y207" s="437">
        <f>Y206</f>
        <v>0</v>
      </c>
      <c r="Z207" s="437">
        <f>Z206</f>
        <v>0</v>
      </c>
      <c r="AA207" s="437">
        <f t="shared" ref="AA207:AL207" si="57">AA206</f>
        <v>0</v>
      </c>
      <c r="AB207" s="437">
        <f t="shared" si="57"/>
        <v>0</v>
      </c>
      <c r="AC207" s="437">
        <f t="shared" si="57"/>
        <v>0</v>
      </c>
      <c r="AD207" s="437">
        <f t="shared" si="57"/>
        <v>0</v>
      </c>
      <c r="AE207" s="437">
        <f t="shared" si="57"/>
        <v>0</v>
      </c>
      <c r="AF207" s="437">
        <f t="shared" si="57"/>
        <v>0</v>
      </c>
      <c r="AG207" s="437">
        <f t="shared" si="57"/>
        <v>0</v>
      </c>
      <c r="AH207" s="437">
        <f t="shared" si="57"/>
        <v>0</v>
      </c>
      <c r="AI207" s="437">
        <f t="shared" si="57"/>
        <v>0</v>
      </c>
      <c r="AJ207" s="437">
        <f t="shared" si="57"/>
        <v>0</v>
      </c>
      <c r="AK207" s="437">
        <f t="shared" si="57"/>
        <v>0</v>
      </c>
      <c r="AL207" s="437">
        <f t="shared" si="57"/>
        <v>0</v>
      </c>
      <c r="AM207" s="540"/>
    </row>
    <row r="208" spans="1:39" ht="15" outlineLevel="1">
      <c r="B208" s="341"/>
      <c r="C208" s="331"/>
      <c r="D208" s="317"/>
      <c r="E208" s="317"/>
      <c r="F208" s="317"/>
      <c r="G208" s="317"/>
      <c r="H208" s="317"/>
      <c r="I208" s="317"/>
      <c r="J208" s="317"/>
      <c r="K208" s="317"/>
      <c r="L208" s="317"/>
      <c r="M208" s="317"/>
      <c r="N208" s="317"/>
      <c r="O208" s="317"/>
      <c r="P208" s="317"/>
      <c r="Q208" s="317"/>
      <c r="R208" s="317"/>
      <c r="S208" s="317"/>
      <c r="T208" s="317"/>
      <c r="U208" s="317"/>
      <c r="V208" s="317"/>
      <c r="W208" s="317"/>
      <c r="X208" s="317"/>
      <c r="Y208" s="448"/>
      <c r="Z208" s="448"/>
      <c r="AA208" s="438"/>
      <c r="AB208" s="438"/>
      <c r="AC208" s="438"/>
      <c r="AD208" s="438"/>
      <c r="AE208" s="438"/>
      <c r="AF208" s="438"/>
      <c r="AG208" s="438"/>
      <c r="AH208" s="438"/>
      <c r="AI208" s="438"/>
      <c r="AJ208" s="438"/>
      <c r="AK208" s="438"/>
      <c r="AL208" s="438"/>
      <c r="AM208" s="332"/>
    </row>
    <row r="209" spans="1:39" ht="15" outlineLevel="1">
      <c r="A209" s="544">
        <v>20</v>
      </c>
      <c r="B209" s="341" t="s">
        <v>13</v>
      </c>
      <c r="C209" s="317" t="s">
        <v>25</v>
      </c>
      <c r="D209" s="321">
        <v>17296</v>
      </c>
      <c r="E209" s="321">
        <f>+'7-b.  2012'!AY38</f>
        <v>17295.60484</v>
      </c>
      <c r="F209" s="321">
        <f>+'7-b.  2012'!AZ38</f>
        <v>17295.60484</v>
      </c>
      <c r="G209" s="321">
        <f>+'7-b.  2012'!BA38</f>
        <v>17295.60484</v>
      </c>
      <c r="H209" s="321">
        <f>+'7-b.  2012'!BB38</f>
        <v>17295.60484</v>
      </c>
      <c r="I209" s="321">
        <f>+'7-b.  2012'!BC38</f>
        <v>17295.60484</v>
      </c>
      <c r="J209" s="321">
        <f>+'7-b.  2012'!BD38</f>
        <v>17295.60484</v>
      </c>
      <c r="K209" s="321">
        <f>+'7-b.  2012'!BE38</f>
        <v>17295.60484</v>
      </c>
      <c r="L209" s="321">
        <f>+'7-b.  2012'!BF38</f>
        <v>17295.60484</v>
      </c>
      <c r="M209" s="321">
        <f>+'7-b.  2012'!BG38</f>
        <v>17295.60484</v>
      </c>
      <c r="N209" s="321">
        <v>12</v>
      </c>
      <c r="O209" s="321">
        <v>3</v>
      </c>
      <c r="P209" s="321">
        <f>+'7-b.  2012'!T38</f>
        <v>2.5064706999999999</v>
      </c>
      <c r="Q209" s="321">
        <f>+'7-b.  2012'!U38</f>
        <v>2.5064706999999999</v>
      </c>
      <c r="R209" s="321">
        <f>+'7-b.  2012'!V38</f>
        <v>2.5064706999999999</v>
      </c>
      <c r="S209" s="321">
        <f>+'7-b.  2012'!W38</f>
        <v>2.5064706999999999</v>
      </c>
      <c r="T209" s="321">
        <f>+'7-b.  2012'!X38</f>
        <v>2.5064706999999999</v>
      </c>
      <c r="U209" s="321">
        <f>+'7-b.  2012'!Y38</f>
        <v>2.5064706999999999</v>
      </c>
      <c r="V209" s="321">
        <f>+'7-b.  2012'!Z38</f>
        <v>2.5064706999999999</v>
      </c>
      <c r="W209" s="321">
        <f>+'7-b.  2012'!AA38</f>
        <v>2.5064706999999999</v>
      </c>
      <c r="X209" s="321">
        <f>+'7-b.  2012'!AB38</f>
        <v>2.5064706999999999</v>
      </c>
      <c r="Y209" s="436"/>
      <c r="Z209" s="441"/>
      <c r="AA209" s="441">
        <v>0.3</v>
      </c>
      <c r="AB209" s="692">
        <v>0.7</v>
      </c>
      <c r="AC209" s="691"/>
      <c r="AD209" s="441"/>
      <c r="AE209" s="441"/>
      <c r="AF209" s="441"/>
      <c r="AG209" s="441"/>
      <c r="AH209" s="441"/>
      <c r="AI209" s="441"/>
      <c r="AJ209" s="441"/>
      <c r="AK209" s="441"/>
      <c r="AL209" s="441"/>
      <c r="AM209" s="322">
        <f>SUM(Y209:AL209)</f>
        <v>1</v>
      </c>
    </row>
    <row r="210" spans="1:39" ht="15" outlineLevel="1">
      <c r="B210" s="320" t="s">
        <v>247</v>
      </c>
      <c r="C210" s="317" t="s">
        <v>164</v>
      </c>
      <c r="D210" s="321"/>
      <c r="E210" s="321"/>
      <c r="F210" s="321"/>
      <c r="G210" s="321"/>
      <c r="H210" s="321"/>
      <c r="I210" s="321"/>
      <c r="J210" s="321"/>
      <c r="K210" s="321"/>
      <c r="L210" s="321"/>
      <c r="M210" s="321"/>
      <c r="N210" s="321">
        <f>N209</f>
        <v>12</v>
      </c>
      <c r="O210" s="321"/>
      <c r="P210" s="321"/>
      <c r="Q210" s="321"/>
      <c r="R210" s="321"/>
      <c r="S210" s="321"/>
      <c r="T210" s="321"/>
      <c r="U210" s="321"/>
      <c r="V210" s="321"/>
      <c r="W210" s="321"/>
      <c r="X210" s="321"/>
      <c r="Y210" s="437">
        <f>Y209</f>
        <v>0</v>
      </c>
      <c r="Z210" s="437">
        <f>Z209</f>
        <v>0</v>
      </c>
      <c r="AA210" s="437">
        <f t="shared" ref="AA210:AL210" si="58">AA209</f>
        <v>0.3</v>
      </c>
      <c r="AB210" s="437">
        <f t="shared" si="58"/>
        <v>0.7</v>
      </c>
      <c r="AC210" s="437">
        <f t="shared" si="58"/>
        <v>0</v>
      </c>
      <c r="AD210" s="437">
        <f t="shared" si="58"/>
        <v>0</v>
      </c>
      <c r="AE210" s="437">
        <f t="shared" si="58"/>
        <v>0</v>
      </c>
      <c r="AF210" s="437">
        <f t="shared" si="58"/>
        <v>0</v>
      </c>
      <c r="AG210" s="437">
        <f t="shared" si="58"/>
        <v>0</v>
      </c>
      <c r="AH210" s="437">
        <f t="shared" si="58"/>
        <v>0</v>
      </c>
      <c r="AI210" s="437">
        <f t="shared" si="58"/>
        <v>0</v>
      </c>
      <c r="AJ210" s="437">
        <f t="shared" si="58"/>
        <v>0</v>
      </c>
      <c r="AK210" s="437">
        <f t="shared" si="58"/>
        <v>0</v>
      </c>
      <c r="AL210" s="437">
        <f t="shared" si="58"/>
        <v>0</v>
      </c>
      <c r="AM210" s="540"/>
    </row>
    <row r="211" spans="1:39" ht="15" outlineLevel="1">
      <c r="B211" s="341"/>
      <c r="C211" s="331"/>
      <c r="D211" s="317"/>
      <c r="E211" s="317"/>
      <c r="F211" s="317"/>
      <c r="G211" s="317"/>
      <c r="H211" s="317"/>
      <c r="I211" s="317"/>
      <c r="J211" s="317"/>
      <c r="K211" s="317"/>
      <c r="L211" s="317"/>
      <c r="M211" s="317"/>
      <c r="N211" s="344"/>
      <c r="O211" s="317"/>
      <c r="P211" s="317"/>
      <c r="Q211" s="317"/>
      <c r="R211" s="317"/>
      <c r="S211" s="317"/>
      <c r="T211" s="317"/>
      <c r="U211" s="317"/>
      <c r="V211" s="317"/>
      <c r="W211" s="317"/>
      <c r="X211" s="317"/>
      <c r="Y211" s="438"/>
      <c r="Z211" s="438"/>
      <c r="AA211" s="438"/>
      <c r="AB211" s="438"/>
      <c r="AC211" s="438"/>
      <c r="AD211" s="438"/>
      <c r="AE211" s="438"/>
      <c r="AF211" s="438"/>
      <c r="AG211" s="438"/>
      <c r="AH211" s="438"/>
      <c r="AI211" s="438"/>
      <c r="AJ211" s="438"/>
      <c r="AK211" s="438"/>
      <c r="AL211" s="438"/>
      <c r="AM211" s="332"/>
    </row>
    <row r="212" spans="1:39" ht="15" outlineLevel="1">
      <c r="A212" s="544">
        <v>21</v>
      </c>
      <c r="B212" s="341" t="s">
        <v>22</v>
      </c>
      <c r="C212" s="317" t="s">
        <v>25</v>
      </c>
      <c r="D212" s="321"/>
      <c r="E212" s="321"/>
      <c r="F212" s="321"/>
      <c r="G212" s="321"/>
      <c r="H212" s="321"/>
      <c r="I212" s="321"/>
      <c r="J212" s="321"/>
      <c r="K212" s="321"/>
      <c r="L212" s="321"/>
      <c r="M212" s="321"/>
      <c r="N212" s="321">
        <v>12</v>
      </c>
      <c r="O212" s="321"/>
      <c r="P212" s="321"/>
      <c r="Q212" s="321"/>
      <c r="R212" s="321"/>
      <c r="S212" s="321"/>
      <c r="T212" s="321"/>
      <c r="U212" s="321"/>
      <c r="V212" s="321"/>
      <c r="W212" s="321"/>
      <c r="X212" s="321"/>
      <c r="Y212" s="436"/>
      <c r="Z212" s="441"/>
      <c r="AA212" s="441"/>
      <c r="AB212" s="441"/>
      <c r="AC212" s="441"/>
      <c r="AD212" s="441"/>
      <c r="AE212" s="441"/>
      <c r="AF212" s="441"/>
      <c r="AG212" s="441"/>
      <c r="AH212" s="441"/>
      <c r="AI212" s="441"/>
      <c r="AJ212" s="441"/>
      <c r="AK212" s="441"/>
      <c r="AL212" s="441"/>
      <c r="AM212" s="322">
        <f>SUM(Y212:AL212)</f>
        <v>0</v>
      </c>
    </row>
    <row r="213" spans="1:39" ht="15" outlineLevel="1">
      <c r="B213" s="320" t="s">
        <v>247</v>
      </c>
      <c r="C213" s="317" t="s">
        <v>164</v>
      </c>
      <c r="D213" s="321"/>
      <c r="E213" s="321"/>
      <c r="F213" s="321"/>
      <c r="G213" s="321"/>
      <c r="H213" s="321"/>
      <c r="I213" s="321"/>
      <c r="J213" s="321"/>
      <c r="K213" s="321"/>
      <c r="L213" s="321"/>
      <c r="M213" s="321"/>
      <c r="N213" s="321">
        <f>N212</f>
        <v>12</v>
      </c>
      <c r="O213" s="321"/>
      <c r="P213" s="321"/>
      <c r="Q213" s="321"/>
      <c r="R213" s="321"/>
      <c r="S213" s="321"/>
      <c r="T213" s="321"/>
      <c r="U213" s="321"/>
      <c r="V213" s="321"/>
      <c r="W213" s="321"/>
      <c r="X213" s="321"/>
      <c r="Y213" s="437">
        <f>Y212</f>
        <v>0</v>
      </c>
      <c r="Z213" s="437">
        <f>Z212</f>
        <v>0</v>
      </c>
      <c r="AA213" s="437">
        <f t="shared" ref="AA213:AL213" si="59">AA212</f>
        <v>0</v>
      </c>
      <c r="AB213" s="437">
        <f t="shared" si="59"/>
        <v>0</v>
      </c>
      <c r="AC213" s="437">
        <f t="shared" si="59"/>
        <v>0</v>
      </c>
      <c r="AD213" s="437">
        <f t="shared" si="59"/>
        <v>0</v>
      </c>
      <c r="AE213" s="437">
        <f t="shared" si="59"/>
        <v>0</v>
      </c>
      <c r="AF213" s="437">
        <f t="shared" si="59"/>
        <v>0</v>
      </c>
      <c r="AG213" s="437">
        <f t="shared" si="59"/>
        <v>0</v>
      </c>
      <c r="AH213" s="437">
        <f t="shared" si="59"/>
        <v>0</v>
      </c>
      <c r="AI213" s="437">
        <f t="shared" si="59"/>
        <v>0</v>
      </c>
      <c r="AJ213" s="437">
        <f t="shared" si="59"/>
        <v>0</v>
      </c>
      <c r="AK213" s="437">
        <f t="shared" si="59"/>
        <v>0</v>
      </c>
      <c r="AL213" s="437">
        <f t="shared" si="59"/>
        <v>0</v>
      </c>
      <c r="AM213" s="540"/>
    </row>
    <row r="214" spans="1:39" ht="15" outlineLevel="1">
      <c r="B214" s="341"/>
      <c r="C214" s="331"/>
      <c r="D214" s="317"/>
      <c r="E214" s="317"/>
      <c r="F214" s="317"/>
      <c r="G214" s="317"/>
      <c r="H214" s="317"/>
      <c r="I214" s="317"/>
      <c r="J214" s="317"/>
      <c r="K214" s="317"/>
      <c r="L214" s="317"/>
      <c r="M214" s="317"/>
      <c r="N214" s="317"/>
      <c r="O214" s="317"/>
      <c r="P214" s="317"/>
      <c r="Q214" s="317"/>
      <c r="R214" s="317"/>
      <c r="S214" s="317"/>
      <c r="T214" s="317"/>
      <c r="U214" s="317"/>
      <c r="V214" s="317"/>
      <c r="W214" s="317"/>
      <c r="X214" s="317"/>
      <c r="Y214" s="448"/>
      <c r="Z214" s="438"/>
      <c r="AA214" s="438"/>
      <c r="AB214" s="438"/>
      <c r="AC214" s="438"/>
      <c r="AD214" s="438"/>
      <c r="AE214" s="438"/>
      <c r="AF214" s="438"/>
      <c r="AG214" s="438"/>
      <c r="AH214" s="438"/>
      <c r="AI214" s="438"/>
      <c r="AJ214" s="438"/>
      <c r="AK214" s="438"/>
      <c r="AL214" s="438"/>
      <c r="AM214" s="332"/>
    </row>
    <row r="215" spans="1:39" ht="15" outlineLevel="1">
      <c r="A215" s="544">
        <v>22</v>
      </c>
      <c r="B215" s="341" t="s">
        <v>9</v>
      </c>
      <c r="C215" s="317" t="s">
        <v>25</v>
      </c>
      <c r="D215" s="321">
        <v>88449</v>
      </c>
      <c r="E215" s="321"/>
      <c r="F215" s="321"/>
      <c r="G215" s="321"/>
      <c r="H215" s="321"/>
      <c r="I215" s="321"/>
      <c r="J215" s="321"/>
      <c r="K215" s="321"/>
      <c r="L215" s="321"/>
      <c r="M215" s="321"/>
      <c r="N215" s="317"/>
      <c r="O215" s="321">
        <v>3670</v>
      </c>
      <c r="P215" s="321"/>
      <c r="Q215" s="321"/>
      <c r="R215" s="321"/>
      <c r="S215" s="321"/>
      <c r="T215" s="321"/>
      <c r="U215" s="321"/>
      <c r="V215" s="321"/>
      <c r="W215" s="321"/>
      <c r="X215" s="321"/>
      <c r="Y215" s="436"/>
      <c r="Z215" s="441"/>
      <c r="AA215" s="693">
        <v>0.25</v>
      </c>
      <c r="AB215" s="693">
        <v>0.75</v>
      </c>
      <c r="AC215" s="441"/>
      <c r="AD215" s="441"/>
      <c r="AE215" s="441"/>
      <c r="AF215" s="441"/>
      <c r="AG215" s="441"/>
      <c r="AH215" s="441"/>
      <c r="AI215" s="441"/>
      <c r="AJ215" s="441"/>
      <c r="AK215" s="441"/>
      <c r="AL215" s="441"/>
      <c r="AM215" s="322">
        <f>SUM(Y215:AL215)</f>
        <v>1</v>
      </c>
    </row>
    <row r="216" spans="1:39" ht="15" outlineLevel="1">
      <c r="B216" s="320" t="s">
        <v>247</v>
      </c>
      <c r="C216" s="317" t="s">
        <v>164</v>
      </c>
      <c r="D216" s="321"/>
      <c r="E216" s="321"/>
      <c r="F216" s="321"/>
      <c r="G216" s="321"/>
      <c r="H216" s="321"/>
      <c r="I216" s="321"/>
      <c r="J216" s="321"/>
      <c r="K216" s="321"/>
      <c r="L216" s="321"/>
      <c r="M216" s="321"/>
      <c r="N216" s="317"/>
      <c r="O216" s="321"/>
      <c r="P216" s="321"/>
      <c r="Q216" s="321"/>
      <c r="R216" s="321"/>
      <c r="S216" s="321"/>
      <c r="T216" s="321"/>
      <c r="U216" s="321"/>
      <c r="V216" s="321"/>
      <c r="W216" s="321"/>
      <c r="X216" s="321"/>
      <c r="Y216" s="437">
        <f>Y215</f>
        <v>0</v>
      </c>
      <c r="Z216" s="437">
        <f>Z215</f>
        <v>0</v>
      </c>
      <c r="AA216" s="437">
        <f t="shared" ref="AA216:AL216" si="60">AA215</f>
        <v>0.25</v>
      </c>
      <c r="AB216" s="437">
        <f t="shared" si="60"/>
        <v>0.75</v>
      </c>
      <c r="AC216" s="437">
        <f t="shared" si="60"/>
        <v>0</v>
      </c>
      <c r="AD216" s="437">
        <f t="shared" si="60"/>
        <v>0</v>
      </c>
      <c r="AE216" s="437">
        <f t="shared" si="60"/>
        <v>0</v>
      </c>
      <c r="AF216" s="437">
        <f t="shared" si="60"/>
        <v>0</v>
      </c>
      <c r="AG216" s="437">
        <f t="shared" si="60"/>
        <v>0</v>
      </c>
      <c r="AH216" s="437">
        <f t="shared" si="60"/>
        <v>0</v>
      </c>
      <c r="AI216" s="437">
        <f t="shared" si="60"/>
        <v>0</v>
      </c>
      <c r="AJ216" s="437">
        <f t="shared" si="60"/>
        <v>0</v>
      </c>
      <c r="AK216" s="437">
        <f t="shared" si="60"/>
        <v>0</v>
      </c>
      <c r="AL216" s="437">
        <f t="shared" si="60"/>
        <v>0</v>
      </c>
      <c r="AM216" s="540"/>
    </row>
    <row r="217" spans="1:39" ht="15" outlineLevel="1">
      <c r="B217" s="341"/>
      <c r="C217" s="331"/>
      <c r="D217" s="317"/>
      <c r="E217" s="317"/>
      <c r="F217" s="317"/>
      <c r="G217" s="317"/>
      <c r="H217" s="317"/>
      <c r="I217" s="317"/>
      <c r="J217" s="317"/>
      <c r="K217" s="317"/>
      <c r="L217" s="317"/>
      <c r="M217" s="317"/>
      <c r="N217" s="317"/>
      <c r="O217" s="317"/>
      <c r="P217" s="317"/>
      <c r="Q217" s="317"/>
      <c r="R217" s="317"/>
      <c r="S217" s="317"/>
      <c r="T217" s="317"/>
      <c r="U217" s="317"/>
      <c r="V217" s="317"/>
      <c r="W217" s="317"/>
      <c r="X217" s="317"/>
      <c r="Y217" s="438"/>
      <c r="Z217" s="438"/>
      <c r="AA217" s="438"/>
      <c r="AB217" s="438"/>
      <c r="AC217" s="438"/>
      <c r="AD217" s="438"/>
      <c r="AE217" s="438"/>
      <c r="AF217" s="438"/>
      <c r="AG217" s="438"/>
      <c r="AH217" s="438"/>
      <c r="AI217" s="438"/>
      <c r="AJ217" s="438"/>
      <c r="AK217" s="438"/>
      <c r="AL217" s="438"/>
      <c r="AM217" s="332"/>
    </row>
    <row r="218" spans="1:39" ht="15.75" outlineLevel="1">
      <c r="A218" s="545"/>
      <c r="B218" s="314" t="s">
        <v>14</v>
      </c>
      <c r="C218" s="315"/>
      <c r="D218" s="316"/>
      <c r="E218" s="316"/>
      <c r="F218" s="316"/>
      <c r="G218" s="316"/>
      <c r="H218" s="316"/>
      <c r="I218" s="316"/>
      <c r="J218" s="316"/>
      <c r="K218" s="316"/>
      <c r="L218" s="316"/>
      <c r="M218" s="316"/>
      <c r="N218" s="316"/>
      <c r="O218" s="315"/>
      <c r="P218" s="315"/>
      <c r="Q218" s="315"/>
      <c r="R218" s="315"/>
      <c r="S218" s="315"/>
      <c r="T218" s="315"/>
      <c r="U218" s="315"/>
      <c r="V218" s="315"/>
      <c r="W218" s="315"/>
      <c r="X218" s="315"/>
      <c r="Y218" s="440"/>
      <c r="Z218" s="440"/>
      <c r="AA218" s="440"/>
      <c r="AB218" s="440"/>
      <c r="AC218" s="440"/>
      <c r="AD218" s="440"/>
      <c r="AE218" s="440"/>
      <c r="AF218" s="440"/>
      <c r="AG218" s="440"/>
      <c r="AH218" s="440"/>
      <c r="AI218" s="440"/>
      <c r="AJ218" s="440"/>
      <c r="AK218" s="440"/>
      <c r="AL218" s="440"/>
      <c r="AM218" s="318"/>
    </row>
    <row r="219" spans="1:39" ht="15" outlineLevel="1">
      <c r="A219" s="544">
        <v>23</v>
      </c>
      <c r="B219" s="341" t="s">
        <v>14</v>
      </c>
      <c r="C219" s="317" t="s">
        <v>25</v>
      </c>
      <c r="D219" s="321">
        <v>261837</v>
      </c>
      <c r="E219" s="321">
        <f>+'7-b.  2012'!AY34</f>
        <v>261836.6716</v>
      </c>
      <c r="F219" s="321">
        <f>+'7-b.  2012'!AZ34</f>
        <v>261836.6716</v>
      </c>
      <c r="G219" s="321">
        <f>+'7-b.  2012'!BA34</f>
        <v>236272.67180000001</v>
      </c>
      <c r="H219" s="321">
        <f>+'7-b.  2012'!BB34</f>
        <v>235658.67180000001</v>
      </c>
      <c r="I219" s="321">
        <f>+'7-b.  2012'!BC34</f>
        <v>235658.67180000001</v>
      </c>
      <c r="J219" s="321">
        <f>+'7-b.  2012'!BD34</f>
        <v>228576.21179999999</v>
      </c>
      <c r="K219" s="321">
        <f>+'7-b.  2012'!BE34</f>
        <v>227169.79370000001</v>
      </c>
      <c r="L219" s="321">
        <f>+'7-b.  2012'!BF34</f>
        <v>109775.79369999999</v>
      </c>
      <c r="M219" s="321">
        <f>+'7-b.  2012'!BG34</f>
        <v>109118.79369999999</v>
      </c>
      <c r="N219" s="317"/>
      <c r="O219" s="321">
        <v>40</v>
      </c>
      <c r="P219" s="321">
        <f>+'7-b.  2012'!T34</f>
        <v>38.281646000000002</v>
      </c>
      <c r="Q219" s="321">
        <f>+'7-b.  2012'!U34</f>
        <v>38.281646000000002</v>
      </c>
      <c r="R219" s="321">
        <f>+'7-b.  2012'!V34</f>
        <v>38.281646000000002</v>
      </c>
      <c r="S219" s="321">
        <f>+'7-b.  2012'!W34</f>
        <v>38.260658999999997</v>
      </c>
      <c r="T219" s="321">
        <f>+'7-b.  2012'!X34</f>
        <v>38.260658999999997</v>
      </c>
      <c r="U219" s="321">
        <f>+'7-b.  2012'!Y34</f>
        <v>37.892752000000002</v>
      </c>
      <c r="V219" s="321">
        <f>+'7-b.  2012'!Z34</f>
        <v>37.892752000000002</v>
      </c>
      <c r="W219" s="321">
        <f>+'7-b.  2012'!AA34</f>
        <v>31.794568999999999</v>
      </c>
      <c r="X219" s="321">
        <f>+'7-b.  2012'!AB34</f>
        <v>31.091097000000001</v>
      </c>
      <c r="Y219" s="496">
        <v>1</v>
      </c>
      <c r="Z219" s="436"/>
      <c r="AA219" s="436"/>
      <c r="AB219" s="436"/>
      <c r="AC219" s="436"/>
      <c r="AD219" s="436"/>
      <c r="AE219" s="436"/>
      <c r="AF219" s="436"/>
      <c r="AG219" s="436"/>
      <c r="AH219" s="436"/>
      <c r="AI219" s="436"/>
      <c r="AJ219" s="436"/>
      <c r="AK219" s="436"/>
      <c r="AL219" s="436"/>
      <c r="AM219" s="322">
        <f>SUM(Y219:AL219)</f>
        <v>1</v>
      </c>
    </row>
    <row r="220" spans="1:39" ht="15" outlineLevel="1">
      <c r="B220" s="320" t="s">
        <v>247</v>
      </c>
      <c r="C220" s="317" t="s">
        <v>164</v>
      </c>
      <c r="D220" s="321">
        <v>47874</v>
      </c>
      <c r="E220" s="321">
        <f>+'7-d.  2014'!AY44</f>
        <v>47873.52</v>
      </c>
      <c r="F220" s="321">
        <f>+'7-d.  2014'!AZ44</f>
        <v>47411.519999999997</v>
      </c>
      <c r="G220" s="321">
        <f>+'7-d.  2014'!BA44</f>
        <v>47369.52</v>
      </c>
      <c r="H220" s="321">
        <f>+'7-d.  2014'!BB44</f>
        <v>44620.97</v>
      </c>
      <c r="I220" s="321">
        <f>+'7-d.  2014'!BC44</f>
        <v>41394.69</v>
      </c>
      <c r="J220" s="321">
        <f>+'7-d.  2014'!BD44</f>
        <v>40188.42</v>
      </c>
      <c r="K220" s="321">
        <f>+'7-d.  2014'!BE44</f>
        <v>38778.42</v>
      </c>
      <c r="L220" s="321">
        <f>+'7-d.  2014'!BF44</f>
        <v>38186.42</v>
      </c>
      <c r="M220" s="321">
        <f>+'7-d.  2014'!BG44</f>
        <v>22659.52</v>
      </c>
      <c r="N220" s="317"/>
      <c r="O220" s="321">
        <v>7</v>
      </c>
      <c r="P220" s="321">
        <f>+'7-d.  2014'!T44</f>
        <v>7.1593090000000004</v>
      </c>
      <c r="Q220" s="321">
        <f>+'7-d.  2014'!U44</f>
        <v>7.1355839999999997</v>
      </c>
      <c r="R220" s="321">
        <f>+'7-d.  2014'!V44</f>
        <v>7.1334280000000003</v>
      </c>
      <c r="S220" s="321">
        <f>+'7-d.  2014'!W44</f>
        <v>6.9903009999999997</v>
      </c>
      <c r="T220" s="321">
        <f>+'7-d.  2014'!X44</f>
        <v>6.8233649999999999</v>
      </c>
      <c r="U220" s="321">
        <f>+'7-d.  2014'!Y44</f>
        <v>6.7604290000000002</v>
      </c>
      <c r="V220" s="321">
        <f>+'7-d.  2014'!Z44</f>
        <v>6.6869290000000001</v>
      </c>
      <c r="W220" s="321">
        <f>+'7-d.  2014'!AA44</f>
        <v>6.6869290000000001</v>
      </c>
      <c r="X220" s="321">
        <f>+'7-d.  2014'!AB44</f>
        <v>5.8774090000000001</v>
      </c>
      <c r="Y220" s="437">
        <f>Y219</f>
        <v>1</v>
      </c>
      <c r="Z220" s="437">
        <f>Z219</f>
        <v>0</v>
      </c>
      <c r="AA220" s="437">
        <f t="shared" ref="AA220:AL220" si="61">AA219</f>
        <v>0</v>
      </c>
      <c r="AB220" s="437">
        <f t="shared" si="61"/>
        <v>0</v>
      </c>
      <c r="AC220" s="437">
        <f t="shared" si="61"/>
        <v>0</v>
      </c>
      <c r="AD220" s="437">
        <f t="shared" si="61"/>
        <v>0</v>
      </c>
      <c r="AE220" s="437">
        <f t="shared" si="61"/>
        <v>0</v>
      </c>
      <c r="AF220" s="437">
        <f t="shared" si="61"/>
        <v>0</v>
      </c>
      <c r="AG220" s="437">
        <f t="shared" si="61"/>
        <v>0</v>
      </c>
      <c r="AH220" s="437">
        <f t="shared" si="61"/>
        <v>0</v>
      </c>
      <c r="AI220" s="437">
        <f t="shared" si="61"/>
        <v>0</v>
      </c>
      <c r="AJ220" s="437">
        <f t="shared" si="61"/>
        <v>0</v>
      </c>
      <c r="AK220" s="437">
        <f t="shared" si="61"/>
        <v>0</v>
      </c>
      <c r="AL220" s="437">
        <f t="shared" si="61"/>
        <v>0</v>
      </c>
      <c r="AM220" s="540"/>
    </row>
    <row r="221" spans="1:39" ht="15" outlineLevel="1">
      <c r="B221" s="341"/>
      <c r="C221" s="331"/>
      <c r="D221" s="317"/>
      <c r="E221" s="317"/>
      <c r="F221" s="317"/>
      <c r="G221" s="317"/>
      <c r="H221" s="317"/>
      <c r="I221" s="317"/>
      <c r="J221" s="317"/>
      <c r="K221" s="317"/>
      <c r="L221" s="317"/>
      <c r="M221" s="317"/>
      <c r="N221" s="317"/>
      <c r="O221" s="317"/>
      <c r="P221" s="317"/>
      <c r="Q221" s="317"/>
      <c r="R221" s="317"/>
      <c r="S221" s="317"/>
      <c r="T221" s="317"/>
      <c r="U221" s="317"/>
      <c r="V221" s="317"/>
      <c r="W221" s="317"/>
      <c r="X221" s="317"/>
      <c r="Y221" s="438"/>
      <c r="Z221" s="438"/>
      <c r="AA221" s="438"/>
      <c r="AB221" s="438"/>
      <c r="AC221" s="438"/>
      <c r="AD221" s="438"/>
      <c r="AE221" s="438"/>
      <c r="AF221" s="438"/>
      <c r="AG221" s="438"/>
      <c r="AH221" s="438"/>
      <c r="AI221" s="438"/>
      <c r="AJ221" s="438"/>
      <c r="AK221" s="438"/>
      <c r="AL221" s="438"/>
      <c r="AM221" s="332"/>
    </row>
    <row r="222" spans="1:39" s="319" customFormat="1" ht="15.75" outlineLevel="1">
      <c r="A222" s="545"/>
      <c r="B222" s="314" t="s">
        <v>501</v>
      </c>
      <c r="C222" s="315"/>
      <c r="D222" s="316"/>
      <c r="E222" s="316"/>
      <c r="F222" s="316"/>
      <c r="G222" s="316"/>
      <c r="H222" s="316"/>
      <c r="I222" s="316"/>
      <c r="J222" s="316"/>
      <c r="K222" s="316"/>
      <c r="L222" s="316"/>
      <c r="M222" s="316"/>
      <c r="N222" s="316"/>
      <c r="O222" s="315"/>
      <c r="P222" s="315"/>
      <c r="Q222" s="315"/>
      <c r="R222" s="315"/>
      <c r="S222" s="315"/>
      <c r="T222" s="315"/>
      <c r="U222" s="315"/>
      <c r="V222" s="315"/>
      <c r="W222" s="315"/>
      <c r="X222" s="315"/>
      <c r="Y222" s="440"/>
      <c r="Z222" s="440"/>
      <c r="AA222" s="440"/>
      <c r="AB222" s="440"/>
      <c r="AC222" s="440"/>
      <c r="AD222" s="440"/>
      <c r="AE222" s="440"/>
      <c r="AF222" s="440"/>
      <c r="AG222" s="440"/>
      <c r="AH222" s="440"/>
      <c r="AI222" s="440"/>
      <c r="AJ222" s="440"/>
      <c r="AK222" s="440"/>
      <c r="AL222" s="440"/>
      <c r="AM222" s="318"/>
    </row>
    <row r="223" spans="1:39" s="309" customFormat="1" ht="15" outlineLevel="1">
      <c r="A223" s="544">
        <v>24</v>
      </c>
      <c r="B223" s="341" t="s">
        <v>14</v>
      </c>
      <c r="C223" s="317" t="s">
        <v>25</v>
      </c>
      <c r="D223" s="321"/>
      <c r="E223" s="321"/>
      <c r="F223" s="321"/>
      <c r="G223" s="321"/>
      <c r="H223" s="321"/>
      <c r="I223" s="321"/>
      <c r="J223" s="321"/>
      <c r="K223" s="321"/>
      <c r="L223" s="321"/>
      <c r="M223" s="321"/>
      <c r="N223" s="317"/>
      <c r="O223" s="321"/>
      <c r="P223" s="321"/>
      <c r="Q223" s="321"/>
      <c r="R223" s="321"/>
      <c r="S223" s="321"/>
      <c r="T223" s="321"/>
      <c r="U223" s="321"/>
      <c r="V223" s="321"/>
      <c r="W223" s="321"/>
      <c r="X223" s="321"/>
      <c r="Y223" s="436"/>
      <c r="Z223" s="436"/>
      <c r="AA223" s="436"/>
      <c r="AB223" s="436"/>
      <c r="AC223" s="436"/>
      <c r="AD223" s="436"/>
      <c r="AE223" s="436"/>
      <c r="AF223" s="436"/>
      <c r="AG223" s="436"/>
      <c r="AH223" s="436"/>
      <c r="AI223" s="436"/>
      <c r="AJ223" s="436"/>
      <c r="AK223" s="436"/>
      <c r="AL223" s="436"/>
      <c r="AM223" s="322">
        <f>SUM(Y223:AL223)</f>
        <v>0</v>
      </c>
    </row>
    <row r="224" spans="1:39" s="309" customFormat="1" ht="15" outlineLevel="1">
      <c r="A224" s="544"/>
      <c r="B224" s="341" t="s">
        <v>247</v>
      </c>
      <c r="C224" s="317" t="s">
        <v>164</v>
      </c>
      <c r="D224" s="321"/>
      <c r="E224" s="321"/>
      <c r="F224" s="321"/>
      <c r="G224" s="321"/>
      <c r="H224" s="321"/>
      <c r="I224" s="321"/>
      <c r="J224" s="321"/>
      <c r="K224" s="321"/>
      <c r="L224" s="321"/>
      <c r="M224" s="321"/>
      <c r="N224" s="494"/>
      <c r="O224" s="321"/>
      <c r="P224" s="321"/>
      <c r="Q224" s="321"/>
      <c r="R224" s="321"/>
      <c r="S224" s="321"/>
      <c r="T224" s="321"/>
      <c r="U224" s="321"/>
      <c r="V224" s="321"/>
      <c r="W224" s="321"/>
      <c r="X224" s="321"/>
      <c r="Y224" s="437">
        <f>Y223</f>
        <v>0</v>
      </c>
      <c r="Z224" s="437">
        <f>Z223</f>
        <v>0</v>
      </c>
      <c r="AA224" s="437">
        <f t="shared" ref="AA224:AL224" si="62">AA223</f>
        <v>0</v>
      </c>
      <c r="AB224" s="437">
        <f t="shared" si="62"/>
        <v>0</v>
      </c>
      <c r="AC224" s="437">
        <f t="shared" si="62"/>
        <v>0</v>
      </c>
      <c r="AD224" s="437">
        <f t="shared" si="62"/>
        <v>0</v>
      </c>
      <c r="AE224" s="437">
        <f t="shared" si="62"/>
        <v>0</v>
      </c>
      <c r="AF224" s="437">
        <f t="shared" si="62"/>
        <v>0</v>
      </c>
      <c r="AG224" s="437">
        <f t="shared" si="62"/>
        <v>0</v>
      </c>
      <c r="AH224" s="437">
        <f t="shared" si="62"/>
        <v>0</v>
      </c>
      <c r="AI224" s="437">
        <f t="shared" si="62"/>
        <v>0</v>
      </c>
      <c r="AJ224" s="437">
        <f t="shared" si="62"/>
        <v>0</v>
      </c>
      <c r="AK224" s="437">
        <f t="shared" si="62"/>
        <v>0</v>
      </c>
      <c r="AL224" s="437">
        <f t="shared" si="62"/>
        <v>0</v>
      </c>
      <c r="AM224" s="540"/>
    </row>
    <row r="225" spans="1:39" s="309" customFormat="1" ht="15" outlineLevel="1">
      <c r="A225" s="544"/>
      <c r="B225" s="341"/>
      <c r="C225" s="331"/>
      <c r="D225" s="317"/>
      <c r="E225" s="317"/>
      <c r="F225" s="317"/>
      <c r="G225" s="317"/>
      <c r="H225" s="317"/>
      <c r="I225" s="317"/>
      <c r="J225" s="317"/>
      <c r="K225" s="317"/>
      <c r="L225" s="317"/>
      <c r="M225" s="317"/>
      <c r="N225" s="317"/>
      <c r="O225" s="317"/>
      <c r="P225" s="317"/>
      <c r="Q225" s="317"/>
      <c r="R225" s="317"/>
      <c r="S225" s="317"/>
      <c r="T225" s="317"/>
      <c r="U225" s="317"/>
      <c r="V225" s="317"/>
      <c r="W225" s="317"/>
      <c r="X225" s="317"/>
      <c r="Y225" s="438"/>
      <c r="Z225" s="438"/>
      <c r="AA225" s="438"/>
      <c r="AB225" s="438"/>
      <c r="AC225" s="438"/>
      <c r="AD225" s="438"/>
      <c r="AE225" s="438"/>
      <c r="AF225" s="438"/>
      <c r="AG225" s="438"/>
      <c r="AH225" s="438"/>
      <c r="AI225" s="438"/>
      <c r="AJ225" s="438"/>
      <c r="AK225" s="438"/>
      <c r="AL225" s="438"/>
      <c r="AM225" s="332"/>
    </row>
    <row r="226" spans="1:39" s="309" customFormat="1" ht="15" outlineLevel="1">
      <c r="A226" s="544">
        <v>25</v>
      </c>
      <c r="B226" s="340" t="s">
        <v>21</v>
      </c>
      <c r="C226" s="317" t="s">
        <v>25</v>
      </c>
      <c r="D226" s="321"/>
      <c r="E226" s="321"/>
      <c r="F226" s="321"/>
      <c r="G226" s="321"/>
      <c r="H226" s="321"/>
      <c r="I226" s="321"/>
      <c r="J226" s="321"/>
      <c r="K226" s="321"/>
      <c r="L226" s="321"/>
      <c r="M226" s="321"/>
      <c r="N226" s="321">
        <v>0</v>
      </c>
      <c r="O226" s="321"/>
      <c r="P226" s="321"/>
      <c r="Q226" s="321"/>
      <c r="R226" s="321"/>
      <c r="S226" s="321"/>
      <c r="T226" s="321"/>
      <c r="U226" s="321"/>
      <c r="V226" s="321"/>
      <c r="W226" s="321"/>
      <c r="X226" s="321"/>
      <c r="Y226" s="441"/>
      <c r="Z226" s="441"/>
      <c r="AA226" s="441"/>
      <c r="AB226" s="441"/>
      <c r="AC226" s="441"/>
      <c r="AD226" s="441"/>
      <c r="AE226" s="441"/>
      <c r="AF226" s="441"/>
      <c r="AG226" s="441"/>
      <c r="AH226" s="441"/>
      <c r="AI226" s="441"/>
      <c r="AJ226" s="441"/>
      <c r="AK226" s="441"/>
      <c r="AL226" s="441"/>
      <c r="AM226" s="322">
        <f>SUM(Y226:AL226)</f>
        <v>0</v>
      </c>
    </row>
    <row r="227" spans="1:39" s="309" customFormat="1" ht="15" outlineLevel="1">
      <c r="A227" s="544"/>
      <c r="B227" s="341" t="s">
        <v>247</v>
      </c>
      <c r="C227" s="317" t="s">
        <v>164</v>
      </c>
      <c r="D227" s="321"/>
      <c r="E227" s="321"/>
      <c r="F227" s="321"/>
      <c r="G227" s="321"/>
      <c r="H227" s="321"/>
      <c r="I227" s="321"/>
      <c r="J227" s="321"/>
      <c r="K227" s="321"/>
      <c r="L227" s="321"/>
      <c r="M227" s="321"/>
      <c r="N227" s="321">
        <f>N226</f>
        <v>0</v>
      </c>
      <c r="O227" s="321"/>
      <c r="P227" s="321"/>
      <c r="Q227" s="321"/>
      <c r="R227" s="321"/>
      <c r="S227" s="321"/>
      <c r="T227" s="321"/>
      <c r="U227" s="321"/>
      <c r="V227" s="321"/>
      <c r="W227" s="321"/>
      <c r="X227" s="321"/>
      <c r="Y227" s="437">
        <f>Y226</f>
        <v>0</v>
      </c>
      <c r="Z227" s="437">
        <f>Z226</f>
        <v>0</v>
      </c>
      <c r="AA227" s="437">
        <f t="shared" ref="AA227:AL227" si="63">AA226</f>
        <v>0</v>
      </c>
      <c r="AB227" s="437">
        <f t="shared" si="63"/>
        <v>0</v>
      </c>
      <c r="AC227" s="437">
        <f t="shared" si="63"/>
        <v>0</v>
      </c>
      <c r="AD227" s="437">
        <f t="shared" si="63"/>
        <v>0</v>
      </c>
      <c r="AE227" s="437">
        <f t="shared" si="63"/>
        <v>0</v>
      </c>
      <c r="AF227" s="437">
        <f t="shared" si="63"/>
        <v>0</v>
      </c>
      <c r="AG227" s="437">
        <f t="shared" si="63"/>
        <v>0</v>
      </c>
      <c r="AH227" s="437">
        <f t="shared" si="63"/>
        <v>0</v>
      </c>
      <c r="AI227" s="437">
        <f t="shared" si="63"/>
        <v>0</v>
      </c>
      <c r="AJ227" s="437">
        <f t="shared" si="63"/>
        <v>0</v>
      </c>
      <c r="AK227" s="437">
        <f t="shared" si="63"/>
        <v>0</v>
      </c>
      <c r="AL227" s="437">
        <f t="shared" si="63"/>
        <v>0</v>
      </c>
      <c r="AM227" s="540"/>
    </row>
    <row r="228" spans="1:39" s="309" customFormat="1" ht="15" outlineLevel="1">
      <c r="A228" s="544"/>
      <c r="B228" s="340"/>
      <c r="C228" s="338"/>
      <c r="D228" s="317"/>
      <c r="E228" s="317"/>
      <c r="F228" s="317"/>
      <c r="G228" s="317"/>
      <c r="H228" s="317"/>
      <c r="I228" s="317"/>
      <c r="J228" s="317"/>
      <c r="K228" s="317"/>
      <c r="L228" s="317"/>
      <c r="M228" s="317"/>
      <c r="N228" s="317"/>
      <c r="O228" s="317"/>
      <c r="P228" s="317"/>
      <c r="Q228" s="317"/>
      <c r="R228" s="317"/>
      <c r="S228" s="317"/>
      <c r="T228" s="317"/>
      <c r="U228" s="317"/>
      <c r="V228" s="317"/>
      <c r="W228" s="317"/>
      <c r="X228" s="317"/>
      <c r="Y228" s="442"/>
      <c r="Z228" s="443"/>
      <c r="AA228" s="442"/>
      <c r="AB228" s="442"/>
      <c r="AC228" s="442"/>
      <c r="AD228" s="442"/>
      <c r="AE228" s="442"/>
      <c r="AF228" s="442"/>
      <c r="AG228" s="442"/>
      <c r="AH228" s="442"/>
      <c r="AI228" s="442"/>
      <c r="AJ228" s="442"/>
      <c r="AK228" s="442"/>
      <c r="AL228" s="442"/>
      <c r="AM228" s="339"/>
    </row>
    <row r="229" spans="1:39" ht="15.75" outlineLevel="1">
      <c r="A229" s="545"/>
      <c r="B229" s="314" t="s">
        <v>15</v>
      </c>
      <c r="C229" s="346"/>
      <c r="D229" s="316"/>
      <c r="E229" s="315"/>
      <c r="F229" s="315"/>
      <c r="G229" s="315"/>
      <c r="H229" s="315"/>
      <c r="I229" s="315"/>
      <c r="J229" s="315"/>
      <c r="K229" s="315"/>
      <c r="L229" s="315"/>
      <c r="M229" s="315"/>
      <c r="N229" s="317"/>
      <c r="O229" s="315"/>
      <c r="P229" s="315"/>
      <c r="Q229" s="315"/>
      <c r="R229" s="315"/>
      <c r="S229" s="315"/>
      <c r="T229" s="315"/>
      <c r="U229" s="315"/>
      <c r="V229" s="315"/>
      <c r="W229" s="315"/>
      <c r="X229" s="315"/>
      <c r="Y229" s="440"/>
      <c r="Z229" s="440"/>
      <c r="AA229" s="440"/>
      <c r="AB229" s="440"/>
      <c r="AC229" s="440"/>
      <c r="AD229" s="440"/>
      <c r="AE229" s="440"/>
      <c r="AF229" s="440"/>
      <c r="AG229" s="440"/>
      <c r="AH229" s="440"/>
      <c r="AI229" s="440"/>
      <c r="AJ229" s="440"/>
      <c r="AK229" s="440"/>
      <c r="AL229" s="440"/>
      <c r="AM229" s="318"/>
    </row>
    <row r="230" spans="1:39" ht="15" outlineLevel="1">
      <c r="A230" s="544">
        <v>26</v>
      </c>
      <c r="B230" s="347" t="s">
        <v>16</v>
      </c>
      <c r="C230" s="317" t="s">
        <v>25</v>
      </c>
      <c r="D230" s="321"/>
      <c r="E230" s="321"/>
      <c r="F230" s="321"/>
      <c r="G230" s="321"/>
      <c r="H230" s="321"/>
      <c r="I230" s="321"/>
      <c r="J230" s="321"/>
      <c r="K230" s="321"/>
      <c r="L230" s="321"/>
      <c r="M230" s="321"/>
      <c r="N230" s="321">
        <v>12</v>
      </c>
      <c r="O230" s="321"/>
      <c r="P230" s="321"/>
      <c r="Q230" s="321"/>
      <c r="R230" s="321"/>
      <c r="S230" s="321"/>
      <c r="T230" s="321"/>
      <c r="U230" s="321"/>
      <c r="V230" s="321"/>
      <c r="W230" s="321"/>
      <c r="X230" s="321"/>
      <c r="Y230" s="452"/>
      <c r="Z230" s="441"/>
      <c r="AA230" s="495"/>
      <c r="AB230" s="441"/>
      <c r="AC230" s="441"/>
      <c r="AD230" s="441"/>
      <c r="AE230" s="441"/>
      <c r="AF230" s="441"/>
      <c r="AG230" s="441"/>
      <c r="AH230" s="441"/>
      <c r="AI230" s="441"/>
      <c r="AJ230" s="441"/>
      <c r="AK230" s="441"/>
      <c r="AL230" s="441"/>
      <c r="AM230" s="322">
        <f>SUM(Y230:AL230)</f>
        <v>0</v>
      </c>
    </row>
    <row r="231" spans="1:39" ht="15" outlineLevel="1">
      <c r="B231" s="320" t="s">
        <v>247</v>
      </c>
      <c r="C231" s="317" t="s">
        <v>164</v>
      </c>
      <c r="D231" s="321"/>
      <c r="E231" s="321"/>
      <c r="F231" s="321"/>
      <c r="G231" s="321"/>
      <c r="H231" s="321"/>
      <c r="I231" s="321"/>
      <c r="J231" s="321"/>
      <c r="K231" s="321"/>
      <c r="L231" s="321"/>
      <c r="M231" s="321"/>
      <c r="N231" s="321">
        <f>N230</f>
        <v>12</v>
      </c>
      <c r="O231" s="321"/>
      <c r="P231" s="321"/>
      <c r="Q231" s="321"/>
      <c r="R231" s="321"/>
      <c r="S231" s="321"/>
      <c r="T231" s="321"/>
      <c r="U231" s="321"/>
      <c r="V231" s="321"/>
      <c r="W231" s="321"/>
      <c r="X231" s="321"/>
      <c r="Y231" s="437">
        <f>Y230</f>
        <v>0</v>
      </c>
      <c r="Z231" s="437">
        <f>Z230</f>
        <v>0</v>
      </c>
      <c r="AA231" s="437">
        <f t="shared" ref="AA231:AL231" si="64">AA230</f>
        <v>0</v>
      </c>
      <c r="AB231" s="437">
        <f t="shared" si="64"/>
        <v>0</v>
      </c>
      <c r="AC231" s="437">
        <f t="shared" si="64"/>
        <v>0</v>
      </c>
      <c r="AD231" s="437">
        <f t="shared" si="64"/>
        <v>0</v>
      </c>
      <c r="AE231" s="437">
        <f t="shared" si="64"/>
        <v>0</v>
      </c>
      <c r="AF231" s="437">
        <f t="shared" si="64"/>
        <v>0</v>
      </c>
      <c r="AG231" s="437">
        <f t="shared" si="64"/>
        <v>0</v>
      </c>
      <c r="AH231" s="437">
        <f t="shared" si="64"/>
        <v>0</v>
      </c>
      <c r="AI231" s="437">
        <f t="shared" si="64"/>
        <v>0</v>
      </c>
      <c r="AJ231" s="437">
        <f t="shared" si="64"/>
        <v>0</v>
      </c>
      <c r="AK231" s="437">
        <f t="shared" si="64"/>
        <v>0</v>
      </c>
      <c r="AL231" s="437">
        <f t="shared" si="64"/>
        <v>0</v>
      </c>
      <c r="AM231" s="540"/>
    </row>
    <row r="232" spans="1:39" ht="15" outlineLevel="1">
      <c r="A232" s="547"/>
      <c r="B232" s="348"/>
      <c r="C232" s="317"/>
      <c r="D232" s="317"/>
      <c r="E232" s="317"/>
      <c r="F232" s="317"/>
      <c r="G232" s="317"/>
      <c r="H232" s="317"/>
      <c r="I232" s="317"/>
      <c r="J232" s="317"/>
      <c r="K232" s="317"/>
      <c r="L232" s="317"/>
      <c r="M232" s="317"/>
      <c r="N232" s="317"/>
      <c r="O232" s="317"/>
      <c r="P232" s="317"/>
      <c r="Q232" s="317"/>
      <c r="R232" s="317"/>
      <c r="S232" s="317"/>
      <c r="T232" s="317"/>
      <c r="U232" s="317"/>
      <c r="V232" s="317"/>
      <c r="W232" s="317"/>
      <c r="X232" s="317"/>
      <c r="Y232" s="449"/>
      <c r="Z232" s="450"/>
      <c r="AA232" s="450"/>
      <c r="AB232" s="450"/>
      <c r="AC232" s="450"/>
      <c r="AD232" s="450"/>
      <c r="AE232" s="450"/>
      <c r="AF232" s="450"/>
      <c r="AG232" s="450"/>
      <c r="AH232" s="450"/>
      <c r="AI232" s="450"/>
      <c r="AJ232" s="450"/>
      <c r="AK232" s="450"/>
      <c r="AL232" s="450"/>
      <c r="AM232" s="323"/>
    </row>
    <row r="233" spans="1:39" ht="15" outlineLevel="1">
      <c r="A233" s="544">
        <v>27</v>
      </c>
      <c r="B233" s="347" t="s">
        <v>17</v>
      </c>
      <c r="C233" s="317" t="s">
        <v>25</v>
      </c>
      <c r="D233" s="321">
        <v>418130</v>
      </c>
      <c r="E233" s="321">
        <f>+'7-b.  2012'!AY36</f>
        <v>418129.97029999999</v>
      </c>
      <c r="F233" s="321">
        <f>+'7-b.  2012'!AZ36</f>
        <v>418129.97029999999</v>
      </c>
      <c r="G233" s="321">
        <f>+'7-b.  2012'!BA36</f>
        <v>418129.97029999999</v>
      </c>
      <c r="H233" s="321">
        <f>+'7-b.  2012'!BB36</f>
        <v>418129.97029999999</v>
      </c>
      <c r="I233" s="321">
        <f>+'7-b.  2012'!BC36</f>
        <v>418129.97029999999</v>
      </c>
      <c r="J233" s="321">
        <f>+'7-b.  2012'!BD36</f>
        <v>418129.97029999999</v>
      </c>
      <c r="K233" s="321">
        <f>+'7-b.  2012'!BE36</f>
        <v>418129.97029999999</v>
      </c>
      <c r="L233" s="321">
        <f>+'7-b.  2012'!BF36</f>
        <v>418129.97029999999</v>
      </c>
      <c r="M233" s="321">
        <f>+'7-b.  2012'!BG36</f>
        <v>418129.97029999999</v>
      </c>
      <c r="N233" s="321">
        <v>12</v>
      </c>
      <c r="O233" s="321">
        <v>189</v>
      </c>
      <c r="P233" s="321">
        <f>+'7-b.  2012'!T36</f>
        <v>189.02893</v>
      </c>
      <c r="Q233" s="321">
        <f>+'7-b.  2012'!U36</f>
        <v>189.02893</v>
      </c>
      <c r="R233" s="321">
        <f>+'7-b.  2012'!V36</f>
        <v>189.02893</v>
      </c>
      <c r="S233" s="321">
        <f>+'7-b.  2012'!W36</f>
        <v>189.02893</v>
      </c>
      <c r="T233" s="321">
        <f>+'7-b.  2012'!X36</f>
        <v>189.02893</v>
      </c>
      <c r="U233" s="321">
        <f>+'7-b.  2012'!Y36</f>
        <v>189.02893</v>
      </c>
      <c r="V233" s="321">
        <f>+'7-b.  2012'!Z36</f>
        <v>189.02893</v>
      </c>
      <c r="W233" s="321">
        <f>+'7-b.  2012'!AA36</f>
        <v>189.02893</v>
      </c>
      <c r="X233" s="321">
        <f>+'7-b.  2012'!AB36</f>
        <v>189.02893</v>
      </c>
      <c r="Y233" s="452"/>
      <c r="Z233" s="441"/>
      <c r="AA233" s="441">
        <v>0.5</v>
      </c>
      <c r="AB233" s="441">
        <v>0.5</v>
      </c>
      <c r="AC233" s="441"/>
      <c r="AD233" s="441"/>
      <c r="AE233" s="441"/>
      <c r="AF233" s="441"/>
      <c r="AG233" s="441"/>
      <c r="AH233" s="441"/>
      <c r="AI233" s="441"/>
      <c r="AJ233" s="441"/>
      <c r="AK233" s="441"/>
      <c r="AL233" s="441"/>
      <c r="AM233" s="322">
        <f>SUM(Y233:AL233)</f>
        <v>1</v>
      </c>
    </row>
    <row r="234" spans="1:39" ht="15" outlineLevel="1">
      <c r="B234" s="320" t="s">
        <v>247</v>
      </c>
      <c r="C234" s="317" t="s">
        <v>164</v>
      </c>
      <c r="D234" s="321"/>
      <c r="E234" s="321"/>
      <c r="F234" s="321"/>
      <c r="G234" s="321"/>
      <c r="H234" s="321"/>
      <c r="I234" s="321"/>
      <c r="J234" s="321"/>
      <c r="K234" s="321"/>
      <c r="L234" s="321"/>
      <c r="M234" s="321"/>
      <c r="N234" s="321">
        <f>N233</f>
        <v>12</v>
      </c>
      <c r="O234" s="321"/>
      <c r="P234" s="321"/>
      <c r="Q234" s="321"/>
      <c r="R234" s="321"/>
      <c r="S234" s="321"/>
      <c r="T234" s="321"/>
      <c r="U234" s="321"/>
      <c r="V234" s="321"/>
      <c r="W234" s="321"/>
      <c r="X234" s="321"/>
      <c r="Y234" s="437">
        <f>Y233</f>
        <v>0</v>
      </c>
      <c r="Z234" s="437">
        <f>Z233</f>
        <v>0</v>
      </c>
      <c r="AA234" s="437">
        <f t="shared" ref="AA234:AL234" si="65">AA233</f>
        <v>0.5</v>
      </c>
      <c r="AB234" s="437">
        <f t="shared" si="65"/>
        <v>0.5</v>
      </c>
      <c r="AC234" s="437">
        <f t="shared" si="65"/>
        <v>0</v>
      </c>
      <c r="AD234" s="437">
        <f t="shared" si="65"/>
        <v>0</v>
      </c>
      <c r="AE234" s="437">
        <f t="shared" si="65"/>
        <v>0</v>
      </c>
      <c r="AF234" s="437">
        <f t="shared" si="65"/>
        <v>0</v>
      </c>
      <c r="AG234" s="437">
        <f t="shared" si="65"/>
        <v>0</v>
      </c>
      <c r="AH234" s="437">
        <f t="shared" si="65"/>
        <v>0</v>
      </c>
      <c r="AI234" s="437">
        <f t="shared" si="65"/>
        <v>0</v>
      </c>
      <c r="AJ234" s="437">
        <f t="shared" si="65"/>
        <v>0</v>
      </c>
      <c r="AK234" s="437">
        <f t="shared" si="65"/>
        <v>0</v>
      </c>
      <c r="AL234" s="437">
        <f t="shared" si="65"/>
        <v>0</v>
      </c>
      <c r="AM234" s="540"/>
    </row>
    <row r="235" spans="1:39" ht="15.75" outlineLevel="1">
      <c r="A235" s="547"/>
      <c r="B235" s="349"/>
      <c r="C235" s="326"/>
      <c r="D235" s="317"/>
      <c r="E235" s="317"/>
      <c r="F235" s="317"/>
      <c r="G235" s="317"/>
      <c r="H235" s="317"/>
      <c r="I235" s="317"/>
      <c r="J235" s="317"/>
      <c r="K235" s="317"/>
      <c r="L235" s="317"/>
      <c r="M235" s="317"/>
      <c r="N235" s="326"/>
      <c r="O235" s="317"/>
      <c r="P235" s="317"/>
      <c r="Q235" s="317"/>
      <c r="R235" s="317"/>
      <c r="S235" s="317"/>
      <c r="T235" s="317"/>
      <c r="U235" s="317"/>
      <c r="V235" s="317"/>
      <c r="W235" s="317"/>
      <c r="X235" s="317"/>
      <c r="Y235" s="438"/>
      <c r="Z235" s="438"/>
      <c r="AA235" s="438"/>
      <c r="AB235" s="438"/>
      <c r="AC235" s="438"/>
      <c r="AD235" s="438"/>
      <c r="AE235" s="438"/>
      <c r="AF235" s="438"/>
      <c r="AG235" s="438"/>
      <c r="AH235" s="438"/>
      <c r="AI235" s="438"/>
      <c r="AJ235" s="438"/>
      <c r="AK235" s="438"/>
      <c r="AL235" s="438"/>
      <c r="AM235" s="332"/>
    </row>
    <row r="236" spans="1:39" ht="15" outlineLevel="1">
      <c r="A236" s="544">
        <v>28</v>
      </c>
      <c r="B236" s="347" t="s">
        <v>18</v>
      </c>
      <c r="C236" s="317" t="s">
        <v>25</v>
      </c>
      <c r="D236" s="321"/>
      <c r="E236" s="321"/>
      <c r="F236" s="321"/>
      <c r="G236" s="321"/>
      <c r="H236" s="321"/>
      <c r="I236" s="321"/>
      <c r="J236" s="321"/>
      <c r="K236" s="321"/>
      <c r="L236" s="321"/>
      <c r="M236" s="321"/>
      <c r="N236" s="321">
        <v>0</v>
      </c>
      <c r="O236" s="321"/>
      <c r="P236" s="321"/>
      <c r="Q236" s="321"/>
      <c r="R236" s="321"/>
      <c r="S236" s="321"/>
      <c r="T236" s="321"/>
      <c r="U236" s="321"/>
      <c r="V236" s="321"/>
      <c r="W236" s="321"/>
      <c r="X236" s="321"/>
      <c r="Y236" s="452"/>
      <c r="Z236" s="441"/>
      <c r="AA236" s="441"/>
      <c r="AB236" s="441"/>
      <c r="AC236" s="441"/>
      <c r="AD236" s="441"/>
      <c r="AE236" s="441"/>
      <c r="AF236" s="441"/>
      <c r="AG236" s="441"/>
      <c r="AH236" s="441"/>
      <c r="AI236" s="441"/>
      <c r="AJ236" s="441"/>
      <c r="AK236" s="441"/>
      <c r="AL236" s="441"/>
      <c r="AM236" s="322">
        <f>SUM(Y236:AL236)</f>
        <v>0</v>
      </c>
    </row>
    <row r="237" spans="1:39" ht="15" outlineLevel="1">
      <c r="B237" s="320" t="s">
        <v>247</v>
      </c>
      <c r="C237" s="317" t="s">
        <v>164</v>
      </c>
      <c r="D237" s="321"/>
      <c r="E237" s="321"/>
      <c r="F237" s="321"/>
      <c r="G237" s="321"/>
      <c r="H237" s="321"/>
      <c r="I237" s="321"/>
      <c r="J237" s="321"/>
      <c r="K237" s="321"/>
      <c r="L237" s="321"/>
      <c r="M237" s="321"/>
      <c r="N237" s="321">
        <f>N236</f>
        <v>0</v>
      </c>
      <c r="O237" s="321"/>
      <c r="P237" s="321"/>
      <c r="Q237" s="321"/>
      <c r="R237" s="321"/>
      <c r="S237" s="321"/>
      <c r="T237" s="321"/>
      <c r="U237" s="321"/>
      <c r="V237" s="321"/>
      <c r="W237" s="321"/>
      <c r="X237" s="321"/>
      <c r="Y237" s="437">
        <f>Y236</f>
        <v>0</v>
      </c>
      <c r="Z237" s="437">
        <f>Z236</f>
        <v>0</v>
      </c>
      <c r="AA237" s="437">
        <f t="shared" ref="AA237:AL237" si="66">AA236</f>
        <v>0</v>
      </c>
      <c r="AB237" s="437">
        <f t="shared" si="66"/>
        <v>0</v>
      </c>
      <c r="AC237" s="437">
        <f t="shared" si="66"/>
        <v>0</v>
      </c>
      <c r="AD237" s="437">
        <f t="shared" si="66"/>
        <v>0</v>
      </c>
      <c r="AE237" s="437">
        <f t="shared" si="66"/>
        <v>0</v>
      </c>
      <c r="AF237" s="437">
        <f t="shared" si="66"/>
        <v>0</v>
      </c>
      <c r="AG237" s="437">
        <f t="shared" si="66"/>
        <v>0</v>
      </c>
      <c r="AH237" s="437">
        <f t="shared" si="66"/>
        <v>0</v>
      </c>
      <c r="AI237" s="437">
        <f t="shared" si="66"/>
        <v>0</v>
      </c>
      <c r="AJ237" s="437">
        <f t="shared" si="66"/>
        <v>0</v>
      </c>
      <c r="AK237" s="437">
        <f t="shared" si="66"/>
        <v>0</v>
      </c>
      <c r="AL237" s="437">
        <f t="shared" si="66"/>
        <v>0</v>
      </c>
      <c r="AM237" s="540"/>
    </row>
    <row r="238" spans="1:39" ht="15" outlineLevel="1">
      <c r="A238" s="547"/>
      <c r="B238" s="348"/>
      <c r="C238" s="317"/>
      <c r="D238" s="317"/>
      <c r="E238" s="317"/>
      <c r="F238" s="317"/>
      <c r="G238" s="317"/>
      <c r="H238" s="317"/>
      <c r="I238" s="317"/>
      <c r="J238" s="317"/>
      <c r="K238" s="317"/>
      <c r="L238" s="317"/>
      <c r="M238" s="317"/>
      <c r="N238" s="317"/>
      <c r="O238" s="317"/>
      <c r="P238" s="317"/>
      <c r="Q238" s="317"/>
      <c r="R238" s="317"/>
      <c r="S238" s="317"/>
      <c r="T238" s="317"/>
      <c r="U238" s="317"/>
      <c r="V238" s="317"/>
      <c r="W238" s="317"/>
      <c r="X238" s="317"/>
      <c r="Y238" s="438"/>
      <c r="Z238" s="438"/>
      <c r="AA238" s="438"/>
      <c r="AB238" s="438"/>
      <c r="AC238" s="438"/>
      <c r="AD238" s="438"/>
      <c r="AE238" s="438"/>
      <c r="AF238" s="438"/>
      <c r="AG238" s="438"/>
      <c r="AH238" s="438"/>
      <c r="AI238" s="438"/>
      <c r="AJ238" s="438"/>
      <c r="AK238" s="438"/>
      <c r="AL238" s="438"/>
      <c r="AM238" s="332"/>
    </row>
    <row r="239" spans="1:39" ht="15" outlineLevel="1">
      <c r="A239" s="544">
        <v>29</v>
      </c>
      <c r="B239" s="350" t="s">
        <v>19</v>
      </c>
      <c r="C239" s="317" t="s">
        <v>25</v>
      </c>
      <c r="D239" s="321"/>
      <c r="E239" s="321"/>
      <c r="F239" s="321"/>
      <c r="G239" s="321"/>
      <c r="H239" s="321"/>
      <c r="I239" s="321"/>
      <c r="J239" s="321"/>
      <c r="K239" s="321"/>
      <c r="L239" s="321"/>
      <c r="M239" s="321"/>
      <c r="N239" s="321">
        <v>0</v>
      </c>
      <c r="O239" s="321"/>
      <c r="P239" s="321"/>
      <c r="Q239" s="321"/>
      <c r="R239" s="321"/>
      <c r="S239" s="321"/>
      <c r="T239" s="321"/>
      <c r="U239" s="321"/>
      <c r="V239" s="321"/>
      <c r="W239" s="321"/>
      <c r="X239" s="321"/>
      <c r="Y239" s="452"/>
      <c r="Z239" s="441"/>
      <c r="AA239" s="441"/>
      <c r="AB239" s="441"/>
      <c r="AC239" s="441"/>
      <c r="AD239" s="441"/>
      <c r="AE239" s="441"/>
      <c r="AF239" s="441"/>
      <c r="AG239" s="441"/>
      <c r="AH239" s="441"/>
      <c r="AI239" s="441"/>
      <c r="AJ239" s="441"/>
      <c r="AK239" s="441"/>
      <c r="AL239" s="441"/>
      <c r="AM239" s="322">
        <f>SUM(Y239:AL239)</f>
        <v>0</v>
      </c>
    </row>
    <row r="240" spans="1:39" ht="15" outlineLevel="1">
      <c r="B240" s="350" t="s">
        <v>247</v>
      </c>
      <c r="C240" s="317" t="s">
        <v>164</v>
      </c>
      <c r="D240" s="321"/>
      <c r="E240" s="321"/>
      <c r="F240" s="321"/>
      <c r="G240" s="321"/>
      <c r="H240" s="321"/>
      <c r="I240" s="321"/>
      <c r="J240" s="321"/>
      <c r="K240" s="321"/>
      <c r="L240" s="321"/>
      <c r="M240" s="321"/>
      <c r="N240" s="321">
        <f>N239</f>
        <v>0</v>
      </c>
      <c r="O240" s="321"/>
      <c r="P240" s="321"/>
      <c r="Q240" s="321"/>
      <c r="R240" s="321"/>
      <c r="S240" s="321"/>
      <c r="T240" s="321"/>
      <c r="U240" s="321"/>
      <c r="V240" s="321"/>
      <c r="W240" s="321"/>
      <c r="X240" s="321"/>
      <c r="Y240" s="437">
        <f>Y239</f>
        <v>0</v>
      </c>
      <c r="Z240" s="437">
        <f t="shared" ref="Z240:AL240" si="67">Z239</f>
        <v>0</v>
      </c>
      <c r="AA240" s="437">
        <f t="shared" si="67"/>
        <v>0</v>
      </c>
      <c r="AB240" s="437">
        <f t="shared" si="67"/>
        <v>0</v>
      </c>
      <c r="AC240" s="437">
        <f t="shared" si="67"/>
        <v>0</v>
      </c>
      <c r="AD240" s="437">
        <f t="shared" si="67"/>
        <v>0</v>
      </c>
      <c r="AE240" s="437">
        <f t="shared" si="67"/>
        <v>0</v>
      </c>
      <c r="AF240" s="437">
        <f t="shared" si="67"/>
        <v>0</v>
      </c>
      <c r="AG240" s="437">
        <f t="shared" si="67"/>
        <v>0</v>
      </c>
      <c r="AH240" s="437">
        <f t="shared" si="67"/>
        <v>0</v>
      </c>
      <c r="AI240" s="437">
        <f t="shared" si="67"/>
        <v>0</v>
      </c>
      <c r="AJ240" s="437">
        <f t="shared" si="67"/>
        <v>0</v>
      </c>
      <c r="AK240" s="437">
        <f t="shared" si="67"/>
        <v>0</v>
      </c>
      <c r="AL240" s="437">
        <f t="shared" si="67"/>
        <v>0</v>
      </c>
      <c r="AM240" s="540"/>
    </row>
    <row r="241" spans="1:39" ht="15" outlineLevel="1">
      <c r="B241" s="350"/>
      <c r="C241" s="317"/>
      <c r="D241" s="317"/>
      <c r="E241" s="317"/>
      <c r="F241" s="317"/>
      <c r="G241" s="317"/>
      <c r="H241" s="317"/>
      <c r="I241" s="317"/>
      <c r="J241" s="317"/>
      <c r="K241" s="317"/>
      <c r="L241" s="317"/>
      <c r="M241" s="317"/>
      <c r="N241" s="317"/>
      <c r="O241" s="317"/>
      <c r="P241" s="317"/>
      <c r="Q241" s="317"/>
      <c r="R241" s="317"/>
      <c r="S241" s="317"/>
      <c r="T241" s="317"/>
      <c r="U241" s="317"/>
      <c r="V241" s="317"/>
      <c r="W241" s="317"/>
      <c r="X241" s="317"/>
      <c r="Y241" s="449"/>
      <c r="Z241" s="449"/>
      <c r="AA241" s="449"/>
      <c r="AB241" s="449"/>
      <c r="AC241" s="449"/>
      <c r="AD241" s="449"/>
      <c r="AE241" s="449"/>
      <c r="AF241" s="449"/>
      <c r="AG241" s="449"/>
      <c r="AH241" s="449"/>
      <c r="AI241" s="449"/>
      <c r="AJ241" s="449"/>
      <c r="AK241" s="449"/>
      <c r="AL241" s="449"/>
      <c r="AM241" s="339"/>
    </row>
    <row r="242" spans="1:39" s="309" customFormat="1" ht="15" outlineLevel="1">
      <c r="A242" s="544">
        <v>30</v>
      </c>
      <c r="B242" s="350" t="s">
        <v>502</v>
      </c>
      <c r="C242" s="317" t="s">
        <v>25</v>
      </c>
      <c r="D242" s="321"/>
      <c r="E242" s="321"/>
      <c r="F242" s="321"/>
      <c r="G242" s="321"/>
      <c r="H242" s="321"/>
      <c r="I242" s="321"/>
      <c r="J242" s="321"/>
      <c r="K242" s="321"/>
      <c r="L242" s="321"/>
      <c r="M242" s="321"/>
      <c r="N242" s="321">
        <v>0</v>
      </c>
      <c r="O242" s="321"/>
      <c r="P242" s="321"/>
      <c r="Q242" s="321"/>
      <c r="R242" s="321"/>
      <c r="S242" s="321"/>
      <c r="T242" s="321"/>
      <c r="U242" s="321"/>
      <c r="V242" s="321"/>
      <c r="W242" s="321"/>
      <c r="X242" s="321"/>
      <c r="Y242" s="436"/>
      <c r="Z242" s="436"/>
      <c r="AA242" s="436"/>
      <c r="AB242" s="436"/>
      <c r="AC242" s="436"/>
      <c r="AD242" s="436"/>
      <c r="AE242" s="436"/>
      <c r="AF242" s="436"/>
      <c r="AG242" s="436"/>
      <c r="AH242" s="436"/>
      <c r="AI242" s="436"/>
      <c r="AJ242" s="436"/>
      <c r="AK242" s="436"/>
      <c r="AL242" s="436"/>
      <c r="AM242" s="322">
        <f>SUM(Y242:AL242)</f>
        <v>0</v>
      </c>
    </row>
    <row r="243" spans="1:39" s="309" customFormat="1" ht="15" outlineLevel="1">
      <c r="A243" s="544"/>
      <c r="B243" s="350" t="s">
        <v>247</v>
      </c>
      <c r="C243" s="317" t="s">
        <v>164</v>
      </c>
      <c r="D243" s="321"/>
      <c r="E243" s="321"/>
      <c r="F243" s="321"/>
      <c r="G243" s="321"/>
      <c r="H243" s="321"/>
      <c r="I243" s="321"/>
      <c r="J243" s="321"/>
      <c r="K243" s="321"/>
      <c r="L243" s="321"/>
      <c r="M243" s="321"/>
      <c r="N243" s="321">
        <f>N242</f>
        <v>0</v>
      </c>
      <c r="O243" s="321"/>
      <c r="P243" s="321"/>
      <c r="Q243" s="321"/>
      <c r="R243" s="321"/>
      <c r="S243" s="321"/>
      <c r="T243" s="321"/>
      <c r="U243" s="321"/>
      <c r="V243" s="321"/>
      <c r="W243" s="321"/>
      <c r="X243" s="321"/>
      <c r="Y243" s="437">
        <f>Y242</f>
        <v>0</v>
      </c>
      <c r="Z243" s="437">
        <f t="shared" ref="Z243:AL243" si="68">Z242</f>
        <v>0</v>
      </c>
      <c r="AA243" s="437">
        <f t="shared" si="68"/>
        <v>0</v>
      </c>
      <c r="AB243" s="437">
        <f t="shared" si="68"/>
        <v>0</v>
      </c>
      <c r="AC243" s="437">
        <f t="shared" si="68"/>
        <v>0</v>
      </c>
      <c r="AD243" s="437">
        <f t="shared" si="68"/>
        <v>0</v>
      </c>
      <c r="AE243" s="437">
        <f t="shared" si="68"/>
        <v>0</v>
      </c>
      <c r="AF243" s="437">
        <f t="shared" si="68"/>
        <v>0</v>
      </c>
      <c r="AG243" s="437">
        <f t="shared" si="68"/>
        <v>0</v>
      </c>
      <c r="AH243" s="437">
        <f t="shared" si="68"/>
        <v>0</v>
      </c>
      <c r="AI243" s="437">
        <f t="shared" si="68"/>
        <v>0</v>
      </c>
      <c r="AJ243" s="437">
        <f t="shared" si="68"/>
        <v>0</v>
      </c>
      <c r="AK243" s="437">
        <f t="shared" si="68"/>
        <v>0</v>
      </c>
      <c r="AL243" s="437">
        <f t="shared" si="68"/>
        <v>0</v>
      </c>
      <c r="AM243" s="540"/>
    </row>
    <row r="244" spans="1:39" s="309" customFormat="1" ht="15" outlineLevel="1">
      <c r="A244" s="544"/>
      <c r="B244" s="350"/>
      <c r="C244" s="317"/>
      <c r="D244" s="317"/>
      <c r="E244" s="317"/>
      <c r="F244" s="317"/>
      <c r="G244" s="317"/>
      <c r="H244" s="317"/>
      <c r="I244" s="317"/>
      <c r="J244" s="317"/>
      <c r="K244" s="317"/>
      <c r="L244" s="317"/>
      <c r="M244" s="317"/>
      <c r="N244" s="317"/>
      <c r="O244" s="317"/>
      <c r="P244" s="317"/>
      <c r="Q244" s="317"/>
      <c r="R244" s="317"/>
      <c r="S244" s="317"/>
      <c r="T244" s="317"/>
      <c r="U244" s="317"/>
      <c r="V244" s="317"/>
      <c r="W244" s="317"/>
      <c r="X244" s="317"/>
      <c r="Y244" s="438"/>
      <c r="Z244" s="438"/>
      <c r="AA244" s="438"/>
      <c r="AB244" s="438"/>
      <c r="AC244" s="438"/>
      <c r="AD244" s="438"/>
      <c r="AE244" s="438"/>
      <c r="AF244" s="438"/>
      <c r="AG244" s="438"/>
      <c r="AH244" s="438"/>
      <c r="AI244" s="438"/>
      <c r="AJ244" s="438"/>
      <c r="AK244" s="438"/>
      <c r="AL244" s="438"/>
      <c r="AM244" s="339"/>
    </row>
    <row r="245" spans="1:39" s="309" customFormat="1" ht="15.75" outlineLevel="1">
      <c r="A245" s="544"/>
      <c r="B245" s="314" t="s">
        <v>503</v>
      </c>
      <c r="C245" s="317"/>
      <c r="D245" s="317"/>
      <c r="E245" s="317"/>
      <c r="F245" s="317"/>
      <c r="G245" s="317"/>
      <c r="H245" s="317"/>
      <c r="I245" s="317"/>
      <c r="J245" s="317"/>
      <c r="K245" s="317"/>
      <c r="L245" s="317"/>
      <c r="M245" s="317"/>
      <c r="N245" s="317"/>
      <c r="O245" s="317"/>
      <c r="P245" s="317"/>
      <c r="Q245" s="317"/>
      <c r="R245" s="317"/>
      <c r="S245" s="317"/>
      <c r="T245" s="317"/>
      <c r="U245" s="317"/>
      <c r="V245" s="317"/>
      <c r="W245" s="317"/>
      <c r="X245" s="317"/>
      <c r="Y245" s="438"/>
      <c r="Z245" s="438"/>
      <c r="AA245" s="438"/>
      <c r="AB245" s="438"/>
      <c r="AC245" s="438"/>
      <c r="AD245" s="438"/>
      <c r="AE245" s="438"/>
      <c r="AF245" s="438"/>
      <c r="AG245" s="438"/>
      <c r="AH245" s="438"/>
      <c r="AI245" s="438"/>
      <c r="AJ245" s="438"/>
      <c r="AK245" s="438"/>
      <c r="AL245" s="438"/>
      <c r="AM245" s="339"/>
    </row>
    <row r="246" spans="1:39" s="309" customFormat="1" ht="15" outlineLevel="1">
      <c r="A246" s="544">
        <v>31</v>
      </c>
      <c r="B246" s="350" t="s">
        <v>504</v>
      </c>
      <c r="C246" s="317" t="s">
        <v>25</v>
      </c>
      <c r="D246" s="321"/>
      <c r="E246" s="321"/>
      <c r="F246" s="321"/>
      <c r="G246" s="321"/>
      <c r="H246" s="321"/>
      <c r="I246" s="321"/>
      <c r="J246" s="321"/>
      <c r="K246" s="321"/>
      <c r="L246" s="321"/>
      <c r="M246" s="321"/>
      <c r="N246" s="321">
        <v>0</v>
      </c>
      <c r="O246" s="321"/>
      <c r="P246" s="321"/>
      <c r="Q246" s="321"/>
      <c r="R246" s="321"/>
      <c r="S246" s="321"/>
      <c r="T246" s="321"/>
      <c r="U246" s="321"/>
      <c r="V246" s="321"/>
      <c r="W246" s="321"/>
      <c r="X246" s="321"/>
      <c r="Y246" s="436"/>
      <c r="Z246" s="436"/>
      <c r="AA246" s="436"/>
      <c r="AB246" s="436"/>
      <c r="AC246" s="436"/>
      <c r="AD246" s="436"/>
      <c r="AE246" s="436"/>
      <c r="AF246" s="436"/>
      <c r="AG246" s="436"/>
      <c r="AH246" s="436"/>
      <c r="AI246" s="436"/>
      <c r="AJ246" s="436"/>
      <c r="AK246" s="436"/>
      <c r="AL246" s="436"/>
      <c r="AM246" s="322">
        <f>SUM(Y246:AL246)</f>
        <v>0</v>
      </c>
    </row>
    <row r="247" spans="1:39" s="309" customFormat="1" ht="15" outlineLevel="1">
      <c r="A247" s="544"/>
      <c r="B247" s="350" t="s">
        <v>247</v>
      </c>
      <c r="C247" s="317" t="s">
        <v>164</v>
      </c>
      <c r="D247" s="321"/>
      <c r="E247" s="321"/>
      <c r="F247" s="321"/>
      <c r="G247" s="321"/>
      <c r="H247" s="321"/>
      <c r="I247" s="321"/>
      <c r="J247" s="321"/>
      <c r="K247" s="321"/>
      <c r="L247" s="321"/>
      <c r="M247" s="321"/>
      <c r="N247" s="321">
        <f>N246</f>
        <v>0</v>
      </c>
      <c r="O247" s="321"/>
      <c r="P247" s="321"/>
      <c r="Q247" s="321"/>
      <c r="R247" s="321"/>
      <c r="S247" s="321"/>
      <c r="T247" s="321"/>
      <c r="U247" s="321"/>
      <c r="V247" s="321"/>
      <c r="W247" s="321"/>
      <c r="X247" s="321"/>
      <c r="Y247" s="437">
        <f>Y246</f>
        <v>0</v>
      </c>
      <c r="Z247" s="437">
        <f t="shared" ref="Z247:AL247" si="69">Z246</f>
        <v>0</v>
      </c>
      <c r="AA247" s="437">
        <f t="shared" si="69"/>
        <v>0</v>
      </c>
      <c r="AB247" s="437">
        <f t="shared" si="69"/>
        <v>0</v>
      </c>
      <c r="AC247" s="437">
        <f t="shared" si="69"/>
        <v>0</v>
      </c>
      <c r="AD247" s="437">
        <f t="shared" si="69"/>
        <v>0</v>
      </c>
      <c r="AE247" s="437">
        <f t="shared" si="69"/>
        <v>0</v>
      </c>
      <c r="AF247" s="437">
        <f t="shared" si="69"/>
        <v>0</v>
      </c>
      <c r="AG247" s="437">
        <f t="shared" si="69"/>
        <v>0</v>
      </c>
      <c r="AH247" s="437">
        <f t="shared" si="69"/>
        <v>0</v>
      </c>
      <c r="AI247" s="437">
        <f t="shared" si="69"/>
        <v>0</v>
      </c>
      <c r="AJ247" s="437">
        <f t="shared" si="69"/>
        <v>0</v>
      </c>
      <c r="AK247" s="437">
        <f t="shared" si="69"/>
        <v>0</v>
      </c>
      <c r="AL247" s="437">
        <f t="shared" si="69"/>
        <v>0</v>
      </c>
      <c r="AM247" s="540"/>
    </row>
    <row r="248" spans="1:39" s="309" customFormat="1" ht="15" outlineLevel="1">
      <c r="A248" s="544"/>
      <c r="B248" s="350"/>
      <c r="C248" s="317"/>
      <c r="D248" s="317"/>
      <c r="E248" s="317"/>
      <c r="F248" s="317"/>
      <c r="G248" s="317"/>
      <c r="H248" s="317"/>
      <c r="I248" s="317"/>
      <c r="J248" s="317"/>
      <c r="K248" s="317"/>
      <c r="L248" s="317"/>
      <c r="M248" s="317"/>
      <c r="N248" s="317"/>
      <c r="O248" s="317"/>
      <c r="P248" s="317"/>
      <c r="Q248" s="317"/>
      <c r="R248" s="317"/>
      <c r="S248" s="317"/>
      <c r="T248" s="317"/>
      <c r="U248" s="317"/>
      <c r="V248" s="317"/>
      <c r="W248" s="317"/>
      <c r="X248" s="317"/>
      <c r="Y248" s="438"/>
      <c r="Z248" s="438"/>
      <c r="AA248" s="438"/>
      <c r="AB248" s="438"/>
      <c r="AC248" s="438"/>
      <c r="AD248" s="438"/>
      <c r="AE248" s="438"/>
      <c r="AF248" s="438"/>
      <c r="AG248" s="438"/>
      <c r="AH248" s="438"/>
      <c r="AI248" s="438"/>
      <c r="AJ248" s="438"/>
      <c r="AK248" s="438"/>
      <c r="AL248" s="438"/>
      <c r="AM248" s="339"/>
    </row>
    <row r="249" spans="1:39" s="309" customFormat="1" ht="15" outlineLevel="1">
      <c r="A249" s="544">
        <v>32</v>
      </c>
      <c r="B249" s="350" t="s">
        <v>505</v>
      </c>
      <c r="C249" s="317" t="s">
        <v>25</v>
      </c>
      <c r="D249" s="321"/>
      <c r="E249" s="321"/>
      <c r="F249" s="321"/>
      <c r="G249" s="321"/>
      <c r="H249" s="321"/>
      <c r="I249" s="321"/>
      <c r="J249" s="321"/>
      <c r="K249" s="321"/>
      <c r="L249" s="321"/>
      <c r="M249" s="321"/>
      <c r="N249" s="321">
        <v>0</v>
      </c>
      <c r="O249" s="321"/>
      <c r="P249" s="321"/>
      <c r="Q249" s="321"/>
      <c r="R249" s="321"/>
      <c r="S249" s="321"/>
      <c r="T249" s="321"/>
      <c r="U249" s="321"/>
      <c r="V249" s="321"/>
      <c r="W249" s="321"/>
      <c r="X249" s="321"/>
      <c r="Y249" s="436"/>
      <c r="Z249" s="436"/>
      <c r="AA249" s="436"/>
      <c r="AB249" s="436"/>
      <c r="AC249" s="436"/>
      <c r="AD249" s="436"/>
      <c r="AE249" s="436"/>
      <c r="AF249" s="436"/>
      <c r="AG249" s="436"/>
      <c r="AH249" s="436"/>
      <c r="AI249" s="436"/>
      <c r="AJ249" s="436"/>
      <c r="AK249" s="436"/>
      <c r="AL249" s="436"/>
      <c r="AM249" s="322">
        <f>SUM(Y249:AL249)</f>
        <v>0</v>
      </c>
    </row>
    <row r="250" spans="1:39" s="309" customFormat="1" ht="15" outlineLevel="1">
      <c r="A250" s="544"/>
      <c r="B250" s="350" t="s">
        <v>247</v>
      </c>
      <c r="C250" s="317" t="s">
        <v>164</v>
      </c>
      <c r="D250" s="321"/>
      <c r="E250" s="321"/>
      <c r="F250" s="321"/>
      <c r="G250" s="321"/>
      <c r="H250" s="321"/>
      <c r="I250" s="321"/>
      <c r="J250" s="321"/>
      <c r="K250" s="321"/>
      <c r="L250" s="321"/>
      <c r="M250" s="321"/>
      <c r="N250" s="321">
        <f>N249</f>
        <v>0</v>
      </c>
      <c r="O250" s="321"/>
      <c r="P250" s="321"/>
      <c r="Q250" s="321"/>
      <c r="R250" s="321"/>
      <c r="S250" s="321"/>
      <c r="T250" s="321"/>
      <c r="U250" s="321"/>
      <c r="V250" s="321"/>
      <c r="W250" s="321"/>
      <c r="X250" s="321"/>
      <c r="Y250" s="437">
        <f>Y249</f>
        <v>0</v>
      </c>
      <c r="Z250" s="437">
        <f t="shared" ref="Z250:AL250" si="70">Z249</f>
        <v>0</v>
      </c>
      <c r="AA250" s="437">
        <f t="shared" si="70"/>
        <v>0</v>
      </c>
      <c r="AB250" s="437">
        <f t="shared" si="70"/>
        <v>0</v>
      </c>
      <c r="AC250" s="437">
        <f t="shared" si="70"/>
        <v>0</v>
      </c>
      <c r="AD250" s="437">
        <f t="shared" si="70"/>
        <v>0</v>
      </c>
      <c r="AE250" s="437">
        <f t="shared" si="70"/>
        <v>0</v>
      </c>
      <c r="AF250" s="437">
        <f t="shared" si="70"/>
        <v>0</v>
      </c>
      <c r="AG250" s="437">
        <f t="shared" si="70"/>
        <v>0</v>
      </c>
      <c r="AH250" s="437">
        <f t="shared" si="70"/>
        <v>0</v>
      </c>
      <c r="AI250" s="437">
        <f t="shared" si="70"/>
        <v>0</v>
      </c>
      <c r="AJ250" s="437">
        <f t="shared" si="70"/>
        <v>0</v>
      </c>
      <c r="AK250" s="437">
        <f t="shared" si="70"/>
        <v>0</v>
      </c>
      <c r="AL250" s="437">
        <f t="shared" si="70"/>
        <v>0</v>
      </c>
      <c r="AM250" s="540"/>
    </row>
    <row r="251" spans="1:39" s="309" customFormat="1" ht="15" outlineLevel="1">
      <c r="A251" s="544"/>
      <c r="B251" s="350"/>
      <c r="C251" s="317"/>
      <c r="D251" s="317"/>
      <c r="E251" s="317"/>
      <c r="F251" s="317"/>
      <c r="G251" s="317"/>
      <c r="H251" s="317"/>
      <c r="I251" s="317"/>
      <c r="J251" s="317"/>
      <c r="K251" s="317"/>
      <c r="L251" s="317"/>
      <c r="M251" s="317"/>
      <c r="N251" s="317"/>
      <c r="O251" s="317"/>
      <c r="P251" s="317"/>
      <c r="Q251" s="317"/>
      <c r="R251" s="317"/>
      <c r="S251" s="317"/>
      <c r="T251" s="317"/>
      <c r="U251" s="317"/>
      <c r="V251" s="317"/>
      <c r="W251" s="317"/>
      <c r="X251" s="317"/>
      <c r="Y251" s="438"/>
      <c r="Z251" s="438"/>
      <c r="AA251" s="438"/>
      <c r="AB251" s="438"/>
      <c r="AC251" s="438"/>
      <c r="AD251" s="438"/>
      <c r="AE251" s="438"/>
      <c r="AF251" s="438"/>
      <c r="AG251" s="438"/>
      <c r="AH251" s="438"/>
      <c r="AI251" s="438"/>
      <c r="AJ251" s="438"/>
      <c r="AK251" s="438"/>
      <c r="AL251" s="438"/>
      <c r="AM251" s="339"/>
    </row>
    <row r="252" spans="1:39" s="309" customFormat="1" ht="15" outlineLevel="1">
      <c r="A252" s="544">
        <v>33</v>
      </c>
      <c r="B252" s="350" t="s">
        <v>506</v>
      </c>
      <c r="C252" s="317" t="s">
        <v>25</v>
      </c>
      <c r="D252" s="321"/>
      <c r="E252" s="321"/>
      <c r="F252" s="321"/>
      <c r="G252" s="321"/>
      <c r="H252" s="321"/>
      <c r="I252" s="321"/>
      <c r="J252" s="321"/>
      <c r="K252" s="321"/>
      <c r="L252" s="321"/>
      <c r="M252" s="321"/>
      <c r="N252" s="321">
        <v>0</v>
      </c>
      <c r="O252" s="321"/>
      <c r="P252" s="321"/>
      <c r="Q252" s="321"/>
      <c r="R252" s="321"/>
      <c r="S252" s="321"/>
      <c r="T252" s="321"/>
      <c r="U252" s="321"/>
      <c r="V252" s="321"/>
      <c r="W252" s="321"/>
      <c r="X252" s="321"/>
      <c r="Y252" s="436"/>
      <c r="Z252" s="436"/>
      <c r="AA252" s="436"/>
      <c r="AB252" s="436"/>
      <c r="AC252" s="436"/>
      <c r="AD252" s="436"/>
      <c r="AE252" s="436"/>
      <c r="AF252" s="436"/>
      <c r="AG252" s="436"/>
      <c r="AH252" s="436"/>
      <c r="AI252" s="436"/>
      <c r="AJ252" s="436"/>
      <c r="AK252" s="436"/>
      <c r="AL252" s="436"/>
      <c r="AM252" s="322">
        <f>SUM(Y252:AL252)</f>
        <v>0</v>
      </c>
    </row>
    <row r="253" spans="1:39" s="309" customFormat="1" ht="15" outlineLevel="1">
      <c r="A253" s="544"/>
      <c r="B253" s="350" t="s">
        <v>247</v>
      </c>
      <c r="C253" s="317" t="s">
        <v>164</v>
      </c>
      <c r="D253" s="321"/>
      <c r="E253" s="321"/>
      <c r="F253" s="321"/>
      <c r="G253" s="321"/>
      <c r="H253" s="321"/>
      <c r="I253" s="321"/>
      <c r="J253" s="321"/>
      <c r="K253" s="321"/>
      <c r="L253" s="321"/>
      <c r="M253" s="321"/>
      <c r="N253" s="321">
        <f>N252</f>
        <v>0</v>
      </c>
      <c r="O253" s="321"/>
      <c r="P253" s="321"/>
      <c r="Q253" s="321"/>
      <c r="R253" s="321"/>
      <c r="S253" s="321"/>
      <c r="T253" s="321"/>
      <c r="U253" s="321"/>
      <c r="V253" s="321"/>
      <c r="W253" s="321"/>
      <c r="X253" s="321"/>
      <c r="Y253" s="437">
        <f>Y252</f>
        <v>0</v>
      </c>
      <c r="Z253" s="437">
        <f t="shared" ref="Z253:AL253" si="71">Z252</f>
        <v>0</v>
      </c>
      <c r="AA253" s="437">
        <f t="shared" si="71"/>
        <v>0</v>
      </c>
      <c r="AB253" s="437">
        <f t="shared" si="71"/>
        <v>0</v>
      </c>
      <c r="AC253" s="437">
        <f t="shared" si="71"/>
        <v>0</v>
      </c>
      <c r="AD253" s="437">
        <f t="shared" si="71"/>
        <v>0</v>
      </c>
      <c r="AE253" s="437">
        <f t="shared" si="71"/>
        <v>0</v>
      </c>
      <c r="AF253" s="437">
        <f t="shared" si="71"/>
        <v>0</v>
      </c>
      <c r="AG253" s="437">
        <f t="shared" si="71"/>
        <v>0</v>
      </c>
      <c r="AH253" s="437">
        <f t="shared" si="71"/>
        <v>0</v>
      </c>
      <c r="AI253" s="437">
        <f t="shared" si="71"/>
        <v>0</v>
      </c>
      <c r="AJ253" s="437">
        <f t="shared" si="71"/>
        <v>0</v>
      </c>
      <c r="AK253" s="437">
        <f t="shared" si="71"/>
        <v>0</v>
      </c>
      <c r="AL253" s="437">
        <f t="shared" si="71"/>
        <v>0</v>
      </c>
      <c r="AM253" s="540"/>
    </row>
    <row r="254" spans="1:39" ht="15" outlineLevel="1">
      <c r="B254" s="341"/>
      <c r="C254" s="351"/>
      <c r="D254" s="352"/>
      <c r="E254" s="352"/>
      <c r="F254" s="352"/>
      <c r="G254" s="352"/>
      <c r="H254" s="352"/>
      <c r="I254" s="352"/>
      <c r="J254" s="352"/>
      <c r="K254" s="352"/>
      <c r="L254" s="352"/>
      <c r="M254" s="352"/>
      <c r="N254" s="352"/>
      <c r="O254" s="352"/>
      <c r="P254" s="352"/>
      <c r="Q254" s="352"/>
      <c r="R254" s="352"/>
      <c r="S254" s="352"/>
      <c r="T254" s="352"/>
      <c r="U254" s="352"/>
      <c r="V254" s="352"/>
      <c r="W254" s="352"/>
      <c r="X254" s="352"/>
      <c r="Y254" s="327"/>
      <c r="Z254" s="327"/>
      <c r="AA254" s="327"/>
      <c r="AB254" s="327"/>
      <c r="AC254" s="327"/>
      <c r="AD254" s="327"/>
      <c r="AE254" s="327"/>
      <c r="AF254" s="327"/>
      <c r="AG254" s="327"/>
      <c r="AH254" s="327"/>
      <c r="AI254" s="327"/>
      <c r="AJ254" s="327"/>
      <c r="AK254" s="327"/>
      <c r="AL254" s="327"/>
      <c r="AM254" s="332"/>
    </row>
    <row r="255" spans="1:39" ht="15.75">
      <c r="B255" s="353" t="s">
        <v>248</v>
      </c>
      <c r="C255" s="355"/>
      <c r="D255" s="355">
        <f>SUM(D150:D253)</f>
        <v>40078316</v>
      </c>
      <c r="E255" s="355">
        <f>SUM(E150:E253)</f>
        <v>39844313.732722007</v>
      </c>
      <c r="F255" s="355">
        <f t="shared" ref="F255:M255" si="72">SUM(F150:F253)</f>
        <v>39472204.002722003</v>
      </c>
      <c r="G255" s="355">
        <f t="shared" si="72"/>
        <v>38273930.884672008</v>
      </c>
      <c r="H255" s="355">
        <f t="shared" si="72"/>
        <v>36746962.543081999</v>
      </c>
      <c r="I255" s="355">
        <f t="shared" si="72"/>
        <v>32203978.397898998</v>
      </c>
      <c r="J255" s="355">
        <f t="shared" si="72"/>
        <v>31315556.529159002</v>
      </c>
      <c r="K255" s="355">
        <f t="shared" si="72"/>
        <v>31303564.546868995</v>
      </c>
      <c r="L255" s="355">
        <f t="shared" si="72"/>
        <v>29662344.146868996</v>
      </c>
      <c r="M255" s="355">
        <f t="shared" si="72"/>
        <v>21759761.224868998</v>
      </c>
      <c r="N255" s="355"/>
      <c r="O255" s="355">
        <f>SUM(O150:O253)</f>
        <v>15713</v>
      </c>
      <c r="P255" s="355">
        <f t="shared" ref="P255:X255" si="73">SUM(P150:P253)</f>
        <v>8576.6257464499995</v>
      </c>
      <c r="Q255" s="355">
        <f t="shared" si="73"/>
        <v>8477.0019004499991</v>
      </c>
      <c r="R255" s="355">
        <f t="shared" si="73"/>
        <v>8178.1036008800002</v>
      </c>
      <c r="S255" s="355">
        <f t="shared" si="73"/>
        <v>7880.90210088</v>
      </c>
      <c r="T255" s="355">
        <f t="shared" si="73"/>
        <v>6645.2336407000012</v>
      </c>
      <c r="U255" s="355">
        <f t="shared" si="73"/>
        <v>6529.2439576000006</v>
      </c>
      <c r="V255" s="355">
        <f t="shared" si="73"/>
        <v>6521.0738606000004</v>
      </c>
      <c r="W255" s="355">
        <f t="shared" si="73"/>
        <v>6100.4263676</v>
      </c>
      <c r="X255" s="355">
        <f t="shared" si="73"/>
        <v>4743.9168326000008</v>
      </c>
      <c r="Y255" s="355">
        <f>IF(Y149="kWh",SUMPRODUCT(D150:D253,Y150:Y253))</f>
        <v>3957481</v>
      </c>
      <c r="Z255" s="355">
        <f>IF(Z149="kWh",SUMPRODUCT(D150:D253,Z150:Z253))</f>
        <v>8786463.8300000019</v>
      </c>
      <c r="AA255" s="355">
        <f>IF(AA149="kW",SUMPRODUCT(N150:N253,O150:O253,AA150:AA253),SUMPRODUCT(D150:D253,AA150:AA253))</f>
        <v>45064.800000000003</v>
      </c>
      <c r="AB255" s="355">
        <f>IF(AB149="kW",SUMPRODUCT(N150:N253,O150:O253,AB150:AB253),SUMPRODUCT(D150:D253,AB150:AB253))</f>
        <v>20419.320000000003</v>
      </c>
      <c r="AC255" s="355">
        <f>IF(AC149="kW",SUMPRODUCT(N150:N253,O150:O253,AC150:AC253),SUMPRODUCT(D150:D253,AC150:AC253))</f>
        <v>1909.08</v>
      </c>
      <c r="AD255" s="355">
        <f>IF(AD149="kW",SUMPRODUCT(N150:N253,O150:O253,AD150:AD253),SUMPRODUCT(D150:D253,AD150:AD253))</f>
        <v>0</v>
      </c>
      <c r="AE255" s="355">
        <f>IF(AE149="kW",SUMPRODUCT(N150:N253,O150:O253,AE150:AE253),SUMPRODUCT(D150:D253,AE150:AE253))</f>
        <v>0</v>
      </c>
      <c r="AF255" s="355">
        <f>IF(AF149="kW",SUMPRODUCT(N150:N253,O150:O253,AF150:AF253),SUMPRODUCT(D150:D253,AF150:AF253))</f>
        <v>0</v>
      </c>
      <c r="AG255" s="355">
        <f>IF(AG149="kW",SUMPRODUCT(N150:N253,O150:O253,AG150:AG253),SUMPRODUCT(D150:D253,AG150:AG253))</f>
        <v>0</v>
      </c>
      <c r="AH255" s="355">
        <f>IF(AH149="kW",SUMPRODUCT(N150:N253,O150:O253,AH150:AH253),SUMPRODUCT(D150:D253,AH150:AH253))</f>
        <v>0</v>
      </c>
      <c r="AI255" s="355">
        <f>IF(AI149="kW",SUMPRODUCT(N150:N253,O150:O253,AI150:AI253),SUMPRODUCT(D150:D253,AI150:AI253))</f>
        <v>0</v>
      </c>
      <c r="AJ255" s="355">
        <f>IF(AJ149="kW",SUMPRODUCT(N150:N253,O150:O253,AJ150:AJ253),SUMPRODUCT(D150:D253,AJ150:AJ253))</f>
        <v>0</v>
      </c>
      <c r="AK255" s="355">
        <f>IF(AK149="kW",SUMPRODUCT(N150:N253,O150:O253,AK150:AK253),SUMPRODUCT(D150:D253,AK150:AK253))</f>
        <v>0</v>
      </c>
      <c r="AL255" s="355">
        <f>IF(AL149="kW",SUMPRODUCT(N150:N253,O150:O253,AL150:AL253),SUMPRODUCT(D150:D253,AL150:AL253))</f>
        <v>0</v>
      </c>
      <c r="AM255" s="356"/>
    </row>
    <row r="256" spans="1:39" ht="15.75">
      <c r="B256" s="357" t="s">
        <v>249</v>
      </c>
      <c r="C256" s="354"/>
      <c r="D256" s="354"/>
      <c r="E256" s="354"/>
      <c r="F256" s="354"/>
      <c r="G256" s="354"/>
      <c r="H256" s="354"/>
      <c r="I256" s="354"/>
      <c r="J256" s="354"/>
      <c r="K256" s="354"/>
      <c r="L256" s="354"/>
      <c r="M256" s="354"/>
      <c r="N256" s="354"/>
      <c r="O256" s="354"/>
      <c r="P256" s="354"/>
      <c r="Q256" s="354"/>
      <c r="R256" s="354"/>
      <c r="S256" s="354"/>
      <c r="T256" s="354"/>
      <c r="U256" s="354"/>
      <c r="V256" s="354"/>
      <c r="W256" s="354"/>
      <c r="X256" s="354"/>
      <c r="Y256" s="354">
        <f>HLOOKUP(Y148,'2. LRAMVA Threshold'!$B$42:$Q$53,4,FALSE)</f>
        <v>0</v>
      </c>
      <c r="Z256" s="354">
        <f>HLOOKUP(Z148,'2. LRAMVA Threshold'!$B$42:$Q$53,4,FALSE)</f>
        <v>0</v>
      </c>
      <c r="AA256" s="354">
        <f>HLOOKUP(AA148,'2. LRAMVA Threshold'!$B$42:$Q$53,4,FALSE)</f>
        <v>0</v>
      </c>
      <c r="AB256" s="354">
        <f>HLOOKUP(AB148,'2. LRAMVA Threshold'!$B$42:$Q$53,4,FALSE)</f>
        <v>0</v>
      </c>
      <c r="AC256" s="354">
        <f>HLOOKUP(AC148,'2. LRAMVA Threshold'!$B$42:$Q$53,4,FALSE)</f>
        <v>0</v>
      </c>
      <c r="AD256" s="354">
        <f>HLOOKUP(AD148,'2. LRAMVA Threshold'!$B$42:$Q$53,4,FALSE)</f>
        <v>0</v>
      </c>
      <c r="AE256" s="354">
        <f>HLOOKUP(AE148,'2. LRAMVA Threshold'!$B$42:$Q$53,4,FALSE)</f>
        <v>0</v>
      </c>
      <c r="AF256" s="354">
        <f>HLOOKUP(AF148,'2. LRAMVA Threshold'!$B$42:$Q$53,4,FALSE)</f>
        <v>0</v>
      </c>
      <c r="AG256" s="354">
        <f>HLOOKUP(AG148,'2. LRAMVA Threshold'!$B$42:$Q$53,4,FALSE)</f>
        <v>0</v>
      </c>
      <c r="AH256" s="354">
        <f>HLOOKUP(AH148,'2. LRAMVA Threshold'!$B$42:$Q$53,4,FALSE)</f>
        <v>0</v>
      </c>
      <c r="AI256" s="354">
        <f>HLOOKUP(AI148,'2. LRAMVA Threshold'!$B$42:$Q$53,4,FALSE)</f>
        <v>0</v>
      </c>
      <c r="AJ256" s="354">
        <f>HLOOKUP(AJ148,'2. LRAMVA Threshold'!$B$42:$Q$53,4,FALSE)</f>
        <v>0</v>
      </c>
      <c r="AK256" s="354">
        <f>HLOOKUP(AK148,'2. LRAMVA Threshold'!$B$42:$Q$53,4,FALSE)</f>
        <v>0</v>
      </c>
      <c r="AL256" s="354">
        <f>HLOOKUP(AL148,'2. LRAMVA Threshold'!$B$42:$Q$53,4,FALSE)</f>
        <v>0</v>
      </c>
      <c r="AM256" s="358"/>
    </row>
    <row r="257" spans="1:41" ht="15">
      <c r="B257" s="350"/>
      <c r="C257" s="359"/>
      <c r="D257" s="360"/>
      <c r="E257" s="360"/>
      <c r="F257" s="360"/>
      <c r="G257" s="360"/>
      <c r="H257" s="360"/>
      <c r="I257" s="360"/>
      <c r="J257" s="360"/>
      <c r="K257" s="360"/>
      <c r="L257" s="360"/>
      <c r="M257" s="360"/>
      <c r="N257" s="360"/>
      <c r="O257" s="361"/>
      <c r="P257" s="360"/>
      <c r="Q257" s="360"/>
      <c r="R257" s="360"/>
      <c r="S257" s="362"/>
      <c r="T257" s="362"/>
      <c r="U257" s="362"/>
      <c r="V257" s="362"/>
      <c r="W257" s="360"/>
      <c r="X257" s="360"/>
      <c r="Y257" s="326"/>
      <c r="Z257" s="326"/>
      <c r="AA257" s="326"/>
      <c r="AB257" s="326"/>
      <c r="AC257" s="326"/>
      <c r="AD257" s="326"/>
      <c r="AE257" s="326"/>
      <c r="AF257" s="326"/>
      <c r="AG257" s="326"/>
      <c r="AH257" s="326"/>
      <c r="AI257" s="326"/>
      <c r="AJ257" s="326"/>
      <c r="AK257" s="326"/>
      <c r="AL257" s="326"/>
      <c r="AM257" s="363"/>
    </row>
    <row r="258" spans="1:41" ht="15">
      <c r="B258" s="350" t="s">
        <v>166</v>
      </c>
      <c r="C258" s="364"/>
      <c r="D258" s="721"/>
      <c r="E258" s="402"/>
      <c r="F258" s="402"/>
      <c r="G258" s="402"/>
      <c r="H258" s="402"/>
      <c r="I258" s="402"/>
      <c r="J258" s="402"/>
      <c r="K258" s="402"/>
      <c r="L258" s="402"/>
      <c r="M258" s="402"/>
      <c r="N258" s="402"/>
      <c r="O258" s="317"/>
      <c r="P258" s="366"/>
      <c r="Q258" s="366"/>
      <c r="R258" s="366"/>
      <c r="S258" s="365"/>
      <c r="T258" s="365"/>
      <c r="U258" s="365"/>
      <c r="V258" s="365"/>
      <c r="W258" s="366"/>
      <c r="X258" s="366"/>
      <c r="Y258" s="367">
        <f>HLOOKUP(Y$20,'3.  Distribution Rates'!$C$122:$P$133,4,FALSE)</f>
        <v>1.15E-2</v>
      </c>
      <c r="Z258" s="367">
        <f>HLOOKUP(Z$20,'3.  Distribution Rates'!$C$122:$P$133,4,FALSE)</f>
        <v>1.1299999999999999E-2</v>
      </c>
      <c r="AA258" s="367">
        <f>HLOOKUP(AA$20,'3.  Distribution Rates'!$C$122:$P$133,4,FALSE)</f>
        <v>4.1332000000000004</v>
      </c>
      <c r="AB258" s="367">
        <f>HLOOKUP(AB$20,'3.  Distribution Rates'!$C$122:$P$133,4,FALSE)</f>
        <v>2.0455000000000001</v>
      </c>
      <c r="AC258" s="367">
        <f>HLOOKUP(AC$20,'3.  Distribution Rates'!$C$122:$P$133,4,FALSE)</f>
        <v>2.8666999999999998</v>
      </c>
      <c r="AD258" s="367">
        <f>HLOOKUP(AD$20,'3.  Distribution Rates'!$C$122:$P$133,4,FALSE)</f>
        <v>10.0167</v>
      </c>
      <c r="AE258" s="367">
        <f>HLOOKUP(AE$20,'3.  Distribution Rates'!$C$122:$P$133,4,FALSE)</f>
        <v>0</v>
      </c>
      <c r="AF258" s="367">
        <f>HLOOKUP(AF$20,'3.  Distribution Rates'!$C$122:$P$133,4,FALSE)</f>
        <v>0</v>
      </c>
      <c r="AG258" s="367">
        <f>HLOOKUP(AG$20,'3.  Distribution Rates'!$C$122:$P$133,4,FALSE)</f>
        <v>0</v>
      </c>
      <c r="AH258" s="367">
        <f>HLOOKUP(AH$20,'3.  Distribution Rates'!$C$122:$P$133,4,FALSE)</f>
        <v>0</v>
      </c>
      <c r="AI258" s="367">
        <f>HLOOKUP(AI$20,'3.  Distribution Rates'!$C$122:$P$133,4,FALSE)</f>
        <v>0</v>
      </c>
      <c r="AJ258" s="367">
        <f>HLOOKUP(AJ$20,'3.  Distribution Rates'!$C$122:$P$133,4,FALSE)</f>
        <v>0</v>
      </c>
      <c r="AK258" s="367">
        <f>HLOOKUP(AK$20,'3.  Distribution Rates'!$C$122:$P$133,4,FALSE)</f>
        <v>0</v>
      </c>
      <c r="AL258" s="367">
        <f>HLOOKUP(AL$20,'3.  Distribution Rates'!$C$122:$P$133,4,FALSE)</f>
        <v>0</v>
      </c>
      <c r="AM258" s="403"/>
    </row>
    <row r="259" spans="1:41" ht="15">
      <c r="B259" s="320" t="s">
        <v>155</v>
      </c>
      <c r="C259" s="371"/>
      <c r="D259" s="335"/>
      <c r="E259" s="305"/>
      <c r="F259" s="305"/>
      <c r="G259" s="305"/>
      <c r="H259" s="305"/>
      <c r="I259" s="305"/>
      <c r="J259" s="305"/>
      <c r="K259" s="305"/>
      <c r="L259" s="305"/>
      <c r="M259" s="305"/>
      <c r="N259" s="305"/>
      <c r="O259" s="317"/>
      <c r="P259" s="305"/>
      <c r="Q259" s="305"/>
      <c r="R259" s="305"/>
      <c r="S259" s="335"/>
      <c r="T259" s="335"/>
      <c r="U259" s="335"/>
      <c r="V259" s="335"/>
      <c r="W259" s="305"/>
      <c r="X259" s="305"/>
      <c r="Y259" s="404">
        <f t="shared" ref="Y259:AL259" si="74">Y135*Y258</f>
        <v>67379.764440099505</v>
      </c>
      <c r="Z259" s="404">
        <f t="shared" si="74"/>
        <v>156896.51721437235</v>
      </c>
      <c r="AA259" s="404">
        <f t="shared" si="74"/>
        <v>163241.36572627997</v>
      </c>
      <c r="AB259" s="404">
        <f t="shared" si="74"/>
        <v>37109.42081060756</v>
      </c>
      <c r="AC259" s="404">
        <f t="shared" si="74"/>
        <v>1073.8327516981558</v>
      </c>
      <c r="AD259" s="404">
        <f t="shared" si="74"/>
        <v>0</v>
      </c>
      <c r="AE259" s="404">
        <f t="shared" si="74"/>
        <v>0</v>
      </c>
      <c r="AF259" s="404">
        <f t="shared" si="74"/>
        <v>0</v>
      </c>
      <c r="AG259" s="404">
        <f t="shared" si="74"/>
        <v>0</v>
      </c>
      <c r="AH259" s="404">
        <f t="shared" si="74"/>
        <v>0</v>
      </c>
      <c r="AI259" s="404">
        <f t="shared" si="74"/>
        <v>0</v>
      </c>
      <c r="AJ259" s="404">
        <f t="shared" si="74"/>
        <v>0</v>
      </c>
      <c r="AK259" s="404">
        <f t="shared" si="74"/>
        <v>0</v>
      </c>
      <c r="AL259" s="404">
        <f t="shared" si="74"/>
        <v>0</v>
      </c>
      <c r="AM259" s="403">
        <f>SUM(Y259:AL259)</f>
        <v>425700.9009430575</v>
      </c>
    </row>
    <row r="260" spans="1:41" ht="15">
      <c r="B260" s="320" t="s">
        <v>156</v>
      </c>
      <c r="C260" s="371"/>
      <c r="D260" s="335"/>
      <c r="E260" s="305"/>
      <c r="F260" s="305"/>
      <c r="G260" s="305"/>
      <c r="H260" s="305"/>
      <c r="I260" s="305"/>
      <c r="J260" s="305"/>
      <c r="K260" s="305"/>
      <c r="L260" s="305"/>
      <c r="M260" s="305"/>
      <c r="N260" s="305"/>
      <c r="O260" s="317"/>
      <c r="P260" s="305"/>
      <c r="Q260" s="305"/>
      <c r="R260" s="305"/>
      <c r="S260" s="335"/>
      <c r="T260" s="335"/>
      <c r="U260" s="335"/>
      <c r="V260" s="335"/>
      <c r="W260" s="305"/>
      <c r="X260" s="305"/>
      <c r="Y260" s="404">
        <f t="shared" ref="Y260:AE260" si="75">Y255*Y258</f>
        <v>45511.031499999997</v>
      </c>
      <c r="Z260" s="404">
        <f t="shared" si="75"/>
        <v>99287.041279000012</v>
      </c>
      <c r="AA260" s="405">
        <f t="shared" si="75"/>
        <v>186261.83136000004</v>
      </c>
      <c r="AB260" s="405">
        <f t="shared" si="75"/>
        <v>41767.71906000001</v>
      </c>
      <c r="AC260" s="405">
        <f t="shared" si="75"/>
        <v>5472.7596359999998</v>
      </c>
      <c r="AD260" s="405">
        <f t="shared" si="75"/>
        <v>0</v>
      </c>
      <c r="AE260" s="405">
        <f t="shared" si="75"/>
        <v>0</v>
      </c>
      <c r="AF260" s="405">
        <f t="shared" ref="AF260:AL260" si="76">AF255*AF258</f>
        <v>0</v>
      </c>
      <c r="AG260" s="405">
        <f t="shared" si="76"/>
        <v>0</v>
      </c>
      <c r="AH260" s="405">
        <f t="shared" si="76"/>
        <v>0</v>
      </c>
      <c r="AI260" s="405">
        <f t="shared" si="76"/>
        <v>0</v>
      </c>
      <c r="AJ260" s="405">
        <f t="shared" si="76"/>
        <v>0</v>
      </c>
      <c r="AK260" s="405">
        <f t="shared" si="76"/>
        <v>0</v>
      </c>
      <c r="AL260" s="405">
        <f t="shared" si="76"/>
        <v>0</v>
      </c>
      <c r="AM260" s="403">
        <f>SUM(Y260:AL260)</f>
        <v>378300.38283500005</v>
      </c>
    </row>
    <row r="261" spans="1:41" s="406" customFormat="1" ht="15.75">
      <c r="A261" s="546"/>
      <c r="B261" s="375" t="s">
        <v>257</v>
      </c>
      <c r="C261" s="371"/>
      <c r="D261" s="362"/>
      <c r="E261" s="360"/>
      <c r="F261" s="360"/>
      <c r="G261" s="360"/>
      <c r="H261" s="360"/>
      <c r="I261" s="360"/>
      <c r="J261" s="360"/>
      <c r="K261" s="360"/>
      <c r="L261" s="360"/>
      <c r="M261" s="360"/>
      <c r="N261" s="360"/>
      <c r="O261" s="326"/>
      <c r="P261" s="360"/>
      <c r="Q261" s="360"/>
      <c r="R261" s="360"/>
      <c r="S261" s="362"/>
      <c r="T261" s="362"/>
      <c r="U261" s="362"/>
      <c r="V261" s="362"/>
      <c r="W261" s="360"/>
      <c r="X261" s="360"/>
      <c r="Y261" s="372">
        <f>SUM(Y259:Y260)</f>
        <v>112890.7959400995</v>
      </c>
      <c r="Z261" s="372">
        <f t="shared" ref="Z261:AE261" si="77">SUM(Z259:Z260)</f>
        <v>256183.55849337234</v>
      </c>
      <c r="AA261" s="372">
        <f t="shared" si="77"/>
        <v>349503.19708627998</v>
      </c>
      <c r="AB261" s="372">
        <f t="shared" si="77"/>
        <v>78877.139870607571</v>
      </c>
      <c r="AC261" s="372">
        <f t="shared" si="77"/>
        <v>6546.592387698156</v>
      </c>
      <c r="AD261" s="372">
        <f t="shared" si="77"/>
        <v>0</v>
      </c>
      <c r="AE261" s="372">
        <f t="shared" si="77"/>
        <v>0</v>
      </c>
      <c r="AF261" s="372">
        <f t="shared" ref="AF261:AL261" si="78">SUM(AF259:AF260)</f>
        <v>0</v>
      </c>
      <c r="AG261" s="372">
        <f t="shared" si="78"/>
        <v>0</v>
      </c>
      <c r="AH261" s="372">
        <f t="shared" si="78"/>
        <v>0</v>
      </c>
      <c r="AI261" s="372">
        <f t="shared" si="78"/>
        <v>0</v>
      </c>
      <c r="AJ261" s="372">
        <f t="shared" si="78"/>
        <v>0</v>
      </c>
      <c r="AK261" s="372">
        <f t="shared" si="78"/>
        <v>0</v>
      </c>
      <c r="AL261" s="372">
        <f t="shared" si="78"/>
        <v>0</v>
      </c>
      <c r="AM261" s="374">
        <f>SUM(AM259:AM260)</f>
        <v>804001.28377805755</v>
      </c>
    </row>
    <row r="262" spans="1:41" s="406" customFormat="1" ht="15.75">
      <c r="A262" s="546"/>
      <c r="B262" s="375" t="s">
        <v>250</v>
      </c>
      <c r="C262" s="371"/>
      <c r="D262" s="376"/>
      <c r="E262" s="360"/>
      <c r="F262" s="360"/>
      <c r="G262" s="360"/>
      <c r="H262" s="360"/>
      <c r="I262" s="360"/>
      <c r="J262" s="360"/>
      <c r="K262" s="360"/>
      <c r="L262" s="360"/>
      <c r="M262" s="360"/>
      <c r="N262" s="360"/>
      <c r="O262" s="326"/>
      <c r="P262" s="360"/>
      <c r="Q262" s="360"/>
      <c r="R262" s="360"/>
      <c r="S262" s="362"/>
      <c r="T262" s="362"/>
      <c r="U262" s="362"/>
      <c r="V262" s="362"/>
      <c r="W262" s="360"/>
      <c r="X262" s="360"/>
      <c r="Y262" s="373">
        <f t="shared" ref="Y262:AE262" si="79">Y256*Y258</f>
        <v>0</v>
      </c>
      <c r="Z262" s="373">
        <f t="shared" si="79"/>
        <v>0</v>
      </c>
      <c r="AA262" s="373">
        <f t="shared" si="79"/>
        <v>0</v>
      </c>
      <c r="AB262" s="373">
        <f t="shared" si="79"/>
        <v>0</v>
      </c>
      <c r="AC262" s="373">
        <f t="shared" si="79"/>
        <v>0</v>
      </c>
      <c r="AD262" s="373">
        <f t="shared" si="79"/>
        <v>0</v>
      </c>
      <c r="AE262" s="373">
        <f t="shared" si="79"/>
        <v>0</v>
      </c>
      <c r="AF262" s="373">
        <f t="shared" ref="AF262:AL262" si="80">AF256*AF258</f>
        <v>0</v>
      </c>
      <c r="AG262" s="373">
        <f t="shared" si="80"/>
        <v>0</v>
      </c>
      <c r="AH262" s="373">
        <f t="shared" si="80"/>
        <v>0</v>
      </c>
      <c r="AI262" s="373">
        <f t="shared" si="80"/>
        <v>0</v>
      </c>
      <c r="AJ262" s="373">
        <f t="shared" si="80"/>
        <v>0</v>
      </c>
      <c r="AK262" s="373">
        <f t="shared" si="80"/>
        <v>0</v>
      </c>
      <c r="AL262" s="373">
        <f t="shared" si="80"/>
        <v>0</v>
      </c>
      <c r="AM262" s="374">
        <f>SUM(Y262:AL262)</f>
        <v>0</v>
      </c>
    </row>
    <row r="263" spans="1:41" s="406" customFormat="1" ht="15.75">
      <c r="A263" s="546"/>
      <c r="B263" s="375" t="s">
        <v>258</v>
      </c>
      <c r="C263" s="371"/>
      <c r="D263" s="376"/>
      <c r="E263" s="360"/>
      <c r="F263" s="360"/>
      <c r="G263" s="360"/>
      <c r="H263" s="360"/>
      <c r="I263" s="360"/>
      <c r="J263" s="360"/>
      <c r="K263" s="360"/>
      <c r="L263" s="360"/>
      <c r="M263" s="360"/>
      <c r="N263" s="360"/>
      <c r="O263" s="326"/>
      <c r="P263" s="360"/>
      <c r="Q263" s="360"/>
      <c r="R263" s="360"/>
      <c r="S263" s="376"/>
      <c r="T263" s="376"/>
      <c r="U263" s="376"/>
      <c r="V263" s="376"/>
      <c r="W263" s="360"/>
      <c r="X263" s="360"/>
      <c r="AM263" s="374">
        <f>AM261-AM262</f>
        <v>804001.28377805755</v>
      </c>
    </row>
    <row r="264" spans="1:41" ht="15">
      <c r="B264" s="350"/>
      <c r="C264" s="376"/>
      <c r="D264" s="376"/>
      <c r="E264" s="360"/>
      <c r="F264" s="360"/>
      <c r="G264" s="360"/>
      <c r="H264" s="360"/>
      <c r="I264" s="360"/>
      <c r="J264" s="360"/>
      <c r="K264" s="360"/>
      <c r="L264" s="360"/>
      <c r="M264" s="360"/>
      <c r="N264" s="360"/>
      <c r="O264" s="326"/>
      <c r="P264" s="360"/>
      <c r="Q264" s="360"/>
      <c r="R264" s="360"/>
      <c r="S264" s="376"/>
      <c r="T264" s="371"/>
      <c r="U264" s="376"/>
      <c r="V264" s="376"/>
      <c r="W264" s="360"/>
      <c r="X264" s="360"/>
      <c r="AM264" s="374"/>
    </row>
    <row r="265" spans="1:41" ht="15">
      <c r="B265" s="320" t="s">
        <v>70</v>
      </c>
      <c r="C265" s="382"/>
      <c r="D265" s="305"/>
      <c r="E265" s="305"/>
      <c r="F265" s="305"/>
      <c r="G265" s="305"/>
      <c r="H265" s="305"/>
      <c r="I265" s="305"/>
      <c r="J265" s="305"/>
      <c r="K265" s="305"/>
      <c r="L265" s="305"/>
      <c r="M265" s="305"/>
      <c r="N265" s="305"/>
      <c r="O265" s="383"/>
      <c r="P265" s="305"/>
      <c r="Q265" s="305"/>
      <c r="R265" s="305"/>
      <c r="S265" s="330"/>
      <c r="T265" s="335"/>
      <c r="U265" s="335"/>
      <c r="V265" s="305"/>
      <c r="W265" s="305"/>
      <c r="X265" s="335"/>
      <c r="Y265" s="317">
        <f>SUMPRODUCT(E150:E253,Y150:Y253)</f>
        <v>3947406.3050820003</v>
      </c>
      <c r="Z265" s="317">
        <f>SUMPRODUCT(E150:E253,Z150:Z253)</f>
        <v>8772918.8482570015</v>
      </c>
      <c r="AA265" s="317">
        <f>IF(AA149="kW",SUMPRODUCT(N150:N253,P150:P253,AA150:AA253),SUMPRODUCT(E150:E253,AA150:AA253))</f>
        <v>44813.77604581201</v>
      </c>
      <c r="AB265" s="317">
        <f>IF(AB149="kW",SUMPRODUCT(N150:N253,P150:P253,AB150:AB253),SUMPRODUCT(E150:E253,AB150:AB253))</f>
        <v>20307.314334840001</v>
      </c>
      <c r="AC265" s="317">
        <f>IF(AC149="kW",SUMPRODUCT(N150:N253,P150:P253,AC150:AC253),SUMPRODUCT(E150:E253,AC150:AC253))</f>
        <v>1897.9850739600001</v>
      </c>
      <c r="AD265" s="317">
        <f>IF(AD149="kW",SUMPRODUCT(N150:N253,P150:P253,AD150:AD253),SUMPRODUCT(E150:E253, AD150:AD253))</f>
        <v>0</v>
      </c>
      <c r="AE265" s="317">
        <f>IF(AE149="kW",SUMPRODUCT(N150:N253,P150:P253,AE150:AE253),SUMPRODUCT(E150:E253,AE150:AE253))</f>
        <v>0</v>
      </c>
      <c r="AF265" s="317">
        <f>IF(AF149="kW",SUMPRODUCT(N150:N253,P150:P253,AF150:AF253),SUMPRODUCT(E150:E253,AF150:AF253))</f>
        <v>0</v>
      </c>
      <c r="AG265" s="317">
        <f>IF(AG149="kW",SUMPRODUCT(N150:N253,P150:P253,AG150:AG253),SUMPRODUCT(E150:E253,AG150:AG253))</f>
        <v>0</v>
      </c>
      <c r="AH265" s="317">
        <f>IF(AH149="kW",SUMPRODUCT(N150:N253,P150:P253,AH150:AH253),SUMPRODUCT(E150:E253,AH150:AH253))</f>
        <v>0</v>
      </c>
      <c r="AI265" s="317">
        <f>IF(AI149="kW",SUMPRODUCT(N150:N253,P150:P253,AI150:AI253),SUMPRODUCT(E150:E253,AI150:AI253))</f>
        <v>0</v>
      </c>
      <c r="AJ265" s="317">
        <f>IF(AJ149="kW",SUMPRODUCT(N150:N253,P150:P253,AJ150:AJ253),SUMPRODUCT(E150:E253,AJ150:AJ253))</f>
        <v>0</v>
      </c>
      <c r="AK265" s="317">
        <f>IF(AK149="kW",SUMPRODUCT(N150:N253,P150:P253,AK150:AK253),SUMPRODUCT(E150:E253,AK150:AK253))</f>
        <v>0</v>
      </c>
      <c r="AL265" s="317">
        <f>IF(AL149="kW",SUMPRODUCT(N150:N253,P150:P253,AL150:AL253),SUMPRODUCT(E150:E253,AL150:AL253))</f>
        <v>0</v>
      </c>
      <c r="AM265" s="374"/>
      <c r="AO265" s="309"/>
    </row>
    <row r="266" spans="1:41" ht="15">
      <c r="B266" s="320" t="s">
        <v>71</v>
      </c>
      <c r="C266" s="382"/>
      <c r="D266" s="305"/>
      <c r="E266" s="305"/>
      <c r="F266" s="305"/>
      <c r="G266" s="305"/>
      <c r="H266" s="305"/>
      <c r="I266" s="305"/>
      <c r="J266" s="305"/>
      <c r="K266" s="305"/>
      <c r="L266" s="305"/>
      <c r="M266" s="305"/>
      <c r="N266" s="305"/>
      <c r="O266" s="383"/>
      <c r="P266" s="305"/>
      <c r="Q266" s="305"/>
      <c r="R266" s="305"/>
      <c r="S266" s="330"/>
      <c r="T266" s="335"/>
      <c r="U266" s="335"/>
      <c r="V266" s="305"/>
      <c r="W266" s="305"/>
      <c r="X266" s="335"/>
      <c r="Y266" s="317">
        <f>SUMPRODUCT(F150:F253,Y150:Y253)</f>
        <v>3946944.3050820003</v>
      </c>
      <c r="Z266" s="317">
        <f>SUMPRODUCT(F150:F253,Z150:Z253)</f>
        <v>8553853.4234570004</v>
      </c>
      <c r="AA266" s="317">
        <f>IF(AA149="kW",SUMPRODUCT(N150:N253,Q150:Q253,AA150:AA253),SUMPRODUCT(F150:F253,AA150:AA253))</f>
        <v>44387.660079492009</v>
      </c>
      <c r="AB266" s="317">
        <f>IF(AB149="kW",SUMPRODUCT(N150:N253,Q150:Q253,AB150:AB253),SUMPRODUCT(F150:F253,AB150:AB253))</f>
        <v>20132.994166799999</v>
      </c>
      <c r="AC266" s="317">
        <f>IF(AC149="kW",SUMPRODUCT(N150:N253,Q150:Q253,AC150:AC253),SUMPRODUCT(F150:F253, AC150:AC253))</f>
        <v>1878.6161663999999</v>
      </c>
      <c r="AD266" s="317">
        <f>IF(AD149="kW",SUMPRODUCT(N150:N253,Q150:Q253,AD150:AD253),SUMPRODUCT(F150:F253, AD150:AD253))</f>
        <v>0</v>
      </c>
      <c r="AE266" s="317">
        <f>IF(AE149="kW",SUMPRODUCT(N150:N253,Q150:Q253,AE150:AE253),SUMPRODUCT(F150:F253,AE150:AE253))</f>
        <v>0</v>
      </c>
      <c r="AF266" s="317">
        <f>IF(AF149="kW",SUMPRODUCT(N150:N253,Q150:Q253,AF150:AF253),SUMPRODUCT(F150:F253,AF150:AF253))</f>
        <v>0</v>
      </c>
      <c r="AG266" s="317">
        <f>IF(AG149="kW",SUMPRODUCT(N150:N253,Q150:Q253,AG150:AG253),SUMPRODUCT(F150:F253,AG150:AG253))</f>
        <v>0</v>
      </c>
      <c r="AH266" s="317">
        <f>IF(AH149="kW",SUMPRODUCT(N150:N253,Q150:Q253,AH150:AH253),SUMPRODUCT(F150:F253,AH150:AH253))</f>
        <v>0</v>
      </c>
      <c r="AI266" s="317">
        <f>IF(AI149="kW",SUMPRODUCT(N150:N253,Q150:Q253,AI150:AI253),SUMPRODUCT(F150:F253,AI150:AI253))</f>
        <v>0</v>
      </c>
      <c r="AJ266" s="317">
        <f>IF(AJ149="kW",SUMPRODUCT(N150:N253,Q150:Q253,AJ150:AJ253),SUMPRODUCT(F150:F253,AJ150:AJ253))</f>
        <v>0</v>
      </c>
      <c r="AK266" s="317">
        <f>IF(AK149="kW",SUMPRODUCT(N150:N253,Q150:Q253,AK150:AK253),SUMPRODUCT(F150:F253,AK150:AK253))</f>
        <v>0</v>
      </c>
      <c r="AL266" s="317">
        <f>IF(AL149="kW",SUMPRODUCT(N150:N253,Q150:Q253,AL150:AL253),SUMPRODUCT(F150:F253,AL150:AL253))</f>
        <v>0</v>
      </c>
      <c r="AM266" s="363"/>
    </row>
    <row r="267" spans="1:41" ht="15">
      <c r="B267" s="350" t="s">
        <v>190</v>
      </c>
      <c r="C267" s="382"/>
      <c r="D267" s="305"/>
      <c r="E267" s="305"/>
      <c r="F267" s="305"/>
      <c r="G267" s="305"/>
      <c r="H267" s="305"/>
      <c r="I267" s="305"/>
      <c r="J267" s="305"/>
      <c r="K267" s="305"/>
      <c r="L267" s="305"/>
      <c r="M267" s="305"/>
      <c r="N267" s="305"/>
      <c r="O267" s="383"/>
      <c r="P267" s="305"/>
      <c r="Q267" s="305"/>
      <c r="R267" s="305"/>
      <c r="S267" s="330"/>
      <c r="T267" s="335"/>
      <c r="U267" s="335"/>
      <c r="V267" s="305"/>
      <c r="W267" s="305"/>
      <c r="X267" s="335"/>
      <c r="Y267" s="317">
        <f>SUMPRODUCT(G150:G253,Y150:Y253)</f>
        <v>3920242.088672</v>
      </c>
      <c r="Z267" s="317">
        <f>SUMPRODUCT(G150:G253,Z150:Z253)</f>
        <v>7646634.5535169998</v>
      </c>
      <c r="AA267" s="317">
        <f>IF(AA149="kW",SUMPRODUCT(N150:N253,R150:R253,AA150:AA253),SUMPRODUCT(G150:G253,AA150:AA253))</f>
        <v>43645.252830612008</v>
      </c>
      <c r="AB267" s="317">
        <f>IF(AB149="kW",SUMPRODUCT(N150:N253,R150:R253,AB150:AB253),SUMPRODUCT(G150:G253,AB150:AB253))</f>
        <v>19829.282110439999</v>
      </c>
      <c r="AC267" s="317">
        <f>IF(AC149="kW",SUMPRODUCT(N150:N253,R150:R253,AC150:AC253),SUMPRODUCT(G150:G253, AC150:AC253))</f>
        <v>1844.8703823599999</v>
      </c>
      <c r="AD267" s="317">
        <f>IF(AD149="kW",SUMPRODUCT(N150:N253,R150:R253,AD150:AD253),SUMPRODUCT(G150:G253, AD150:AD253))</f>
        <v>0</v>
      </c>
      <c r="AE267" s="317">
        <f>IF(AE149="kW",SUMPRODUCT(N150:N253,R150:R253,AE150:AE253),SUMPRODUCT(G150:G253,AE150:AE253))</f>
        <v>0</v>
      </c>
      <c r="AF267" s="317">
        <f>IF(AF149="kW",SUMPRODUCT(N150:N253,R150:R253,AF150:AF253),SUMPRODUCT(G150:G253,AF150:AF253))</f>
        <v>0</v>
      </c>
      <c r="AG267" s="317">
        <f>IF(AG149="kW",SUMPRODUCT(N150:N253,R150:R253,AG150:AG253),SUMPRODUCT(G150:G253,AG150:AG253))</f>
        <v>0</v>
      </c>
      <c r="AH267" s="317">
        <f>IF(AH149="kW",SUMPRODUCT(N150:N253,R150:R253,AH150:AH253),SUMPRODUCT(G150:G253,AH150:AH253))</f>
        <v>0</v>
      </c>
      <c r="AI267" s="317">
        <f>IF(AI149="kW",SUMPRODUCT(N150:N253,R150:R253,AI150:AI253),SUMPRODUCT(G150:G253,AI150:AI253))</f>
        <v>0</v>
      </c>
      <c r="AJ267" s="317">
        <f>IF(AJ149="kW",SUMPRODUCT(N150:N253,R150:R253,AJ150:AJ253),SUMPRODUCT(G150:G253,AJ150:AJ253))</f>
        <v>0</v>
      </c>
      <c r="AK267" s="317">
        <f>IF(AK149="kW",SUMPRODUCT(N150:N253,R150:R253,AK150:AK253),SUMPRODUCT(G150:G253,AK150:AK253))</f>
        <v>0</v>
      </c>
      <c r="AL267" s="317">
        <f>IF(AL149="kW",SUMPRODUCT(N150:N253,R150:R253,AL150:AL253),SUMPRODUCT(G150:G253,AL150:AL253))</f>
        <v>0</v>
      </c>
      <c r="AM267" s="363"/>
    </row>
    <row r="268" spans="1:41" ht="15">
      <c r="B268" s="350" t="s">
        <v>191</v>
      </c>
      <c r="C268" s="382"/>
      <c r="D268" s="305"/>
      <c r="E268" s="305"/>
      <c r="F268" s="305"/>
      <c r="G268" s="305"/>
      <c r="H268" s="305"/>
      <c r="I268" s="305"/>
      <c r="J268" s="305"/>
      <c r="K268" s="305"/>
      <c r="L268" s="305"/>
      <c r="M268" s="305"/>
      <c r="N268" s="305"/>
      <c r="O268" s="383"/>
      <c r="P268" s="305"/>
      <c r="Q268" s="305"/>
      <c r="R268" s="305"/>
      <c r="S268" s="330"/>
      <c r="T268" s="335"/>
      <c r="U268" s="335"/>
      <c r="V268" s="305"/>
      <c r="W268" s="305"/>
      <c r="X268" s="335"/>
      <c r="Y268" s="317">
        <f>SUMPRODUCT(H150:H253,Y150:Y253)</f>
        <v>3626610.6721820002</v>
      </c>
      <c r="Z268" s="317">
        <f>SUMPRODUCT(H150:H253,Z150:Z253)</f>
        <v>7560084.7623600001</v>
      </c>
      <c r="AA268" s="317">
        <f>IF(AA149="kW",SUMPRODUCT(N150:N253,S150:S253,AA150:AA253),SUMPRODUCT(H150:H253,AA150:AA253))</f>
        <v>41730.345286440002</v>
      </c>
      <c r="AB268" s="317">
        <f>IF(AB149="kW",SUMPRODUCT(N150:N253,S150:S253,AB150:AB253),SUMPRODUCT(H150:H253,AB150:AB253))</f>
        <v>18917.42137512</v>
      </c>
      <c r="AC268" s="317">
        <f>IF(AC149="kW",SUMPRODUCT(N150:N253,S150:S253,AC150:AC253),SUMPRODUCT(H150:H253, AC150:AC253))</f>
        <v>1844.8703823599999</v>
      </c>
      <c r="AD268" s="317">
        <f>IF(AD149="kW",SUMPRODUCT(N150:N253,S150:S253,AD150:AD253),SUMPRODUCT(H150:H253, AD150:AD253))</f>
        <v>0</v>
      </c>
      <c r="AE268" s="317">
        <f>IF(AE149="kW",SUMPRODUCT(N150:N253,S150:S253,AE150:AE253),SUMPRODUCT(H150:H253,AE150:AE253))</f>
        <v>0</v>
      </c>
      <c r="AF268" s="317">
        <f>IF(AF149="kW",SUMPRODUCT(N150:N253,S150:S253,AF150:AF253),SUMPRODUCT(H150:H253,AF150:AF253))</f>
        <v>0</v>
      </c>
      <c r="AG268" s="317">
        <f>IF(AG149="kW",SUMPRODUCT(N150:N253,S150:S253,AG150:AG253),SUMPRODUCT(H150:H253,AG150:AG253))</f>
        <v>0</v>
      </c>
      <c r="AH268" s="317">
        <f>IF(AH149="kW",SUMPRODUCT(N150:N253,S150:S253,AH150:AH253),SUMPRODUCT(H150:H253,AH150:AH253))</f>
        <v>0</v>
      </c>
      <c r="AI268" s="317">
        <f>IF(AI149="kW",SUMPRODUCT(N150:N253,S150:S253,AI150:AI253),SUMPRODUCT(H150:H253,AI150:AI253))</f>
        <v>0</v>
      </c>
      <c r="AJ268" s="317">
        <f>IF(AJ149="kW",SUMPRODUCT(N150:N253,S150:S253,AJ150:AJ253),SUMPRODUCT(H150:H253,AJ150:AJ253))</f>
        <v>0</v>
      </c>
      <c r="AK268" s="317">
        <f>IF(AK149="kW",SUMPRODUCT(N150:N253,S150:S253,AK150:AK253),SUMPRODUCT(H150:H253,AK150:AK253))</f>
        <v>0</v>
      </c>
      <c r="AL268" s="317">
        <f>IF(AL149="kW",SUMPRODUCT(N150:N253,S150:S253,AL150:AL253),SUMPRODUCT(H150:H253,AL150:AL253))</f>
        <v>0</v>
      </c>
      <c r="AM268" s="363"/>
    </row>
    <row r="269" spans="1:41" ht="15">
      <c r="B269" s="350" t="s">
        <v>192</v>
      </c>
      <c r="C269" s="382"/>
      <c r="D269" s="305"/>
      <c r="E269" s="305"/>
      <c r="F269" s="305"/>
      <c r="G269" s="305"/>
      <c r="H269" s="305"/>
      <c r="I269" s="305"/>
      <c r="J269" s="305"/>
      <c r="K269" s="305"/>
      <c r="L269" s="305"/>
      <c r="M269" s="305"/>
      <c r="N269" s="305"/>
      <c r="O269" s="383"/>
      <c r="P269" s="305"/>
      <c r="Q269" s="305"/>
      <c r="R269" s="305"/>
      <c r="S269" s="330"/>
      <c r="T269" s="335"/>
      <c r="U269" s="335"/>
      <c r="V269" s="305"/>
      <c r="W269" s="305"/>
      <c r="X269" s="335"/>
      <c r="Y269" s="317">
        <f>SUMPRODUCT(I150:I253,Y150:Y253)</f>
        <v>3170242.9276820002</v>
      </c>
      <c r="Z269" s="317">
        <f>SUMPRODUCT(I150:I253,Z150:Z253)</f>
        <v>4428570.1782770008</v>
      </c>
      <c r="AA269" s="317">
        <f>IF(AA149="kW",SUMPRODUCT(N150:N253,T150:T253,AA150:AA253),SUMPRODUCT(I150:I253,AA150:AA253))</f>
        <v>39058.532581560008</v>
      </c>
      <c r="AB269" s="317">
        <f>IF(AB149="kW",SUMPRODUCT(N150:N253,T150:T253,AB150:AB253),SUMPRODUCT(I150:I253,AB150:AB253))</f>
        <v>17824.407086760002</v>
      </c>
      <c r="AC269" s="317">
        <f>IF(AC149="kW",SUMPRODUCT(N150:N253,T150:T253,AC150:AC253),SUMPRODUCT(I150:I253, AC150:AC253))</f>
        <v>1723.42435032</v>
      </c>
      <c r="AD269" s="317">
        <f>IF(AD149="kW",SUMPRODUCT(N150:N253,T150:T253,AD150:AD253),SUMPRODUCT(I150:I253, AD150:AD253))</f>
        <v>0</v>
      </c>
      <c r="AE269" s="317">
        <f>IF(AE149="kW",SUMPRODUCT(N150:N253,T150:T253,AE150:AE253),SUMPRODUCT(I150:I253,AE150:AE253))</f>
        <v>0</v>
      </c>
      <c r="AF269" s="317">
        <f>IF(AF149="kW",SUMPRODUCT(N150:N253,T150:T253,AF150:AF253),SUMPRODUCT(I150:I253,AF150:AF253))</f>
        <v>0</v>
      </c>
      <c r="AG269" s="317">
        <f>IF(AG149="kW",SUMPRODUCT(N150:N253,T150:T253,AG150:AG253),SUMPRODUCT(I150:I253,AG150:AG253))</f>
        <v>0</v>
      </c>
      <c r="AH269" s="317">
        <f>IF(AH149="kW",SUMPRODUCT(N150:N253,T150:T253,AH150:AH253),SUMPRODUCT(I150:I253,AH150:AH253))</f>
        <v>0</v>
      </c>
      <c r="AI269" s="317">
        <f>IF(AI149="kW",SUMPRODUCT(N150:N253,T150:T253,AI150:AI253),SUMPRODUCT(I150:I253,AI150:AI253))</f>
        <v>0</v>
      </c>
      <c r="AJ269" s="317">
        <f>IF(AJ149="kW",SUMPRODUCT(N150:N253,T150:T253,AJ150:AJ253),SUMPRODUCT(I150:I253,AJ150:AJ253))</f>
        <v>0</v>
      </c>
      <c r="AK269" s="317">
        <f>IF(AK149="kW",SUMPRODUCT(N150:N253,T150:T253,AK150:AK253),SUMPRODUCT(I150:I253,AK150:AK253))</f>
        <v>0</v>
      </c>
      <c r="AL269" s="317">
        <f>IF(AL149="kW",SUMPRODUCT(N150:N253,T150:T253,AL150:AL253),SUMPRODUCT(I150:I253,AL150:AL253))</f>
        <v>0</v>
      </c>
      <c r="AM269" s="363"/>
    </row>
    <row r="270" spans="1:41" ht="15">
      <c r="B270" s="350" t="s">
        <v>193</v>
      </c>
      <c r="C270" s="382"/>
      <c r="D270" s="335"/>
      <c r="E270" s="335"/>
      <c r="F270" s="335"/>
      <c r="G270" s="335"/>
      <c r="H270" s="335"/>
      <c r="I270" s="335"/>
      <c r="J270" s="335"/>
      <c r="K270" s="335"/>
      <c r="L270" s="335"/>
      <c r="M270" s="335"/>
      <c r="N270" s="335"/>
      <c r="O270" s="383"/>
      <c r="P270" s="335"/>
      <c r="Q270" s="335"/>
      <c r="R270" s="335"/>
      <c r="S270" s="330"/>
      <c r="T270" s="335"/>
      <c r="U270" s="335"/>
      <c r="V270" s="335"/>
      <c r="W270" s="335"/>
      <c r="X270" s="335"/>
      <c r="Y270" s="317">
        <f>SUMPRODUCT(J150:J253,Y150:Y253)</f>
        <v>2888985.7989420001</v>
      </c>
      <c r="Z270" s="317">
        <f>SUMPRODUCT(J150:J253,Z150:Z253)</f>
        <v>4349638.7620770009</v>
      </c>
      <c r="AA270" s="317">
        <f>IF(AA149="kW",SUMPRODUCT(N150:N253,U150:U253,AA150:AA253),SUMPRODUCT(J150:J253,AA150:AA253))</f>
        <v>38243.409365400003</v>
      </c>
      <c r="AB270" s="317">
        <f>IF(AB149="kW",SUMPRODUCT(N150:N253,U150:U253,AB150:AB253),SUMPRODUCT(J150:J253,AB150:AB253))</f>
        <v>17490.947589240001</v>
      </c>
      <c r="AC270" s="317">
        <f>IF(AC149="kW",SUMPRODUCT(N150:N253,U150:U253,AC150:AC253),SUMPRODUCT(J150:J253, AC150:AC253))</f>
        <v>1686.3732950399999</v>
      </c>
      <c r="AD270" s="317">
        <f>IF(AD149="kW",SUMPRODUCT(N150:N253,U150:U253,AD150:AD253),SUMPRODUCT(J150:J253, AD150:AD253))</f>
        <v>0</v>
      </c>
      <c r="AE270" s="317">
        <f>IF(AE149="kW",SUMPRODUCT(N150:N253,U150:U253,AE150:AE253),SUMPRODUCT(J150:J253,AE150:AE253))</f>
        <v>0</v>
      </c>
      <c r="AF270" s="317">
        <f>IF(AF149="kW",SUMPRODUCT(N150:N253,U150:U253,AF150:AF253),SUMPRODUCT(J150:J253,AF150:AF253))</f>
        <v>0</v>
      </c>
      <c r="AG270" s="317">
        <f>IF(AG149="kW",SUMPRODUCT(N150:N253,U150:U253,AG150:AG253),SUMPRODUCT(J150:J253,AG150:AG253))</f>
        <v>0</v>
      </c>
      <c r="AH270" s="317">
        <f>IF(AH149="kW",SUMPRODUCT(N150:N253,U150:U253,AH150:AH253),SUMPRODUCT(J150:J253,AH150:AH253))</f>
        <v>0</v>
      </c>
      <c r="AI270" s="317">
        <f>IF(AI149="kW",SUMPRODUCT(N150:N253,U150:U253,AI150:AI253),SUMPRODUCT(J150:J253,AI150:AI253))</f>
        <v>0</v>
      </c>
      <c r="AJ270" s="317">
        <f>IF(AJ149="kW",SUMPRODUCT(N150:N253,U150:U253,AJ150:AJ253),SUMPRODUCT(J150:J253,AJ150:AJ253))</f>
        <v>0</v>
      </c>
      <c r="AK270" s="317">
        <f>IF(AK149="kW",SUMPRODUCT(N150:N253,U150:U253,AK150:AK253),SUMPRODUCT(J150:J253,AK150:AK253))</f>
        <v>0</v>
      </c>
      <c r="AL270" s="317">
        <f>IF(AL149="kW",SUMPRODUCT(N150:N253,U150:U253,AL150:AL253),SUMPRODUCT(J150:J253,AL150:AL253))</f>
        <v>0</v>
      </c>
      <c r="AM270" s="363"/>
    </row>
    <row r="271" spans="1:41" ht="15">
      <c r="B271" s="350" t="s">
        <v>194</v>
      </c>
      <c r="C271" s="382"/>
      <c r="D271" s="361"/>
      <c r="E271" s="361"/>
      <c r="F271" s="361"/>
      <c r="G271" s="361"/>
      <c r="H271" s="361"/>
      <c r="I271" s="361"/>
      <c r="J271" s="361"/>
      <c r="K271" s="361"/>
      <c r="L271" s="361"/>
      <c r="M271" s="361"/>
      <c r="N271" s="361"/>
      <c r="O271" s="335"/>
      <c r="P271" s="305"/>
      <c r="Q271" s="305"/>
      <c r="R271" s="335"/>
      <c r="S271" s="330"/>
      <c r="T271" s="335"/>
      <c r="U271" s="335"/>
      <c r="V271" s="383"/>
      <c r="W271" s="383"/>
      <c r="X271" s="335"/>
      <c r="Y271" s="317">
        <f>SUMPRODUCT(K150:K253,Y150:Y253)</f>
        <v>2884938.9721519998</v>
      </c>
      <c r="Z271" s="317">
        <f>SUMPRODUCT(K150:K253,Z150:Z253)</f>
        <v>4341693.6065770006</v>
      </c>
      <c r="AA271" s="317">
        <f>IF(AA149="kW",SUMPRODUCT(N150:N253,V150:V253,AA150:AA253),SUMPRODUCT(K150:K253,AA150:AA253))</f>
        <v>38243.409365400003</v>
      </c>
      <c r="AB271" s="317">
        <f>IF(AB149="kW",SUMPRODUCT(N150:N253,V150:V253,AB150:AB253),SUMPRODUCT(K150:K253,AB150:AB253))</f>
        <v>17490.947589240001</v>
      </c>
      <c r="AC271" s="317">
        <f>IF(AC149="kW",SUMPRODUCT(N150:N253,V150:V253,AC150:AC253),SUMPRODUCT(K150:K253, AC150:AC253))</f>
        <v>1686.3732950399999</v>
      </c>
      <c r="AD271" s="317">
        <f>IF(AD149="kW",SUMPRODUCT(N150:N253,V150:V253,AD150:AD253),SUMPRODUCT(K150:K253, AD150:AD253))</f>
        <v>0</v>
      </c>
      <c r="AE271" s="317">
        <f>IF(AE149="kW",SUMPRODUCT(N150:N253,V150:V253,AE150:AE253),SUMPRODUCT(K150:K253,AE150:AE253))</f>
        <v>0</v>
      </c>
      <c r="AF271" s="317">
        <f>IF(AF149="kW",SUMPRODUCT(N150:N253,V150:V253,AF150:AF253),SUMPRODUCT(K150:K253,AF150:AF253))</f>
        <v>0</v>
      </c>
      <c r="AG271" s="317">
        <f>IF(AG149="kW",SUMPRODUCT(N150:N253,V150:V253,AG150:AG253),SUMPRODUCT(K150:K253,AG150:AG253))</f>
        <v>0</v>
      </c>
      <c r="AH271" s="317">
        <f>IF(AH149="kW",SUMPRODUCT(N150:N253,V150:V253,AH150:AH253),SUMPRODUCT(K150:K253,AH150:AH253))</f>
        <v>0</v>
      </c>
      <c r="AI271" s="317">
        <f>IF(AI149="kW",SUMPRODUCT(N150:N253,V150:V253,AI150:AI253),SUMPRODUCT(K150:K253,AI150:AI253))</f>
        <v>0</v>
      </c>
      <c r="AJ271" s="317">
        <f>IF(AJ149="kW",SUMPRODUCT(N150:N253,V150:V253,AJ150:AJ253),SUMPRODUCT(K150:K253,AJ150:AJ253))</f>
        <v>0</v>
      </c>
      <c r="AK271" s="317">
        <f>IF(AK149="kW",SUMPRODUCT(N150:N253,V150:V253,AK150:AK253),SUMPRODUCT(K150:K253,AK150:AK253))</f>
        <v>0</v>
      </c>
      <c r="AL271" s="317">
        <f>IF(AL149="kW",SUMPRODUCT(N150:N253,V150:V253,AL150:AL253),SUMPRODUCT(K150:K253,AL150:AL253))</f>
        <v>0</v>
      </c>
      <c r="AM271" s="363"/>
    </row>
    <row r="272" spans="1:41" ht="15">
      <c r="B272" s="407" t="s">
        <v>195</v>
      </c>
      <c r="C272" s="385"/>
      <c r="D272" s="408"/>
      <c r="E272" s="408"/>
      <c r="F272" s="408"/>
      <c r="G272" s="408"/>
      <c r="H272" s="408"/>
      <c r="I272" s="408"/>
      <c r="J272" s="408"/>
      <c r="K272" s="408"/>
      <c r="L272" s="408"/>
      <c r="M272" s="408"/>
      <c r="N272" s="408"/>
      <c r="O272" s="409"/>
      <c r="P272" s="410"/>
      <c r="Q272" s="410"/>
      <c r="R272" s="411"/>
      <c r="S272" s="390"/>
      <c r="T272" s="411"/>
      <c r="U272" s="411"/>
      <c r="V272" s="409"/>
      <c r="W272" s="409"/>
      <c r="X272" s="411"/>
      <c r="Y272" s="352">
        <f>SUMPRODUCT(L150:L253,Y150:Y253)</f>
        <v>2766952.9721519998</v>
      </c>
      <c r="Z272" s="352">
        <f>SUMPRODUCT(L150:L253,Z150:Z253)</f>
        <v>4143673.134577</v>
      </c>
      <c r="AA272" s="352">
        <f>IF(AA149="kW",SUMPRODUCT(N150:N253,W150:W253,AA150:AA253),SUMPRODUCT(L150:L253,AA150:AA253))</f>
        <v>34960.178830199999</v>
      </c>
      <c r="AB272" s="352">
        <f>IF(AB149="kW",SUMPRODUCT(N150:N253,W150:W253,AB150:AB253),SUMPRODUCT(L150:L253,AB150:AB253))</f>
        <v>16147.807824840002</v>
      </c>
      <c r="AC272" s="352">
        <f>IF(AC149="kW",SUMPRODUCT(N150:N253,W150:W253,AC150:AC253),SUMPRODUCT(L150:L253, AC150:AC253))</f>
        <v>1537.13554344</v>
      </c>
      <c r="AD272" s="352">
        <f>IF(AD149="kW",SUMPRODUCT(N150:N253,W150:W253,AD150:AD253),SUMPRODUCT(L150:L253, AD150:AD253))</f>
        <v>0</v>
      </c>
      <c r="AE272" s="352">
        <f>IF(AE149="kW",SUMPRODUCT(N150:N253,W150:W253,AE150:AE253),SUMPRODUCT(L150:L253,AE150:AE253))</f>
        <v>0</v>
      </c>
      <c r="AF272" s="352">
        <f>IF(AF149="kW",SUMPRODUCT(N150:N253,W150:W253,AF150:AF253),SUMPRODUCT(L150:L253,AF150:AF253))</f>
        <v>0</v>
      </c>
      <c r="AG272" s="352">
        <f>IF(AG149="kW",SUMPRODUCT(N150:N253,W150:W253,AG150:AG253),SUMPRODUCT(L150:L253,AG150:AG253))</f>
        <v>0</v>
      </c>
      <c r="AH272" s="352">
        <f>IF(AH149="kW",SUMPRODUCT(N150:N253,W150:W253,AH150:AH253),SUMPRODUCT(L150:L253,AH150:AH253))</f>
        <v>0</v>
      </c>
      <c r="AI272" s="352">
        <f>IF(AI149="kW",SUMPRODUCT(N150:N253,W150:W253,AI150:AI253),SUMPRODUCT(L150:L253,AI150:AI253))</f>
        <v>0</v>
      </c>
      <c r="AJ272" s="352">
        <f>IF(AJ149="kW",SUMPRODUCT(N150:N253,W150:W253,AJ150:AJ253),SUMPRODUCT(L150:L253,AJ150:AJ253))</f>
        <v>0</v>
      </c>
      <c r="AK272" s="352">
        <f>IF(AK149="kW",SUMPRODUCT(N150:N253,W150:W253,AK150:AK253),SUMPRODUCT(L150:L253,AK150:AK253))</f>
        <v>0</v>
      </c>
      <c r="AL272" s="352">
        <f>IF(AL149="kW",SUMPRODUCT(N150:N253,W150:W253,AL150:AL253),SUMPRODUCT(L150:L253,AL150:AL253))</f>
        <v>0</v>
      </c>
      <c r="AM272" s="412"/>
    </row>
    <row r="273" spans="1:39" ht="18.75" customHeight="1">
      <c r="B273" s="394" t="s">
        <v>226</v>
      </c>
      <c r="C273" s="413"/>
      <c r="D273" s="414"/>
      <c r="E273" s="414"/>
      <c r="F273" s="414"/>
      <c r="G273" s="414"/>
      <c r="H273" s="414"/>
      <c r="I273" s="414"/>
      <c r="J273" s="414"/>
      <c r="K273" s="414"/>
      <c r="L273" s="414"/>
      <c r="M273" s="414"/>
      <c r="N273" s="414"/>
      <c r="O273" s="414"/>
      <c r="P273" s="414"/>
      <c r="Q273" s="414"/>
      <c r="R273" s="414"/>
      <c r="S273" s="397"/>
      <c r="T273" s="398"/>
      <c r="U273" s="414"/>
      <c r="V273" s="414"/>
      <c r="W273" s="414"/>
      <c r="X273" s="414"/>
      <c r="Y273" s="415"/>
      <c r="Z273" s="415"/>
      <c r="AA273" s="415"/>
      <c r="AB273" s="415"/>
      <c r="AC273" s="415"/>
      <c r="AD273" s="415"/>
      <c r="AE273" s="415"/>
      <c r="AF273" s="415"/>
      <c r="AG273" s="415"/>
      <c r="AH273" s="415"/>
      <c r="AI273" s="415"/>
      <c r="AJ273" s="415"/>
      <c r="AK273" s="415"/>
      <c r="AL273" s="415"/>
      <c r="AM273" s="415"/>
    </row>
    <row r="274" spans="1:39">
      <c r="E274" s="416"/>
      <c r="F274" s="416"/>
      <c r="G274" s="416"/>
      <c r="H274" s="416"/>
      <c r="I274" s="416"/>
      <c r="J274" s="416"/>
      <c r="K274" s="416"/>
      <c r="L274" s="416"/>
      <c r="M274" s="416"/>
      <c r="N274" s="416"/>
      <c r="O274" s="416"/>
      <c r="P274" s="416"/>
      <c r="Q274" s="416"/>
      <c r="R274" s="416"/>
      <c r="S274" s="416"/>
      <c r="T274" s="416"/>
      <c r="U274" s="416"/>
      <c r="V274" s="416"/>
      <c r="W274" s="416"/>
      <c r="X274" s="416"/>
      <c r="Y274" s="282"/>
      <c r="Z274" s="282"/>
      <c r="AA274" s="282"/>
      <c r="AB274" s="282"/>
      <c r="AC274" s="282"/>
      <c r="AD274" s="282"/>
      <c r="AE274" s="282"/>
      <c r="AF274" s="282"/>
      <c r="AG274" s="282"/>
      <c r="AH274" s="282"/>
      <c r="AI274" s="282"/>
      <c r="AJ274" s="282"/>
      <c r="AK274" s="282"/>
      <c r="AL274" s="282"/>
    </row>
    <row r="275" spans="1:39" ht="15.75">
      <c r="B275" s="306" t="s">
        <v>251</v>
      </c>
      <c r="C275" s="307"/>
      <c r="D275" s="628" t="s">
        <v>588</v>
      </c>
      <c r="E275" s="626" t="s">
        <v>599</v>
      </c>
      <c r="O275" s="307"/>
      <c r="Y275" s="296"/>
      <c r="Z275" s="293"/>
      <c r="AA275" s="293"/>
      <c r="AB275" s="293"/>
      <c r="AC275" s="293"/>
      <c r="AD275" s="293"/>
      <c r="AE275" s="293"/>
      <c r="AF275" s="293"/>
      <c r="AG275" s="293"/>
      <c r="AH275" s="293"/>
      <c r="AI275" s="293"/>
      <c r="AJ275" s="293"/>
      <c r="AK275" s="293"/>
      <c r="AL275" s="293"/>
      <c r="AM275" s="308"/>
    </row>
    <row r="276" spans="1:39" ht="33" customHeight="1">
      <c r="B276" s="795" t="s">
        <v>213</v>
      </c>
      <c r="C276" s="797" t="s">
        <v>33</v>
      </c>
      <c r="D276" s="310" t="s">
        <v>426</v>
      </c>
      <c r="E276" s="799" t="s">
        <v>211</v>
      </c>
      <c r="F276" s="800"/>
      <c r="G276" s="800"/>
      <c r="H276" s="800"/>
      <c r="I276" s="800"/>
      <c r="J276" s="800"/>
      <c r="K276" s="800"/>
      <c r="L276" s="800"/>
      <c r="M276" s="801"/>
      <c r="N276" s="802" t="s">
        <v>215</v>
      </c>
      <c r="O276" s="310" t="s">
        <v>427</v>
      </c>
      <c r="P276" s="799" t="s">
        <v>214</v>
      </c>
      <c r="Q276" s="800"/>
      <c r="R276" s="800"/>
      <c r="S276" s="800"/>
      <c r="T276" s="800"/>
      <c r="U276" s="800"/>
      <c r="V276" s="800"/>
      <c r="W276" s="800"/>
      <c r="X276" s="801"/>
      <c r="Y276" s="792" t="s">
        <v>246</v>
      </c>
      <c r="Z276" s="793"/>
      <c r="AA276" s="793"/>
      <c r="AB276" s="793"/>
      <c r="AC276" s="793"/>
      <c r="AD276" s="793"/>
      <c r="AE276" s="793"/>
      <c r="AF276" s="793"/>
      <c r="AG276" s="793"/>
      <c r="AH276" s="793"/>
      <c r="AI276" s="793"/>
      <c r="AJ276" s="793"/>
      <c r="AK276" s="793"/>
      <c r="AL276" s="793"/>
      <c r="AM276" s="794"/>
    </row>
    <row r="277" spans="1:39" ht="60.75" customHeight="1">
      <c r="B277" s="796"/>
      <c r="C277" s="798"/>
      <c r="D277" s="311">
        <v>2013</v>
      </c>
      <c r="E277" s="311">
        <v>2014</v>
      </c>
      <c r="F277" s="311">
        <v>2015</v>
      </c>
      <c r="G277" s="311">
        <v>2016</v>
      </c>
      <c r="H277" s="311">
        <v>2017</v>
      </c>
      <c r="I277" s="311">
        <v>2018</v>
      </c>
      <c r="J277" s="311">
        <v>2019</v>
      </c>
      <c r="K277" s="311">
        <v>2020</v>
      </c>
      <c r="L277" s="311">
        <v>2021</v>
      </c>
      <c r="M277" s="311">
        <v>2022</v>
      </c>
      <c r="N277" s="803"/>
      <c r="O277" s="311">
        <v>2013</v>
      </c>
      <c r="P277" s="311">
        <v>2014</v>
      </c>
      <c r="Q277" s="311">
        <v>2015</v>
      </c>
      <c r="R277" s="311">
        <v>2016</v>
      </c>
      <c r="S277" s="311">
        <v>2017</v>
      </c>
      <c r="T277" s="311">
        <v>2018</v>
      </c>
      <c r="U277" s="311">
        <v>2019</v>
      </c>
      <c r="V277" s="311">
        <v>2020</v>
      </c>
      <c r="W277" s="311">
        <v>2021</v>
      </c>
      <c r="X277" s="311">
        <v>2022</v>
      </c>
      <c r="Y277" s="311" t="str">
        <f>'1.  LRAMVA Summary'!D51</f>
        <v>Residential</v>
      </c>
      <c r="Z277" s="311" t="str">
        <f>'1.  LRAMVA Summary'!E51</f>
        <v>GS&lt;50 kW</v>
      </c>
      <c r="AA277" s="311" t="str">
        <f>'1.  LRAMVA Summary'!F51</f>
        <v>General Service 50 to 499 kW</v>
      </c>
      <c r="AB277" s="311" t="str">
        <f>'1.  LRAMVA Summary'!G51</f>
        <v>General Service 500 to 4,999 kW</v>
      </c>
      <c r="AC277" s="311" t="str">
        <f>'1.  LRAMVA Summary'!H51</f>
        <v>Large Use</v>
      </c>
      <c r="AD277" s="311" t="str">
        <f>'1.  LRAMVA Summary'!I51</f>
        <v>Street Lighting</v>
      </c>
      <c r="AE277" s="311" t="str">
        <f>'1.  LRAMVA Summary'!J51</f>
        <v/>
      </c>
      <c r="AF277" s="311" t="str">
        <f>'1.  LRAMVA Summary'!K51</f>
        <v/>
      </c>
      <c r="AG277" s="311" t="str">
        <f>'1.  LRAMVA Summary'!L51</f>
        <v/>
      </c>
      <c r="AH277" s="311" t="str">
        <f>'1.  LRAMVA Summary'!M51</f>
        <v/>
      </c>
      <c r="AI277" s="311" t="str">
        <f>'1.  LRAMVA Summary'!N51</f>
        <v/>
      </c>
      <c r="AJ277" s="311" t="str">
        <f>'1.  LRAMVA Summary'!O51</f>
        <v/>
      </c>
      <c r="AK277" s="311" t="str">
        <f>'1.  LRAMVA Summary'!P51</f>
        <v/>
      </c>
      <c r="AL277" s="311" t="str">
        <f>'1.  LRAMVA Summary'!Q51</f>
        <v/>
      </c>
      <c r="AM277" s="313" t="str">
        <f>'1.  LRAMVA Summary'!R51</f>
        <v>Total</v>
      </c>
    </row>
    <row r="278" spans="1:39" ht="15" customHeight="1">
      <c r="A278" s="545"/>
      <c r="B278" s="314" t="s">
        <v>0</v>
      </c>
      <c r="C278" s="315"/>
      <c r="D278" s="315"/>
      <c r="E278" s="315"/>
      <c r="F278" s="315"/>
      <c r="G278" s="315"/>
      <c r="H278" s="315"/>
      <c r="I278" s="315"/>
      <c r="J278" s="315"/>
      <c r="K278" s="315"/>
      <c r="L278" s="315"/>
      <c r="M278" s="315"/>
      <c r="N278" s="316"/>
      <c r="O278" s="315"/>
      <c r="P278" s="315"/>
      <c r="Q278" s="315"/>
      <c r="R278" s="315"/>
      <c r="S278" s="315"/>
      <c r="T278" s="315"/>
      <c r="U278" s="315"/>
      <c r="V278" s="315"/>
      <c r="W278" s="315"/>
      <c r="X278" s="315"/>
      <c r="Y278" s="317" t="str">
        <f>'1.  LRAMVA Summary'!D52</f>
        <v>kWh</v>
      </c>
      <c r="Z278" s="317" t="str">
        <f>'1.  LRAMVA Summary'!E52</f>
        <v>kWh</v>
      </c>
      <c r="AA278" s="317" t="str">
        <f>'1.  LRAMVA Summary'!F52</f>
        <v>kW</v>
      </c>
      <c r="AB278" s="317" t="str">
        <f>'1.  LRAMVA Summary'!G52</f>
        <v>kW</v>
      </c>
      <c r="AC278" s="317" t="str">
        <f>'1.  LRAMVA Summary'!H52</f>
        <v>kW</v>
      </c>
      <c r="AD278" s="317" t="str">
        <f>'1.  LRAMVA Summary'!I52</f>
        <v>kW</v>
      </c>
      <c r="AE278" s="317" t="str">
        <f>'1.  LRAMVA Summary'!J52</f>
        <v/>
      </c>
      <c r="AF278" s="317" t="str">
        <f>'1.  LRAMVA Summary'!K52</f>
        <v/>
      </c>
      <c r="AG278" s="317" t="str">
        <f>'1.  LRAMVA Summary'!L52</f>
        <v/>
      </c>
      <c r="AH278" s="317" t="str">
        <f>'1.  LRAMVA Summary'!M52</f>
        <v/>
      </c>
      <c r="AI278" s="317" t="str">
        <f>'1.  LRAMVA Summary'!N52</f>
        <v/>
      </c>
      <c r="AJ278" s="317" t="str">
        <f>'1.  LRAMVA Summary'!O52</f>
        <v/>
      </c>
      <c r="AK278" s="317" t="str">
        <f>'1.  LRAMVA Summary'!P52</f>
        <v/>
      </c>
      <c r="AL278" s="317" t="str">
        <f>'1.  LRAMVA Summary'!Q52</f>
        <v/>
      </c>
      <c r="AM278" s="318"/>
    </row>
    <row r="279" spans="1:39" ht="15" outlineLevel="1">
      <c r="A279" s="544">
        <v>1</v>
      </c>
      <c r="B279" s="320" t="s">
        <v>1</v>
      </c>
      <c r="C279" s="317" t="s">
        <v>25</v>
      </c>
      <c r="D279" s="321">
        <v>247739</v>
      </c>
      <c r="E279" s="321">
        <f>+'7-c.  2013'!AZ33+'7-c.  2013'!AZ58</f>
        <v>247738.89801600002</v>
      </c>
      <c r="F279" s="321">
        <f>+'7-c.  2013'!BA33+'7-c.  2013'!BA58</f>
        <v>247738.89801600002</v>
      </c>
      <c r="G279" s="321">
        <f>+'7-c.  2013'!BB33+'7-c.  2013'!BB58</f>
        <v>247431.26501600002</v>
      </c>
      <c r="H279" s="321">
        <f>+'7-c.  2013'!BC33+'7-c.  2013'!BC58</f>
        <v>144651.47076600001</v>
      </c>
      <c r="I279" s="321">
        <f>+'7-c.  2013'!BD33+'7-c.  2013'!BD58</f>
        <v>0</v>
      </c>
      <c r="J279" s="321">
        <f>+'7-c.  2013'!BE33+'7-c.  2013'!BE58</f>
        <v>0</v>
      </c>
      <c r="K279" s="321">
        <f>+'7-c.  2013'!BF33+'7-c.  2013'!BF58</f>
        <v>0</v>
      </c>
      <c r="L279" s="321">
        <f>+'7-c.  2013'!BG33+'7-c.  2013'!BG58</f>
        <v>0</v>
      </c>
      <c r="M279" s="321">
        <f>+'7-c.  2013'!BH33+'7-c.  2013'!BH58</f>
        <v>0</v>
      </c>
      <c r="N279" s="317"/>
      <c r="O279" s="702">
        <v>37</v>
      </c>
      <c r="P279" s="321">
        <f>+'7-c.  2013'!U33+'7-c.  2013'!U58</f>
        <v>36.899899570000002</v>
      </c>
      <c r="Q279" s="321">
        <f>+'7-c.  2013'!V33+'7-c.  2013'!V58</f>
        <v>36.899899570000002</v>
      </c>
      <c r="R279" s="321">
        <f>+'7-c.  2013'!W33+'7-c.  2013'!W58</f>
        <v>36.585547570000003</v>
      </c>
      <c r="S279" s="321">
        <f>+'7-c.  2013'!X33+'7-c.  2013'!X58</f>
        <v>21.259253099999999</v>
      </c>
      <c r="T279" s="321">
        <f>+'7-c.  2013'!Y33+'7-c.  2013'!Y58</f>
        <v>0</v>
      </c>
      <c r="U279" s="321">
        <f>+'7-c.  2013'!Z33+'7-c.  2013'!Z58</f>
        <v>0</v>
      </c>
      <c r="V279" s="321">
        <f>+'7-c.  2013'!AA33+'7-c.  2013'!AA58</f>
        <v>0</v>
      </c>
      <c r="W279" s="321">
        <f>+'7-c.  2013'!AB33+'7-c.  2013'!AB58</f>
        <v>0</v>
      </c>
      <c r="X279" s="321">
        <f>+'7-c.  2013'!AC33+'7-c.  2013'!AC58</f>
        <v>0</v>
      </c>
      <c r="Y279" s="436">
        <v>1</v>
      </c>
      <c r="Z279" s="436"/>
      <c r="AA279" s="436"/>
      <c r="AB279" s="436"/>
      <c r="AC279" s="436"/>
      <c r="AD279" s="436"/>
      <c r="AE279" s="436"/>
      <c r="AF279" s="436"/>
      <c r="AG279" s="436"/>
      <c r="AH279" s="436"/>
      <c r="AI279" s="436"/>
      <c r="AJ279" s="436"/>
      <c r="AK279" s="436"/>
      <c r="AL279" s="436"/>
      <c r="AM279" s="322">
        <f>SUM(Y279:AL279)</f>
        <v>1</v>
      </c>
    </row>
    <row r="280" spans="1:39" ht="15" outlineLevel="1">
      <c r="B280" s="320" t="s">
        <v>252</v>
      </c>
      <c r="C280" s="317" t="s">
        <v>164</v>
      </c>
      <c r="D280" s="321"/>
      <c r="E280" s="321"/>
      <c r="F280" s="321"/>
      <c r="G280" s="321"/>
      <c r="H280" s="321"/>
      <c r="I280" s="321"/>
      <c r="J280" s="321"/>
      <c r="K280" s="321"/>
      <c r="L280" s="321"/>
      <c r="M280" s="321"/>
      <c r="N280" s="494"/>
      <c r="O280" s="321"/>
      <c r="P280" s="321"/>
      <c r="Q280" s="321"/>
      <c r="R280" s="321"/>
      <c r="S280" s="321"/>
      <c r="T280" s="321"/>
      <c r="U280" s="321"/>
      <c r="V280" s="321"/>
      <c r="W280" s="321"/>
      <c r="X280" s="321"/>
      <c r="Y280" s="437">
        <f>Y279</f>
        <v>1</v>
      </c>
      <c r="Z280" s="437">
        <f>Z279</f>
        <v>0</v>
      </c>
      <c r="AA280" s="437">
        <f t="shared" ref="AA280:AL280" si="81">AA279</f>
        <v>0</v>
      </c>
      <c r="AB280" s="437">
        <f t="shared" si="81"/>
        <v>0</v>
      </c>
      <c r="AC280" s="437">
        <f t="shared" si="81"/>
        <v>0</v>
      </c>
      <c r="AD280" s="437">
        <f t="shared" si="81"/>
        <v>0</v>
      </c>
      <c r="AE280" s="437">
        <f t="shared" si="81"/>
        <v>0</v>
      </c>
      <c r="AF280" s="437">
        <f t="shared" si="81"/>
        <v>0</v>
      </c>
      <c r="AG280" s="437">
        <f t="shared" si="81"/>
        <v>0</v>
      </c>
      <c r="AH280" s="437">
        <f t="shared" si="81"/>
        <v>0</v>
      </c>
      <c r="AI280" s="437">
        <f t="shared" si="81"/>
        <v>0</v>
      </c>
      <c r="AJ280" s="437">
        <f t="shared" si="81"/>
        <v>0</v>
      </c>
      <c r="AK280" s="437">
        <f t="shared" si="81"/>
        <v>0</v>
      </c>
      <c r="AL280" s="437">
        <f t="shared" si="81"/>
        <v>0</v>
      </c>
      <c r="AM280" s="323"/>
    </row>
    <row r="281" spans="1:39" ht="15.75" outlineLevel="1">
      <c r="A281" s="546"/>
      <c r="B281" s="324"/>
      <c r="C281" s="325"/>
      <c r="D281" s="325"/>
      <c r="E281" s="325"/>
      <c r="F281" s="325"/>
      <c r="G281" s="325"/>
      <c r="H281" s="325"/>
      <c r="I281" s="325"/>
      <c r="J281" s="325"/>
      <c r="K281" s="325"/>
      <c r="L281" s="325"/>
      <c r="M281" s="325"/>
      <c r="N281" s="329"/>
      <c r="O281" s="325"/>
      <c r="P281" s="325"/>
      <c r="Q281" s="325"/>
      <c r="R281" s="325"/>
      <c r="S281" s="325"/>
      <c r="T281" s="325"/>
      <c r="U281" s="325"/>
      <c r="V281" s="325"/>
      <c r="W281" s="325"/>
      <c r="X281" s="325"/>
      <c r="Y281" s="438"/>
      <c r="Z281" s="439"/>
      <c r="AA281" s="439"/>
      <c r="AB281" s="439"/>
      <c r="AC281" s="439"/>
      <c r="AD281" s="439"/>
      <c r="AE281" s="439"/>
      <c r="AF281" s="439"/>
      <c r="AG281" s="439"/>
      <c r="AH281" s="439"/>
      <c r="AI281" s="439"/>
      <c r="AJ281" s="439"/>
      <c r="AK281" s="439"/>
      <c r="AL281" s="439"/>
      <c r="AM281" s="328"/>
    </row>
    <row r="282" spans="1:39" ht="15" outlineLevel="1">
      <c r="A282" s="544">
        <v>2</v>
      </c>
      <c r="B282" s="320" t="s">
        <v>2</v>
      </c>
      <c r="C282" s="317" t="s">
        <v>25</v>
      </c>
      <c r="D282" s="321">
        <v>32880</v>
      </c>
      <c r="E282" s="321">
        <f>+'7-c.  2013'!AZ32</f>
        <v>32880.149100000002</v>
      </c>
      <c r="F282" s="321">
        <f>+'7-c.  2013'!BA32</f>
        <v>32880.149100000002</v>
      </c>
      <c r="G282" s="321">
        <f>+'7-c.  2013'!BB32</f>
        <v>32880.149100000002</v>
      </c>
      <c r="H282" s="321">
        <f>+'7-c.  2013'!BC32</f>
        <v>0</v>
      </c>
      <c r="I282" s="321">
        <f>+'7-c.  2013'!BD32</f>
        <v>0</v>
      </c>
      <c r="J282" s="321">
        <f>+'7-c.  2013'!BE32</f>
        <v>0</v>
      </c>
      <c r="K282" s="321">
        <f>+'7-c.  2013'!BF32</f>
        <v>0</v>
      </c>
      <c r="L282" s="321">
        <f>+'7-c.  2013'!BG32</f>
        <v>0</v>
      </c>
      <c r="M282" s="321">
        <f>+'7-c.  2013'!BH32</f>
        <v>0</v>
      </c>
      <c r="N282" s="317"/>
      <c r="O282" s="703">
        <v>18</v>
      </c>
      <c r="P282" s="321">
        <f>+'7-c.  2013'!U32</f>
        <v>18.440274800000001</v>
      </c>
      <c r="Q282" s="321">
        <f>+'7-c.  2013'!V32</f>
        <v>18.440274800000001</v>
      </c>
      <c r="R282" s="321">
        <f>+'7-c.  2013'!W32</f>
        <v>18.440274800000001</v>
      </c>
      <c r="S282" s="321">
        <f>+'7-c.  2013'!X32</f>
        <v>0</v>
      </c>
      <c r="T282" s="321">
        <f>+'7-c.  2013'!Y32</f>
        <v>0</v>
      </c>
      <c r="U282" s="321">
        <f>+'7-c.  2013'!Z32</f>
        <v>0</v>
      </c>
      <c r="V282" s="321">
        <f>+'7-c.  2013'!AA32</f>
        <v>0</v>
      </c>
      <c r="W282" s="321">
        <f>+'7-c.  2013'!AB32</f>
        <v>0</v>
      </c>
      <c r="X282" s="321">
        <f>+'7-c.  2013'!AC32</f>
        <v>0</v>
      </c>
      <c r="Y282" s="436">
        <v>1</v>
      </c>
      <c r="Z282" s="436"/>
      <c r="AA282" s="436"/>
      <c r="AB282" s="436"/>
      <c r="AC282" s="436"/>
      <c r="AD282" s="436"/>
      <c r="AE282" s="436"/>
      <c r="AF282" s="436"/>
      <c r="AG282" s="436"/>
      <c r="AH282" s="436"/>
      <c r="AI282" s="436"/>
      <c r="AJ282" s="436"/>
      <c r="AK282" s="436"/>
      <c r="AL282" s="436"/>
      <c r="AM282" s="322">
        <f>SUM(Y282:AL282)</f>
        <v>1</v>
      </c>
    </row>
    <row r="283" spans="1:39" ht="15" outlineLevel="1">
      <c r="B283" s="320" t="s">
        <v>252</v>
      </c>
      <c r="C283" s="317" t="s">
        <v>164</v>
      </c>
      <c r="D283" s="321"/>
      <c r="E283" s="321"/>
      <c r="F283" s="321"/>
      <c r="G283" s="321"/>
      <c r="H283" s="321"/>
      <c r="I283" s="321"/>
      <c r="J283" s="321"/>
      <c r="K283" s="321"/>
      <c r="L283" s="321"/>
      <c r="M283" s="321"/>
      <c r="N283" s="494"/>
      <c r="O283" s="321"/>
      <c r="P283" s="321"/>
      <c r="Q283" s="321"/>
      <c r="R283" s="321"/>
      <c r="S283" s="321"/>
      <c r="T283" s="321"/>
      <c r="U283" s="321"/>
      <c r="V283" s="321"/>
      <c r="W283" s="321"/>
      <c r="X283" s="321"/>
      <c r="Y283" s="437">
        <f>Y282</f>
        <v>1</v>
      </c>
      <c r="Z283" s="437">
        <f>Z282</f>
        <v>0</v>
      </c>
      <c r="AA283" s="437">
        <f t="shared" ref="AA283:AL283" si="82">AA282</f>
        <v>0</v>
      </c>
      <c r="AB283" s="437">
        <f t="shared" si="82"/>
        <v>0</v>
      </c>
      <c r="AC283" s="437">
        <f t="shared" si="82"/>
        <v>0</v>
      </c>
      <c r="AD283" s="437">
        <f t="shared" si="82"/>
        <v>0</v>
      </c>
      <c r="AE283" s="437">
        <f t="shared" si="82"/>
        <v>0</v>
      </c>
      <c r="AF283" s="437">
        <f t="shared" si="82"/>
        <v>0</v>
      </c>
      <c r="AG283" s="437">
        <f t="shared" si="82"/>
        <v>0</v>
      </c>
      <c r="AH283" s="437">
        <f t="shared" si="82"/>
        <v>0</v>
      </c>
      <c r="AI283" s="437">
        <f t="shared" si="82"/>
        <v>0</v>
      </c>
      <c r="AJ283" s="437">
        <f t="shared" si="82"/>
        <v>0</v>
      </c>
      <c r="AK283" s="437">
        <f t="shared" si="82"/>
        <v>0</v>
      </c>
      <c r="AL283" s="437">
        <f t="shared" si="82"/>
        <v>0</v>
      </c>
      <c r="AM283" s="323"/>
    </row>
    <row r="284" spans="1:39" ht="15.75" outlineLevel="1">
      <c r="A284" s="546"/>
      <c r="B284" s="324"/>
      <c r="C284" s="325"/>
      <c r="D284" s="330"/>
      <c r="E284" s="330"/>
      <c r="F284" s="330"/>
      <c r="G284" s="330"/>
      <c r="H284" s="330"/>
      <c r="I284" s="330"/>
      <c r="J284" s="330"/>
      <c r="K284" s="330"/>
      <c r="L284" s="330"/>
      <c r="M284" s="330"/>
      <c r="N284" s="329"/>
      <c r="O284" s="330"/>
      <c r="P284" s="330"/>
      <c r="Q284" s="330"/>
      <c r="R284" s="330"/>
      <c r="S284" s="330"/>
      <c r="T284" s="330"/>
      <c r="U284" s="330"/>
      <c r="V284" s="330"/>
      <c r="W284" s="330"/>
      <c r="X284" s="330"/>
      <c r="Y284" s="438"/>
      <c r="Z284" s="439"/>
      <c r="AA284" s="439"/>
      <c r="AB284" s="439"/>
      <c r="AC284" s="439"/>
      <c r="AD284" s="439"/>
      <c r="AE284" s="439"/>
      <c r="AF284" s="439"/>
      <c r="AG284" s="439"/>
      <c r="AH284" s="439"/>
      <c r="AI284" s="439"/>
      <c r="AJ284" s="439"/>
      <c r="AK284" s="439"/>
      <c r="AL284" s="439"/>
      <c r="AM284" s="328"/>
    </row>
    <row r="285" spans="1:39" ht="15" outlineLevel="1">
      <c r="A285" s="544">
        <v>3</v>
      </c>
      <c r="B285" s="320" t="s">
        <v>3</v>
      </c>
      <c r="C285" s="317" t="s">
        <v>25</v>
      </c>
      <c r="D285" s="321">
        <v>2205223</v>
      </c>
      <c r="E285" s="321">
        <f>+'7-c.  2013'!AZ36</f>
        <v>2205222.64</v>
      </c>
      <c r="F285" s="321">
        <f>+'7-c.  2013'!BA36</f>
        <v>2205222.64</v>
      </c>
      <c r="G285" s="321">
        <f>+'7-c.  2013'!BB36</f>
        <v>2205222.64</v>
      </c>
      <c r="H285" s="321">
        <f>+'7-c.  2013'!BC36</f>
        <v>2205222.64</v>
      </c>
      <c r="I285" s="321">
        <f>+'7-c.  2013'!BD36</f>
        <v>2205222.64</v>
      </c>
      <c r="J285" s="321">
        <f>+'7-c.  2013'!BE36</f>
        <v>2205222.64</v>
      </c>
      <c r="K285" s="321">
        <f>+'7-c.  2013'!BF36</f>
        <v>2205222.64</v>
      </c>
      <c r="L285" s="321">
        <f>+'7-c.  2013'!BG36</f>
        <v>2205222.64</v>
      </c>
      <c r="M285" s="321">
        <f>+'7-c.  2013'!BH36</f>
        <v>2205222.64</v>
      </c>
      <c r="N285" s="317"/>
      <c r="O285" s="704">
        <v>1289</v>
      </c>
      <c r="P285" s="321">
        <f>+'7-c.  2013'!U36</f>
        <v>1288.8594800000001</v>
      </c>
      <c r="Q285" s="321">
        <f>+'7-c.  2013'!V36</f>
        <v>1288.8594800000001</v>
      </c>
      <c r="R285" s="321">
        <f>+'7-c.  2013'!W36</f>
        <v>1288.8594800000001</v>
      </c>
      <c r="S285" s="321">
        <f>+'7-c.  2013'!X36</f>
        <v>1288.8594800000001</v>
      </c>
      <c r="T285" s="321">
        <f>+'7-c.  2013'!Y36</f>
        <v>1288.8594800000001</v>
      </c>
      <c r="U285" s="321">
        <f>+'7-c.  2013'!Z36</f>
        <v>1288.8594800000001</v>
      </c>
      <c r="V285" s="321">
        <f>+'7-c.  2013'!AA36</f>
        <v>1288.8594800000001</v>
      </c>
      <c r="W285" s="321">
        <f>+'7-c.  2013'!AB36</f>
        <v>1288.8594800000001</v>
      </c>
      <c r="X285" s="321">
        <f>+'7-c.  2013'!AC36</f>
        <v>1288.8594800000001</v>
      </c>
      <c r="Y285" s="436">
        <v>1</v>
      </c>
      <c r="Z285" s="436"/>
      <c r="AA285" s="436"/>
      <c r="AB285" s="436"/>
      <c r="AC285" s="436"/>
      <c r="AD285" s="436"/>
      <c r="AE285" s="436"/>
      <c r="AF285" s="436"/>
      <c r="AG285" s="436"/>
      <c r="AH285" s="436"/>
      <c r="AI285" s="436"/>
      <c r="AJ285" s="436"/>
      <c r="AK285" s="436"/>
      <c r="AL285" s="436"/>
      <c r="AM285" s="322">
        <f>SUM(Y285:AL285)</f>
        <v>1</v>
      </c>
    </row>
    <row r="286" spans="1:39" ht="15" outlineLevel="1">
      <c r="B286" s="320" t="s">
        <v>252</v>
      </c>
      <c r="C286" s="317" t="s">
        <v>164</v>
      </c>
      <c r="D286" s="321">
        <v>120092</v>
      </c>
      <c r="E286" s="321">
        <f>+'7-d.  2014'!AZ47</f>
        <v>120091.6</v>
      </c>
      <c r="F286" s="321">
        <f>+'7-d.  2014'!BA47</f>
        <v>120091.6</v>
      </c>
      <c r="G286" s="321">
        <f>+'7-d.  2014'!BB47</f>
        <v>120091.6</v>
      </c>
      <c r="H286" s="321">
        <f>+'7-d.  2014'!BC47</f>
        <v>120091.6</v>
      </c>
      <c r="I286" s="321">
        <f>+'7-d.  2014'!BD47</f>
        <v>120091.6</v>
      </c>
      <c r="J286" s="321">
        <f>+'7-d.  2014'!BE47</f>
        <v>120091.6</v>
      </c>
      <c r="K286" s="321">
        <f>+'7-d.  2014'!BF47</f>
        <v>120091.6</v>
      </c>
      <c r="L286" s="321">
        <f>+'7-d.  2014'!BG47</f>
        <v>120091.6</v>
      </c>
      <c r="M286" s="321">
        <f>+'7-d.  2014'!BH47</f>
        <v>120091.6</v>
      </c>
      <c r="N286" s="494"/>
      <c r="O286" s="708">
        <v>68</v>
      </c>
      <c r="P286" s="321">
        <f>+'7-d.  2014'!U47</f>
        <v>68.382990000000007</v>
      </c>
      <c r="Q286" s="321">
        <f>+'7-d.  2014'!V47</f>
        <v>68.382990000000007</v>
      </c>
      <c r="R286" s="321">
        <f>+'7-d.  2014'!W47</f>
        <v>68.382990000000007</v>
      </c>
      <c r="S286" s="321">
        <f>+'7-d.  2014'!X47</f>
        <v>68.382990000000007</v>
      </c>
      <c r="T286" s="321">
        <f>+'7-d.  2014'!Y47</f>
        <v>68.382990000000007</v>
      </c>
      <c r="U286" s="321">
        <f>+'7-d.  2014'!Z47</f>
        <v>68.382990000000007</v>
      </c>
      <c r="V286" s="321">
        <f>+'7-d.  2014'!AA47</f>
        <v>68.382990000000007</v>
      </c>
      <c r="W286" s="321">
        <f>+'7-d.  2014'!AB47</f>
        <v>68.382990000000007</v>
      </c>
      <c r="X286" s="321">
        <f>+'7-d.  2014'!AC47</f>
        <v>68.382990000000007</v>
      </c>
      <c r="Y286" s="437">
        <f>Y285</f>
        <v>1</v>
      </c>
      <c r="Z286" s="437">
        <f>Z285</f>
        <v>0</v>
      </c>
      <c r="AA286" s="437">
        <f t="shared" ref="AA286:AL286" si="83">AA285</f>
        <v>0</v>
      </c>
      <c r="AB286" s="437">
        <f t="shared" si="83"/>
        <v>0</v>
      </c>
      <c r="AC286" s="437">
        <f t="shared" si="83"/>
        <v>0</v>
      </c>
      <c r="AD286" s="437">
        <f t="shared" si="83"/>
        <v>0</v>
      </c>
      <c r="AE286" s="437">
        <f t="shared" si="83"/>
        <v>0</v>
      </c>
      <c r="AF286" s="437">
        <f t="shared" si="83"/>
        <v>0</v>
      </c>
      <c r="AG286" s="437">
        <f t="shared" si="83"/>
        <v>0</v>
      </c>
      <c r="AH286" s="437">
        <f t="shared" si="83"/>
        <v>0</v>
      </c>
      <c r="AI286" s="437">
        <f t="shared" si="83"/>
        <v>0</v>
      </c>
      <c r="AJ286" s="437">
        <f t="shared" si="83"/>
        <v>0</v>
      </c>
      <c r="AK286" s="437">
        <f t="shared" si="83"/>
        <v>0</v>
      </c>
      <c r="AL286" s="437">
        <f t="shared" si="83"/>
        <v>0</v>
      </c>
      <c r="AM286" s="323"/>
    </row>
    <row r="287" spans="1:39" ht="15" outlineLevel="1">
      <c r="B287" s="320"/>
      <c r="C287" s="331"/>
      <c r="D287" s="317"/>
      <c r="E287" s="317"/>
      <c r="F287" s="317"/>
      <c r="G287" s="317"/>
      <c r="H287" s="317"/>
      <c r="I287" s="317"/>
      <c r="J287" s="317"/>
      <c r="K287" s="317"/>
      <c r="L287" s="317"/>
      <c r="M287" s="317"/>
      <c r="N287" s="309"/>
      <c r="O287" s="317"/>
      <c r="P287" s="317"/>
      <c r="Q287" s="317"/>
      <c r="R287" s="317"/>
      <c r="S287" s="317"/>
      <c r="T287" s="317"/>
      <c r="U287" s="317"/>
      <c r="V287" s="317"/>
      <c r="W287" s="317"/>
      <c r="X287" s="317"/>
      <c r="Y287" s="438"/>
      <c r="Z287" s="438"/>
      <c r="AA287" s="438"/>
      <c r="AB287" s="438"/>
      <c r="AC287" s="438"/>
      <c r="AD287" s="438"/>
      <c r="AE287" s="438"/>
      <c r="AF287" s="438"/>
      <c r="AG287" s="438"/>
      <c r="AH287" s="438"/>
      <c r="AI287" s="438"/>
      <c r="AJ287" s="438"/>
      <c r="AK287" s="438"/>
      <c r="AL287" s="438"/>
      <c r="AM287" s="332"/>
    </row>
    <row r="288" spans="1:39" ht="15" outlineLevel="1">
      <c r="A288" s="544">
        <v>4</v>
      </c>
      <c r="B288" s="320" t="s">
        <v>4</v>
      </c>
      <c r="C288" s="317" t="s">
        <v>25</v>
      </c>
      <c r="D288" s="321">
        <v>302637</v>
      </c>
      <c r="E288" s="321">
        <f>+'7-c.  2013'!AZ31</f>
        <v>302636.79499999998</v>
      </c>
      <c r="F288" s="321">
        <f>+'7-c.  2013'!BA31</f>
        <v>290974.42</v>
      </c>
      <c r="G288" s="321">
        <f>+'7-c.  2013'!BB31</f>
        <v>246515.38</v>
      </c>
      <c r="H288" s="321">
        <f>+'7-c.  2013'!BC31</f>
        <v>246515.38</v>
      </c>
      <c r="I288" s="321">
        <f>+'7-c.  2013'!BD31</f>
        <v>246515.38</v>
      </c>
      <c r="J288" s="321">
        <f>+'7-c.  2013'!BE31</f>
        <v>246515.38</v>
      </c>
      <c r="K288" s="321">
        <f>+'7-c.  2013'!BF31</f>
        <v>246309.935</v>
      </c>
      <c r="L288" s="321">
        <f>+'7-c.  2013'!BG31</f>
        <v>179108.723</v>
      </c>
      <c r="M288" s="321">
        <f>+'7-c.  2013'!BH31</f>
        <v>179108.723</v>
      </c>
      <c r="N288" s="317"/>
      <c r="O288" s="705">
        <v>20</v>
      </c>
      <c r="P288" s="321">
        <f>+'7-c.  2013'!U31</f>
        <v>20.283671900000002</v>
      </c>
      <c r="Q288" s="321">
        <f>+'7-c.  2013'!V31</f>
        <v>19.551539600000002</v>
      </c>
      <c r="R288" s="321">
        <f>+'7-c.  2013'!W31</f>
        <v>16.760521099999998</v>
      </c>
      <c r="S288" s="321">
        <f>+'7-c.  2013'!X31</f>
        <v>16.760521099999998</v>
      </c>
      <c r="T288" s="321">
        <f>+'7-c.  2013'!Y31</f>
        <v>16.760521099999998</v>
      </c>
      <c r="U288" s="321">
        <f>+'7-c.  2013'!Z31</f>
        <v>16.760521099999998</v>
      </c>
      <c r="V288" s="321">
        <f>+'7-c.  2013'!AA31</f>
        <v>16.737068499999999</v>
      </c>
      <c r="W288" s="321">
        <f>+'7-c.  2013'!AB31</f>
        <v>12.5183579</v>
      </c>
      <c r="X288" s="321">
        <f>+'7-c.  2013'!AC31</f>
        <v>12.5183579</v>
      </c>
      <c r="Y288" s="436">
        <v>1</v>
      </c>
      <c r="Z288" s="436"/>
      <c r="AA288" s="436"/>
      <c r="AB288" s="436"/>
      <c r="AC288" s="436"/>
      <c r="AD288" s="436"/>
      <c r="AE288" s="436"/>
      <c r="AF288" s="436"/>
      <c r="AG288" s="436"/>
      <c r="AH288" s="436"/>
      <c r="AI288" s="436"/>
      <c r="AJ288" s="436"/>
      <c r="AK288" s="436"/>
      <c r="AL288" s="436"/>
      <c r="AM288" s="322">
        <f>SUM(Y288:AL288)</f>
        <v>1</v>
      </c>
    </row>
    <row r="289" spans="1:39" ht="15" outlineLevel="1">
      <c r="B289" s="320" t="s">
        <v>252</v>
      </c>
      <c r="C289" s="317" t="s">
        <v>164</v>
      </c>
      <c r="D289" s="321">
        <v>926</v>
      </c>
      <c r="E289" s="321">
        <f>+'7-d.  2014'!AZ42</f>
        <v>926</v>
      </c>
      <c r="F289" s="321">
        <f>+'7-d.  2014'!BA42</f>
        <v>880</v>
      </c>
      <c r="G289" s="321">
        <f>+'7-d.  2014'!BB42</f>
        <v>761</v>
      </c>
      <c r="H289" s="321">
        <f>+'7-d.  2014'!BC42</f>
        <v>761</v>
      </c>
      <c r="I289" s="321">
        <f>+'7-d.  2014'!BD42</f>
        <v>761</v>
      </c>
      <c r="J289" s="321">
        <f>+'7-d.  2014'!BE42</f>
        <v>761</v>
      </c>
      <c r="K289" s="321">
        <f>+'7-d.  2014'!BF42</f>
        <v>761</v>
      </c>
      <c r="L289" s="321">
        <f>+'7-d.  2014'!BG42</f>
        <v>639</v>
      </c>
      <c r="M289" s="321">
        <f>+'7-d.  2014'!BH42</f>
        <v>639</v>
      </c>
      <c r="N289" s="494"/>
      <c r="O289" s="321"/>
      <c r="P289" s="321">
        <f>+'7-d.  2014'!U42</f>
        <v>6.5000000000000002E-2</v>
      </c>
      <c r="Q289" s="321">
        <f>+'7-d.  2014'!V42</f>
        <v>6.3E-2</v>
      </c>
      <c r="R289" s="321">
        <f>+'7-d.  2014'!W42</f>
        <v>5.5E-2</v>
      </c>
      <c r="S289" s="321">
        <f>+'7-d.  2014'!X42</f>
        <v>5.5E-2</v>
      </c>
      <c r="T289" s="321">
        <f>+'7-d.  2014'!Y42</f>
        <v>5.5E-2</v>
      </c>
      <c r="U289" s="321">
        <f>+'7-d.  2014'!Z42</f>
        <v>5.5E-2</v>
      </c>
      <c r="V289" s="321">
        <f>+'7-d.  2014'!AA42</f>
        <v>5.5E-2</v>
      </c>
      <c r="W289" s="321">
        <f>+'7-d.  2014'!AB42</f>
        <v>4.7E-2</v>
      </c>
      <c r="X289" s="321">
        <f>+'7-d.  2014'!AC42</f>
        <v>4.7E-2</v>
      </c>
      <c r="Y289" s="437">
        <f>Y288</f>
        <v>1</v>
      </c>
      <c r="Z289" s="437">
        <f>Z288</f>
        <v>0</v>
      </c>
      <c r="AA289" s="437">
        <f t="shared" ref="AA289:AL289" si="84">AA288</f>
        <v>0</v>
      </c>
      <c r="AB289" s="437">
        <f t="shared" si="84"/>
        <v>0</v>
      </c>
      <c r="AC289" s="437">
        <f t="shared" si="84"/>
        <v>0</v>
      </c>
      <c r="AD289" s="437">
        <f t="shared" si="84"/>
        <v>0</v>
      </c>
      <c r="AE289" s="437">
        <f t="shared" si="84"/>
        <v>0</v>
      </c>
      <c r="AF289" s="437">
        <f t="shared" si="84"/>
        <v>0</v>
      </c>
      <c r="AG289" s="437">
        <f t="shared" si="84"/>
        <v>0</v>
      </c>
      <c r="AH289" s="437">
        <f t="shared" si="84"/>
        <v>0</v>
      </c>
      <c r="AI289" s="437">
        <f t="shared" si="84"/>
        <v>0</v>
      </c>
      <c r="AJ289" s="437">
        <f t="shared" si="84"/>
        <v>0</v>
      </c>
      <c r="AK289" s="437">
        <f t="shared" si="84"/>
        <v>0</v>
      </c>
      <c r="AL289" s="437">
        <f t="shared" si="84"/>
        <v>0</v>
      </c>
      <c r="AM289" s="323"/>
    </row>
    <row r="290" spans="1:39" ht="15" outlineLevel="1">
      <c r="B290" s="320"/>
      <c r="C290" s="331"/>
      <c r="D290" s="330"/>
      <c r="E290" s="330"/>
      <c r="F290" s="330"/>
      <c r="G290" s="330"/>
      <c r="H290" s="330"/>
      <c r="I290" s="330"/>
      <c r="J290" s="330"/>
      <c r="K290" s="330"/>
      <c r="L290" s="330"/>
      <c r="M290" s="330"/>
      <c r="N290" s="317"/>
      <c r="O290" s="330"/>
      <c r="P290" s="330"/>
      <c r="Q290" s="330"/>
      <c r="R290" s="330"/>
      <c r="S290" s="330"/>
      <c r="T290" s="330"/>
      <c r="U290" s="330"/>
      <c r="V290" s="330"/>
      <c r="W290" s="330"/>
      <c r="X290" s="330"/>
      <c r="Y290" s="438"/>
      <c r="Z290" s="438"/>
      <c r="AA290" s="438"/>
      <c r="AB290" s="438"/>
      <c r="AC290" s="438"/>
      <c r="AD290" s="438"/>
      <c r="AE290" s="438"/>
      <c r="AF290" s="438"/>
      <c r="AG290" s="438"/>
      <c r="AH290" s="438"/>
      <c r="AI290" s="438"/>
      <c r="AJ290" s="438"/>
      <c r="AK290" s="438"/>
      <c r="AL290" s="438"/>
      <c r="AM290" s="332"/>
    </row>
    <row r="291" spans="1:39" ht="15" outlineLevel="1">
      <c r="A291" s="544">
        <v>5</v>
      </c>
      <c r="B291" s="320" t="s">
        <v>5</v>
      </c>
      <c r="C291" s="317" t="s">
        <v>25</v>
      </c>
      <c r="D291" s="321">
        <v>674564</v>
      </c>
      <c r="E291" s="321">
        <f>+'7-c.  2013'!AZ34</f>
        <v>674564.1</v>
      </c>
      <c r="F291" s="321">
        <f>+'7-c.  2013'!BA34</f>
        <v>633919.98800000001</v>
      </c>
      <c r="G291" s="321">
        <f>+'7-c.  2013'!BB34</f>
        <v>495211.95299999998</v>
      </c>
      <c r="H291" s="321">
        <f>+'7-c.  2013'!BC34</f>
        <v>495211.95299999998</v>
      </c>
      <c r="I291" s="321">
        <f>+'7-c.  2013'!BD34</f>
        <v>495211.95299999998</v>
      </c>
      <c r="J291" s="321">
        <f>+'7-c.  2013'!BE34</f>
        <v>495211.95299999998</v>
      </c>
      <c r="K291" s="321">
        <f>+'7-c.  2013'!BF34</f>
        <v>494628.37099999998</v>
      </c>
      <c r="L291" s="321">
        <f>+'7-c.  2013'!BG34</f>
        <v>415953.723</v>
      </c>
      <c r="M291" s="321">
        <f>+'7-c.  2013'!BH34</f>
        <v>415953.723</v>
      </c>
      <c r="N291" s="317"/>
      <c r="O291" s="706">
        <v>46</v>
      </c>
      <c r="P291" s="321">
        <f>+'7-c.  2013'!U34</f>
        <v>46.476309100000002</v>
      </c>
      <c r="Q291" s="321">
        <f>+'7-c.  2013'!V34</f>
        <v>43.924781500000002</v>
      </c>
      <c r="R291" s="321">
        <f>+'7-c.  2013'!W34</f>
        <v>35.2170658</v>
      </c>
      <c r="S291" s="321">
        <f>+'7-c.  2013'!X34</f>
        <v>35.2170658</v>
      </c>
      <c r="T291" s="321">
        <f>+'7-c.  2013'!Y34</f>
        <v>35.2170658</v>
      </c>
      <c r="U291" s="321">
        <f>+'7-c.  2013'!Z34</f>
        <v>35.2170658</v>
      </c>
      <c r="V291" s="321">
        <f>+'7-c.  2013'!AA34</f>
        <v>35.150446799999997</v>
      </c>
      <c r="W291" s="321">
        <f>+'7-c.  2013'!AB34</f>
        <v>30.211464899999999</v>
      </c>
      <c r="X291" s="321">
        <f>+'7-c.  2013'!AC34</f>
        <v>30.211464899999999</v>
      </c>
      <c r="Y291" s="436">
        <v>1</v>
      </c>
      <c r="Z291" s="436"/>
      <c r="AA291" s="436"/>
      <c r="AB291" s="436"/>
      <c r="AC291" s="436"/>
      <c r="AD291" s="436"/>
      <c r="AE291" s="436"/>
      <c r="AF291" s="436"/>
      <c r="AG291" s="436"/>
      <c r="AH291" s="436"/>
      <c r="AI291" s="436"/>
      <c r="AJ291" s="436"/>
      <c r="AK291" s="436"/>
      <c r="AL291" s="436"/>
      <c r="AM291" s="322">
        <f>SUM(Y291:AL291)</f>
        <v>1</v>
      </c>
    </row>
    <row r="292" spans="1:39" ht="15" outlineLevel="1">
      <c r="B292" s="320" t="s">
        <v>252</v>
      </c>
      <c r="C292" s="317" t="s">
        <v>164</v>
      </c>
      <c r="D292" s="321"/>
      <c r="E292" s="321"/>
      <c r="F292" s="321"/>
      <c r="G292" s="321"/>
      <c r="H292" s="321"/>
      <c r="I292" s="321"/>
      <c r="J292" s="321"/>
      <c r="K292" s="321"/>
      <c r="L292" s="321"/>
      <c r="M292" s="321"/>
      <c r="N292" s="494"/>
      <c r="O292" s="321"/>
      <c r="P292" s="321"/>
      <c r="Q292" s="321"/>
      <c r="R292" s="321"/>
      <c r="S292" s="321"/>
      <c r="T292" s="321"/>
      <c r="U292" s="321"/>
      <c r="V292" s="321"/>
      <c r="W292" s="321"/>
      <c r="X292" s="321"/>
      <c r="Y292" s="437">
        <f>Y291</f>
        <v>1</v>
      </c>
      <c r="Z292" s="437">
        <f>Z291</f>
        <v>0</v>
      </c>
      <c r="AA292" s="437">
        <f t="shared" ref="AA292:AL292" si="85">AA291</f>
        <v>0</v>
      </c>
      <c r="AB292" s="437">
        <f t="shared" si="85"/>
        <v>0</v>
      </c>
      <c r="AC292" s="437">
        <f t="shared" si="85"/>
        <v>0</v>
      </c>
      <c r="AD292" s="437">
        <f t="shared" si="85"/>
        <v>0</v>
      </c>
      <c r="AE292" s="437">
        <f t="shared" si="85"/>
        <v>0</v>
      </c>
      <c r="AF292" s="437">
        <f t="shared" si="85"/>
        <v>0</v>
      </c>
      <c r="AG292" s="437">
        <f t="shared" si="85"/>
        <v>0</v>
      </c>
      <c r="AH292" s="437">
        <f t="shared" si="85"/>
        <v>0</v>
      </c>
      <c r="AI292" s="437">
        <f t="shared" si="85"/>
        <v>0</v>
      </c>
      <c r="AJ292" s="437">
        <f t="shared" si="85"/>
        <v>0</v>
      </c>
      <c r="AK292" s="437">
        <f t="shared" si="85"/>
        <v>0</v>
      </c>
      <c r="AL292" s="437">
        <f t="shared" si="85"/>
        <v>0</v>
      </c>
      <c r="AM292" s="323"/>
    </row>
    <row r="293" spans="1:39" ht="15" outlineLevel="1">
      <c r="B293" s="320"/>
      <c r="C293" s="331"/>
      <c r="D293" s="330"/>
      <c r="E293" s="330"/>
      <c r="F293" s="330"/>
      <c r="G293" s="330"/>
      <c r="H293" s="330"/>
      <c r="I293" s="330"/>
      <c r="J293" s="330"/>
      <c r="K293" s="330"/>
      <c r="L293" s="330"/>
      <c r="M293" s="330"/>
      <c r="N293" s="317"/>
      <c r="O293" s="330"/>
      <c r="P293" s="330"/>
      <c r="Q293" s="330"/>
      <c r="R293" s="330"/>
      <c r="S293" s="330"/>
      <c r="T293" s="330"/>
      <c r="U293" s="330"/>
      <c r="V293" s="330"/>
      <c r="W293" s="330"/>
      <c r="X293" s="330"/>
      <c r="Y293" s="438"/>
      <c r="Z293" s="438"/>
      <c r="AA293" s="438"/>
      <c r="AB293" s="438"/>
      <c r="AC293" s="438"/>
      <c r="AD293" s="438"/>
      <c r="AE293" s="438"/>
      <c r="AF293" s="438"/>
      <c r="AG293" s="438"/>
      <c r="AH293" s="438"/>
      <c r="AI293" s="438"/>
      <c r="AJ293" s="438"/>
      <c r="AK293" s="438"/>
      <c r="AL293" s="438"/>
      <c r="AM293" s="332"/>
    </row>
    <row r="294" spans="1:39" ht="15" outlineLevel="1">
      <c r="A294" s="544">
        <v>6</v>
      </c>
      <c r="B294" s="320" t="s">
        <v>6</v>
      </c>
      <c r="C294" s="317" t="s">
        <v>25</v>
      </c>
      <c r="D294" s="321"/>
      <c r="E294" s="321"/>
      <c r="F294" s="321"/>
      <c r="G294" s="321"/>
      <c r="H294" s="321"/>
      <c r="I294" s="321"/>
      <c r="J294" s="321"/>
      <c r="K294" s="321"/>
      <c r="L294" s="321"/>
      <c r="M294" s="321"/>
      <c r="N294" s="317"/>
      <c r="O294" s="321"/>
      <c r="P294" s="321"/>
      <c r="Q294" s="321"/>
      <c r="R294" s="321"/>
      <c r="S294" s="321"/>
      <c r="T294" s="321"/>
      <c r="U294" s="321"/>
      <c r="V294" s="321"/>
      <c r="W294" s="321"/>
      <c r="X294" s="321"/>
      <c r="Y294" s="436"/>
      <c r="Z294" s="436"/>
      <c r="AA294" s="436"/>
      <c r="AB294" s="436"/>
      <c r="AC294" s="436"/>
      <c r="AD294" s="436"/>
      <c r="AE294" s="436"/>
      <c r="AF294" s="436"/>
      <c r="AG294" s="436"/>
      <c r="AH294" s="436"/>
      <c r="AI294" s="436"/>
      <c r="AJ294" s="436"/>
      <c r="AK294" s="436"/>
      <c r="AL294" s="436"/>
      <c r="AM294" s="322">
        <f>SUM(Y294:AL294)</f>
        <v>0</v>
      </c>
    </row>
    <row r="295" spans="1:39" ht="15" outlineLevel="1">
      <c r="B295" s="320" t="s">
        <v>252</v>
      </c>
      <c r="C295" s="317" t="s">
        <v>164</v>
      </c>
      <c r="D295" s="321"/>
      <c r="E295" s="321"/>
      <c r="F295" s="321"/>
      <c r="G295" s="321"/>
      <c r="H295" s="321"/>
      <c r="I295" s="321"/>
      <c r="J295" s="321"/>
      <c r="K295" s="321"/>
      <c r="L295" s="321"/>
      <c r="M295" s="321"/>
      <c r="N295" s="494"/>
      <c r="O295" s="321"/>
      <c r="P295" s="321"/>
      <c r="Q295" s="321"/>
      <c r="R295" s="321"/>
      <c r="S295" s="321"/>
      <c r="T295" s="321"/>
      <c r="U295" s="321"/>
      <c r="V295" s="321"/>
      <c r="W295" s="321"/>
      <c r="X295" s="321"/>
      <c r="Y295" s="437">
        <f>Y294</f>
        <v>0</v>
      </c>
      <c r="Z295" s="437">
        <f>Z294</f>
        <v>0</v>
      </c>
      <c r="AA295" s="437">
        <f t="shared" ref="AA295:AL295" si="86">AA294</f>
        <v>0</v>
      </c>
      <c r="AB295" s="437">
        <f t="shared" si="86"/>
        <v>0</v>
      </c>
      <c r="AC295" s="437">
        <f t="shared" si="86"/>
        <v>0</v>
      </c>
      <c r="AD295" s="437">
        <f t="shared" si="86"/>
        <v>0</v>
      </c>
      <c r="AE295" s="437">
        <f t="shared" si="86"/>
        <v>0</v>
      </c>
      <c r="AF295" s="437">
        <f t="shared" si="86"/>
        <v>0</v>
      </c>
      <c r="AG295" s="437">
        <f t="shared" si="86"/>
        <v>0</v>
      </c>
      <c r="AH295" s="437">
        <f t="shared" si="86"/>
        <v>0</v>
      </c>
      <c r="AI295" s="437">
        <f t="shared" si="86"/>
        <v>0</v>
      </c>
      <c r="AJ295" s="437">
        <f t="shared" si="86"/>
        <v>0</v>
      </c>
      <c r="AK295" s="437">
        <f t="shared" si="86"/>
        <v>0</v>
      </c>
      <c r="AL295" s="437">
        <f t="shared" si="86"/>
        <v>0</v>
      </c>
      <c r="AM295" s="323"/>
    </row>
    <row r="296" spans="1:39" ht="15" outlineLevel="1">
      <c r="B296" s="320"/>
      <c r="C296" s="331"/>
      <c r="D296" s="330"/>
      <c r="E296" s="330"/>
      <c r="F296" s="330"/>
      <c r="G296" s="330"/>
      <c r="H296" s="330"/>
      <c r="I296" s="330"/>
      <c r="J296" s="330"/>
      <c r="K296" s="330"/>
      <c r="L296" s="330"/>
      <c r="M296" s="330"/>
      <c r="N296" s="317"/>
      <c r="O296" s="330"/>
      <c r="P296" s="330"/>
      <c r="Q296" s="330"/>
      <c r="R296" s="330"/>
      <c r="S296" s="330"/>
      <c r="T296" s="330"/>
      <c r="U296" s="330"/>
      <c r="V296" s="330"/>
      <c r="W296" s="330"/>
      <c r="X296" s="330"/>
      <c r="Y296" s="438"/>
      <c r="Z296" s="438"/>
      <c r="AA296" s="438"/>
      <c r="AB296" s="438"/>
      <c r="AC296" s="438"/>
      <c r="AD296" s="438"/>
      <c r="AE296" s="438"/>
      <c r="AF296" s="438"/>
      <c r="AG296" s="438"/>
      <c r="AH296" s="438"/>
      <c r="AI296" s="438"/>
      <c r="AJ296" s="438"/>
      <c r="AK296" s="438"/>
      <c r="AL296" s="438"/>
      <c r="AM296" s="332"/>
    </row>
    <row r="297" spans="1:39" ht="15" outlineLevel="1">
      <c r="A297" s="544">
        <v>7</v>
      </c>
      <c r="B297" s="320" t="s">
        <v>42</v>
      </c>
      <c r="C297" s="317" t="s">
        <v>25</v>
      </c>
      <c r="D297" s="321">
        <v>10205</v>
      </c>
      <c r="E297" s="321"/>
      <c r="F297" s="321"/>
      <c r="G297" s="321"/>
      <c r="H297" s="321"/>
      <c r="I297" s="321"/>
      <c r="J297" s="321"/>
      <c r="K297" s="321"/>
      <c r="L297" s="321"/>
      <c r="M297" s="321"/>
      <c r="N297" s="317"/>
      <c r="O297" s="707">
        <v>6291</v>
      </c>
      <c r="P297" s="321"/>
      <c r="Q297" s="321"/>
      <c r="R297" s="321"/>
      <c r="S297" s="321"/>
      <c r="T297" s="321"/>
      <c r="U297" s="321"/>
      <c r="V297" s="321"/>
      <c r="W297" s="321"/>
      <c r="X297" s="321"/>
      <c r="Y297" s="436">
        <v>1</v>
      </c>
      <c r="Z297" s="436"/>
      <c r="AA297" s="436"/>
      <c r="AB297" s="436"/>
      <c r="AC297" s="436"/>
      <c r="AD297" s="436"/>
      <c r="AE297" s="436"/>
      <c r="AF297" s="436"/>
      <c r="AG297" s="436"/>
      <c r="AH297" s="436"/>
      <c r="AI297" s="436"/>
      <c r="AJ297" s="436"/>
      <c r="AK297" s="436"/>
      <c r="AL297" s="436"/>
      <c r="AM297" s="322">
        <f>SUM(Y297:AL297)</f>
        <v>1</v>
      </c>
    </row>
    <row r="298" spans="1:39" ht="15" outlineLevel="1">
      <c r="B298" s="320" t="s">
        <v>252</v>
      </c>
      <c r="C298" s="317" t="s">
        <v>164</v>
      </c>
      <c r="D298" s="321"/>
      <c r="E298" s="321"/>
      <c r="F298" s="321"/>
      <c r="G298" s="321"/>
      <c r="H298" s="321"/>
      <c r="I298" s="321"/>
      <c r="J298" s="321"/>
      <c r="K298" s="321"/>
      <c r="L298" s="321"/>
      <c r="M298" s="321"/>
      <c r="N298" s="317"/>
      <c r="O298" s="321"/>
      <c r="P298" s="321"/>
      <c r="Q298" s="321"/>
      <c r="R298" s="321"/>
      <c r="S298" s="321"/>
      <c r="T298" s="321"/>
      <c r="U298" s="321"/>
      <c r="V298" s="321"/>
      <c r="W298" s="321"/>
      <c r="X298" s="321"/>
      <c r="Y298" s="437">
        <f>Y297</f>
        <v>1</v>
      </c>
      <c r="Z298" s="437">
        <f>Z297</f>
        <v>0</v>
      </c>
      <c r="AA298" s="437">
        <f t="shared" ref="AA298:AL298" si="87">AA297</f>
        <v>0</v>
      </c>
      <c r="AB298" s="437">
        <f t="shared" si="87"/>
        <v>0</v>
      </c>
      <c r="AC298" s="437">
        <f t="shared" si="87"/>
        <v>0</v>
      </c>
      <c r="AD298" s="437">
        <f t="shared" si="87"/>
        <v>0</v>
      </c>
      <c r="AE298" s="437">
        <f t="shared" si="87"/>
        <v>0</v>
      </c>
      <c r="AF298" s="437">
        <f t="shared" si="87"/>
        <v>0</v>
      </c>
      <c r="AG298" s="437">
        <f t="shared" si="87"/>
        <v>0</v>
      </c>
      <c r="AH298" s="437">
        <f t="shared" si="87"/>
        <v>0</v>
      </c>
      <c r="AI298" s="437">
        <f t="shared" si="87"/>
        <v>0</v>
      </c>
      <c r="AJ298" s="437">
        <f t="shared" si="87"/>
        <v>0</v>
      </c>
      <c r="AK298" s="437">
        <f t="shared" si="87"/>
        <v>0</v>
      </c>
      <c r="AL298" s="437">
        <f t="shared" si="87"/>
        <v>0</v>
      </c>
      <c r="AM298" s="323"/>
    </row>
    <row r="299" spans="1:39" ht="15" outlineLevel="1">
      <c r="B299" s="320"/>
      <c r="C299" s="331"/>
      <c r="D299" s="330"/>
      <c r="E299" s="330"/>
      <c r="F299" s="330"/>
      <c r="G299" s="330"/>
      <c r="H299" s="330"/>
      <c r="I299" s="330"/>
      <c r="J299" s="330"/>
      <c r="K299" s="330"/>
      <c r="L299" s="330"/>
      <c r="M299" s="330"/>
      <c r="N299" s="317"/>
      <c r="O299" s="330"/>
      <c r="P299" s="330"/>
      <c r="Q299" s="330"/>
      <c r="R299" s="330"/>
      <c r="S299" s="330"/>
      <c r="T299" s="330"/>
      <c r="U299" s="330"/>
      <c r="V299" s="330"/>
      <c r="W299" s="330"/>
      <c r="X299" s="330"/>
      <c r="Y299" s="438"/>
      <c r="Z299" s="438"/>
      <c r="AA299" s="438"/>
      <c r="AB299" s="438"/>
      <c r="AC299" s="438"/>
      <c r="AD299" s="438"/>
      <c r="AE299" s="438"/>
      <c r="AF299" s="438"/>
      <c r="AG299" s="438"/>
      <c r="AH299" s="438"/>
      <c r="AI299" s="438"/>
      <c r="AJ299" s="438"/>
      <c r="AK299" s="438"/>
      <c r="AL299" s="438"/>
      <c r="AM299" s="332"/>
    </row>
    <row r="300" spans="1:39" s="309" customFormat="1" ht="15" outlineLevel="1">
      <c r="A300" s="544">
        <v>8</v>
      </c>
      <c r="B300" s="320" t="s">
        <v>498</v>
      </c>
      <c r="C300" s="317" t="s">
        <v>25</v>
      </c>
      <c r="D300" s="321"/>
      <c r="E300" s="321"/>
      <c r="F300" s="321"/>
      <c r="G300" s="321"/>
      <c r="H300" s="321"/>
      <c r="I300" s="321"/>
      <c r="J300" s="321"/>
      <c r="K300" s="321"/>
      <c r="L300" s="321"/>
      <c r="M300" s="321"/>
      <c r="N300" s="317"/>
      <c r="O300" s="321"/>
      <c r="P300" s="321"/>
      <c r="Q300" s="321"/>
      <c r="R300" s="321"/>
      <c r="S300" s="321"/>
      <c r="T300" s="321"/>
      <c r="U300" s="321"/>
      <c r="V300" s="321"/>
      <c r="W300" s="321"/>
      <c r="X300" s="321"/>
      <c r="Y300" s="436"/>
      <c r="Z300" s="436"/>
      <c r="AA300" s="436"/>
      <c r="AB300" s="436"/>
      <c r="AC300" s="436"/>
      <c r="AD300" s="436"/>
      <c r="AE300" s="436"/>
      <c r="AF300" s="436"/>
      <c r="AG300" s="436"/>
      <c r="AH300" s="436"/>
      <c r="AI300" s="436"/>
      <c r="AJ300" s="436"/>
      <c r="AK300" s="436"/>
      <c r="AL300" s="436"/>
      <c r="AM300" s="322">
        <f>SUM(Y300:AL300)</f>
        <v>0</v>
      </c>
    </row>
    <row r="301" spans="1:39" s="309" customFormat="1" ht="15" outlineLevel="1">
      <c r="A301" s="544"/>
      <c r="B301" s="320" t="s">
        <v>252</v>
      </c>
      <c r="C301" s="317" t="s">
        <v>164</v>
      </c>
      <c r="D301" s="321"/>
      <c r="E301" s="321"/>
      <c r="F301" s="321"/>
      <c r="G301" s="321"/>
      <c r="H301" s="321"/>
      <c r="I301" s="321"/>
      <c r="J301" s="321"/>
      <c r="K301" s="321"/>
      <c r="L301" s="321"/>
      <c r="M301" s="321"/>
      <c r="N301" s="317"/>
      <c r="O301" s="321"/>
      <c r="P301" s="321"/>
      <c r="Q301" s="321"/>
      <c r="R301" s="321"/>
      <c r="S301" s="321"/>
      <c r="T301" s="321"/>
      <c r="U301" s="321"/>
      <c r="V301" s="321"/>
      <c r="W301" s="321"/>
      <c r="X301" s="321"/>
      <c r="Y301" s="437">
        <f>Y300</f>
        <v>0</v>
      </c>
      <c r="Z301" s="437">
        <f>Z300</f>
        <v>0</v>
      </c>
      <c r="AA301" s="437">
        <f t="shared" ref="AA301:AL301" si="88">AA300</f>
        <v>0</v>
      </c>
      <c r="AB301" s="437">
        <f t="shared" si="88"/>
        <v>0</v>
      </c>
      <c r="AC301" s="437">
        <f t="shared" si="88"/>
        <v>0</v>
      </c>
      <c r="AD301" s="437">
        <f t="shared" si="88"/>
        <v>0</v>
      </c>
      <c r="AE301" s="437">
        <f t="shared" si="88"/>
        <v>0</v>
      </c>
      <c r="AF301" s="437">
        <f t="shared" si="88"/>
        <v>0</v>
      </c>
      <c r="AG301" s="437">
        <f t="shared" si="88"/>
        <v>0</v>
      </c>
      <c r="AH301" s="437">
        <f t="shared" si="88"/>
        <v>0</v>
      </c>
      <c r="AI301" s="437">
        <f t="shared" si="88"/>
        <v>0</v>
      </c>
      <c r="AJ301" s="437">
        <f t="shared" si="88"/>
        <v>0</v>
      </c>
      <c r="AK301" s="437">
        <f t="shared" si="88"/>
        <v>0</v>
      </c>
      <c r="AL301" s="437">
        <f t="shared" si="88"/>
        <v>0</v>
      </c>
      <c r="AM301" s="323"/>
    </row>
    <row r="302" spans="1:39" s="309" customFormat="1" ht="15" outlineLevel="1">
      <c r="A302" s="544"/>
      <c r="B302" s="320"/>
      <c r="C302" s="331"/>
      <c r="D302" s="330"/>
      <c r="E302" s="330"/>
      <c r="F302" s="330"/>
      <c r="G302" s="330"/>
      <c r="H302" s="330"/>
      <c r="I302" s="330"/>
      <c r="J302" s="330"/>
      <c r="K302" s="330"/>
      <c r="L302" s="330"/>
      <c r="M302" s="330"/>
      <c r="N302" s="317"/>
      <c r="O302" s="330"/>
      <c r="P302" s="330"/>
      <c r="Q302" s="330"/>
      <c r="R302" s="330"/>
      <c r="S302" s="330"/>
      <c r="T302" s="330"/>
      <c r="U302" s="330"/>
      <c r="V302" s="330"/>
      <c r="W302" s="330"/>
      <c r="X302" s="330"/>
      <c r="Y302" s="438"/>
      <c r="Z302" s="438"/>
      <c r="AA302" s="438"/>
      <c r="AB302" s="438"/>
      <c r="AC302" s="438"/>
      <c r="AD302" s="438"/>
      <c r="AE302" s="438"/>
      <c r="AF302" s="438"/>
      <c r="AG302" s="438"/>
      <c r="AH302" s="438"/>
      <c r="AI302" s="438"/>
      <c r="AJ302" s="438"/>
      <c r="AK302" s="438"/>
      <c r="AL302" s="438"/>
      <c r="AM302" s="332"/>
    </row>
    <row r="303" spans="1:39" ht="15" outlineLevel="1">
      <c r="A303" s="544">
        <v>9</v>
      </c>
      <c r="B303" s="320" t="s">
        <v>7</v>
      </c>
      <c r="C303" s="317" t="s">
        <v>25</v>
      </c>
      <c r="D303" s="321"/>
      <c r="E303" s="321"/>
      <c r="F303" s="321"/>
      <c r="G303" s="321"/>
      <c r="H303" s="321"/>
      <c r="I303" s="321"/>
      <c r="J303" s="321"/>
      <c r="K303" s="321"/>
      <c r="L303" s="321"/>
      <c r="M303" s="321"/>
      <c r="N303" s="317"/>
      <c r="O303" s="321"/>
      <c r="P303" s="321"/>
      <c r="Q303" s="321"/>
      <c r="R303" s="321"/>
      <c r="S303" s="321"/>
      <c r="T303" s="321"/>
      <c r="U303" s="321"/>
      <c r="V303" s="321"/>
      <c r="W303" s="321"/>
      <c r="X303" s="321"/>
      <c r="Y303" s="436"/>
      <c r="Z303" s="436"/>
      <c r="AA303" s="436"/>
      <c r="AB303" s="436"/>
      <c r="AC303" s="436"/>
      <c r="AD303" s="436"/>
      <c r="AE303" s="436"/>
      <c r="AF303" s="436"/>
      <c r="AG303" s="436"/>
      <c r="AH303" s="436"/>
      <c r="AI303" s="436"/>
      <c r="AJ303" s="436"/>
      <c r="AK303" s="436"/>
      <c r="AL303" s="436"/>
      <c r="AM303" s="322">
        <f>SUM(Y303:AL303)</f>
        <v>0</v>
      </c>
    </row>
    <row r="304" spans="1:39" ht="15" outlineLevel="1">
      <c r="B304" s="320" t="s">
        <v>252</v>
      </c>
      <c r="C304" s="317" t="s">
        <v>164</v>
      </c>
      <c r="D304" s="321"/>
      <c r="E304" s="321"/>
      <c r="F304" s="321"/>
      <c r="G304" s="321"/>
      <c r="H304" s="321"/>
      <c r="I304" s="321"/>
      <c r="J304" s="321"/>
      <c r="K304" s="321"/>
      <c r="L304" s="321"/>
      <c r="M304" s="321"/>
      <c r="N304" s="317"/>
      <c r="O304" s="321"/>
      <c r="P304" s="321"/>
      <c r="Q304" s="321"/>
      <c r="R304" s="321"/>
      <c r="S304" s="321"/>
      <c r="T304" s="321"/>
      <c r="U304" s="321"/>
      <c r="V304" s="321"/>
      <c r="W304" s="321"/>
      <c r="X304" s="321"/>
      <c r="Y304" s="437">
        <f>Y303</f>
        <v>0</v>
      </c>
      <c r="Z304" s="437">
        <f>Z303</f>
        <v>0</v>
      </c>
      <c r="AA304" s="437">
        <f t="shared" ref="AA304:AL304" si="89">AA303</f>
        <v>0</v>
      </c>
      <c r="AB304" s="437">
        <f t="shared" si="89"/>
        <v>0</v>
      </c>
      <c r="AC304" s="437">
        <f t="shared" si="89"/>
        <v>0</v>
      </c>
      <c r="AD304" s="437">
        <f t="shared" si="89"/>
        <v>0</v>
      </c>
      <c r="AE304" s="437">
        <f t="shared" si="89"/>
        <v>0</v>
      </c>
      <c r="AF304" s="437">
        <f t="shared" si="89"/>
        <v>0</v>
      </c>
      <c r="AG304" s="437">
        <f t="shared" si="89"/>
        <v>0</v>
      </c>
      <c r="AH304" s="437">
        <f t="shared" si="89"/>
        <v>0</v>
      </c>
      <c r="AI304" s="437">
        <f t="shared" si="89"/>
        <v>0</v>
      </c>
      <c r="AJ304" s="437">
        <f t="shared" si="89"/>
        <v>0</v>
      </c>
      <c r="AK304" s="437">
        <f t="shared" si="89"/>
        <v>0</v>
      </c>
      <c r="AL304" s="437">
        <f t="shared" si="89"/>
        <v>0</v>
      </c>
      <c r="AM304" s="323"/>
    </row>
    <row r="305" spans="1:39" ht="15" outlineLevel="1">
      <c r="B305" s="333"/>
      <c r="C305" s="334"/>
      <c r="D305" s="317"/>
      <c r="E305" s="317"/>
      <c r="F305" s="317"/>
      <c r="G305" s="317"/>
      <c r="H305" s="317"/>
      <c r="I305" s="317"/>
      <c r="J305" s="317"/>
      <c r="K305" s="317"/>
      <c r="L305" s="317"/>
      <c r="M305" s="317"/>
      <c r="N305" s="317"/>
      <c r="O305" s="317"/>
      <c r="P305" s="317"/>
      <c r="Q305" s="317"/>
      <c r="R305" s="317"/>
      <c r="S305" s="317"/>
      <c r="T305" s="317"/>
      <c r="U305" s="317"/>
      <c r="V305" s="317"/>
      <c r="W305" s="317"/>
      <c r="X305" s="317"/>
      <c r="Y305" s="438"/>
      <c r="Z305" s="438"/>
      <c r="AA305" s="438"/>
      <c r="AB305" s="438"/>
      <c r="AC305" s="438"/>
      <c r="AD305" s="438"/>
      <c r="AE305" s="438"/>
      <c r="AF305" s="438"/>
      <c r="AG305" s="438"/>
      <c r="AH305" s="438"/>
      <c r="AI305" s="438"/>
      <c r="AJ305" s="438"/>
      <c r="AK305" s="438"/>
      <c r="AL305" s="438"/>
      <c r="AM305" s="332"/>
    </row>
    <row r="306" spans="1:39" ht="15.75" outlineLevel="1">
      <c r="A306" s="545"/>
      <c r="B306" s="314" t="s">
        <v>8</v>
      </c>
      <c r="C306" s="315"/>
      <c r="D306" s="315"/>
      <c r="E306" s="315"/>
      <c r="F306" s="315"/>
      <c r="G306" s="315"/>
      <c r="H306" s="315"/>
      <c r="I306" s="315"/>
      <c r="J306" s="315"/>
      <c r="K306" s="315"/>
      <c r="L306" s="315"/>
      <c r="M306" s="315"/>
      <c r="N306" s="317"/>
      <c r="O306" s="315"/>
      <c r="P306" s="315"/>
      <c r="Q306" s="315"/>
      <c r="R306" s="315"/>
      <c r="S306" s="315"/>
      <c r="T306" s="315"/>
      <c r="U306" s="315"/>
      <c r="V306" s="315"/>
      <c r="W306" s="315"/>
      <c r="X306" s="315"/>
      <c r="Y306" s="440"/>
      <c r="Z306" s="440"/>
      <c r="AA306" s="440"/>
      <c r="AB306" s="440"/>
      <c r="AC306" s="440"/>
      <c r="AD306" s="440"/>
      <c r="AE306" s="440"/>
      <c r="AF306" s="440"/>
      <c r="AG306" s="440"/>
      <c r="AH306" s="440"/>
      <c r="AI306" s="440"/>
      <c r="AJ306" s="440"/>
      <c r="AK306" s="440"/>
      <c r="AL306" s="440"/>
      <c r="AM306" s="318"/>
    </row>
    <row r="307" spans="1:39" ht="15" outlineLevel="1">
      <c r="A307" s="544">
        <v>10</v>
      </c>
      <c r="B307" s="336" t="s">
        <v>22</v>
      </c>
      <c r="C307" s="317" t="s">
        <v>25</v>
      </c>
      <c r="D307" s="321">
        <f>23178167-D381</f>
        <v>18067403</v>
      </c>
      <c r="E307" s="321">
        <f>+'7-c.  2013'!AZ28-E381</f>
        <v>17748730.199999999</v>
      </c>
      <c r="F307" s="321">
        <f>+'7-c.  2013'!BA28-F381</f>
        <v>17502598.300000001</v>
      </c>
      <c r="G307" s="321">
        <f>+'7-c.  2013'!BB28-G381</f>
        <v>17495055.899999999</v>
      </c>
      <c r="H307" s="321">
        <f>+'7-c.  2013'!BC28-H381</f>
        <v>16694267.800000001</v>
      </c>
      <c r="I307" s="321">
        <f>+'7-c.  2013'!BD28-I381</f>
        <v>16338838.100000001</v>
      </c>
      <c r="J307" s="321">
        <f>+'7-c.  2013'!BE28-J381</f>
        <v>16338838.100000001</v>
      </c>
      <c r="K307" s="321">
        <f>+'7-c.  2013'!BF28-K381</f>
        <v>16533703</v>
      </c>
      <c r="L307" s="321">
        <f>+'7-c.  2013'!BG28-L381</f>
        <v>15618446.100000001</v>
      </c>
      <c r="M307" s="321">
        <f>+'7-c.  2013'!BH28-M381</f>
        <v>13239246</v>
      </c>
      <c r="N307" s="321">
        <v>12</v>
      </c>
      <c r="O307" s="321">
        <v>4348</v>
      </c>
      <c r="P307" s="321">
        <f>+'7-c.  2013'!U28</f>
        <v>4257.9465499999997</v>
      </c>
      <c r="Q307" s="321">
        <f>+'7-c.  2013'!V28</f>
        <v>4189.3681200000001</v>
      </c>
      <c r="R307" s="321">
        <f>+'7-c.  2013'!W28</f>
        <v>4187.0784000000003</v>
      </c>
      <c r="S307" s="321">
        <f>+'7-c.  2013'!X28</f>
        <v>3942.7469000000001</v>
      </c>
      <c r="T307" s="321">
        <f>+'7-c.  2013'!Y28</f>
        <v>3870.10214</v>
      </c>
      <c r="U307" s="321">
        <f>+'7-c.  2013'!Z28</f>
        <v>3870.10214</v>
      </c>
      <c r="V307" s="321">
        <f>+'7-c.  2013'!AA28</f>
        <v>3860.4640800000002</v>
      </c>
      <c r="W307" s="321">
        <f>+'7-c.  2013'!AB28</f>
        <v>3543.36141</v>
      </c>
      <c r="X307" s="321">
        <f>+'7-c.  2013'!AC28</f>
        <v>3081.9249500000001</v>
      </c>
      <c r="Y307" s="441"/>
      <c r="Z307" s="538">
        <v>0.09</v>
      </c>
      <c r="AA307" s="538">
        <v>0.64</v>
      </c>
      <c r="AB307" s="538">
        <v>0.23</v>
      </c>
      <c r="AC307" s="441">
        <v>0.1</v>
      </c>
      <c r="AD307" s="441"/>
      <c r="AE307" s="441"/>
      <c r="AF307" s="441"/>
      <c r="AG307" s="441"/>
      <c r="AH307" s="441"/>
      <c r="AI307" s="441"/>
      <c r="AJ307" s="441"/>
      <c r="AK307" s="441"/>
      <c r="AL307" s="441"/>
      <c r="AM307" s="322">
        <f>SUM(Y307:AL307)</f>
        <v>1.06</v>
      </c>
    </row>
    <row r="308" spans="1:39" ht="15" outlineLevel="1">
      <c r="B308" s="320" t="s">
        <v>252</v>
      </c>
      <c r="C308" s="317" t="s">
        <v>164</v>
      </c>
      <c r="D308" s="697">
        <v>9316522</v>
      </c>
      <c r="E308" s="321">
        <f>+'7-d.  2014'!AZ34</f>
        <v>9304613</v>
      </c>
      <c r="F308" s="321">
        <f>+'7-d.  2014'!BA34</f>
        <v>9301615</v>
      </c>
      <c r="G308" s="321">
        <f>+'7-d.  2014'!BB34</f>
        <v>9301615</v>
      </c>
      <c r="H308" s="321">
        <f>+'7-d.  2014'!BC34</f>
        <v>9199956</v>
      </c>
      <c r="I308" s="321">
        <f>+'7-d.  2014'!BD34</f>
        <v>9143752</v>
      </c>
      <c r="J308" s="321">
        <f>+'7-d.  2014'!BE34</f>
        <v>9143752</v>
      </c>
      <c r="K308" s="321">
        <f>+'7-d.  2014'!BF34</f>
        <v>8876305</v>
      </c>
      <c r="L308" s="321">
        <f>+'7-d.  2014'!BG34</f>
        <v>8522280</v>
      </c>
      <c r="M308" s="321">
        <f>+'7-d.  2014'!BH34</f>
        <v>8112566</v>
      </c>
      <c r="N308" s="321">
        <f>N307</f>
        <v>12</v>
      </c>
      <c r="O308" s="321">
        <v>852</v>
      </c>
      <c r="P308" s="321">
        <f>+'7-d.  2014'!U34</f>
        <v>849.12239999999997</v>
      </c>
      <c r="Q308" s="321">
        <f>+'7-d.  2014'!V34</f>
        <v>848.26160000000004</v>
      </c>
      <c r="R308" s="321">
        <f>+'7-d.  2014'!W34</f>
        <v>848.26160000000004</v>
      </c>
      <c r="S308" s="321">
        <f>+'7-d.  2014'!X34</f>
        <v>819.16150000000005</v>
      </c>
      <c r="T308" s="321">
        <f>+'7-d.  2014'!Y34</f>
        <v>810.56389999999999</v>
      </c>
      <c r="U308" s="321">
        <f>+'7-d.  2014'!Z34</f>
        <v>810.56389999999999</v>
      </c>
      <c r="V308" s="321">
        <f>+'7-d.  2014'!AA34</f>
        <v>810.56389999999999</v>
      </c>
      <c r="W308" s="321">
        <f>+'7-d.  2014'!AB34</f>
        <v>756.822</v>
      </c>
      <c r="X308" s="321">
        <f>+'7-d.  2014'!AC34</f>
        <v>694.14729999999997</v>
      </c>
      <c r="Y308" s="437">
        <f>Y307</f>
        <v>0</v>
      </c>
      <c r="Z308" s="437">
        <f>Z307</f>
        <v>0.09</v>
      </c>
      <c r="AA308" s="437">
        <f t="shared" ref="AA308:AL308" si="90">AA307</f>
        <v>0.64</v>
      </c>
      <c r="AB308" s="437">
        <f t="shared" si="90"/>
        <v>0.23</v>
      </c>
      <c r="AC308" s="437">
        <f t="shared" si="90"/>
        <v>0.1</v>
      </c>
      <c r="AD308" s="437">
        <f t="shared" si="90"/>
        <v>0</v>
      </c>
      <c r="AE308" s="437">
        <f t="shared" si="90"/>
        <v>0</v>
      </c>
      <c r="AF308" s="437">
        <f t="shared" si="90"/>
        <v>0</v>
      </c>
      <c r="AG308" s="437">
        <f t="shared" si="90"/>
        <v>0</v>
      </c>
      <c r="AH308" s="437">
        <f t="shared" si="90"/>
        <v>0</v>
      </c>
      <c r="AI308" s="437">
        <f t="shared" si="90"/>
        <v>0</v>
      </c>
      <c r="AJ308" s="437">
        <f t="shared" si="90"/>
        <v>0</v>
      </c>
      <c r="AK308" s="437">
        <f t="shared" si="90"/>
        <v>0</v>
      </c>
      <c r="AL308" s="437">
        <f t="shared" si="90"/>
        <v>0</v>
      </c>
      <c r="AM308" s="337"/>
    </row>
    <row r="309" spans="1:39" ht="15" outlineLevel="1">
      <c r="B309" s="336"/>
      <c r="C309" s="338"/>
      <c r="D309" s="317"/>
      <c r="E309" s="317"/>
      <c r="F309" s="317"/>
      <c r="G309" s="317"/>
      <c r="H309" s="317"/>
      <c r="I309" s="317"/>
      <c r="J309" s="317"/>
      <c r="K309" s="317"/>
      <c r="L309" s="317"/>
      <c r="M309" s="317"/>
      <c r="N309" s="317"/>
      <c r="O309" s="317"/>
      <c r="P309" s="317"/>
      <c r="Q309" s="317"/>
      <c r="R309" s="317"/>
      <c r="S309" s="317"/>
      <c r="T309" s="317"/>
      <c r="U309" s="317"/>
      <c r="V309" s="317"/>
      <c r="W309" s="317"/>
      <c r="X309" s="317"/>
      <c r="Y309" s="442"/>
      <c r="Z309" s="442"/>
      <c r="AA309" s="442"/>
      <c r="AB309" s="442"/>
      <c r="AC309" s="442"/>
      <c r="AD309" s="442"/>
      <c r="AE309" s="442"/>
      <c r="AF309" s="442"/>
      <c r="AG309" s="442"/>
      <c r="AH309" s="442"/>
      <c r="AI309" s="442"/>
      <c r="AJ309" s="442"/>
      <c r="AK309" s="442"/>
      <c r="AL309" s="442"/>
      <c r="AM309" s="339"/>
    </row>
    <row r="310" spans="1:39" ht="15" outlineLevel="1">
      <c r="A310" s="544">
        <v>11</v>
      </c>
      <c r="B310" s="340" t="s">
        <v>21</v>
      </c>
      <c r="C310" s="317" t="s">
        <v>25</v>
      </c>
      <c r="D310" s="694">
        <v>3914521</v>
      </c>
      <c r="E310" s="321">
        <f>+'7-c.  2013'!AZ30</f>
        <v>3914520.96</v>
      </c>
      <c r="F310" s="321">
        <f>+'7-c.  2013'!BA30</f>
        <v>3709132.6</v>
      </c>
      <c r="G310" s="321">
        <f>+'7-c.  2013'!BB30</f>
        <v>3004015.87</v>
      </c>
      <c r="H310" s="321">
        <f>+'7-c.  2013'!BC30</f>
        <v>962285.72699999996</v>
      </c>
      <c r="I310" s="321">
        <f>+'7-c.  2013'!BD30</f>
        <v>946789.89599999995</v>
      </c>
      <c r="J310" s="321">
        <f>+'7-c.  2013'!BE30</f>
        <v>946789.89599999995</v>
      </c>
      <c r="K310" s="321">
        <f>+'7-c.  2013'!BF30</f>
        <v>942976.65899999999</v>
      </c>
      <c r="L310" s="321">
        <f>+'7-c.  2013'!BG30</f>
        <v>942976.65899999999</v>
      </c>
      <c r="M310" s="321">
        <f>+'7-c.  2013'!BH30</f>
        <v>942976.65899999999</v>
      </c>
      <c r="N310" s="321">
        <v>12</v>
      </c>
      <c r="O310" s="321">
        <v>1193</v>
      </c>
      <c r="P310" s="321">
        <f>+'7-c.  2013'!U30</f>
        <v>1193.2774099999999</v>
      </c>
      <c r="Q310" s="321">
        <f>+'7-c.  2013'!V30</f>
        <v>1137.8845100000001</v>
      </c>
      <c r="R310" s="321">
        <f>+'7-c.  2013'!W30</f>
        <v>949.45305800000006</v>
      </c>
      <c r="S310" s="321">
        <f>+'7-c.  2013'!X30</f>
        <v>283.52096799999998</v>
      </c>
      <c r="T310" s="321">
        <f>+'7-c.  2013'!Y30</f>
        <v>276.83145500000001</v>
      </c>
      <c r="U310" s="321">
        <f>+'7-c.  2013'!Z30</f>
        <v>276.83145500000001</v>
      </c>
      <c r="V310" s="321">
        <f>+'7-c.  2013'!AA30</f>
        <v>273.01549999999997</v>
      </c>
      <c r="W310" s="321">
        <f>+'7-c.  2013'!AB30</f>
        <v>273.01549999999997</v>
      </c>
      <c r="X310" s="321">
        <f>+'7-c.  2013'!AC30</f>
        <v>273.01549999999997</v>
      </c>
      <c r="Y310" s="441"/>
      <c r="Z310" s="538">
        <v>1</v>
      </c>
      <c r="AA310" s="441"/>
      <c r="AB310" s="441"/>
      <c r="AC310" s="441"/>
      <c r="AD310" s="441"/>
      <c r="AE310" s="441"/>
      <c r="AF310" s="441"/>
      <c r="AG310" s="441"/>
      <c r="AH310" s="441"/>
      <c r="AI310" s="441"/>
      <c r="AJ310" s="441"/>
      <c r="AK310" s="441"/>
      <c r="AL310" s="441"/>
      <c r="AM310" s="322">
        <f>SUM(Y310:AL310)</f>
        <v>1</v>
      </c>
    </row>
    <row r="311" spans="1:39" ht="15" outlineLevel="1">
      <c r="B311" s="320" t="s">
        <v>252</v>
      </c>
      <c r="C311" s="317" t="s">
        <v>164</v>
      </c>
      <c r="D311" s="321"/>
      <c r="E311" s="321"/>
      <c r="F311" s="321"/>
      <c r="G311" s="321"/>
      <c r="H311" s="321"/>
      <c r="I311" s="321"/>
      <c r="J311" s="321"/>
      <c r="K311" s="321"/>
      <c r="L311" s="321"/>
      <c r="M311" s="321"/>
      <c r="N311" s="321">
        <f>N310</f>
        <v>12</v>
      </c>
      <c r="O311" s="321"/>
      <c r="P311" s="321"/>
      <c r="Q311" s="321"/>
      <c r="R311" s="321"/>
      <c r="S311" s="321"/>
      <c r="T311" s="321"/>
      <c r="U311" s="321"/>
      <c r="V311" s="321"/>
      <c r="W311" s="321"/>
      <c r="X311" s="321"/>
      <c r="Y311" s="437">
        <f>Y310</f>
        <v>0</v>
      </c>
      <c r="Z311" s="437">
        <f>Z310</f>
        <v>1</v>
      </c>
      <c r="AA311" s="437">
        <f t="shared" ref="AA311:AL311" si="91">AA310</f>
        <v>0</v>
      </c>
      <c r="AB311" s="437">
        <f t="shared" si="91"/>
        <v>0</v>
      </c>
      <c r="AC311" s="437">
        <f t="shared" si="91"/>
        <v>0</v>
      </c>
      <c r="AD311" s="437">
        <f t="shared" si="91"/>
        <v>0</v>
      </c>
      <c r="AE311" s="437">
        <f t="shared" si="91"/>
        <v>0</v>
      </c>
      <c r="AF311" s="437">
        <f t="shared" si="91"/>
        <v>0</v>
      </c>
      <c r="AG311" s="437">
        <f t="shared" si="91"/>
        <v>0</v>
      </c>
      <c r="AH311" s="437">
        <f t="shared" si="91"/>
        <v>0</v>
      </c>
      <c r="AI311" s="437">
        <f t="shared" si="91"/>
        <v>0</v>
      </c>
      <c r="AJ311" s="437">
        <f t="shared" si="91"/>
        <v>0</v>
      </c>
      <c r="AK311" s="437">
        <f t="shared" si="91"/>
        <v>0</v>
      </c>
      <c r="AL311" s="437">
        <f t="shared" si="91"/>
        <v>0</v>
      </c>
      <c r="AM311" s="337"/>
    </row>
    <row r="312" spans="1:39" ht="15" outlineLevel="1">
      <c r="B312" s="340"/>
      <c r="C312" s="338"/>
      <c r="D312" s="317"/>
      <c r="E312" s="317"/>
      <c r="F312" s="317"/>
      <c r="G312" s="317"/>
      <c r="H312" s="317"/>
      <c r="I312" s="317"/>
      <c r="J312" s="317"/>
      <c r="K312" s="317"/>
      <c r="L312" s="317"/>
      <c r="M312" s="317"/>
      <c r="N312" s="317"/>
      <c r="O312" s="317"/>
      <c r="P312" s="317"/>
      <c r="Q312" s="317"/>
      <c r="R312" s="317"/>
      <c r="S312" s="317"/>
      <c r="T312" s="317"/>
      <c r="U312" s="317"/>
      <c r="V312" s="317"/>
      <c r="W312" s="317"/>
      <c r="X312" s="317"/>
      <c r="Y312" s="442"/>
      <c r="Z312" s="443"/>
      <c r="AA312" s="442"/>
      <c r="AB312" s="442"/>
      <c r="AC312" s="442"/>
      <c r="AD312" s="442"/>
      <c r="AE312" s="442"/>
      <c r="AF312" s="442"/>
      <c r="AG312" s="442"/>
      <c r="AH312" s="442"/>
      <c r="AI312" s="442"/>
      <c r="AJ312" s="442"/>
      <c r="AK312" s="442"/>
      <c r="AL312" s="442"/>
      <c r="AM312" s="339"/>
    </row>
    <row r="313" spans="1:39" ht="15" outlineLevel="1">
      <c r="A313" s="544">
        <v>12</v>
      </c>
      <c r="B313" s="340" t="s">
        <v>23</v>
      </c>
      <c r="C313" s="317" t="s">
        <v>25</v>
      </c>
      <c r="D313" s="321"/>
      <c r="E313" s="321"/>
      <c r="F313" s="321"/>
      <c r="G313" s="321"/>
      <c r="H313" s="321"/>
      <c r="I313" s="321"/>
      <c r="J313" s="321"/>
      <c r="K313" s="321"/>
      <c r="L313" s="321"/>
      <c r="M313" s="321"/>
      <c r="N313" s="321">
        <v>3</v>
      </c>
      <c r="O313" s="321"/>
      <c r="P313" s="321"/>
      <c r="Q313" s="321"/>
      <c r="R313" s="321"/>
      <c r="S313" s="321"/>
      <c r="T313" s="321"/>
      <c r="U313" s="321"/>
      <c r="V313" s="321"/>
      <c r="W313" s="321"/>
      <c r="X313" s="321"/>
      <c r="Y313" s="441"/>
      <c r="Z313" s="441"/>
      <c r="AA313" s="441"/>
      <c r="AB313" s="441"/>
      <c r="AC313" s="441"/>
      <c r="AD313" s="441"/>
      <c r="AE313" s="441"/>
      <c r="AF313" s="441"/>
      <c r="AG313" s="441"/>
      <c r="AH313" s="441"/>
      <c r="AI313" s="441"/>
      <c r="AJ313" s="441"/>
      <c r="AK313" s="441"/>
      <c r="AL313" s="441"/>
      <c r="AM313" s="322">
        <f>SUM(Y313:AL313)</f>
        <v>0</v>
      </c>
    </row>
    <row r="314" spans="1:39" ht="15" outlineLevel="1">
      <c r="B314" s="320" t="s">
        <v>252</v>
      </c>
      <c r="C314" s="317" t="s">
        <v>164</v>
      </c>
      <c r="D314" s="321"/>
      <c r="E314" s="321"/>
      <c r="F314" s="321"/>
      <c r="G314" s="321"/>
      <c r="H314" s="321"/>
      <c r="I314" s="321"/>
      <c r="J314" s="321"/>
      <c r="K314" s="321"/>
      <c r="L314" s="321"/>
      <c r="M314" s="321"/>
      <c r="N314" s="321">
        <f>N313</f>
        <v>3</v>
      </c>
      <c r="O314" s="321"/>
      <c r="P314" s="321"/>
      <c r="Q314" s="321"/>
      <c r="R314" s="321"/>
      <c r="S314" s="321"/>
      <c r="T314" s="321"/>
      <c r="U314" s="321"/>
      <c r="V314" s="321"/>
      <c r="W314" s="321"/>
      <c r="X314" s="321"/>
      <c r="Y314" s="437">
        <f>Y313</f>
        <v>0</v>
      </c>
      <c r="Z314" s="437">
        <f>Z313</f>
        <v>0</v>
      </c>
      <c r="AA314" s="437">
        <f t="shared" ref="AA314:AL314" si="92">AA313</f>
        <v>0</v>
      </c>
      <c r="AB314" s="437">
        <f t="shared" si="92"/>
        <v>0</v>
      </c>
      <c r="AC314" s="437">
        <f t="shared" si="92"/>
        <v>0</v>
      </c>
      <c r="AD314" s="437">
        <f t="shared" si="92"/>
        <v>0</v>
      </c>
      <c r="AE314" s="437">
        <f t="shared" si="92"/>
        <v>0</v>
      </c>
      <c r="AF314" s="437">
        <f t="shared" si="92"/>
        <v>0</v>
      </c>
      <c r="AG314" s="437">
        <f t="shared" si="92"/>
        <v>0</v>
      </c>
      <c r="AH314" s="437">
        <f t="shared" si="92"/>
        <v>0</v>
      </c>
      <c r="AI314" s="437">
        <f t="shared" si="92"/>
        <v>0</v>
      </c>
      <c r="AJ314" s="437">
        <f t="shared" si="92"/>
        <v>0</v>
      </c>
      <c r="AK314" s="437">
        <f t="shared" si="92"/>
        <v>0</v>
      </c>
      <c r="AL314" s="437">
        <f t="shared" si="92"/>
        <v>0</v>
      </c>
      <c r="AM314" s="337"/>
    </row>
    <row r="315" spans="1:39" ht="15" outlineLevel="1">
      <c r="B315" s="340"/>
      <c r="C315" s="338"/>
      <c r="D315" s="342"/>
      <c r="E315" s="342"/>
      <c r="F315" s="342"/>
      <c r="G315" s="342"/>
      <c r="H315" s="342"/>
      <c r="I315" s="342"/>
      <c r="J315" s="342"/>
      <c r="K315" s="342"/>
      <c r="L315" s="342"/>
      <c r="M315" s="342"/>
      <c r="N315" s="317"/>
      <c r="O315" s="342"/>
      <c r="P315" s="342"/>
      <c r="Q315" s="342"/>
      <c r="R315" s="342"/>
      <c r="S315" s="342"/>
      <c r="T315" s="342"/>
      <c r="U315" s="342"/>
      <c r="V315" s="342"/>
      <c r="W315" s="342"/>
      <c r="X315" s="342"/>
      <c r="Y315" s="442"/>
      <c r="Z315" s="443"/>
      <c r="AA315" s="442"/>
      <c r="AB315" s="442"/>
      <c r="AC315" s="442"/>
      <c r="AD315" s="442"/>
      <c r="AE315" s="442"/>
      <c r="AF315" s="442"/>
      <c r="AG315" s="442"/>
      <c r="AH315" s="442"/>
      <c r="AI315" s="442"/>
      <c r="AJ315" s="442"/>
      <c r="AK315" s="442"/>
      <c r="AL315" s="442"/>
      <c r="AM315" s="339"/>
    </row>
    <row r="316" spans="1:39" ht="15" outlineLevel="1">
      <c r="A316" s="544">
        <v>13</v>
      </c>
      <c r="B316" s="340" t="s">
        <v>24</v>
      </c>
      <c r="C316" s="317" t="s">
        <v>25</v>
      </c>
      <c r="D316" s="321"/>
      <c r="E316" s="321"/>
      <c r="F316" s="321"/>
      <c r="G316" s="321"/>
      <c r="H316" s="321"/>
      <c r="I316" s="321"/>
      <c r="J316" s="321"/>
      <c r="K316" s="321"/>
      <c r="L316" s="321"/>
      <c r="M316" s="321"/>
      <c r="N316" s="321">
        <v>12</v>
      </c>
      <c r="O316" s="321"/>
      <c r="P316" s="321"/>
      <c r="Q316" s="321"/>
      <c r="R316" s="321"/>
      <c r="S316" s="321"/>
      <c r="T316" s="321"/>
      <c r="U316" s="321"/>
      <c r="V316" s="321"/>
      <c r="W316" s="321"/>
      <c r="X316" s="321"/>
      <c r="Y316" s="441"/>
      <c r="Z316" s="441"/>
      <c r="AA316" s="441">
        <v>0.22</v>
      </c>
      <c r="AB316" s="441">
        <v>0.78</v>
      </c>
      <c r="AC316" s="441"/>
      <c r="AD316" s="441"/>
      <c r="AE316" s="441"/>
      <c r="AF316" s="441"/>
      <c r="AG316" s="441"/>
      <c r="AH316" s="441"/>
      <c r="AI316" s="441"/>
      <c r="AJ316" s="441"/>
      <c r="AK316" s="441"/>
      <c r="AL316" s="441"/>
      <c r="AM316" s="322">
        <f>SUM(Y316:AL316)</f>
        <v>1</v>
      </c>
    </row>
    <row r="317" spans="1:39" ht="15" outlineLevel="1">
      <c r="B317" s="320" t="s">
        <v>252</v>
      </c>
      <c r="C317" s="317" t="s">
        <v>164</v>
      </c>
      <c r="D317" s="698">
        <v>211782</v>
      </c>
      <c r="E317" s="321">
        <f>+'7-d.  2014'!AZ31</f>
        <v>211782.2</v>
      </c>
      <c r="F317" s="321">
        <f>+'7-d.  2014'!BA31</f>
        <v>211782.2</v>
      </c>
      <c r="G317" s="321">
        <f>+'7-d.  2014'!BB31</f>
        <v>211782.2</v>
      </c>
      <c r="H317" s="321">
        <f>+'7-d.  2014'!BC31</f>
        <v>211782.2</v>
      </c>
      <c r="I317" s="321">
        <f>+'7-d.  2014'!BD31</f>
        <v>211782.2</v>
      </c>
      <c r="J317" s="321">
        <f>+'7-d.  2014'!BE31</f>
        <v>211782.2</v>
      </c>
      <c r="K317" s="321">
        <f>+'7-d.  2014'!BF31</f>
        <v>211782.2</v>
      </c>
      <c r="L317" s="321">
        <f>+'7-d.  2014'!BG31</f>
        <v>211782.2</v>
      </c>
      <c r="M317" s="321">
        <f>+'7-d.  2014'!BH31</f>
        <v>211782.2</v>
      </c>
      <c r="N317" s="321">
        <f>N316</f>
        <v>12</v>
      </c>
      <c r="O317" s="321">
        <v>98</v>
      </c>
      <c r="P317" s="321">
        <f>+'7-d.  2014'!U31</f>
        <v>97.607780000000005</v>
      </c>
      <c r="Q317" s="321">
        <f>+'7-d.  2014'!V31</f>
        <v>97.607780000000005</v>
      </c>
      <c r="R317" s="321">
        <f>+'7-d.  2014'!W31</f>
        <v>97.607780000000005</v>
      </c>
      <c r="S317" s="321">
        <f>+'7-d.  2014'!X31</f>
        <v>97.607780000000005</v>
      </c>
      <c r="T317" s="321">
        <f>+'7-d.  2014'!Y31</f>
        <v>97.607780000000005</v>
      </c>
      <c r="U317" s="321">
        <f>+'7-d.  2014'!Z31</f>
        <v>97.607780000000005</v>
      </c>
      <c r="V317" s="321">
        <f>+'7-d.  2014'!AA31</f>
        <v>97.607780000000005</v>
      </c>
      <c r="W317" s="321">
        <f>+'7-d.  2014'!AB31</f>
        <v>97.607780000000005</v>
      </c>
      <c r="X317" s="321">
        <f>+'7-d.  2014'!AC31</f>
        <v>97.607780000000005</v>
      </c>
      <c r="Y317" s="437">
        <f>Y316</f>
        <v>0</v>
      </c>
      <c r="Z317" s="437">
        <f>Z316</f>
        <v>0</v>
      </c>
      <c r="AA317" s="437">
        <f t="shared" ref="AA317:AL317" si="93">AA316</f>
        <v>0.22</v>
      </c>
      <c r="AB317" s="437">
        <f t="shared" si="93"/>
        <v>0.78</v>
      </c>
      <c r="AC317" s="437">
        <f t="shared" si="93"/>
        <v>0</v>
      </c>
      <c r="AD317" s="437">
        <f t="shared" si="93"/>
        <v>0</v>
      </c>
      <c r="AE317" s="437">
        <f t="shared" si="93"/>
        <v>0</v>
      </c>
      <c r="AF317" s="437">
        <f t="shared" si="93"/>
        <v>0</v>
      </c>
      <c r="AG317" s="437">
        <f t="shared" si="93"/>
        <v>0</v>
      </c>
      <c r="AH317" s="437">
        <f t="shared" si="93"/>
        <v>0</v>
      </c>
      <c r="AI317" s="437">
        <f t="shared" si="93"/>
        <v>0</v>
      </c>
      <c r="AJ317" s="437">
        <f t="shared" si="93"/>
        <v>0</v>
      </c>
      <c r="AK317" s="437">
        <f t="shared" si="93"/>
        <v>0</v>
      </c>
      <c r="AL317" s="437">
        <f t="shared" si="93"/>
        <v>0</v>
      </c>
      <c r="AM317" s="337"/>
    </row>
    <row r="318" spans="1:39" ht="15" outlineLevel="1">
      <c r="B318" s="340"/>
      <c r="C318" s="338"/>
      <c r="D318" s="342"/>
      <c r="E318" s="342"/>
      <c r="F318" s="342"/>
      <c r="G318" s="342"/>
      <c r="H318" s="342"/>
      <c r="I318" s="342"/>
      <c r="J318" s="342"/>
      <c r="K318" s="342"/>
      <c r="L318" s="342"/>
      <c r="M318" s="342"/>
      <c r="N318" s="317"/>
      <c r="O318" s="342"/>
      <c r="P318" s="342"/>
      <c r="Q318" s="342"/>
      <c r="R318" s="342"/>
      <c r="S318" s="342"/>
      <c r="T318" s="342"/>
      <c r="U318" s="342"/>
      <c r="V318" s="342"/>
      <c r="W318" s="342"/>
      <c r="X318" s="342"/>
      <c r="Y318" s="442"/>
      <c r="Z318" s="442"/>
      <c r="AA318" s="442"/>
      <c r="AB318" s="442"/>
      <c r="AC318" s="442"/>
      <c r="AD318" s="442"/>
      <c r="AE318" s="442"/>
      <c r="AF318" s="442"/>
      <c r="AG318" s="442"/>
      <c r="AH318" s="442"/>
      <c r="AI318" s="442"/>
      <c r="AJ318" s="442"/>
      <c r="AK318" s="442"/>
      <c r="AL318" s="442"/>
      <c r="AM318" s="339"/>
    </row>
    <row r="319" spans="1:39" ht="15" outlineLevel="1">
      <c r="A319" s="544">
        <v>14</v>
      </c>
      <c r="B319" s="340" t="s">
        <v>20</v>
      </c>
      <c r="C319" s="317" t="s">
        <v>25</v>
      </c>
      <c r="D319" s="695">
        <v>532958</v>
      </c>
      <c r="E319" s="321">
        <f>+'7-c.  2013'!AZ25</f>
        <v>532958.446</v>
      </c>
      <c r="F319" s="321">
        <f>+'7-c.  2013'!BA25</f>
        <v>532958.446</v>
      </c>
      <c r="G319" s="321">
        <f>+'7-c.  2013'!BB25</f>
        <v>532958.446</v>
      </c>
      <c r="H319" s="321">
        <f>+'7-c.  2013'!BC25</f>
        <v>0</v>
      </c>
      <c r="I319" s="321">
        <f>+'7-c.  2013'!BD25</f>
        <v>0</v>
      </c>
      <c r="J319" s="321">
        <f>+'7-c.  2013'!BE25</f>
        <v>0</v>
      </c>
      <c r="K319" s="321">
        <f>+'7-c.  2013'!BF25</f>
        <v>0</v>
      </c>
      <c r="L319" s="321">
        <f>+'7-c.  2013'!BG25</f>
        <v>0</v>
      </c>
      <c r="M319" s="321">
        <f>+'7-c.  2013'!BH25</f>
        <v>0</v>
      </c>
      <c r="N319" s="321">
        <v>12</v>
      </c>
      <c r="O319" s="321">
        <v>97</v>
      </c>
      <c r="P319" s="321">
        <f>+'7-c.  2013'!U25</f>
        <v>96.939442900000003</v>
      </c>
      <c r="Q319" s="321">
        <f>+'7-c.  2013'!V25</f>
        <v>96.939442900000003</v>
      </c>
      <c r="R319" s="321">
        <f>+'7-c.  2013'!W25</f>
        <v>96.939442900000003</v>
      </c>
      <c r="S319" s="321">
        <f>+'7-c.  2013'!X25</f>
        <v>0</v>
      </c>
      <c r="T319" s="321">
        <f>+'7-c.  2013'!Y25</f>
        <v>0</v>
      </c>
      <c r="U319" s="321">
        <f>+'7-c.  2013'!Z25</f>
        <v>0</v>
      </c>
      <c r="V319" s="321">
        <f>+'7-c.  2013'!AA25</f>
        <v>0</v>
      </c>
      <c r="W319" s="321">
        <f>+'7-c.  2013'!AB25</f>
        <v>0</v>
      </c>
      <c r="X319" s="321">
        <f>+'7-c.  2013'!AC25</f>
        <v>0</v>
      </c>
      <c r="Y319" s="441"/>
      <c r="Z319" s="441"/>
      <c r="AA319" s="538">
        <v>0.18</v>
      </c>
      <c r="AB319" s="441">
        <v>0.76</v>
      </c>
      <c r="AC319" s="441">
        <v>0.06</v>
      </c>
      <c r="AD319" s="441"/>
      <c r="AE319" s="441"/>
      <c r="AF319" s="441"/>
      <c r="AG319" s="441"/>
      <c r="AH319" s="441"/>
      <c r="AI319" s="441"/>
      <c r="AJ319" s="441"/>
      <c r="AK319" s="441"/>
      <c r="AL319" s="441"/>
      <c r="AM319" s="322">
        <f>SUM(Y319:AL319)</f>
        <v>1</v>
      </c>
    </row>
    <row r="320" spans="1:39" ht="15" outlineLevel="1">
      <c r="B320" s="320" t="s">
        <v>252</v>
      </c>
      <c r="C320" s="317" t="s">
        <v>164</v>
      </c>
      <c r="D320" s="699">
        <v>242768</v>
      </c>
      <c r="E320" s="321">
        <f>+'7-d.  2014'!AZ28+'7-d.  2014'!AZ29</f>
        <v>242767.986</v>
      </c>
      <c r="F320" s="321">
        <f>+'7-d.  2014'!BA28+'7-d.  2014'!BA29</f>
        <v>242767.986</v>
      </c>
      <c r="G320" s="321">
        <f>+'7-d.  2014'!BB28+'7-d.  2014'!BB29</f>
        <v>242767.986</v>
      </c>
      <c r="H320" s="321">
        <f>+'7-d.  2014'!BC28+'7-d.  2014'!BC29</f>
        <v>0</v>
      </c>
      <c r="I320" s="321">
        <f>+'7-d.  2014'!BD28+'7-d.  2014'!BD29</f>
        <v>0</v>
      </c>
      <c r="J320" s="321">
        <f>+'7-d.  2014'!BE28+'7-d.  2014'!BE29</f>
        <v>0</v>
      </c>
      <c r="K320" s="321">
        <f>+'7-d.  2014'!BF28+'7-d.  2014'!BF29</f>
        <v>0</v>
      </c>
      <c r="L320" s="321">
        <f>+'7-d.  2014'!BG28+'7-d.  2014'!BG29</f>
        <v>0</v>
      </c>
      <c r="M320" s="321">
        <f>+'7-d.  2014'!BH28+'7-d.  2014'!BH29</f>
        <v>0</v>
      </c>
      <c r="N320" s="321">
        <f>N319</f>
        <v>12</v>
      </c>
      <c r="O320" s="321">
        <v>44</v>
      </c>
      <c r="P320" s="321">
        <f>+'7-d.  2014'!U28+'7-d.  2014'!U29</f>
        <v>44.156905000000002</v>
      </c>
      <c r="Q320" s="321">
        <f>+'7-d.  2014'!V28+'7-d.  2014'!V29</f>
        <v>44.156905000000002</v>
      </c>
      <c r="R320" s="321">
        <f>+'7-d.  2014'!W28+'7-d.  2014'!W29</f>
        <v>44.156905000000002</v>
      </c>
      <c r="S320" s="321">
        <f>+'7-d.  2014'!X28+'7-d.  2014'!X29</f>
        <v>0</v>
      </c>
      <c r="T320" s="321">
        <f>+'7-d.  2014'!Y28+'7-d.  2014'!Y29</f>
        <v>0</v>
      </c>
      <c r="U320" s="321">
        <f>+'7-d.  2014'!Z28+'7-d.  2014'!Z29</f>
        <v>0</v>
      </c>
      <c r="V320" s="321">
        <f>+'7-d.  2014'!AA28+'7-d.  2014'!AA29</f>
        <v>0</v>
      </c>
      <c r="W320" s="321">
        <f>+'7-d.  2014'!AB28+'7-d.  2014'!AB29</f>
        <v>0</v>
      </c>
      <c r="X320" s="321">
        <f>+'7-d.  2014'!AC28+'7-d.  2014'!AC29</f>
        <v>0</v>
      </c>
      <c r="Y320" s="437">
        <f>Y319</f>
        <v>0</v>
      </c>
      <c r="Z320" s="437">
        <f>Z319</f>
        <v>0</v>
      </c>
      <c r="AA320" s="437">
        <f t="shared" ref="AA320:AL320" si="94">AA319</f>
        <v>0.18</v>
      </c>
      <c r="AB320" s="437">
        <f t="shared" si="94"/>
        <v>0.76</v>
      </c>
      <c r="AC320" s="437">
        <f t="shared" si="94"/>
        <v>0.06</v>
      </c>
      <c r="AD320" s="437">
        <f t="shared" si="94"/>
        <v>0</v>
      </c>
      <c r="AE320" s="437">
        <f t="shared" si="94"/>
        <v>0</v>
      </c>
      <c r="AF320" s="437">
        <f t="shared" si="94"/>
        <v>0</v>
      </c>
      <c r="AG320" s="437">
        <f t="shared" si="94"/>
        <v>0</v>
      </c>
      <c r="AH320" s="437">
        <f t="shared" si="94"/>
        <v>0</v>
      </c>
      <c r="AI320" s="437">
        <f t="shared" si="94"/>
        <v>0</v>
      </c>
      <c r="AJ320" s="437">
        <f t="shared" si="94"/>
        <v>0</v>
      </c>
      <c r="AK320" s="437">
        <f t="shared" si="94"/>
        <v>0</v>
      </c>
      <c r="AL320" s="437">
        <f t="shared" si="94"/>
        <v>0</v>
      </c>
      <c r="AM320" s="337"/>
    </row>
    <row r="321" spans="1:39" ht="15" outlineLevel="1">
      <c r="B321" s="340"/>
      <c r="C321" s="338"/>
      <c r="D321" s="342"/>
      <c r="E321" s="342"/>
      <c r="F321" s="342"/>
      <c r="G321" s="342"/>
      <c r="H321" s="342"/>
      <c r="I321" s="342"/>
      <c r="J321" s="342"/>
      <c r="K321" s="342"/>
      <c r="L321" s="342"/>
      <c r="M321" s="342"/>
      <c r="N321" s="317"/>
      <c r="O321" s="342"/>
      <c r="P321" s="342"/>
      <c r="Q321" s="342"/>
      <c r="R321" s="342"/>
      <c r="S321" s="342"/>
      <c r="T321" s="342"/>
      <c r="U321" s="342"/>
      <c r="V321" s="342"/>
      <c r="W321" s="342"/>
      <c r="X321" s="342"/>
      <c r="Y321" s="442"/>
      <c r="Z321" s="443"/>
      <c r="AA321" s="442"/>
      <c r="AB321" s="442"/>
      <c r="AC321" s="442"/>
      <c r="AD321" s="442"/>
      <c r="AE321" s="442"/>
      <c r="AF321" s="442"/>
      <c r="AG321" s="442"/>
      <c r="AH321" s="442"/>
      <c r="AI321" s="442"/>
      <c r="AJ321" s="442"/>
      <c r="AK321" s="442"/>
      <c r="AL321" s="442"/>
      <c r="AM321" s="339"/>
    </row>
    <row r="322" spans="1:39" s="309" customFormat="1" ht="15" outlineLevel="1">
      <c r="A322" s="544">
        <v>15</v>
      </c>
      <c r="B322" s="340" t="s">
        <v>499</v>
      </c>
      <c r="C322" s="317" t="s">
        <v>25</v>
      </c>
      <c r="D322" s="321"/>
      <c r="E322" s="321"/>
      <c r="F322" s="321"/>
      <c r="G322" s="321"/>
      <c r="H322" s="321"/>
      <c r="I322" s="321"/>
      <c r="J322" s="321"/>
      <c r="K322" s="321"/>
      <c r="L322" s="321"/>
      <c r="M322" s="321"/>
      <c r="N322" s="317"/>
      <c r="O322" s="321"/>
      <c r="P322" s="321"/>
      <c r="Q322" s="321"/>
      <c r="R322" s="321"/>
      <c r="S322" s="321"/>
      <c r="T322" s="321"/>
      <c r="U322" s="321"/>
      <c r="V322" s="321"/>
      <c r="W322" s="321"/>
      <c r="X322" s="321"/>
      <c r="Y322" s="441"/>
      <c r="Z322" s="441"/>
      <c r="AA322" s="441"/>
      <c r="AB322" s="441"/>
      <c r="AC322" s="441"/>
      <c r="AD322" s="441"/>
      <c r="AE322" s="441"/>
      <c r="AF322" s="441"/>
      <c r="AG322" s="441"/>
      <c r="AH322" s="441"/>
      <c r="AI322" s="441"/>
      <c r="AJ322" s="441"/>
      <c r="AK322" s="441"/>
      <c r="AL322" s="441"/>
      <c r="AM322" s="322">
        <f>SUM(Y322:AL322)</f>
        <v>0</v>
      </c>
    </row>
    <row r="323" spans="1:39" s="309" customFormat="1" ht="15" outlineLevel="1">
      <c r="A323" s="544"/>
      <c r="B323" s="341" t="s">
        <v>252</v>
      </c>
      <c r="C323" s="317" t="s">
        <v>164</v>
      </c>
      <c r="D323" s="321"/>
      <c r="E323" s="321"/>
      <c r="F323" s="321"/>
      <c r="G323" s="321"/>
      <c r="H323" s="321"/>
      <c r="I323" s="321"/>
      <c r="J323" s="321"/>
      <c r="K323" s="321"/>
      <c r="L323" s="321"/>
      <c r="M323" s="321"/>
      <c r="N323" s="317"/>
      <c r="O323" s="321"/>
      <c r="P323" s="321"/>
      <c r="Q323" s="321"/>
      <c r="R323" s="321"/>
      <c r="S323" s="321"/>
      <c r="T323" s="321"/>
      <c r="U323" s="321"/>
      <c r="V323" s="321"/>
      <c r="W323" s="321"/>
      <c r="X323" s="321"/>
      <c r="Y323" s="437">
        <f>Y322</f>
        <v>0</v>
      </c>
      <c r="Z323" s="437">
        <f>Z322</f>
        <v>0</v>
      </c>
      <c r="AA323" s="437">
        <f t="shared" ref="AA323:AL323" si="95">AA322</f>
        <v>0</v>
      </c>
      <c r="AB323" s="437">
        <f t="shared" si="95"/>
        <v>0</v>
      </c>
      <c r="AC323" s="437">
        <f t="shared" si="95"/>
        <v>0</v>
      </c>
      <c r="AD323" s="437">
        <f t="shared" si="95"/>
        <v>0</v>
      </c>
      <c r="AE323" s="437">
        <f t="shared" si="95"/>
        <v>0</v>
      </c>
      <c r="AF323" s="437">
        <f t="shared" si="95"/>
        <v>0</v>
      </c>
      <c r="AG323" s="437">
        <f t="shared" si="95"/>
        <v>0</v>
      </c>
      <c r="AH323" s="437">
        <f t="shared" si="95"/>
        <v>0</v>
      </c>
      <c r="AI323" s="437">
        <f t="shared" si="95"/>
        <v>0</v>
      </c>
      <c r="AJ323" s="437">
        <f t="shared" si="95"/>
        <v>0</v>
      </c>
      <c r="AK323" s="437">
        <f t="shared" si="95"/>
        <v>0</v>
      </c>
      <c r="AL323" s="437">
        <f t="shared" si="95"/>
        <v>0</v>
      </c>
      <c r="AM323" s="337"/>
    </row>
    <row r="324" spans="1:39" s="309" customFormat="1" ht="15" outlineLevel="1">
      <c r="A324" s="544"/>
      <c r="B324" s="340"/>
      <c r="C324" s="338"/>
      <c r="D324" s="342"/>
      <c r="E324" s="342"/>
      <c r="F324" s="342"/>
      <c r="G324" s="342"/>
      <c r="H324" s="342"/>
      <c r="I324" s="342"/>
      <c r="J324" s="342"/>
      <c r="K324" s="342"/>
      <c r="L324" s="342"/>
      <c r="M324" s="342"/>
      <c r="N324" s="317"/>
      <c r="O324" s="342"/>
      <c r="P324" s="342"/>
      <c r="Q324" s="342"/>
      <c r="R324" s="342"/>
      <c r="S324" s="342"/>
      <c r="T324" s="342"/>
      <c r="U324" s="342"/>
      <c r="V324" s="342"/>
      <c r="W324" s="342"/>
      <c r="X324" s="342"/>
      <c r="Y324" s="444"/>
      <c r="Z324" s="442"/>
      <c r="AA324" s="442"/>
      <c r="AB324" s="442"/>
      <c r="AC324" s="442"/>
      <c r="AD324" s="442"/>
      <c r="AE324" s="442"/>
      <c r="AF324" s="442"/>
      <c r="AG324" s="442"/>
      <c r="AH324" s="442"/>
      <c r="AI324" s="442"/>
      <c r="AJ324" s="442"/>
      <c r="AK324" s="442"/>
      <c r="AL324" s="442"/>
      <c r="AM324" s="339"/>
    </row>
    <row r="325" spans="1:39" s="309" customFormat="1" ht="30" outlineLevel="1">
      <c r="A325" s="544">
        <v>16</v>
      </c>
      <c r="B325" s="340" t="s">
        <v>500</v>
      </c>
      <c r="C325" s="317" t="s">
        <v>25</v>
      </c>
      <c r="D325" s="321"/>
      <c r="E325" s="321"/>
      <c r="F325" s="321"/>
      <c r="G325" s="321"/>
      <c r="H325" s="321"/>
      <c r="I325" s="321"/>
      <c r="J325" s="321"/>
      <c r="K325" s="321"/>
      <c r="L325" s="321"/>
      <c r="M325" s="321"/>
      <c r="N325" s="317"/>
      <c r="O325" s="321"/>
      <c r="P325" s="321"/>
      <c r="Q325" s="321"/>
      <c r="R325" s="321"/>
      <c r="S325" s="321"/>
      <c r="T325" s="321"/>
      <c r="U325" s="321"/>
      <c r="V325" s="321"/>
      <c r="W325" s="321"/>
      <c r="X325" s="321"/>
      <c r="Y325" s="441"/>
      <c r="Z325" s="441"/>
      <c r="AA325" s="441"/>
      <c r="AB325" s="441"/>
      <c r="AC325" s="441"/>
      <c r="AD325" s="441"/>
      <c r="AE325" s="441"/>
      <c r="AF325" s="441"/>
      <c r="AG325" s="441"/>
      <c r="AH325" s="441"/>
      <c r="AI325" s="441"/>
      <c r="AJ325" s="441"/>
      <c r="AK325" s="441"/>
      <c r="AL325" s="441"/>
      <c r="AM325" s="322">
        <f>SUM(Y325:AL325)</f>
        <v>0</v>
      </c>
    </row>
    <row r="326" spans="1:39" s="309" customFormat="1" ht="15" outlineLevel="1">
      <c r="A326" s="544"/>
      <c r="B326" s="341" t="s">
        <v>252</v>
      </c>
      <c r="C326" s="317" t="s">
        <v>164</v>
      </c>
      <c r="D326" s="321"/>
      <c r="E326" s="321"/>
      <c r="F326" s="321"/>
      <c r="G326" s="321"/>
      <c r="H326" s="321"/>
      <c r="I326" s="321"/>
      <c r="J326" s="321"/>
      <c r="K326" s="321"/>
      <c r="L326" s="321"/>
      <c r="M326" s="321"/>
      <c r="N326" s="317"/>
      <c r="O326" s="321"/>
      <c r="P326" s="321"/>
      <c r="Q326" s="321"/>
      <c r="R326" s="321"/>
      <c r="S326" s="321"/>
      <c r="T326" s="321"/>
      <c r="U326" s="321"/>
      <c r="V326" s="321"/>
      <c r="W326" s="321"/>
      <c r="X326" s="321"/>
      <c r="Y326" s="437">
        <f>Y325</f>
        <v>0</v>
      </c>
      <c r="Z326" s="437">
        <f>Z325</f>
        <v>0</v>
      </c>
      <c r="AA326" s="437">
        <f t="shared" ref="AA326:AL326" si="96">AA325</f>
        <v>0</v>
      </c>
      <c r="AB326" s="437">
        <f t="shared" si="96"/>
        <v>0</v>
      </c>
      <c r="AC326" s="437">
        <f t="shared" si="96"/>
        <v>0</v>
      </c>
      <c r="AD326" s="437">
        <f t="shared" si="96"/>
        <v>0</v>
      </c>
      <c r="AE326" s="437">
        <f t="shared" si="96"/>
        <v>0</v>
      </c>
      <c r="AF326" s="437">
        <f t="shared" si="96"/>
        <v>0</v>
      </c>
      <c r="AG326" s="437">
        <f t="shared" si="96"/>
        <v>0</v>
      </c>
      <c r="AH326" s="437">
        <f t="shared" si="96"/>
        <v>0</v>
      </c>
      <c r="AI326" s="437">
        <f t="shared" si="96"/>
        <v>0</v>
      </c>
      <c r="AJ326" s="437">
        <f t="shared" si="96"/>
        <v>0</v>
      </c>
      <c r="AK326" s="437">
        <f t="shared" si="96"/>
        <v>0</v>
      </c>
      <c r="AL326" s="437">
        <f t="shared" si="96"/>
        <v>0</v>
      </c>
      <c r="AM326" s="337"/>
    </row>
    <row r="327" spans="1:39" s="309" customFormat="1" ht="15" outlineLevel="1">
      <c r="A327" s="544"/>
      <c r="B327" s="340"/>
      <c r="C327" s="338"/>
      <c r="D327" s="342"/>
      <c r="E327" s="342"/>
      <c r="F327" s="342"/>
      <c r="G327" s="342"/>
      <c r="H327" s="342"/>
      <c r="I327" s="342"/>
      <c r="J327" s="342"/>
      <c r="K327" s="342"/>
      <c r="L327" s="342"/>
      <c r="M327" s="342"/>
      <c r="N327" s="317"/>
      <c r="O327" s="342"/>
      <c r="P327" s="342"/>
      <c r="Q327" s="342"/>
      <c r="R327" s="342"/>
      <c r="S327" s="342"/>
      <c r="T327" s="342"/>
      <c r="U327" s="342"/>
      <c r="V327" s="342"/>
      <c r="W327" s="342"/>
      <c r="X327" s="342"/>
      <c r="Y327" s="444"/>
      <c r="Z327" s="442"/>
      <c r="AA327" s="442"/>
      <c r="AB327" s="442"/>
      <c r="AC327" s="442"/>
      <c r="AD327" s="442"/>
      <c r="AE327" s="442"/>
      <c r="AF327" s="442"/>
      <c r="AG327" s="442"/>
      <c r="AH327" s="442"/>
      <c r="AI327" s="442"/>
      <c r="AJ327" s="442"/>
      <c r="AK327" s="442"/>
      <c r="AL327" s="442"/>
      <c r="AM327" s="339"/>
    </row>
    <row r="328" spans="1:39" ht="15" outlineLevel="1">
      <c r="A328" s="544">
        <v>17</v>
      </c>
      <c r="B328" s="340" t="s">
        <v>9</v>
      </c>
      <c r="C328" s="317" t="s">
        <v>25</v>
      </c>
      <c r="D328" s="696">
        <v>17169</v>
      </c>
      <c r="E328" s="321"/>
      <c r="F328" s="321"/>
      <c r="G328" s="321"/>
      <c r="H328" s="321"/>
      <c r="I328" s="321"/>
      <c r="J328" s="321"/>
      <c r="K328" s="321"/>
      <c r="L328" s="321"/>
      <c r="M328" s="321"/>
      <c r="N328" s="317"/>
      <c r="O328" s="321">
        <v>1079</v>
      </c>
      <c r="P328" s="321"/>
      <c r="Q328" s="321"/>
      <c r="R328" s="321"/>
      <c r="S328" s="321"/>
      <c r="T328" s="321"/>
      <c r="U328" s="321"/>
      <c r="V328" s="321"/>
      <c r="W328" s="321"/>
      <c r="X328" s="321"/>
      <c r="Y328" s="441"/>
      <c r="Z328" s="441"/>
      <c r="AA328" s="441">
        <v>0.5</v>
      </c>
      <c r="AB328" s="441">
        <v>0.5</v>
      </c>
      <c r="AC328" s="441"/>
      <c r="AD328" s="441"/>
      <c r="AE328" s="441"/>
      <c r="AF328" s="441"/>
      <c r="AG328" s="441"/>
      <c r="AH328" s="441"/>
      <c r="AI328" s="441"/>
      <c r="AJ328" s="441"/>
      <c r="AK328" s="441"/>
      <c r="AL328" s="441"/>
      <c r="AM328" s="322">
        <f>SUM(Y328:AL328)</f>
        <v>1</v>
      </c>
    </row>
    <row r="329" spans="1:39" ht="15" outlineLevel="1">
      <c r="B329" s="320" t="s">
        <v>252</v>
      </c>
      <c r="C329" s="317" t="s">
        <v>164</v>
      </c>
      <c r="D329" s="321"/>
      <c r="E329" s="321"/>
      <c r="F329" s="321"/>
      <c r="G329" s="321"/>
      <c r="H329" s="321"/>
      <c r="I329" s="321"/>
      <c r="J329" s="321"/>
      <c r="K329" s="321"/>
      <c r="L329" s="321"/>
      <c r="M329" s="321"/>
      <c r="N329" s="317"/>
      <c r="O329" s="321"/>
      <c r="P329" s="321"/>
      <c r="Q329" s="321"/>
      <c r="R329" s="321"/>
      <c r="S329" s="321"/>
      <c r="T329" s="321"/>
      <c r="U329" s="321"/>
      <c r="V329" s="321"/>
      <c r="W329" s="321"/>
      <c r="X329" s="321"/>
      <c r="Y329" s="437">
        <f>Y328</f>
        <v>0</v>
      </c>
      <c r="Z329" s="437">
        <f>Z328</f>
        <v>0</v>
      </c>
      <c r="AA329" s="437">
        <f t="shared" ref="AA329:AL329" si="97">AA328</f>
        <v>0.5</v>
      </c>
      <c r="AB329" s="437">
        <f t="shared" si="97"/>
        <v>0.5</v>
      </c>
      <c r="AC329" s="437">
        <f t="shared" si="97"/>
        <v>0</v>
      </c>
      <c r="AD329" s="437">
        <f t="shared" si="97"/>
        <v>0</v>
      </c>
      <c r="AE329" s="437">
        <f t="shared" si="97"/>
        <v>0</v>
      </c>
      <c r="AF329" s="437">
        <f t="shared" si="97"/>
        <v>0</v>
      </c>
      <c r="AG329" s="437">
        <f t="shared" si="97"/>
        <v>0</v>
      </c>
      <c r="AH329" s="437">
        <f t="shared" si="97"/>
        <v>0</v>
      </c>
      <c r="AI329" s="437">
        <f t="shared" si="97"/>
        <v>0</v>
      </c>
      <c r="AJ329" s="437">
        <f t="shared" si="97"/>
        <v>0</v>
      </c>
      <c r="AK329" s="437">
        <f t="shared" si="97"/>
        <v>0</v>
      </c>
      <c r="AL329" s="437">
        <f t="shared" si="97"/>
        <v>0</v>
      </c>
      <c r="AM329" s="337"/>
    </row>
    <row r="330" spans="1:39" ht="15" outlineLevel="1">
      <c r="B330" s="341"/>
      <c r="C330" s="331"/>
      <c r="D330" s="317"/>
      <c r="E330" s="317"/>
      <c r="F330" s="317"/>
      <c r="G330" s="317"/>
      <c r="H330" s="317"/>
      <c r="I330" s="317"/>
      <c r="J330" s="317"/>
      <c r="K330" s="317"/>
      <c r="L330" s="317"/>
      <c r="M330" s="317"/>
      <c r="N330" s="317"/>
      <c r="O330" s="317"/>
      <c r="P330" s="317"/>
      <c r="Q330" s="317"/>
      <c r="R330" s="317"/>
      <c r="S330" s="317"/>
      <c r="T330" s="317"/>
      <c r="U330" s="317"/>
      <c r="V330" s="317"/>
      <c r="W330" s="317"/>
      <c r="X330" s="317"/>
      <c r="Y330" s="445"/>
      <c r="Z330" s="446"/>
      <c r="AA330" s="446"/>
      <c r="AB330" s="446"/>
      <c r="AC330" s="446"/>
      <c r="AD330" s="446"/>
      <c r="AE330" s="446"/>
      <c r="AF330" s="446"/>
      <c r="AG330" s="446"/>
      <c r="AH330" s="446"/>
      <c r="AI330" s="446"/>
      <c r="AJ330" s="446"/>
      <c r="AK330" s="446"/>
      <c r="AL330" s="446"/>
      <c r="AM330" s="343"/>
    </row>
    <row r="331" spans="1:39" ht="15.75" outlineLevel="1">
      <c r="A331" s="545"/>
      <c r="B331" s="314" t="s">
        <v>10</v>
      </c>
      <c r="C331" s="315"/>
      <c r="D331" s="315"/>
      <c r="E331" s="315"/>
      <c r="F331" s="315"/>
      <c r="G331" s="315"/>
      <c r="H331" s="315"/>
      <c r="I331" s="315"/>
      <c r="J331" s="315"/>
      <c r="K331" s="315"/>
      <c r="L331" s="315"/>
      <c r="M331" s="315"/>
      <c r="N331" s="316"/>
      <c r="O331" s="315"/>
      <c r="P331" s="315"/>
      <c r="Q331" s="315"/>
      <c r="R331" s="315"/>
      <c r="S331" s="315"/>
      <c r="T331" s="315"/>
      <c r="U331" s="315"/>
      <c r="V331" s="315"/>
      <c r="W331" s="315"/>
      <c r="X331" s="315"/>
      <c r="Y331" s="440"/>
      <c r="Z331" s="440"/>
      <c r="AA331" s="440"/>
      <c r="AB331" s="440"/>
      <c r="AC331" s="440"/>
      <c r="AD331" s="440"/>
      <c r="AE331" s="440"/>
      <c r="AF331" s="440"/>
      <c r="AG331" s="440"/>
      <c r="AH331" s="440"/>
      <c r="AI331" s="440"/>
      <c r="AJ331" s="440"/>
      <c r="AK331" s="440"/>
      <c r="AL331" s="440"/>
      <c r="AM331" s="318"/>
    </row>
    <row r="332" spans="1:39" ht="15" outlineLevel="1">
      <c r="A332" s="544">
        <v>18</v>
      </c>
      <c r="B332" s="341" t="s">
        <v>11</v>
      </c>
      <c r="C332" s="317" t="s">
        <v>25</v>
      </c>
      <c r="D332" s="321"/>
      <c r="E332" s="321"/>
      <c r="F332" s="321"/>
      <c r="G332" s="321"/>
      <c r="H332" s="321"/>
      <c r="I332" s="321"/>
      <c r="J332" s="321"/>
      <c r="K332" s="321"/>
      <c r="L332" s="321"/>
      <c r="M332" s="321"/>
      <c r="N332" s="321">
        <v>12</v>
      </c>
      <c r="O332" s="321"/>
      <c r="P332" s="321"/>
      <c r="Q332" s="321"/>
      <c r="R332" s="321"/>
      <c r="S332" s="321"/>
      <c r="T332" s="321"/>
      <c r="U332" s="321"/>
      <c r="V332" s="321"/>
      <c r="W332" s="321"/>
      <c r="X332" s="321"/>
      <c r="Y332" s="452"/>
      <c r="Z332" s="441"/>
      <c r="AA332" s="441"/>
      <c r="AB332" s="441"/>
      <c r="AC332" s="441"/>
      <c r="AD332" s="441"/>
      <c r="AE332" s="441"/>
      <c r="AF332" s="441"/>
      <c r="AG332" s="441"/>
      <c r="AH332" s="441"/>
      <c r="AI332" s="441"/>
      <c r="AJ332" s="441"/>
      <c r="AK332" s="441"/>
      <c r="AL332" s="441"/>
      <c r="AM332" s="322">
        <f>SUM(Y332:AL332)</f>
        <v>0</v>
      </c>
    </row>
    <row r="333" spans="1:39" ht="15" outlineLevel="1">
      <c r="B333" s="320" t="s">
        <v>252</v>
      </c>
      <c r="C333" s="317" t="s">
        <v>164</v>
      </c>
      <c r="D333" s="321"/>
      <c r="E333" s="321"/>
      <c r="F333" s="321"/>
      <c r="G333" s="321"/>
      <c r="H333" s="321"/>
      <c r="I333" s="321"/>
      <c r="J333" s="321"/>
      <c r="K333" s="321"/>
      <c r="L333" s="321"/>
      <c r="M333" s="321"/>
      <c r="N333" s="321">
        <f>N332</f>
        <v>12</v>
      </c>
      <c r="O333" s="321"/>
      <c r="P333" s="321"/>
      <c r="Q333" s="321"/>
      <c r="R333" s="321"/>
      <c r="S333" s="321"/>
      <c r="T333" s="321"/>
      <c r="U333" s="321"/>
      <c r="V333" s="321"/>
      <c r="W333" s="321"/>
      <c r="X333" s="321"/>
      <c r="Y333" s="437">
        <f>Y332</f>
        <v>0</v>
      </c>
      <c r="Z333" s="437">
        <f>Z332</f>
        <v>0</v>
      </c>
      <c r="AA333" s="437">
        <f t="shared" ref="AA333:AL333" si="98">AA332</f>
        <v>0</v>
      </c>
      <c r="AB333" s="437">
        <f t="shared" si="98"/>
        <v>0</v>
      </c>
      <c r="AC333" s="437">
        <f t="shared" si="98"/>
        <v>0</v>
      </c>
      <c r="AD333" s="437">
        <f t="shared" si="98"/>
        <v>0</v>
      </c>
      <c r="AE333" s="437">
        <f t="shared" si="98"/>
        <v>0</v>
      </c>
      <c r="AF333" s="437">
        <f t="shared" si="98"/>
        <v>0</v>
      </c>
      <c r="AG333" s="437">
        <f t="shared" si="98"/>
        <v>0</v>
      </c>
      <c r="AH333" s="437">
        <f t="shared" si="98"/>
        <v>0</v>
      </c>
      <c r="AI333" s="437">
        <f t="shared" si="98"/>
        <v>0</v>
      </c>
      <c r="AJ333" s="437">
        <f t="shared" si="98"/>
        <v>0</v>
      </c>
      <c r="AK333" s="437">
        <f t="shared" si="98"/>
        <v>0</v>
      </c>
      <c r="AL333" s="437">
        <f t="shared" si="98"/>
        <v>0</v>
      </c>
      <c r="AM333" s="323"/>
    </row>
    <row r="334" spans="1:39" ht="15" outlineLevel="1">
      <c r="A334" s="547"/>
      <c r="B334" s="341"/>
      <c r="C334" s="331"/>
      <c r="D334" s="317"/>
      <c r="E334" s="317"/>
      <c r="F334" s="317"/>
      <c r="G334" s="317"/>
      <c r="H334" s="317"/>
      <c r="I334" s="317"/>
      <c r="J334" s="317"/>
      <c r="K334" s="317"/>
      <c r="L334" s="317"/>
      <c r="M334" s="317"/>
      <c r="N334" s="317"/>
      <c r="O334" s="317"/>
      <c r="P334" s="317"/>
      <c r="Q334" s="317"/>
      <c r="R334" s="317"/>
      <c r="S334" s="317"/>
      <c r="T334" s="317"/>
      <c r="U334" s="317"/>
      <c r="V334" s="317"/>
      <c r="W334" s="317"/>
      <c r="X334" s="317"/>
      <c r="Y334" s="438"/>
      <c r="Z334" s="447"/>
      <c r="AA334" s="447"/>
      <c r="AB334" s="447"/>
      <c r="AC334" s="447"/>
      <c r="AD334" s="447"/>
      <c r="AE334" s="447"/>
      <c r="AF334" s="447"/>
      <c r="AG334" s="447"/>
      <c r="AH334" s="447"/>
      <c r="AI334" s="447"/>
      <c r="AJ334" s="447"/>
      <c r="AK334" s="447"/>
      <c r="AL334" s="447"/>
      <c r="AM334" s="332"/>
    </row>
    <row r="335" spans="1:39" ht="15" outlineLevel="1">
      <c r="A335" s="544">
        <v>19</v>
      </c>
      <c r="B335" s="341" t="s">
        <v>12</v>
      </c>
      <c r="C335" s="317" t="s">
        <v>25</v>
      </c>
      <c r="D335" s="321"/>
      <c r="E335" s="321"/>
      <c r="F335" s="321"/>
      <c r="G335" s="321"/>
      <c r="H335" s="321"/>
      <c r="I335" s="321"/>
      <c r="J335" s="321"/>
      <c r="K335" s="321"/>
      <c r="L335" s="321"/>
      <c r="M335" s="321"/>
      <c r="N335" s="321">
        <v>12</v>
      </c>
      <c r="O335" s="321"/>
      <c r="P335" s="321"/>
      <c r="Q335" s="321"/>
      <c r="R335" s="321"/>
      <c r="S335" s="321"/>
      <c r="T335" s="321"/>
      <c r="U335" s="321"/>
      <c r="V335" s="321"/>
      <c r="W335" s="321"/>
      <c r="X335" s="321"/>
      <c r="Y335" s="436"/>
      <c r="Z335" s="441"/>
      <c r="AA335" s="441"/>
      <c r="AB335" s="441"/>
      <c r="AC335" s="441"/>
      <c r="AD335" s="441"/>
      <c r="AE335" s="441"/>
      <c r="AF335" s="441"/>
      <c r="AG335" s="441"/>
      <c r="AH335" s="441"/>
      <c r="AI335" s="441"/>
      <c r="AJ335" s="441"/>
      <c r="AK335" s="441"/>
      <c r="AL335" s="441"/>
      <c r="AM335" s="322">
        <f>SUM(Y335:AL335)</f>
        <v>0</v>
      </c>
    </row>
    <row r="336" spans="1:39" ht="15" outlineLevel="1">
      <c r="B336" s="320" t="s">
        <v>252</v>
      </c>
      <c r="C336" s="317" t="s">
        <v>164</v>
      </c>
      <c r="D336" s="321"/>
      <c r="E336" s="321"/>
      <c r="F336" s="321"/>
      <c r="G336" s="321"/>
      <c r="H336" s="321"/>
      <c r="I336" s="321"/>
      <c r="J336" s="321"/>
      <c r="K336" s="321"/>
      <c r="L336" s="321"/>
      <c r="M336" s="321"/>
      <c r="N336" s="321">
        <f>N335</f>
        <v>12</v>
      </c>
      <c r="O336" s="321"/>
      <c r="P336" s="321"/>
      <c r="Q336" s="321"/>
      <c r="R336" s="321"/>
      <c r="S336" s="321"/>
      <c r="T336" s="321"/>
      <c r="U336" s="321"/>
      <c r="V336" s="321"/>
      <c r="W336" s="321"/>
      <c r="X336" s="321"/>
      <c r="Y336" s="437">
        <f>Y335</f>
        <v>0</v>
      </c>
      <c r="Z336" s="437">
        <f>Z335</f>
        <v>0</v>
      </c>
      <c r="AA336" s="437">
        <f t="shared" ref="AA336:AL336" si="99">AA335</f>
        <v>0</v>
      </c>
      <c r="AB336" s="437">
        <f t="shared" si="99"/>
        <v>0</v>
      </c>
      <c r="AC336" s="437">
        <f t="shared" si="99"/>
        <v>0</v>
      </c>
      <c r="AD336" s="437">
        <f t="shared" si="99"/>
        <v>0</v>
      </c>
      <c r="AE336" s="437">
        <f t="shared" si="99"/>
        <v>0</v>
      </c>
      <c r="AF336" s="437">
        <f t="shared" si="99"/>
        <v>0</v>
      </c>
      <c r="AG336" s="437">
        <f t="shared" si="99"/>
        <v>0</v>
      </c>
      <c r="AH336" s="437">
        <f t="shared" si="99"/>
        <v>0</v>
      </c>
      <c r="AI336" s="437">
        <f t="shared" si="99"/>
        <v>0</v>
      </c>
      <c r="AJ336" s="437">
        <f t="shared" si="99"/>
        <v>0</v>
      </c>
      <c r="AK336" s="437">
        <f t="shared" si="99"/>
        <v>0</v>
      </c>
      <c r="AL336" s="437">
        <f t="shared" si="99"/>
        <v>0</v>
      </c>
      <c r="AM336" s="323"/>
    </row>
    <row r="337" spans="1:39" ht="15" outlineLevel="1">
      <c r="B337" s="341"/>
      <c r="C337" s="331"/>
      <c r="D337" s="317"/>
      <c r="E337" s="317"/>
      <c r="F337" s="317"/>
      <c r="G337" s="317"/>
      <c r="H337" s="317"/>
      <c r="I337" s="317"/>
      <c r="J337" s="317"/>
      <c r="K337" s="317"/>
      <c r="L337" s="317"/>
      <c r="M337" s="317"/>
      <c r="N337" s="317"/>
      <c r="O337" s="317"/>
      <c r="P337" s="317"/>
      <c r="Q337" s="317"/>
      <c r="R337" s="317"/>
      <c r="S337" s="317"/>
      <c r="T337" s="317"/>
      <c r="U337" s="317"/>
      <c r="V337" s="317"/>
      <c r="W337" s="317"/>
      <c r="X337" s="317"/>
      <c r="Y337" s="448"/>
      <c r="Z337" s="448"/>
      <c r="AA337" s="438"/>
      <c r="AB337" s="438"/>
      <c r="AC337" s="438"/>
      <c r="AD337" s="438"/>
      <c r="AE337" s="438"/>
      <c r="AF337" s="438"/>
      <c r="AG337" s="438"/>
      <c r="AH337" s="438"/>
      <c r="AI337" s="438"/>
      <c r="AJ337" s="438"/>
      <c r="AK337" s="438"/>
      <c r="AL337" s="438"/>
      <c r="AM337" s="332"/>
    </row>
    <row r="338" spans="1:39" ht="15" outlineLevel="1">
      <c r="A338" s="544">
        <v>20</v>
      </c>
      <c r="B338" s="341" t="s">
        <v>13</v>
      </c>
      <c r="C338" s="317" t="s">
        <v>25</v>
      </c>
      <c r="D338" s="321">
        <v>3762469</v>
      </c>
      <c r="E338" s="321">
        <f>+'7-c.  2013'!AZ50</f>
        <v>2058620.79</v>
      </c>
      <c r="F338" s="321">
        <f>+'7-c.  2013'!BA50</f>
        <v>2058620.79</v>
      </c>
      <c r="G338" s="321">
        <f>+'7-c.  2013'!BB50</f>
        <v>2025410.79</v>
      </c>
      <c r="H338" s="321">
        <f>+'7-c.  2013'!BC50</f>
        <v>1119420</v>
      </c>
      <c r="I338" s="321">
        <f>+'7-c.  2013'!BD50</f>
        <v>25920</v>
      </c>
      <c r="J338" s="321">
        <f>+'7-c.  2013'!BE50</f>
        <v>25920</v>
      </c>
      <c r="K338" s="321">
        <f>+'7-c.  2013'!BF50</f>
        <v>25920</v>
      </c>
      <c r="L338" s="321">
        <f>+'7-c.  2013'!BG50</f>
        <v>25920</v>
      </c>
      <c r="M338" s="321">
        <f>+'7-c.  2013'!BH50</f>
        <v>25920</v>
      </c>
      <c r="N338" s="321">
        <v>12</v>
      </c>
      <c r="O338" s="709">
        <v>974</v>
      </c>
      <c r="P338" s="321">
        <f>+'7-c.  2013'!U50</f>
        <v>887.92200000000003</v>
      </c>
      <c r="Q338" s="321">
        <f>+'7-c.  2013'!V50</f>
        <v>887.92200000000003</v>
      </c>
      <c r="R338" s="321">
        <f>+'7-c.  2013'!W50</f>
        <v>884.92499999999995</v>
      </c>
      <c r="S338" s="321">
        <f>+'7-c.  2013'!X50</f>
        <v>723.73500000000001</v>
      </c>
      <c r="T338" s="321">
        <f>+'7-c.  2013'!Y50</f>
        <v>24.704999999999998</v>
      </c>
      <c r="U338" s="321">
        <f>+'7-c.  2013'!Z50</f>
        <v>24.704999999999998</v>
      </c>
      <c r="V338" s="321">
        <f>+'7-c.  2013'!AA50</f>
        <v>24.704999999999998</v>
      </c>
      <c r="W338" s="321">
        <f>+'7-c.  2013'!AB50</f>
        <v>24.704999999999998</v>
      </c>
      <c r="X338" s="321">
        <f>+'7-c.  2013'!AC50</f>
        <v>24.704999999999998</v>
      </c>
      <c r="Y338" s="436"/>
      <c r="Z338" s="441"/>
      <c r="AA338" s="441"/>
      <c r="AB338" s="441">
        <v>0.3</v>
      </c>
      <c r="AC338" s="713">
        <v>0.7</v>
      </c>
      <c r="AD338" s="441"/>
      <c r="AE338" s="441"/>
      <c r="AF338" s="441"/>
      <c r="AG338" s="441"/>
      <c r="AH338" s="441"/>
      <c r="AI338" s="441"/>
      <c r="AJ338" s="441"/>
      <c r="AK338" s="441"/>
      <c r="AL338" s="441"/>
      <c r="AM338" s="322">
        <f>SUM(Y338:AL338)</f>
        <v>1</v>
      </c>
    </row>
    <row r="339" spans="1:39" ht="15" outlineLevel="1">
      <c r="B339" s="320" t="s">
        <v>252</v>
      </c>
      <c r="C339" s="317" t="s">
        <v>164</v>
      </c>
      <c r="D339" s="321">
        <v>8343933</v>
      </c>
      <c r="E339" s="321">
        <f>+'7-d.  2014'!AZ73</f>
        <v>9626653</v>
      </c>
      <c r="F339" s="321">
        <f>+'7-d.  2014'!BA73</f>
        <v>9626653</v>
      </c>
      <c r="G339" s="321">
        <f>+'7-d.  2014'!BB73</f>
        <v>9624763</v>
      </c>
      <c r="H339" s="321">
        <f>+'7-d.  2014'!BC73</f>
        <v>10523554</v>
      </c>
      <c r="I339" s="321">
        <f>+'7-d.  2014'!BD73</f>
        <v>11599054</v>
      </c>
      <c r="J339" s="321">
        <f>+'7-d.  2014'!BE73</f>
        <v>11599054</v>
      </c>
      <c r="K339" s="321">
        <f>+'7-d.  2014'!BF73</f>
        <v>11599054</v>
      </c>
      <c r="L339" s="321">
        <f>+'7-d.  2014'!BG73</f>
        <v>11590954</v>
      </c>
      <c r="M339" s="321">
        <f>+'7-d.  2014'!BH73</f>
        <v>11590954</v>
      </c>
      <c r="N339" s="321">
        <f>N338</f>
        <v>12</v>
      </c>
      <c r="O339" s="711">
        <v>891</v>
      </c>
      <c r="P339" s="321">
        <f>+'7-d.  2014'!U73</f>
        <v>943.57349999999997</v>
      </c>
      <c r="Q339" s="321">
        <f>+'7-d.  2014'!V73</f>
        <v>943.57349999999997</v>
      </c>
      <c r="R339" s="321">
        <f>+'7-d.  2014'!W73</f>
        <v>943.40700000000004</v>
      </c>
      <c r="S339" s="321">
        <f>+'7-d.  2014'!X73</f>
        <v>1096.047</v>
      </c>
      <c r="T339" s="321">
        <f>+'7-d.  2014'!Y73</f>
        <v>1795.077</v>
      </c>
      <c r="U339" s="321">
        <f>+'7-d.  2014'!Z73</f>
        <v>1795.077</v>
      </c>
      <c r="V339" s="321">
        <f>+'7-d.  2014'!AA73</f>
        <v>1795.077</v>
      </c>
      <c r="W339" s="321">
        <f>+'7-d.  2014'!AB73</f>
        <v>1795.077</v>
      </c>
      <c r="X339" s="321">
        <f>+'7-d.  2014'!AC73</f>
        <v>1795.077</v>
      </c>
      <c r="Y339" s="437">
        <f>Y338</f>
        <v>0</v>
      </c>
      <c r="Z339" s="437">
        <f>Z338</f>
        <v>0</v>
      </c>
      <c r="AA339" s="437">
        <f t="shared" ref="AA339:AL339" si="100">AA338</f>
        <v>0</v>
      </c>
      <c r="AB339" s="437">
        <f t="shared" si="100"/>
        <v>0.3</v>
      </c>
      <c r="AC339" s="437">
        <f t="shared" si="100"/>
        <v>0.7</v>
      </c>
      <c r="AD339" s="437">
        <f t="shared" si="100"/>
        <v>0</v>
      </c>
      <c r="AE339" s="437">
        <f t="shared" si="100"/>
        <v>0</v>
      </c>
      <c r="AF339" s="437">
        <f t="shared" si="100"/>
        <v>0</v>
      </c>
      <c r="AG339" s="437">
        <f t="shared" si="100"/>
        <v>0</v>
      </c>
      <c r="AH339" s="437">
        <f t="shared" si="100"/>
        <v>0</v>
      </c>
      <c r="AI339" s="437">
        <f t="shared" si="100"/>
        <v>0</v>
      </c>
      <c r="AJ339" s="437">
        <f t="shared" si="100"/>
        <v>0</v>
      </c>
      <c r="AK339" s="437">
        <f t="shared" si="100"/>
        <v>0</v>
      </c>
      <c r="AL339" s="437">
        <f t="shared" si="100"/>
        <v>0</v>
      </c>
      <c r="AM339" s="332"/>
    </row>
    <row r="340" spans="1:39" ht="15" outlineLevel="1">
      <c r="B340" s="341"/>
      <c r="C340" s="331"/>
      <c r="D340" s="317"/>
      <c r="E340" s="317"/>
      <c r="F340" s="317"/>
      <c r="G340" s="317"/>
      <c r="H340" s="317"/>
      <c r="I340" s="317"/>
      <c r="J340" s="317"/>
      <c r="K340" s="317"/>
      <c r="L340" s="317"/>
      <c r="M340" s="317"/>
      <c r="N340" s="344"/>
      <c r="O340" s="317"/>
      <c r="P340" s="317"/>
      <c r="Q340" s="317"/>
      <c r="R340" s="317"/>
      <c r="S340" s="317"/>
      <c r="T340" s="317"/>
      <c r="U340" s="317"/>
      <c r="V340" s="317"/>
      <c r="W340" s="317"/>
      <c r="X340" s="317"/>
      <c r="Y340" s="438"/>
      <c r="Z340" s="438"/>
      <c r="AA340" s="438"/>
      <c r="AB340" s="438"/>
      <c r="AC340" s="438"/>
      <c r="AD340" s="438"/>
      <c r="AE340" s="438"/>
      <c r="AF340" s="438"/>
      <c r="AG340" s="438"/>
      <c r="AH340" s="438"/>
      <c r="AI340" s="438"/>
      <c r="AJ340" s="438"/>
      <c r="AK340" s="438"/>
      <c r="AL340" s="438"/>
      <c r="AM340" s="332"/>
    </row>
    <row r="341" spans="1:39" ht="15" outlineLevel="1">
      <c r="A341" s="544">
        <v>21</v>
      </c>
      <c r="B341" s="341" t="s">
        <v>22</v>
      </c>
      <c r="C341" s="317" t="s">
        <v>25</v>
      </c>
      <c r="D341" s="321"/>
      <c r="E341" s="321"/>
      <c r="F341" s="321"/>
      <c r="G341" s="321"/>
      <c r="H341" s="321"/>
      <c r="I341" s="321"/>
      <c r="J341" s="321"/>
      <c r="K341" s="321"/>
      <c r="L341" s="321"/>
      <c r="M341" s="321"/>
      <c r="N341" s="321">
        <v>12</v>
      </c>
      <c r="O341" s="321"/>
      <c r="P341" s="321"/>
      <c r="Q341" s="321"/>
      <c r="R341" s="321"/>
      <c r="S341" s="321"/>
      <c r="T341" s="321"/>
      <c r="U341" s="321"/>
      <c r="V341" s="321"/>
      <c r="W341" s="321"/>
      <c r="X341" s="321"/>
      <c r="Y341" s="436"/>
      <c r="Z341" s="441"/>
      <c r="AA341" s="441"/>
      <c r="AB341" s="441"/>
      <c r="AC341" s="441"/>
      <c r="AD341" s="441"/>
      <c r="AE341" s="441"/>
      <c r="AF341" s="441"/>
      <c r="AG341" s="441"/>
      <c r="AH341" s="441"/>
      <c r="AI341" s="441"/>
      <c r="AJ341" s="441"/>
      <c r="AK341" s="441"/>
      <c r="AL341" s="441"/>
      <c r="AM341" s="322">
        <f>SUM(Y341:AL341)</f>
        <v>0</v>
      </c>
    </row>
    <row r="342" spans="1:39" ht="15" outlineLevel="1">
      <c r="B342" s="320" t="s">
        <v>252</v>
      </c>
      <c r="C342" s="317" t="s">
        <v>164</v>
      </c>
      <c r="D342" s="321"/>
      <c r="E342" s="321"/>
      <c r="F342" s="321"/>
      <c r="G342" s="321"/>
      <c r="H342" s="321"/>
      <c r="I342" s="321"/>
      <c r="J342" s="321"/>
      <c r="K342" s="321"/>
      <c r="L342" s="321"/>
      <c r="M342" s="321"/>
      <c r="N342" s="321">
        <f>N341</f>
        <v>12</v>
      </c>
      <c r="O342" s="321"/>
      <c r="P342" s="321"/>
      <c r="Q342" s="321"/>
      <c r="R342" s="321"/>
      <c r="S342" s="321"/>
      <c r="T342" s="321"/>
      <c r="U342" s="321"/>
      <c r="V342" s="321"/>
      <c r="W342" s="321"/>
      <c r="X342" s="321"/>
      <c r="Y342" s="437">
        <f>Y341</f>
        <v>0</v>
      </c>
      <c r="Z342" s="437">
        <f>Z341</f>
        <v>0</v>
      </c>
      <c r="AA342" s="437">
        <f t="shared" ref="AA342:AL342" si="101">AA341</f>
        <v>0</v>
      </c>
      <c r="AB342" s="437">
        <f t="shared" si="101"/>
        <v>0</v>
      </c>
      <c r="AC342" s="437">
        <f t="shared" si="101"/>
        <v>0</v>
      </c>
      <c r="AD342" s="437">
        <f t="shared" si="101"/>
        <v>0</v>
      </c>
      <c r="AE342" s="437">
        <f t="shared" si="101"/>
        <v>0</v>
      </c>
      <c r="AF342" s="437">
        <f t="shared" si="101"/>
        <v>0</v>
      </c>
      <c r="AG342" s="437">
        <f t="shared" si="101"/>
        <v>0</v>
      </c>
      <c r="AH342" s="437">
        <f t="shared" si="101"/>
        <v>0</v>
      </c>
      <c r="AI342" s="437">
        <f t="shared" si="101"/>
        <v>0</v>
      </c>
      <c r="AJ342" s="437">
        <f t="shared" si="101"/>
        <v>0</v>
      </c>
      <c r="AK342" s="437">
        <f t="shared" si="101"/>
        <v>0</v>
      </c>
      <c r="AL342" s="437">
        <f t="shared" si="101"/>
        <v>0</v>
      </c>
      <c r="AM342" s="323"/>
    </row>
    <row r="343" spans="1:39" ht="15" outlineLevel="1">
      <c r="B343" s="341"/>
      <c r="C343" s="331"/>
      <c r="D343" s="317"/>
      <c r="E343" s="317"/>
      <c r="F343" s="317"/>
      <c r="G343" s="317"/>
      <c r="H343" s="317"/>
      <c r="I343" s="317"/>
      <c r="J343" s="317"/>
      <c r="K343" s="317"/>
      <c r="L343" s="317"/>
      <c r="M343" s="317"/>
      <c r="N343" s="317"/>
      <c r="O343" s="317"/>
      <c r="P343" s="317"/>
      <c r="Q343" s="317"/>
      <c r="R343" s="317"/>
      <c r="S343" s="317"/>
      <c r="T343" s="317"/>
      <c r="U343" s="317"/>
      <c r="V343" s="317"/>
      <c r="W343" s="317"/>
      <c r="X343" s="317"/>
      <c r="Y343" s="448"/>
      <c r="Z343" s="438"/>
      <c r="AA343" s="438"/>
      <c r="AB343" s="438"/>
      <c r="AC343" s="438"/>
      <c r="AD343" s="438"/>
      <c r="AE343" s="438"/>
      <c r="AF343" s="438"/>
      <c r="AG343" s="438"/>
      <c r="AH343" s="438"/>
      <c r="AI343" s="438"/>
      <c r="AJ343" s="438"/>
      <c r="AK343" s="438"/>
      <c r="AL343" s="438"/>
      <c r="AM343" s="332"/>
    </row>
    <row r="344" spans="1:39" ht="15" outlineLevel="1">
      <c r="A344" s="544">
        <v>22</v>
      </c>
      <c r="B344" s="341" t="s">
        <v>9</v>
      </c>
      <c r="C344" s="317" t="s">
        <v>25</v>
      </c>
      <c r="D344" s="321">
        <v>416174</v>
      </c>
      <c r="E344" s="321"/>
      <c r="F344" s="321"/>
      <c r="G344" s="321"/>
      <c r="H344" s="321"/>
      <c r="I344" s="321"/>
      <c r="J344" s="321"/>
      <c r="K344" s="321"/>
      <c r="L344" s="321"/>
      <c r="M344" s="321"/>
      <c r="N344" s="317"/>
      <c r="O344" s="710">
        <v>17139</v>
      </c>
      <c r="P344" s="321"/>
      <c r="Q344" s="321"/>
      <c r="R344" s="321"/>
      <c r="S344" s="321"/>
      <c r="T344" s="321"/>
      <c r="U344" s="321"/>
      <c r="V344" s="321"/>
      <c r="W344" s="321"/>
      <c r="X344" s="321"/>
      <c r="Y344" s="436"/>
      <c r="Z344" s="441"/>
      <c r="AA344" s="441">
        <v>0.25</v>
      </c>
      <c r="AB344" s="441">
        <v>0.75</v>
      </c>
      <c r="AC344" s="441"/>
      <c r="AD344" s="441"/>
      <c r="AE344" s="441"/>
      <c r="AF344" s="441"/>
      <c r="AG344" s="441"/>
      <c r="AH344" s="441"/>
      <c r="AI344" s="441"/>
      <c r="AJ344" s="441"/>
      <c r="AK344" s="441"/>
      <c r="AL344" s="441"/>
      <c r="AM344" s="322">
        <f>SUM(Y344:AL344)</f>
        <v>1</v>
      </c>
    </row>
    <row r="345" spans="1:39" ht="15" outlineLevel="1">
      <c r="B345" s="320" t="s">
        <v>252</v>
      </c>
      <c r="C345" s="317" t="s">
        <v>164</v>
      </c>
      <c r="D345" s="321"/>
      <c r="E345" s="321"/>
      <c r="F345" s="321"/>
      <c r="G345" s="321"/>
      <c r="H345" s="321"/>
      <c r="I345" s="321"/>
      <c r="J345" s="321"/>
      <c r="K345" s="321"/>
      <c r="L345" s="321"/>
      <c r="M345" s="321"/>
      <c r="N345" s="317"/>
      <c r="O345" s="321"/>
      <c r="P345" s="321"/>
      <c r="Q345" s="321"/>
      <c r="R345" s="321"/>
      <c r="S345" s="321"/>
      <c r="T345" s="321"/>
      <c r="U345" s="321"/>
      <c r="V345" s="321"/>
      <c r="W345" s="321"/>
      <c r="X345" s="321"/>
      <c r="Y345" s="437">
        <f>Y344</f>
        <v>0</v>
      </c>
      <c r="Z345" s="437">
        <f>Z344</f>
        <v>0</v>
      </c>
      <c r="AA345" s="437">
        <f t="shared" ref="AA345:AL345" si="102">AA344</f>
        <v>0.25</v>
      </c>
      <c r="AB345" s="437">
        <f t="shared" si="102"/>
        <v>0.75</v>
      </c>
      <c r="AC345" s="437">
        <f t="shared" si="102"/>
        <v>0</v>
      </c>
      <c r="AD345" s="437">
        <f t="shared" si="102"/>
        <v>0</v>
      </c>
      <c r="AE345" s="437">
        <f t="shared" si="102"/>
        <v>0</v>
      </c>
      <c r="AF345" s="437">
        <f t="shared" si="102"/>
        <v>0</v>
      </c>
      <c r="AG345" s="437">
        <f t="shared" si="102"/>
        <v>0</v>
      </c>
      <c r="AH345" s="437">
        <f t="shared" si="102"/>
        <v>0</v>
      </c>
      <c r="AI345" s="437">
        <f t="shared" si="102"/>
        <v>0</v>
      </c>
      <c r="AJ345" s="437">
        <f t="shared" si="102"/>
        <v>0</v>
      </c>
      <c r="AK345" s="437">
        <f t="shared" si="102"/>
        <v>0</v>
      </c>
      <c r="AL345" s="437">
        <f t="shared" si="102"/>
        <v>0</v>
      </c>
      <c r="AM345" s="332"/>
    </row>
    <row r="346" spans="1:39" ht="15" outlineLevel="1">
      <c r="B346" s="341"/>
      <c r="C346" s="331"/>
      <c r="D346" s="317"/>
      <c r="E346" s="317"/>
      <c r="F346" s="317"/>
      <c r="G346" s="317"/>
      <c r="H346" s="317"/>
      <c r="I346" s="317"/>
      <c r="J346" s="317"/>
      <c r="K346" s="317"/>
      <c r="L346" s="317"/>
      <c r="M346" s="317"/>
      <c r="N346" s="317"/>
      <c r="O346" s="317"/>
      <c r="P346" s="317"/>
      <c r="Q346" s="317"/>
      <c r="R346" s="317"/>
      <c r="S346" s="317"/>
      <c r="T346" s="317"/>
      <c r="U346" s="317"/>
      <c r="V346" s="317"/>
      <c r="W346" s="317"/>
      <c r="X346" s="317"/>
      <c r="Y346" s="438"/>
      <c r="Z346" s="438"/>
      <c r="AA346" s="438"/>
      <c r="AB346" s="438"/>
      <c r="AC346" s="438"/>
      <c r="AD346" s="438"/>
      <c r="AE346" s="438"/>
      <c r="AF346" s="438"/>
      <c r="AG346" s="438"/>
      <c r="AH346" s="438"/>
      <c r="AI346" s="438"/>
      <c r="AJ346" s="438"/>
      <c r="AK346" s="438"/>
      <c r="AL346" s="438"/>
      <c r="AM346" s="332"/>
    </row>
    <row r="347" spans="1:39" ht="15.75" outlineLevel="1">
      <c r="A347" s="545"/>
      <c r="B347" s="314" t="s">
        <v>14</v>
      </c>
      <c r="C347" s="315"/>
      <c r="D347" s="316"/>
      <c r="E347" s="316"/>
      <c r="F347" s="316"/>
      <c r="G347" s="316"/>
      <c r="H347" s="316"/>
      <c r="I347" s="316"/>
      <c r="J347" s="316"/>
      <c r="K347" s="316"/>
      <c r="L347" s="316"/>
      <c r="M347" s="316"/>
      <c r="N347" s="316"/>
      <c r="O347" s="316"/>
      <c r="P347" s="315"/>
      <c r="Q347" s="315"/>
      <c r="R347" s="315"/>
      <c r="S347" s="315"/>
      <c r="T347" s="315"/>
      <c r="U347" s="315"/>
      <c r="V347" s="315"/>
      <c r="W347" s="315"/>
      <c r="X347" s="315"/>
      <c r="Y347" s="440"/>
      <c r="Z347" s="440"/>
      <c r="AA347" s="440"/>
      <c r="AB347" s="440"/>
      <c r="AC347" s="440"/>
      <c r="AD347" s="440"/>
      <c r="AE347" s="440"/>
      <c r="AF347" s="440"/>
      <c r="AG347" s="440"/>
      <c r="AH347" s="440"/>
      <c r="AI347" s="440"/>
      <c r="AJ347" s="440"/>
      <c r="AK347" s="440"/>
      <c r="AL347" s="440"/>
      <c r="AM347" s="318"/>
    </row>
    <row r="348" spans="1:39" ht="15" outlineLevel="1">
      <c r="A348" s="544">
        <v>23</v>
      </c>
      <c r="B348" s="341" t="s">
        <v>14</v>
      </c>
      <c r="C348" s="317" t="s">
        <v>25</v>
      </c>
      <c r="D348" s="700">
        <v>198590</v>
      </c>
      <c r="E348" s="321">
        <f>+'7-c.  2013'!AZ35</f>
        <v>191464.27900000001</v>
      </c>
      <c r="F348" s="321">
        <f>+'7-c.  2013'!BA35</f>
        <v>190816.481</v>
      </c>
      <c r="G348" s="321">
        <f>+'7-c.  2013'!BB35</f>
        <v>172270.723</v>
      </c>
      <c r="H348" s="321">
        <f>+'7-c.  2013'!BC35</f>
        <v>165589.04300000001</v>
      </c>
      <c r="I348" s="321">
        <f>+'7-c.  2013'!BD35</f>
        <v>158907.35999999999</v>
      </c>
      <c r="J348" s="321">
        <f>+'7-c.  2013'!BE35</f>
        <v>156101.23699999999</v>
      </c>
      <c r="K348" s="321">
        <f>+'7-c.  2013'!BF35</f>
        <v>155095.704</v>
      </c>
      <c r="L348" s="321">
        <f>+'7-c.  2013'!BG35</f>
        <v>69013.701199999996</v>
      </c>
      <c r="M348" s="321">
        <f>+'7-c.  2013'!BH35</f>
        <v>68867.685500000007</v>
      </c>
      <c r="N348" s="317"/>
      <c r="O348" s="712">
        <v>20</v>
      </c>
      <c r="P348" s="321">
        <f>+'7-c.  2013'!U35</f>
        <v>19.376546099999999</v>
      </c>
      <c r="Q348" s="321">
        <f>+'7-c.  2013'!V35</f>
        <v>19.342895299999999</v>
      </c>
      <c r="R348" s="321">
        <f>+'7-c.  2013'!W35</f>
        <v>18.379512099999999</v>
      </c>
      <c r="S348" s="321">
        <f>+'7-c.  2013'!X35</f>
        <v>18.0324235</v>
      </c>
      <c r="T348" s="321">
        <f>+'7-c.  2013'!Y35</f>
        <v>17.685334900000001</v>
      </c>
      <c r="U348" s="321">
        <f>+'7-c.  2013'!Z35</f>
        <v>17.5395672</v>
      </c>
      <c r="V348" s="321">
        <f>+'7-c.  2013'!AA35</f>
        <v>17.5395672</v>
      </c>
      <c r="W348" s="321">
        <f>+'7-c.  2013'!AB35</f>
        <v>13.0679269</v>
      </c>
      <c r="X348" s="321">
        <f>+'7-c.  2013'!AC35</f>
        <v>12.911583</v>
      </c>
      <c r="Y348" s="496">
        <v>1</v>
      </c>
      <c r="Z348" s="436"/>
      <c r="AA348" s="436"/>
      <c r="AB348" s="436"/>
      <c r="AC348" s="436"/>
      <c r="AD348" s="436"/>
      <c r="AE348" s="436"/>
      <c r="AF348" s="436"/>
      <c r="AG348" s="436"/>
      <c r="AH348" s="436"/>
      <c r="AI348" s="436"/>
      <c r="AJ348" s="436"/>
      <c r="AK348" s="436"/>
      <c r="AL348" s="436"/>
      <c r="AM348" s="322">
        <f>SUM(Y348:AL348)</f>
        <v>1</v>
      </c>
    </row>
    <row r="349" spans="1:39" ht="15" outlineLevel="1">
      <c r="B349" s="320" t="s">
        <v>252</v>
      </c>
      <c r="C349" s="317" t="s">
        <v>164</v>
      </c>
      <c r="D349" s="701">
        <v>273584</v>
      </c>
      <c r="E349" s="321">
        <f>+'7-d.  2014'!AZ45</f>
        <v>266606</v>
      </c>
      <c r="F349" s="321">
        <f>+'7-d.  2014'!BA45</f>
        <v>265960.90000000002</v>
      </c>
      <c r="G349" s="321">
        <f>+'7-d.  2014'!BB45</f>
        <v>249157.5</v>
      </c>
      <c r="H349" s="321">
        <f>+'7-d.  2014'!BC45</f>
        <v>243289.9</v>
      </c>
      <c r="I349" s="321">
        <f>+'7-d.  2014'!BD45</f>
        <v>237426.9</v>
      </c>
      <c r="J349" s="321">
        <f>+'7-d.  2014'!BE45</f>
        <v>234199.1</v>
      </c>
      <c r="K349" s="321">
        <f>+'7-d.  2014'!BF45</f>
        <v>232773.7</v>
      </c>
      <c r="L349" s="321">
        <f>+'7-d.  2014'!BG45</f>
        <v>154230.29999999999</v>
      </c>
      <c r="M349" s="321">
        <f>+'7-d.  2014'!BH45</f>
        <v>153858.1</v>
      </c>
      <c r="N349" s="494"/>
      <c r="O349" s="714">
        <v>56</v>
      </c>
      <c r="P349" s="321">
        <f>+'7-d.  2014'!U45</f>
        <v>55.661630000000002</v>
      </c>
      <c r="Q349" s="321">
        <f>+'7-d.  2014'!V45</f>
        <v>55.628489999999999</v>
      </c>
      <c r="R349" s="321">
        <f>+'7-d.  2014'!W45</f>
        <v>54.755969999999998</v>
      </c>
      <c r="S349" s="321">
        <f>+'7-d.  2014'!X45</f>
        <v>54.449829999999999</v>
      </c>
      <c r="T349" s="321">
        <f>+'7-d.  2014'!Y45</f>
        <v>54.143940000000001</v>
      </c>
      <c r="U349" s="321">
        <f>+'7-d.  2014'!Z45</f>
        <v>53.975679999999997</v>
      </c>
      <c r="V349" s="321">
        <f>+'7-d.  2014'!AA45</f>
        <v>53.975679999999997</v>
      </c>
      <c r="W349" s="321">
        <f>+'7-d.  2014'!AB45</f>
        <v>49.89331</v>
      </c>
      <c r="X349" s="321">
        <f>+'7-d.  2014'!AC45</f>
        <v>49.494689999999999</v>
      </c>
      <c r="Y349" s="437">
        <f>Y348</f>
        <v>1</v>
      </c>
      <c r="Z349" s="437">
        <f>Z348</f>
        <v>0</v>
      </c>
      <c r="AA349" s="437">
        <f t="shared" ref="AA349:AL349" si="103">AA348</f>
        <v>0</v>
      </c>
      <c r="AB349" s="437">
        <f t="shared" si="103"/>
        <v>0</v>
      </c>
      <c r="AC349" s="437">
        <f t="shared" si="103"/>
        <v>0</v>
      </c>
      <c r="AD349" s="437">
        <f t="shared" si="103"/>
        <v>0</v>
      </c>
      <c r="AE349" s="437">
        <f t="shared" si="103"/>
        <v>0</v>
      </c>
      <c r="AF349" s="437">
        <f t="shared" si="103"/>
        <v>0</v>
      </c>
      <c r="AG349" s="437">
        <f t="shared" si="103"/>
        <v>0</v>
      </c>
      <c r="AH349" s="437">
        <f t="shared" si="103"/>
        <v>0</v>
      </c>
      <c r="AI349" s="437">
        <f t="shared" si="103"/>
        <v>0</v>
      </c>
      <c r="AJ349" s="437">
        <f t="shared" si="103"/>
        <v>0</v>
      </c>
      <c r="AK349" s="437">
        <f t="shared" si="103"/>
        <v>0</v>
      </c>
      <c r="AL349" s="437">
        <f t="shared" si="103"/>
        <v>0</v>
      </c>
      <c r="AM349" s="323"/>
    </row>
    <row r="350" spans="1:39" ht="15" outlineLevel="1">
      <c r="B350" s="341"/>
      <c r="C350" s="331"/>
      <c r="D350" s="317"/>
      <c r="E350" s="317"/>
      <c r="F350" s="317"/>
      <c r="G350" s="317"/>
      <c r="H350" s="317"/>
      <c r="I350" s="317"/>
      <c r="J350" s="317"/>
      <c r="K350" s="317"/>
      <c r="L350" s="317"/>
      <c r="M350" s="317"/>
      <c r="N350" s="317"/>
      <c r="O350" s="317"/>
      <c r="P350" s="317"/>
      <c r="Q350" s="317"/>
      <c r="R350" s="317"/>
      <c r="S350" s="317"/>
      <c r="T350" s="317"/>
      <c r="U350" s="317"/>
      <c r="V350" s="317"/>
      <c r="W350" s="317"/>
      <c r="X350" s="317"/>
      <c r="Y350" s="438"/>
      <c r="Z350" s="438"/>
      <c r="AA350" s="438"/>
      <c r="AB350" s="438"/>
      <c r="AC350" s="438"/>
      <c r="AD350" s="438"/>
      <c r="AE350" s="438"/>
      <c r="AF350" s="438"/>
      <c r="AG350" s="438"/>
      <c r="AH350" s="438"/>
      <c r="AI350" s="438"/>
      <c r="AJ350" s="438"/>
      <c r="AK350" s="438"/>
      <c r="AL350" s="438"/>
      <c r="AM350" s="332"/>
    </row>
    <row r="351" spans="1:39" s="319" customFormat="1" ht="15.75" outlineLevel="1">
      <c r="A351" s="545"/>
      <c r="B351" s="314" t="s">
        <v>501</v>
      </c>
      <c r="C351" s="315"/>
      <c r="D351" s="316"/>
      <c r="E351" s="316"/>
      <c r="F351" s="316"/>
      <c r="G351" s="316"/>
      <c r="H351" s="316"/>
      <c r="I351" s="316"/>
      <c r="J351" s="316"/>
      <c r="K351" s="316"/>
      <c r="L351" s="316"/>
      <c r="M351" s="316"/>
      <c r="N351" s="316"/>
      <c r="O351" s="316"/>
      <c r="P351" s="315"/>
      <c r="Q351" s="315"/>
      <c r="R351" s="315"/>
      <c r="S351" s="315"/>
      <c r="T351" s="315"/>
      <c r="U351" s="315"/>
      <c r="V351" s="315"/>
      <c r="W351" s="315"/>
      <c r="X351" s="315"/>
      <c r="Y351" s="440"/>
      <c r="Z351" s="440"/>
      <c r="AA351" s="440"/>
      <c r="AB351" s="440"/>
      <c r="AC351" s="440"/>
      <c r="AD351" s="440"/>
      <c r="AE351" s="440"/>
      <c r="AF351" s="440"/>
      <c r="AG351" s="440"/>
      <c r="AH351" s="440"/>
      <c r="AI351" s="440"/>
      <c r="AJ351" s="440"/>
      <c r="AK351" s="440"/>
      <c r="AL351" s="440"/>
      <c r="AM351" s="318"/>
    </row>
    <row r="352" spans="1:39" s="309" customFormat="1" ht="15" outlineLevel="1">
      <c r="A352" s="544">
        <v>24</v>
      </c>
      <c r="B352" s="341" t="s">
        <v>14</v>
      </c>
      <c r="C352" s="317" t="s">
        <v>25</v>
      </c>
      <c r="D352" s="321"/>
      <c r="E352" s="321"/>
      <c r="F352" s="321"/>
      <c r="G352" s="321"/>
      <c r="H352" s="321"/>
      <c r="I352" s="321"/>
      <c r="J352" s="321"/>
      <c r="K352" s="321"/>
      <c r="L352" s="321"/>
      <c r="M352" s="321"/>
      <c r="N352" s="317"/>
      <c r="O352" s="321"/>
      <c r="P352" s="321"/>
      <c r="Q352" s="321"/>
      <c r="R352" s="321"/>
      <c r="S352" s="321"/>
      <c r="T352" s="321"/>
      <c r="U352" s="321"/>
      <c r="V352" s="321"/>
      <c r="W352" s="321"/>
      <c r="X352" s="321"/>
      <c r="Y352" s="436"/>
      <c r="Z352" s="436"/>
      <c r="AA352" s="436"/>
      <c r="AB352" s="436"/>
      <c r="AC352" s="436"/>
      <c r="AD352" s="436"/>
      <c r="AE352" s="436"/>
      <c r="AF352" s="436"/>
      <c r="AG352" s="436"/>
      <c r="AH352" s="436"/>
      <c r="AI352" s="436"/>
      <c r="AJ352" s="436"/>
      <c r="AK352" s="436"/>
      <c r="AL352" s="436"/>
      <c r="AM352" s="322">
        <f>SUM(Y352:AL352)</f>
        <v>0</v>
      </c>
    </row>
    <row r="353" spans="1:39" s="309" customFormat="1" ht="15" outlineLevel="1">
      <c r="A353" s="544"/>
      <c r="B353" s="341" t="s">
        <v>252</v>
      </c>
      <c r="C353" s="317" t="s">
        <v>164</v>
      </c>
      <c r="D353" s="321"/>
      <c r="E353" s="321"/>
      <c r="F353" s="321"/>
      <c r="G353" s="321"/>
      <c r="H353" s="321"/>
      <c r="I353" s="321"/>
      <c r="J353" s="321"/>
      <c r="K353" s="321"/>
      <c r="L353" s="321"/>
      <c r="M353" s="321"/>
      <c r="N353" s="494"/>
      <c r="O353" s="321"/>
      <c r="P353" s="321"/>
      <c r="Q353" s="321"/>
      <c r="R353" s="321"/>
      <c r="S353" s="321"/>
      <c r="T353" s="321"/>
      <c r="U353" s="321"/>
      <c r="V353" s="321"/>
      <c r="W353" s="321"/>
      <c r="X353" s="321"/>
      <c r="Y353" s="437">
        <f>Y352</f>
        <v>0</v>
      </c>
      <c r="Z353" s="437">
        <f>Z352</f>
        <v>0</v>
      </c>
      <c r="AA353" s="437">
        <f t="shared" ref="AA353:AL353" si="104">AA352</f>
        <v>0</v>
      </c>
      <c r="AB353" s="437">
        <f t="shared" si="104"/>
        <v>0</v>
      </c>
      <c r="AC353" s="437">
        <f t="shared" si="104"/>
        <v>0</v>
      </c>
      <c r="AD353" s="437">
        <f t="shared" si="104"/>
        <v>0</v>
      </c>
      <c r="AE353" s="437">
        <f t="shared" si="104"/>
        <v>0</v>
      </c>
      <c r="AF353" s="437">
        <f t="shared" si="104"/>
        <v>0</v>
      </c>
      <c r="AG353" s="437">
        <f t="shared" si="104"/>
        <v>0</v>
      </c>
      <c r="AH353" s="437">
        <f t="shared" si="104"/>
        <v>0</v>
      </c>
      <c r="AI353" s="437">
        <f t="shared" si="104"/>
        <v>0</v>
      </c>
      <c r="AJ353" s="437">
        <f t="shared" si="104"/>
        <v>0</v>
      </c>
      <c r="AK353" s="437">
        <f t="shared" si="104"/>
        <v>0</v>
      </c>
      <c r="AL353" s="437">
        <f t="shared" si="104"/>
        <v>0</v>
      </c>
      <c r="AM353" s="323"/>
    </row>
    <row r="354" spans="1:39" s="309" customFormat="1" ht="15" outlineLevel="1">
      <c r="A354" s="544"/>
      <c r="B354" s="341"/>
      <c r="C354" s="331"/>
      <c r="D354" s="317"/>
      <c r="E354" s="317"/>
      <c r="F354" s="317"/>
      <c r="G354" s="317"/>
      <c r="H354" s="317"/>
      <c r="I354" s="317"/>
      <c r="J354" s="317"/>
      <c r="K354" s="317"/>
      <c r="L354" s="317"/>
      <c r="M354" s="317"/>
      <c r="N354" s="317"/>
      <c r="O354" s="317"/>
      <c r="P354" s="317"/>
      <c r="Q354" s="317"/>
      <c r="R354" s="317"/>
      <c r="S354" s="317"/>
      <c r="T354" s="317"/>
      <c r="U354" s="317"/>
      <c r="V354" s="317"/>
      <c r="W354" s="317"/>
      <c r="X354" s="317"/>
      <c r="Y354" s="438"/>
      <c r="Z354" s="438"/>
      <c r="AA354" s="438"/>
      <c r="AB354" s="438"/>
      <c r="AC354" s="438"/>
      <c r="AD354" s="438"/>
      <c r="AE354" s="438"/>
      <c r="AF354" s="438"/>
      <c r="AG354" s="438"/>
      <c r="AH354" s="438"/>
      <c r="AI354" s="438"/>
      <c r="AJ354" s="438"/>
      <c r="AK354" s="438"/>
      <c r="AL354" s="438"/>
      <c r="AM354" s="332"/>
    </row>
    <row r="355" spans="1:39" s="309" customFormat="1" ht="15" outlineLevel="1">
      <c r="A355" s="544">
        <v>25</v>
      </c>
      <c r="B355" s="340" t="s">
        <v>21</v>
      </c>
      <c r="C355" s="317" t="s">
        <v>25</v>
      </c>
      <c r="D355" s="321"/>
      <c r="E355" s="321"/>
      <c r="F355" s="321"/>
      <c r="G355" s="321"/>
      <c r="H355" s="321"/>
      <c r="I355" s="321"/>
      <c r="J355" s="321"/>
      <c r="K355" s="321"/>
      <c r="L355" s="321"/>
      <c r="M355" s="321"/>
      <c r="N355" s="321">
        <v>0</v>
      </c>
      <c r="O355" s="321"/>
      <c r="P355" s="321"/>
      <c r="Q355" s="321"/>
      <c r="R355" s="321"/>
      <c r="S355" s="321"/>
      <c r="T355" s="321"/>
      <c r="U355" s="321"/>
      <c r="V355" s="321"/>
      <c r="W355" s="321"/>
      <c r="X355" s="321"/>
      <c r="Y355" s="441"/>
      <c r="Z355" s="441"/>
      <c r="AA355" s="441"/>
      <c r="AB355" s="441"/>
      <c r="AC355" s="441"/>
      <c r="AD355" s="441"/>
      <c r="AE355" s="441"/>
      <c r="AF355" s="441"/>
      <c r="AG355" s="441"/>
      <c r="AH355" s="441"/>
      <c r="AI355" s="441"/>
      <c r="AJ355" s="441"/>
      <c r="AK355" s="441"/>
      <c r="AL355" s="441"/>
      <c r="AM355" s="322">
        <f>SUM(Y355:AL355)</f>
        <v>0</v>
      </c>
    </row>
    <row r="356" spans="1:39" s="309" customFormat="1" ht="15" outlineLevel="1">
      <c r="A356" s="544"/>
      <c r="B356" s="341" t="s">
        <v>252</v>
      </c>
      <c r="C356" s="317" t="s">
        <v>164</v>
      </c>
      <c r="D356" s="321"/>
      <c r="E356" s="321"/>
      <c r="F356" s="321"/>
      <c r="G356" s="321"/>
      <c r="H356" s="321"/>
      <c r="I356" s="321"/>
      <c r="J356" s="321"/>
      <c r="K356" s="321"/>
      <c r="L356" s="321"/>
      <c r="M356" s="321"/>
      <c r="N356" s="321">
        <f>N355</f>
        <v>0</v>
      </c>
      <c r="O356" s="321"/>
      <c r="P356" s="321"/>
      <c r="Q356" s="321"/>
      <c r="R356" s="321"/>
      <c r="S356" s="321"/>
      <c r="T356" s="321"/>
      <c r="U356" s="321"/>
      <c r="V356" s="321"/>
      <c r="W356" s="321"/>
      <c r="X356" s="321"/>
      <c r="Y356" s="437">
        <f>Y355</f>
        <v>0</v>
      </c>
      <c r="Z356" s="437">
        <f>Z355</f>
        <v>0</v>
      </c>
      <c r="AA356" s="437">
        <f t="shared" ref="AA356:AL356" si="105">AA355</f>
        <v>0</v>
      </c>
      <c r="AB356" s="437">
        <f t="shared" si="105"/>
        <v>0</v>
      </c>
      <c r="AC356" s="437">
        <f t="shared" si="105"/>
        <v>0</v>
      </c>
      <c r="AD356" s="437">
        <f t="shared" si="105"/>
        <v>0</v>
      </c>
      <c r="AE356" s="437">
        <f t="shared" si="105"/>
        <v>0</v>
      </c>
      <c r="AF356" s="437">
        <f t="shared" si="105"/>
        <v>0</v>
      </c>
      <c r="AG356" s="437">
        <f t="shared" si="105"/>
        <v>0</v>
      </c>
      <c r="AH356" s="437">
        <f t="shared" si="105"/>
        <v>0</v>
      </c>
      <c r="AI356" s="437">
        <f t="shared" si="105"/>
        <v>0</v>
      </c>
      <c r="AJ356" s="437">
        <f t="shared" si="105"/>
        <v>0</v>
      </c>
      <c r="AK356" s="437">
        <f t="shared" si="105"/>
        <v>0</v>
      </c>
      <c r="AL356" s="437">
        <f t="shared" si="105"/>
        <v>0</v>
      </c>
      <c r="AM356" s="337"/>
    </row>
    <row r="357" spans="1:39" s="309" customFormat="1" ht="15" outlineLevel="1">
      <c r="A357" s="544"/>
      <c r="B357" s="340"/>
      <c r="C357" s="338"/>
      <c r="D357" s="317"/>
      <c r="E357" s="317"/>
      <c r="F357" s="317"/>
      <c r="G357" s="317"/>
      <c r="H357" s="317"/>
      <c r="I357" s="317"/>
      <c r="J357" s="317"/>
      <c r="K357" s="317"/>
      <c r="L357" s="317"/>
      <c r="M357" s="317"/>
      <c r="N357" s="317"/>
      <c r="O357" s="317"/>
      <c r="P357" s="317"/>
      <c r="Q357" s="317"/>
      <c r="R357" s="317"/>
      <c r="S357" s="317"/>
      <c r="T357" s="317"/>
      <c r="U357" s="317"/>
      <c r="V357" s="317"/>
      <c r="W357" s="317"/>
      <c r="X357" s="317"/>
      <c r="Y357" s="442"/>
      <c r="Z357" s="443"/>
      <c r="AA357" s="442"/>
      <c r="AB357" s="442"/>
      <c r="AC357" s="442"/>
      <c r="AD357" s="442"/>
      <c r="AE357" s="442"/>
      <c r="AF357" s="442"/>
      <c r="AG357" s="442"/>
      <c r="AH357" s="442"/>
      <c r="AI357" s="442"/>
      <c r="AJ357" s="442"/>
      <c r="AK357" s="442"/>
      <c r="AL357" s="442"/>
      <c r="AM357" s="339"/>
    </row>
    <row r="358" spans="1:39" ht="15.75" outlineLevel="1">
      <c r="A358" s="545"/>
      <c r="B358" s="314" t="s">
        <v>15</v>
      </c>
      <c r="C358" s="346"/>
      <c r="D358" s="316"/>
      <c r="E358" s="315"/>
      <c r="F358" s="315"/>
      <c r="G358" s="315"/>
      <c r="H358" s="315"/>
      <c r="I358" s="315"/>
      <c r="J358" s="315"/>
      <c r="K358" s="315"/>
      <c r="L358" s="315"/>
      <c r="M358" s="315"/>
      <c r="N358" s="317"/>
      <c r="O358" s="315"/>
      <c r="P358" s="315"/>
      <c r="Q358" s="315"/>
      <c r="R358" s="315"/>
      <c r="S358" s="315"/>
      <c r="T358" s="315"/>
      <c r="U358" s="315"/>
      <c r="V358" s="315"/>
      <c r="W358" s="315"/>
      <c r="X358" s="315"/>
      <c r="Y358" s="440"/>
      <c r="Z358" s="440"/>
      <c r="AA358" s="440"/>
      <c r="AB358" s="440"/>
      <c r="AC358" s="440"/>
      <c r="AD358" s="440"/>
      <c r="AE358" s="440"/>
      <c r="AF358" s="440"/>
      <c r="AG358" s="440"/>
      <c r="AH358" s="440"/>
      <c r="AI358" s="440"/>
      <c r="AJ358" s="440"/>
      <c r="AK358" s="440"/>
      <c r="AL358" s="440"/>
      <c r="AM358" s="318"/>
    </row>
    <row r="359" spans="1:39" ht="15" outlineLevel="1">
      <c r="A359" s="544">
        <v>26</v>
      </c>
      <c r="B359" s="347" t="s">
        <v>16</v>
      </c>
      <c r="C359" s="317" t="s">
        <v>25</v>
      </c>
      <c r="D359" s="321"/>
      <c r="E359" s="321"/>
      <c r="F359" s="321"/>
      <c r="G359" s="321"/>
      <c r="H359" s="321"/>
      <c r="I359" s="321"/>
      <c r="J359" s="321"/>
      <c r="K359" s="321"/>
      <c r="L359" s="321"/>
      <c r="M359" s="321"/>
      <c r="N359" s="321">
        <v>12</v>
      </c>
      <c r="O359" s="321"/>
      <c r="P359" s="321"/>
      <c r="Q359" s="321"/>
      <c r="R359" s="321"/>
      <c r="S359" s="321"/>
      <c r="T359" s="321"/>
      <c r="U359" s="321"/>
      <c r="V359" s="321"/>
      <c r="W359" s="321"/>
      <c r="X359" s="321"/>
      <c r="Y359" s="452"/>
      <c r="Z359" s="441"/>
      <c r="AA359" s="441"/>
      <c r="AB359" s="441"/>
      <c r="AC359" s="441"/>
      <c r="AD359" s="441"/>
      <c r="AE359" s="441"/>
      <c r="AF359" s="441"/>
      <c r="AG359" s="441"/>
      <c r="AH359" s="441"/>
      <c r="AI359" s="441"/>
      <c r="AJ359" s="441"/>
      <c r="AK359" s="441"/>
      <c r="AL359" s="441"/>
      <c r="AM359" s="322">
        <f>SUM(Y359:AL359)</f>
        <v>0</v>
      </c>
    </row>
    <row r="360" spans="1:39" ht="15" outlineLevel="1">
      <c r="B360" s="320" t="s">
        <v>252</v>
      </c>
      <c r="C360" s="317" t="s">
        <v>164</v>
      </c>
      <c r="D360" s="321"/>
      <c r="E360" s="321"/>
      <c r="F360" s="321"/>
      <c r="G360" s="321"/>
      <c r="H360" s="321"/>
      <c r="I360" s="321"/>
      <c r="J360" s="321"/>
      <c r="K360" s="321"/>
      <c r="L360" s="321"/>
      <c r="M360" s="321"/>
      <c r="N360" s="321">
        <f>N359</f>
        <v>12</v>
      </c>
      <c r="O360" s="321"/>
      <c r="P360" s="321"/>
      <c r="Q360" s="321"/>
      <c r="R360" s="321"/>
      <c r="S360" s="321"/>
      <c r="T360" s="321"/>
      <c r="U360" s="321"/>
      <c r="V360" s="321"/>
      <c r="W360" s="321"/>
      <c r="X360" s="321"/>
      <c r="Y360" s="437">
        <f>Y359</f>
        <v>0</v>
      </c>
      <c r="Z360" s="437">
        <f>Z359</f>
        <v>0</v>
      </c>
      <c r="AA360" s="437">
        <f t="shared" ref="AA360:AL360" si="106">AA359</f>
        <v>0</v>
      </c>
      <c r="AB360" s="437">
        <f t="shared" si="106"/>
        <v>0</v>
      </c>
      <c r="AC360" s="437">
        <f t="shared" si="106"/>
        <v>0</v>
      </c>
      <c r="AD360" s="437">
        <f t="shared" si="106"/>
        <v>0</v>
      </c>
      <c r="AE360" s="437">
        <f t="shared" si="106"/>
        <v>0</v>
      </c>
      <c r="AF360" s="437">
        <f t="shared" si="106"/>
        <v>0</v>
      </c>
      <c r="AG360" s="437">
        <f t="shared" si="106"/>
        <v>0</v>
      </c>
      <c r="AH360" s="437">
        <f t="shared" si="106"/>
        <v>0</v>
      </c>
      <c r="AI360" s="437">
        <f t="shared" si="106"/>
        <v>0</v>
      </c>
      <c r="AJ360" s="437">
        <f t="shared" si="106"/>
        <v>0</v>
      </c>
      <c r="AK360" s="437">
        <f t="shared" si="106"/>
        <v>0</v>
      </c>
      <c r="AL360" s="437">
        <f t="shared" si="106"/>
        <v>0</v>
      </c>
      <c r="AM360" s="332"/>
    </row>
    <row r="361" spans="1:39" ht="15" outlineLevel="1">
      <c r="A361" s="547"/>
      <c r="B361" s="348"/>
      <c r="C361" s="317"/>
      <c r="D361" s="317"/>
      <c r="E361" s="317"/>
      <c r="F361" s="317"/>
      <c r="G361" s="317"/>
      <c r="H361" s="317"/>
      <c r="I361" s="317"/>
      <c r="J361" s="317"/>
      <c r="K361" s="317"/>
      <c r="L361" s="317"/>
      <c r="M361" s="317"/>
      <c r="N361" s="317"/>
      <c r="O361" s="317"/>
      <c r="P361" s="317"/>
      <c r="Q361" s="317"/>
      <c r="R361" s="317"/>
      <c r="S361" s="317"/>
      <c r="T361" s="317"/>
      <c r="U361" s="317"/>
      <c r="V361" s="317"/>
      <c r="W361" s="317"/>
      <c r="X361" s="317"/>
      <c r="Y361" s="449"/>
      <c r="Z361" s="450"/>
      <c r="AA361" s="450"/>
      <c r="AB361" s="450"/>
      <c r="AC361" s="450"/>
      <c r="AD361" s="450"/>
      <c r="AE361" s="450"/>
      <c r="AF361" s="450"/>
      <c r="AG361" s="450"/>
      <c r="AH361" s="450"/>
      <c r="AI361" s="450"/>
      <c r="AJ361" s="450"/>
      <c r="AK361" s="450"/>
      <c r="AL361" s="450"/>
      <c r="AM361" s="323"/>
    </row>
    <row r="362" spans="1:39" ht="15" outlineLevel="1">
      <c r="A362" s="544">
        <v>27</v>
      </c>
      <c r="B362" s="347" t="s">
        <v>17</v>
      </c>
      <c r="C362" s="317" t="s">
        <v>25</v>
      </c>
      <c r="D362" s="321"/>
      <c r="E362" s="321"/>
      <c r="F362" s="321"/>
      <c r="G362" s="321"/>
      <c r="H362" s="321"/>
      <c r="I362" s="321"/>
      <c r="J362" s="321"/>
      <c r="K362" s="321"/>
      <c r="L362" s="321"/>
      <c r="M362" s="321"/>
      <c r="N362" s="321">
        <v>12</v>
      </c>
      <c r="O362" s="321"/>
      <c r="P362" s="321"/>
      <c r="Q362" s="321"/>
      <c r="R362" s="321"/>
      <c r="S362" s="321"/>
      <c r="T362" s="321"/>
      <c r="U362" s="321"/>
      <c r="V362" s="321"/>
      <c r="W362" s="321"/>
      <c r="X362" s="321"/>
      <c r="Y362" s="452"/>
      <c r="Z362" s="441"/>
      <c r="AA362" s="441"/>
      <c r="AB362" s="441"/>
      <c r="AC362" s="441"/>
      <c r="AD362" s="441"/>
      <c r="AE362" s="441"/>
      <c r="AF362" s="441"/>
      <c r="AG362" s="441"/>
      <c r="AH362" s="441"/>
      <c r="AI362" s="441"/>
      <c r="AJ362" s="441"/>
      <c r="AK362" s="441"/>
      <c r="AL362" s="441"/>
      <c r="AM362" s="322">
        <f>SUM(Y362:AL362)</f>
        <v>0</v>
      </c>
    </row>
    <row r="363" spans="1:39" ht="15" outlineLevel="1">
      <c r="B363" s="320" t="s">
        <v>252</v>
      </c>
      <c r="C363" s="317" t="s">
        <v>164</v>
      </c>
      <c r="D363" s="321"/>
      <c r="E363" s="321"/>
      <c r="F363" s="321"/>
      <c r="G363" s="321"/>
      <c r="H363" s="321"/>
      <c r="I363" s="321"/>
      <c r="J363" s="321"/>
      <c r="K363" s="321"/>
      <c r="L363" s="321"/>
      <c r="M363" s="321"/>
      <c r="N363" s="321">
        <f>N362</f>
        <v>12</v>
      </c>
      <c r="O363" s="321"/>
      <c r="P363" s="321"/>
      <c r="Q363" s="321"/>
      <c r="R363" s="321"/>
      <c r="S363" s="321"/>
      <c r="T363" s="321"/>
      <c r="U363" s="321"/>
      <c r="V363" s="321"/>
      <c r="W363" s="321"/>
      <c r="X363" s="321"/>
      <c r="Y363" s="437">
        <f>Y362</f>
        <v>0</v>
      </c>
      <c r="Z363" s="437">
        <f>Z362</f>
        <v>0</v>
      </c>
      <c r="AA363" s="437">
        <f t="shared" ref="AA363:AL363" si="107">AA362</f>
        <v>0</v>
      </c>
      <c r="AB363" s="437">
        <f t="shared" si="107"/>
        <v>0</v>
      </c>
      <c r="AC363" s="437">
        <f t="shared" si="107"/>
        <v>0</v>
      </c>
      <c r="AD363" s="437">
        <f t="shared" si="107"/>
        <v>0</v>
      </c>
      <c r="AE363" s="437">
        <f t="shared" si="107"/>
        <v>0</v>
      </c>
      <c r="AF363" s="437">
        <f t="shared" si="107"/>
        <v>0</v>
      </c>
      <c r="AG363" s="437">
        <f t="shared" si="107"/>
        <v>0</v>
      </c>
      <c r="AH363" s="437">
        <f t="shared" si="107"/>
        <v>0</v>
      </c>
      <c r="AI363" s="437">
        <f t="shared" si="107"/>
        <v>0</v>
      </c>
      <c r="AJ363" s="437">
        <f t="shared" si="107"/>
        <v>0</v>
      </c>
      <c r="AK363" s="437">
        <f t="shared" si="107"/>
        <v>0</v>
      </c>
      <c r="AL363" s="437">
        <f t="shared" si="107"/>
        <v>0</v>
      </c>
      <c r="AM363" s="332"/>
    </row>
    <row r="364" spans="1:39" ht="15.75" outlineLevel="1">
      <c r="A364" s="547"/>
      <c r="B364" s="349"/>
      <c r="C364" s="326"/>
      <c r="D364" s="317"/>
      <c r="E364" s="317"/>
      <c r="F364" s="317"/>
      <c r="G364" s="317"/>
      <c r="H364" s="317"/>
      <c r="I364" s="317"/>
      <c r="J364" s="317"/>
      <c r="K364" s="317"/>
      <c r="L364" s="317"/>
      <c r="M364" s="317"/>
      <c r="N364" s="326"/>
      <c r="O364" s="317"/>
      <c r="P364" s="317"/>
      <c r="Q364" s="317"/>
      <c r="R364" s="317"/>
      <c r="S364" s="317"/>
      <c r="T364" s="317"/>
      <c r="U364" s="317"/>
      <c r="V364" s="317"/>
      <c r="W364" s="317"/>
      <c r="X364" s="317"/>
      <c r="Y364" s="438"/>
      <c r="Z364" s="438"/>
      <c r="AA364" s="438"/>
      <c r="AB364" s="438"/>
      <c r="AC364" s="438"/>
      <c r="AD364" s="438"/>
      <c r="AE364" s="438"/>
      <c r="AF364" s="438"/>
      <c r="AG364" s="438"/>
      <c r="AH364" s="438"/>
      <c r="AI364" s="438"/>
      <c r="AJ364" s="438"/>
      <c r="AK364" s="438"/>
      <c r="AL364" s="438"/>
      <c r="AM364" s="332"/>
    </row>
    <row r="365" spans="1:39" ht="15" outlineLevel="1">
      <c r="A365" s="544">
        <v>28</v>
      </c>
      <c r="B365" s="347" t="s">
        <v>18</v>
      </c>
      <c r="C365" s="317" t="s">
        <v>25</v>
      </c>
      <c r="D365" s="321"/>
      <c r="E365" s="321"/>
      <c r="F365" s="321"/>
      <c r="G365" s="321"/>
      <c r="H365" s="321"/>
      <c r="I365" s="321"/>
      <c r="J365" s="321"/>
      <c r="K365" s="321"/>
      <c r="L365" s="321"/>
      <c r="M365" s="321"/>
      <c r="N365" s="321">
        <v>0</v>
      </c>
      <c r="O365" s="321"/>
      <c r="P365" s="321"/>
      <c r="Q365" s="321"/>
      <c r="R365" s="321"/>
      <c r="S365" s="321"/>
      <c r="T365" s="321"/>
      <c r="U365" s="321"/>
      <c r="V365" s="321"/>
      <c r="W365" s="321"/>
      <c r="X365" s="321"/>
      <c r="Y365" s="452"/>
      <c r="Z365" s="441"/>
      <c r="AA365" s="441"/>
      <c r="AB365" s="441"/>
      <c r="AC365" s="441"/>
      <c r="AD365" s="441"/>
      <c r="AE365" s="441"/>
      <c r="AF365" s="441"/>
      <c r="AG365" s="441"/>
      <c r="AH365" s="441"/>
      <c r="AI365" s="441"/>
      <c r="AJ365" s="441"/>
      <c r="AK365" s="441"/>
      <c r="AL365" s="441"/>
      <c r="AM365" s="322">
        <f>SUM(Y365:AL365)</f>
        <v>0</v>
      </c>
    </row>
    <row r="366" spans="1:39" ht="15" outlineLevel="1">
      <c r="B366" s="320" t="s">
        <v>252</v>
      </c>
      <c r="C366" s="317" t="s">
        <v>164</v>
      </c>
      <c r="D366" s="321"/>
      <c r="E366" s="321"/>
      <c r="F366" s="321"/>
      <c r="G366" s="321"/>
      <c r="H366" s="321"/>
      <c r="I366" s="321"/>
      <c r="J366" s="321"/>
      <c r="K366" s="321"/>
      <c r="L366" s="321"/>
      <c r="M366" s="321"/>
      <c r="N366" s="321">
        <f>N365</f>
        <v>0</v>
      </c>
      <c r="O366" s="321"/>
      <c r="P366" s="321"/>
      <c r="Q366" s="321"/>
      <c r="R366" s="321"/>
      <c r="S366" s="321"/>
      <c r="T366" s="321"/>
      <c r="U366" s="321"/>
      <c r="V366" s="321"/>
      <c r="W366" s="321"/>
      <c r="X366" s="321"/>
      <c r="Y366" s="437">
        <f>Y365</f>
        <v>0</v>
      </c>
      <c r="Z366" s="437">
        <f>Z365</f>
        <v>0</v>
      </c>
      <c r="AA366" s="437">
        <f t="shared" ref="AA366:AL366" si="108">AA365</f>
        <v>0</v>
      </c>
      <c r="AB366" s="437">
        <f t="shared" si="108"/>
        <v>0</v>
      </c>
      <c r="AC366" s="437">
        <f t="shared" si="108"/>
        <v>0</v>
      </c>
      <c r="AD366" s="437">
        <f t="shared" si="108"/>
        <v>0</v>
      </c>
      <c r="AE366" s="437">
        <f t="shared" si="108"/>
        <v>0</v>
      </c>
      <c r="AF366" s="437">
        <f t="shared" si="108"/>
        <v>0</v>
      </c>
      <c r="AG366" s="437">
        <f t="shared" si="108"/>
        <v>0</v>
      </c>
      <c r="AH366" s="437">
        <f t="shared" si="108"/>
        <v>0</v>
      </c>
      <c r="AI366" s="437">
        <f t="shared" si="108"/>
        <v>0</v>
      </c>
      <c r="AJ366" s="437">
        <f t="shared" si="108"/>
        <v>0</v>
      </c>
      <c r="AK366" s="437">
        <f t="shared" si="108"/>
        <v>0</v>
      </c>
      <c r="AL366" s="437">
        <f t="shared" si="108"/>
        <v>0</v>
      </c>
      <c r="AM366" s="323"/>
    </row>
    <row r="367" spans="1:39" ht="15" outlineLevel="1">
      <c r="A367" s="547"/>
      <c r="B367" s="348"/>
      <c r="C367" s="317"/>
      <c r="D367" s="317"/>
      <c r="E367" s="317"/>
      <c r="F367" s="317"/>
      <c r="G367" s="317"/>
      <c r="H367" s="317"/>
      <c r="I367" s="317"/>
      <c r="J367" s="317"/>
      <c r="K367" s="317"/>
      <c r="L367" s="317"/>
      <c r="M367" s="317"/>
      <c r="N367" s="317"/>
      <c r="O367" s="317"/>
      <c r="P367" s="317"/>
      <c r="Q367" s="317"/>
      <c r="R367" s="317"/>
      <c r="S367" s="317"/>
      <c r="T367" s="317"/>
      <c r="U367" s="317"/>
      <c r="V367" s="317"/>
      <c r="W367" s="317"/>
      <c r="X367" s="317"/>
      <c r="Y367" s="438"/>
      <c r="Z367" s="438"/>
      <c r="AA367" s="438"/>
      <c r="AB367" s="438"/>
      <c r="AC367" s="438"/>
      <c r="AD367" s="438"/>
      <c r="AE367" s="438"/>
      <c r="AF367" s="438"/>
      <c r="AG367" s="438"/>
      <c r="AH367" s="438"/>
      <c r="AI367" s="438"/>
      <c r="AJ367" s="438"/>
      <c r="AK367" s="438"/>
      <c r="AL367" s="438"/>
      <c r="AM367" s="332"/>
    </row>
    <row r="368" spans="1:39" ht="15" outlineLevel="1">
      <c r="A368" s="544">
        <v>29</v>
      </c>
      <c r="B368" s="350" t="s">
        <v>19</v>
      </c>
      <c r="C368" s="317" t="s">
        <v>25</v>
      </c>
      <c r="D368" s="321"/>
      <c r="E368" s="321"/>
      <c r="F368" s="321"/>
      <c r="G368" s="321"/>
      <c r="H368" s="321"/>
      <c r="I368" s="321"/>
      <c r="J368" s="321"/>
      <c r="K368" s="321"/>
      <c r="L368" s="321"/>
      <c r="M368" s="321"/>
      <c r="N368" s="321">
        <v>0</v>
      </c>
      <c r="O368" s="321"/>
      <c r="P368" s="321"/>
      <c r="Q368" s="321"/>
      <c r="R368" s="321"/>
      <c r="S368" s="321"/>
      <c r="T368" s="321"/>
      <c r="U368" s="321"/>
      <c r="V368" s="321"/>
      <c r="W368" s="321"/>
      <c r="X368" s="321"/>
      <c r="Y368" s="452"/>
      <c r="Z368" s="441"/>
      <c r="AA368" s="441"/>
      <c r="AB368" s="441"/>
      <c r="AC368" s="441"/>
      <c r="AD368" s="441"/>
      <c r="AE368" s="441"/>
      <c r="AF368" s="441"/>
      <c r="AG368" s="441"/>
      <c r="AH368" s="441"/>
      <c r="AI368" s="441"/>
      <c r="AJ368" s="441"/>
      <c r="AK368" s="441"/>
      <c r="AL368" s="441"/>
      <c r="AM368" s="322">
        <f>SUM(Y368:AL368)</f>
        <v>0</v>
      </c>
    </row>
    <row r="369" spans="1:39" ht="15" outlineLevel="1">
      <c r="B369" s="350" t="s">
        <v>252</v>
      </c>
      <c r="C369" s="317" t="s">
        <v>164</v>
      </c>
      <c r="D369" s="321"/>
      <c r="E369" s="321"/>
      <c r="F369" s="321"/>
      <c r="G369" s="321"/>
      <c r="H369" s="321"/>
      <c r="I369" s="321"/>
      <c r="J369" s="321"/>
      <c r="K369" s="321"/>
      <c r="L369" s="321"/>
      <c r="M369" s="321"/>
      <c r="N369" s="321">
        <f>N368</f>
        <v>0</v>
      </c>
      <c r="O369" s="321"/>
      <c r="P369" s="321"/>
      <c r="Q369" s="321"/>
      <c r="R369" s="321"/>
      <c r="S369" s="321"/>
      <c r="T369" s="321"/>
      <c r="U369" s="321"/>
      <c r="V369" s="321"/>
      <c r="W369" s="321"/>
      <c r="X369" s="321"/>
      <c r="Y369" s="437">
        <f>Y368</f>
        <v>0</v>
      </c>
      <c r="Z369" s="437">
        <f t="shared" ref="Z369:AL369" si="109">Z368</f>
        <v>0</v>
      </c>
      <c r="AA369" s="437">
        <f t="shared" si="109"/>
        <v>0</v>
      </c>
      <c r="AB369" s="437">
        <f t="shared" si="109"/>
        <v>0</v>
      </c>
      <c r="AC369" s="437">
        <f t="shared" si="109"/>
        <v>0</v>
      </c>
      <c r="AD369" s="437">
        <f t="shared" si="109"/>
        <v>0</v>
      </c>
      <c r="AE369" s="437">
        <f t="shared" si="109"/>
        <v>0</v>
      </c>
      <c r="AF369" s="437">
        <f t="shared" si="109"/>
        <v>0</v>
      </c>
      <c r="AG369" s="437">
        <f t="shared" si="109"/>
        <v>0</v>
      </c>
      <c r="AH369" s="437">
        <f t="shared" si="109"/>
        <v>0</v>
      </c>
      <c r="AI369" s="437">
        <f t="shared" si="109"/>
        <v>0</v>
      </c>
      <c r="AJ369" s="437">
        <f t="shared" si="109"/>
        <v>0</v>
      </c>
      <c r="AK369" s="437">
        <f t="shared" si="109"/>
        <v>0</v>
      </c>
      <c r="AL369" s="437">
        <f t="shared" si="109"/>
        <v>0</v>
      </c>
      <c r="AM369" s="323"/>
    </row>
    <row r="370" spans="1:39" ht="15" outlineLevel="1">
      <c r="B370" s="350"/>
      <c r="C370" s="317"/>
      <c r="D370" s="317"/>
      <c r="E370" s="317"/>
      <c r="F370" s="317"/>
      <c r="G370" s="317"/>
      <c r="H370" s="317"/>
      <c r="I370" s="317"/>
      <c r="J370" s="317"/>
      <c r="K370" s="317"/>
      <c r="L370" s="317"/>
      <c r="M370" s="317"/>
      <c r="N370" s="317"/>
      <c r="O370" s="317"/>
      <c r="P370" s="317"/>
      <c r="Q370" s="317"/>
      <c r="R370" s="317"/>
      <c r="S370" s="317"/>
      <c r="T370" s="317"/>
      <c r="U370" s="317"/>
      <c r="V370" s="317"/>
      <c r="W370" s="317"/>
      <c r="X370" s="317"/>
      <c r="Y370" s="449"/>
      <c r="Z370" s="449"/>
      <c r="AA370" s="449"/>
      <c r="AB370" s="449"/>
      <c r="AC370" s="449"/>
      <c r="AD370" s="449"/>
      <c r="AE370" s="449"/>
      <c r="AF370" s="449"/>
      <c r="AG370" s="449"/>
      <c r="AH370" s="449"/>
      <c r="AI370" s="449"/>
      <c r="AJ370" s="449"/>
      <c r="AK370" s="449"/>
      <c r="AL370" s="449"/>
      <c r="AM370" s="339"/>
    </row>
    <row r="371" spans="1:39" s="309" customFormat="1" ht="15" outlineLevel="1">
      <c r="A371" s="544">
        <v>30</v>
      </c>
      <c r="B371" s="350" t="s">
        <v>502</v>
      </c>
      <c r="C371" s="317" t="s">
        <v>25</v>
      </c>
      <c r="D371" s="321"/>
      <c r="E371" s="321"/>
      <c r="F371" s="321"/>
      <c r="G371" s="321"/>
      <c r="H371" s="321"/>
      <c r="I371" s="321"/>
      <c r="J371" s="321"/>
      <c r="K371" s="321"/>
      <c r="L371" s="321"/>
      <c r="M371" s="321"/>
      <c r="N371" s="321">
        <v>0</v>
      </c>
      <c r="O371" s="321"/>
      <c r="P371" s="321"/>
      <c r="Q371" s="321"/>
      <c r="R371" s="321"/>
      <c r="S371" s="321"/>
      <c r="T371" s="321"/>
      <c r="U371" s="321"/>
      <c r="V371" s="321"/>
      <c r="W371" s="321"/>
      <c r="X371" s="321"/>
      <c r="Y371" s="436"/>
      <c r="Z371" s="436"/>
      <c r="AA371" s="436"/>
      <c r="AB371" s="436"/>
      <c r="AC371" s="436"/>
      <c r="AD371" s="436"/>
      <c r="AE371" s="436"/>
      <c r="AF371" s="436"/>
      <c r="AG371" s="436"/>
      <c r="AH371" s="436"/>
      <c r="AI371" s="436"/>
      <c r="AJ371" s="436"/>
      <c r="AK371" s="436"/>
      <c r="AL371" s="436"/>
      <c r="AM371" s="322">
        <f>SUM(Y371:AL371)</f>
        <v>0</v>
      </c>
    </row>
    <row r="372" spans="1:39" s="309" customFormat="1" ht="15" outlineLevel="1">
      <c r="A372" s="544"/>
      <c r="B372" s="350" t="s">
        <v>252</v>
      </c>
      <c r="C372" s="317" t="s">
        <v>164</v>
      </c>
      <c r="D372" s="321"/>
      <c r="E372" s="321"/>
      <c r="F372" s="321"/>
      <c r="G372" s="321"/>
      <c r="H372" s="321"/>
      <c r="I372" s="321"/>
      <c r="J372" s="321"/>
      <c r="K372" s="321"/>
      <c r="L372" s="321"/>
      <c r="M372" s="321"/>
      <c r="N372" s="321">
        <f>N371</f>
        <v>0</v>
      </c>
      <c r="O372" s="321"/>
      <c r="P372" s="321"/>
      <c r="Q372" s="321"/>
      <c r="R372" s="321"/>
      <c r="S372" s="321"/>
      <c r="T372" s="321"/>
      <c r="U372" s="321"/>
      <c r="V372" s="321"/>
      <c r="W372" s="321"/>
      <c r="X372" s="321"/>
      <c r="Y372" s="437">
        <f>Y371</f>
        <v>0</v>
      </c>
      <c r="Z372" s="437">
        <f t="shared" ref="Z372:AL372" si="110">Z371</f>
        <v>0</v>
      </c>
      <c r="AA372" s="437">
        <f t="shared" si="110"/>
        <v>0</v>
      </c>
      <c r="AB372" s="437">
        <f t="shared" si="110"/>
        <v>0</v>
      </c>
      <c r="AC372" s="437">
        <f t="shared" si="110"/>
        <v>0</v>
      </c>
      <c r="AD372" s="437">
        <f t="shared" si="110"/>
        <v>0</v>
      </c>
      <c r="AE372" s="437">
        <f t="shared" si="110"/>
        <v>0</v>
      </c>
      <c r="AF372" s="437">
        <f t="shared" si="110"/>
        <v>0</v>
      </c>
      <c r="AG372" s="437">
        <f t="shared" si="110"/>
        <v>0</v>
      </c>
      <c r="AH372" s="437">
        <f t="shared" si="110"/>
        <v>0</v>
      </c>
      <c r="AI372" s="437">
        <f t="shared" si="110"/>
        <v>0</v>
      </c>
      <c r="AJ372" s="437">
        <f t="shared" si="110"/>
        <v>0</v>
      </c>
      <c r="AK372" s="437">
        <f t="shared" si="110"/>
        <v>0</v>
      </c>
      <c r="AL372" s="437">
        <f t="shared" si="110"/>
        <v>0</v>
      </c>
      <c r="AM372" s="323"/>
    </row>
    <row r="373" spans="1:39" s="309" customFormat="1" ht="15" outlineLevel="1">
      <c r="A373" s="544"/>
      <c r="B373" s="350"/>
      <c r="C373" s="317"/>
      <c r="D373" s="317"/>
      <c r="E373" s="317"/>
      <c r="F373" s="317"/>
      <c r="G373" s="317"/>
      <c r="H373" s="317"/>
      <c r="I373" s="317"/>
      <c r="J373" s="317"/>
      <c r="K373" s="317"/>
      <c r="L373" s="317"/>
      <c r="M373" s="317"/>
      <c r="N373" s="317"/>
      <c r="O373" s="317"/>
      <c r="P373" s="317"/>
      <c r="Q373" s="317"/>
      <c r="R373" s="317"/>
      <c r="S373" s="317"/>
      <c r="T373" s="317"/>
      <c r="U373" s="317"/>
      <c r="V373" s="317"/>
      <c r="W373" s="317"/>
      <c r="X373" s="317"/>
      <c r="Y373" s="438"/>
      <c r="Z373" s="438"/>
      <c r="AA373" s="438"/>
      <c r="AB373" s="438"/>
      <c r="AC373" s="438"/>
      <c r="AD373" s="438"/>
      <c r="AE373" s="438"/>
      <c r="AF373" s="438"/>
      <c r="AG373" s="438"/>
      <c r="AH373" s="438"/>
      <c r="AI373" s="438"/>
      <c r="AJ373" s="438"/>
      <c r="AK373" s="438"/>
      <c r="AL373" s="438"/>
      <c r="AM373" s="339"/>
    </row>
    <row r="374" spans="1:39" s="309" customFormat="1" ht="15.75" outlineLevel="1">
      <c r="A374" s="544"/>
      <c r="B374" s="314" t="s">
        <v>503</v>
      </c>
      <c r="C374" s="317"/>
      <c r="D374" s="317"/>
      <c r="E374" s="317"/>
      <c r="F374" s="317"/>
      <c r="G374" s="317"/>
      <c r="H374" s="317"/>
      <c r="I374" s="317"/>
      <c r="J374" s="317"/>
      <c r="K374" s="317"/>
      <c r="L374" s="317"/>
      <c r="M374" s="317"/>
      <c r="N374" s="317"/>
      <c r="O374" s="317"/>
      <c r="P374" s="317"/>
      <c r="Q374" s="317"/>
      <c r="R374" s="317"/>
      <c r="S374" s="317"/>
      <c r="T374" s="317"/>
      <c r="U374" s="317"/>
      <c r="V374" s="317"/>
      <c r="W374" s="317"/>
      <c r="X374" s="317"/>
      <c r="Y374" s="438"/>
      <c r="Z374" s="438"/>
      <c r="AA374" s="438"/>
      <c r="AB374" s="438"/>
      <c r="AC374" s="438"/>
      <c r="AD374" s="438"/>
      <c r="AE374" s="438"/>
      <c r="AF374" s="438"/>
      <c r="AG374" s="438"/>
      <c r="AH374" s="438"/>
      <c r="AI374" s="438"/>
      <c r="AJ374" s="438"/>
      <c r="AK374" s="438"/>
      <c r="AL374" s="438"/>
      <c r="AM374" s="339"/>
    </row>
    <row r="375" spans="1:39" s="309" customFormat="1" ht="15" outlineLevel="1">
      <c r="A375" s="544">
        <v>31</v>
      </c>
      <c r="B375" s="350" t="s">
        <v>504</v>
      </c>
      <c r="C375" s="317" t="s">
        <v>25</v>
      </c>
      <c r="D375" s="321"/>
      <c r="E375" s="321"/>
      <c r="F375" s="321"/>
      <c r="G375" s="321"/>
      <c r="H375" s="321"/>
      <c r="I375" s="321"/>
      <c r="J375" s="321"/>
      <c r="K375" s="321"/>
      <c r="L375" s="321"/>
      <c r="M375" s="321"/>
      <c r="N375" s="321">
        <v>0</v>
      </c>
      <c r="O375" s="321"/>
      <c r="P375" s="321"/>
      <c r="Q375" s="321"/>
      <c r="R375" s="321"/>
      <c r="S375" s="321"/>
      <c r="T375" s="321"/>
      <c r="U375" s="321"/>
      <c r="V375" s="321"/>
      <c r="W375" s="321"/>
      <c r="X375" s="321"/>
      <c r="Y375" s="436"/>
      <c r="Z375" s="436"/>
      <c r="AA375" s="436"/>
      <c r="AB375" s="436"/>
      <c r="AC375" s="436"/>
      <c r="AD375" s="436"/>
      <c r="AE375" s="436"/>
      <c r="AF375" s="436"/>
      <c r="AG375" s="436"/>
      <c r="AH375" s="436"/>
      <c r="AI375" s="436"/>
      <c r="AJ375" s="436"/>
      <c r="AK375" s="436"/>
      <c r="AL375" s="436"/>
      <c r="AM375" s="322">
        <f>SUM(Y375:AL375)</f>
        <v>0</v>
      </c>
    </row>
    <row r="376" spans="1:39" s="309" customFormat="1" ht="15" outlineLevel="1">
      <c r="A376" s="544"/>
      <c r="B376" s="350" t="s">
        <v>252</v>
      </c>
      <c r="C376" s="317" t="s">
        <v>164</v>
      </c>
      <c r="D376" s="321"/>
      <c r="E376" s="321"/>
      <c r="F376" s="321"/>
      <c r="G376" s="321"/>
      <c r="H376" s="321"/>
      <c r="I376" s="321"/>
      <c r="J376" s="321"/>
      <c r="K376" s="321"/>
      <c r="L376" s="321"/>
      <c r="M376" s="321"/>
      <c r="N376" s="321">
        <f>N375</f>
        <v>0</v>
      </c>
      <c r="O376" s="321"/>
      <c r="P376" s="321"/>
      <c r="Q376" s="321"/>
      <c r="R376" s="321"/>
      <c r="S376" s="321"/>
      <c r="T376" s="321"/>
      <c r="U376" s="321"/>
      <c r="V376" s="321"/>
      <c r="W376" s="321"/>
      <c r="X376" s="321"/>
      <c r="Y376" s="437">
        <f>Y375</f>
        <v>0</v>
      </c>
      <c r="Z376" s="437">
        <f t="shared" ref="Z376:AL376" si="111">Z375</f>
        <v>0</v>
      </c>
      <c r="AA376" s="437">
        <f t="shared" si="111"/>
        <v>0</v>
      </c>
      <c r="AB376" s="437">
        <f t="shared" si="111"/>
        <v>0</v>
      </c>
      <c r="AC376" s="437">
        <f t="shared" si="111"/>
        <v>0</v>
      </c>
      <c r="AD376" s="437">
        <f t="shared" si="111"/>
        <v>0</v>
      </c>
      <c r="AE376" s="437">
        <f t="shared" si="111"/>
        <v>0</v>
      </c>
      <c r="AF376" s="437">
        <f t="shared" si="111"/>
        <v>0</v>
      </c>
      <c r="AG376" s="437">
        <f t="shared" si="111"/>
        <v>0</v>
      </c>
      <c r="AH376" s="437">
        <f t="shared" si="111"/>
        <v>0</v>
      </c>
      <c r="AI376" s="437">
        <f t="shared" si="111"/>
        <v>0</v>
      </c>
      <c r="AJ376" s="437">
        <f t="shared" si="111"/>
        <v>0</v>
      </c>
      <c r="AK376" s="437">
        <f t="shared" si="111"/>
        <v>0</v>
      </c>
      <c r="AL376" s="437">
        <f t="shared" si="111"/>
        <v>0</v>
      </c>
      <c r="AM376" s="323"/>
    </row>
    <row r="377" spans="1:39" s="309" customFormat="1" ht="15" outlineLevel="1">
      <c r="A377" s="544"/>
      <c r="B377" s="350"/>
      <c r="C377" s="317"/>
      <c r="D377" s="317"/>
      <c r="E377" s="317"/>
      <c r="F377" s="317"/>
      <c r="G377" s="317"/>
      <c r="H377" s="317"/>
      <c r="I377" s="317"/>
      <c r="J377" s="317"/>
      <c r="K377" s="317"/>
      <c r="L377" s="317"/>
      <c r="M377" s="317"/>
      <c r="N377" s="317"/>
      <c r="O377" s="317"/>
      <c r="P377" s="317"/>
      <c r="Q377" s="317"/>
      <c r="R377" s="317"/>
      <c r="S377" s="317"/>
      <c r="T377" s="317"/>
      <c r="U377" s="317"/>
      <c r="V377" s="317"/>
      <c r="W377" s="317"/>
      <c r="X377" s="317"/>
      <c r="Y377" s="438"/>
      <c r="Z377" s="438"/>
      <c r="AA377" s="438"/>
      <c r="AB377" s="438"/>
      <c r="AC377" s="438"/>
      <c r="AD377" s="438"/>
      <c r="AE377" s="438"/>
      <c r="AF377" s="438"/>
      <c r="AG377" s="438"/>
      <c r="AH377" s="438"/>
      <c r="AI377" s="438"/>
      <c r="AJ377" s="438"/>
      <c r="AK377" s="438"/>
      <c r="AL377" s="438"/>
      <c r="AM377" s="339"/>
    </row>
    <row r="378" spans="1:39" s="309" customFormat="1" ht="15" outlineLevel="1">
      <c r="A378" s="544">
        <v>32</v>
      </c>
      <c r="B378" s="350" t="s">
        <v>505</v>
      </c>
      <c r="C378" s="317" t="s">
        <v>25</v>
      </c>
      <c r="D378" s="321"/>
      <c r="E378" s="321"/>
      <c r="F378" s="321"/>
      <c r="G378" s="321"/>
      <c r="H378" s="321"/>
      <c r="I378" s="321"/>
      <c r="J378" s="321"/>
      <c r="K378" s="321"/>
      <c r="L378" s="321"/>
      <c r="M378" s="321"/>
      <c r="N378" s="321">
        <v>0</v>
      </c>
      <c r="O378" s="321"/>
      <c r="P378" s="321"/>
      <c r="Q378" s="321"/>
      <c r="R378" s="321"/>
      <c r="S378" s="321"/>
      <c r="T378" s="321"/>
      <c r="U378" s="321"/>
      <c r="V378" s="321"/>
      <c r="W378" s="321"/>
      <c r="X378" s="321"/>
      <c r="Y378" s="436"/>
      <c r="Z378" s="436"/>
      <c r="AA378" s="436"/>
      <c r="AB378" s="436"/>
      <c r="AC378" s="436"/>
      <c r="AD378" s="436"/>
      <c r="AE378" s="436"/>
      <c r="AF378" s="436"/>
      <c r="AG378" s="436"/>
      <c r="AH378" s="436"/>
      <c r="AI378" s="436"/>
      <c r="AJ378" s="436"/>
      <c r="AK378" s="436"/>
      <c r="AL378" s="436"/>
      <c r="AM378" s="322">
        <f>SUM(Y378:AL378)</f>
        <v>0</v>
      </c>
    </row>
    <row r="379" spans="1:39" s="309" customFormat="1" ht="15" outlineLevel="1">
      <c r="A379" s="544"/>
      <c r="B379" s="350" t="s">
        <v>252</v>
      </c>
      <c r="C379" s="317" t="s">
        <v>164</v>
      </c>
      <c r="D379" s="321"/>
      <c r="E379" s="321"/>
      <c r="F379" s="321"/>
      <c r="G379" s="321"/>
      <c r="H379" s="321"/>
      <c r="I379" s="321"/>
      <c r="J379" s="321"/>
      <c r="K379" s="321"/>
      <c r="L379" s="321"/>
      <c r="M379" s="321"/>
      <c r="N379" s="321">
        <f>N378</f>
        <v>0</v>
      </c>
      <c r="O379" s="321"/>
      <c r="P379" s="321"/>
      <c r="Q379" s="321"/>
      <c r="R379" s="321"/>
      <c r="S379" s="321"/>
      <c r="T379" s="321"/>
      <c r="U379" s="321"/>
      <c r="V379" s="321"/>
      <c r="W379" s="321"/>
      <c r="X379" s="321"/>
      <c r="Y379" s="437">
        <f>Y378</f>
        <v>0</v>
      </c>
      <c r="Z379" s="437">
        <f t="shared" ref="Z379:AL379" si="112">Z378</f>
        <v>0</v>
      </c>
      <c r="AA379" s="437">
        <f t="shared" si="112"/>
        <v>0</v>
      </c>
      <c r="AB379" s="437">
        <f t="shared" si="112"/>
        <v>0</v>
      </c>
      <c r="AC379" s="437">
        <f t="shared" si="112"/>
        <v>0</v>
      </c>
      <c r="AD379" s="437">
        <f t="shared" si="112"/>
        <v>0</v>
      </c>
      <c r="AE379" s="437">
        <f t="shared" si="112"/>
        <v>0</v>
      </c>
      <c r="AF379" s="437">
        <f t="shared" si="112"/>
        <v>0</v>
      </c>
      <c r="AG379" s="437">
        <f t="shared" si="112"/>
        <v>0</v>
      </c>
      <c r="AH379" s="437">
        <f t="shared" si="112"/>
        <v>0</v>
      </c>
      <c r="AI379" s="437">
        <f t="shared" si="112"/>
        <v>0</v>
      </c>
      <c r="AJ379" s="437">
        <f t="shared" si="112"/>
        <v>0</v>
      </c>
      <c r="AK379" s="437">
        <f t="shared" si="112"/>
        <v>0</v>
      </c>
      <c r="AL379" s="437">
        <f t="shared" si="112"/>
        <v>0</v>
      </c>
      <c r="AM379" s="323"/>
    </row>
    <row r="380" spans="1:39" s="309" customFormat="1" ht="15" outlineLevel="1">
      <c r="A380" s="544"/>
      <c r="B380" s="350"/>
      <c r="C380" s="317"/>
      <c r="D380" s="317"/>
      <c r="E380" s="317"/>
      <c r="F380" s="317"/>
      <c r="G380" s="317"/>
      <c r="H380" s="317"/>
      <c r="I380" s="317"/>
      <c r="J380" s="317"/>
      <c r="K380" s="317"/>
      <c r="L380" s="317"/>
      <c r="M380" s="317"/>
      <c r="N380" s="317"/>
      <c r="O380" s="317"/>
      <c r="P380" s="317"/>
      <c r="Q380" s="317"/>
      <c r="R380" s="317"/>
      <c r="S380" s="317"/>
      <c r="T380" s="317"/>
      <c r="U380" s="317"/>
      <c r="V380" s="317"/>
      <c r="W380" s="317"/>
      <c r="X380" s="317"/>
      <c r="Y380" s="438"/>
      <c r="Z380" s="438"/>
      <c r="AA380" s="438"/>
      <c r="AB380" s="438"/>
      <c r="AC380" s="438"/>
      <c r="AD380" s="438"/>
      <c r="AE380" s="438"/>
      <c r="AF380" s="438"/>
      <c r="AG380" s="438"/>
      <c r="AH380" s="438"/>
      <c r="AI380" s="438"/>
      <c r="AJ380" s="438"/>
      <c r="AK380" s="438"/>
      <c r="AL380" s="438"/>
      <c r="AM380" s="339"/>
    </row>
    <row r="381" spans="1:39" s="309" customFormat="1" ht="15" outlineLevel="1">
      <c r="A381" s="544">
        <v>33</v>
      </c>
      <c r="B381" s="350" t="s">
        <v>763</v>
      </c>
      <c r="C381" s="317" t="s">
        <v>25</v>
      </c>
      <c r="D381" s="321">
        <v>5110764</v>
      </c>
      <c r="E381" s="321">
        <v>5110764</v>
      </c>
      <c r="F381" s="321">
        <v>5110764</v>
      </c>
      <c r="G381" s="321">
        <v>5110764</v>
      </c>
      <c r="H381" s="321">
        <v>5110764</v>
      </c>
      <c r="I381" s="321">
        <v>5110764</v>
      </c>
      <c r="J381" s="321">
        <v>5110764</v>
      </c>
      <c r="K381" s="321">
        <v>4845772</v>
      </c>
      <c r="L381" s="321">
        <v>4699277</v>
      </c>
      <c r="M381" s="321">
        <v>4699277</v>
      </c>
      <c r="N381" s="321">
        <v>12</v>
      </c>
      <c r="O381" s="321"/>
      <c r="P381" s="321"/>
      <c r="Q381" s="321"/>
      <c r="R381" s="321"/>
      <c r="S381" s="321"/>
      <c r="T381" s="321"/>
      <c r="U381" s="321"/>
      <c r="V381" s="321"/>
      <c r="W381" s="321"/>
      <c r="X381" s="321"/>
      <c r="Y381" s="436"/>
      <c r="Z381" s="436"/>
      <c r="AA381" s="436"/>
      <c r="AB381" s="436"/>
      <c r="AC381" s="436"/>
      <c r="AD381" s="436">
        <v>1</v>
      </c>
      <c r="AE381" s="436"/>
      <c r="AF381" s="436"/>
      <c r="AG381" s="436"/>
      <c r="AH381" s="436"/>
      <c r="AI381" s="436"/>
      <c r="AJ381" s="436"/>
      <c r="AK381" s="436"/>
      <c r="AL381" s="436"/>
      <c r="AM381" s="322">
        <f>SUM(Y381:AL381)</f>
        <v>1</v>
      </c>
    </row>
    <row r="382" spans="1:39" s="309" customFormat="1" ht="15" outlineLevel="1">
      <c r="A382" s="544"/>
      <c r="B382" s="350" t="s">
        <v>252</v>
      </c>
      <c r="C382" s="317" t="s">
        <v>164</v>
      </c>
      <c r="D382" s="321"/>
      <c r="E382" s="321"/>
      <c r="F382" s="321"/>
      <c r="G382" s="321"/>
      <c r="H382" s="321"/>
      <c r="I382" s="321"/>
      <c r="J382" s="321"/>
      <c r="K382" s="321"/>
      <c r="L382" s="321"/>
      <c r="M382" s="321"/>
      <c r="N382" s="321">
        <f>N381</f>
        <v>12</v>
      </c>
      <c r="O382" s="321"/>
      <c r="P382" s="321"/>
      <c r="Q382" s="321"/>
      <c r="R382" s="321"/>
      <c r="S382" s="321"/>
      <c r="T382" s="321"/>
      <c r="U382" s="321"/>
      <c r="V382" s="321"/>
      <c r="W382" s="321"/>
      <c r="X382" s="321"/>
      <c r="Y382" s="437">
        <f>Y381</f>
        <v>0</v>
      </c>
      <c r="Z382" s="437">
        <f t="shared" ref="Z382:AK382" si="113">Z381</f>
        <v>0</v>
      </c>
      <c r="AA382" s="437">
        <f t="shared" si="113"/>
        <v>0</v>
      </c>
      <c r="AB382" s="437">
        <f t="shared" si="113"/>
        <v>0</v>
      </c>
      <c r="AC382" s="437">
        <f t="shared" si="113"/>
        <v>0</v>
      </c>
      <c r="AD382" s="437">
        <f t="shared" si="113"/>
        <v>1</v>
      </c>
      <c r="AE382" s="437">
        <f t="shared" si="113"/>
        <v>0</v>
      </c>
      <c r="AF382" s="437">
        <f t="shared" si="113"/>
        <v>0</v>
      </c>
      <c r="AG382" s="437">
        <f t="shared" si="113"/>
        <v>0</v>
      </c>
      <c r="AH382" s="437">
        <f t="shared" si="113"/>
        <v>0</v>
      </c>
      <c r="AI382" s="437">
        <f t="shared" si="113"/>
        <v>0</v>
      </c>
      <c r="AJ382" s="437">
        <f t="shared" si="113"/>
        <v>0</v>
      </c>
      <c r="AK382" s="437">
        <f t="shared" si="113"/>
        <v>0</v>
      </c>
      <c r="AL382" s="437">
        <f>AL381</f>
        <v>0</v>
      </c>
      <c r="AM382" s="323"/>
    </row>
    <row r="383" spans="1:39" ht="15" outlineLevel="1">
      <c r="B383" s="341"/>
      <c r="C383" s="351"/>
      <c r="D383" s="352"/>
      <c r="E383" s="352"/>
      <c r="F383" s="352"/>
      <c r="G383" s="352"/>
      <c r="H383" s="352"/>
      <c r="I383" s="352"/>
      <c r="J383" s="352"/>
      <c r="K383" s="352"/>
      <c r="L383" s="352"/>
      <c r="M383" s="352"/>
      <c r="N383" s="352"/>
      <c r="O383" s="352"/>
      <c r="P383" s="352"/>
      <c r="Q383" s="352"/>
      <c r="R383" s="352"/>
      <c r="S383" s="352"/>
      <c r="T383" s="352"/>
      <c r="U383" s="352"/>
      <c r="V383" s="352"/>
      <c r="W383" s="352"/>
      <c r="X383" s="352"/>
      <c r="Y383" s="327"/>
      <c r="Z383" s="327"/>
      <c r="AA383" s="327"/>
      <c r="AB383" s="327"/>
      <c r="AC383" s="327"/>
      <c r="AD383" s="327"/>
      <c r="AE383" s="327"/>
      <c r="AF383" s="327"/>
      <c r="AG383" s="327"/>
      <c r="AH383" s="327"/>
      <c r="AI383" s="327"/>
      <c r="AJ383" s="327"/>
      <c r="AK383" s="327"/>
      <c r="AL383" s="327"/>
      <c r="AM383" s="332"/>
    </row>
    <row r="384" spans="1:39" ht="15.75">
      <c r="B384" s="353" t="s">
        <v>253</v>
      </c>
      <c r="C384" s="355"/>
      <c r="D384" s="355">
        <f>SUM(D279:D382)</f>
        <v>54002903</v>
      </c>
      <c r="E384" s="355">
        <f t="shared" ref="E384:M384" si="114">SUM(E279:E382)</f>
        <v>52793541.043116003</v>
      </c>
      <c r="F384" s="355">
        <f t="shared" si="114"/>
        <v>52285377.398116007</v>
      </c>
      <c r="G384" s="355">
        <f t="shared" si="114"/>
        <v>51318675.402116001</v>
      </c>
      <c r="H384" s="355">
        <f t="shared" si="114"/>
        <v>47443362.713766001</v>
      </c>
      <c r="I384" s="355">
        <f t="shared" si="114"/>
        <v>46841037.028999999</v>
      </c>
      <c r="J384" s="355">
        <f t="shared" si="114"/>
        <v>46835003.106000006</v>
      </c>
      <c r="K384" s="355">
        <f t="shared" si="114"/>
        <v>46490395.809000008</v>
      </c>
      <c r="L384" s="355">
        <f t="shared" si="114"/>
        <v>44755895.646199994</v>
      </c>
      <c r="M384" s="355">
        <f t="shared" si="114"/>
        <v>41966463.330500007</v>
      </c>
      <c r="N384" s="355"/>
      <c r="O384" s="355">
        <f>SUM(O279:O382)</f>
        <v>34560</v>
      </c>
      <c r="P384" s="355">
        <f t="shared" ref="P384:X384" si="115">SUM(P279:P382)</f>
        <v>9924.9917893700022</v>
      </c>
      <c r="Q384" s="355">
        <f t="shared" si="115"/>
        <v>9796.8072086700013</v>
      </c>
      <c r="R384" s="355">
        <f t="shared" si="115"/>
        <v>9589.2655472700008</v>
      </c>
      <c r="S384" s="355">
        <f t="shared" si="115"/>
        <v>8465.8357114999999</v>
      </c>
      <c r="T384" s="355">
        <f t="shared" si="115"/>
        <v>8355.9916067999984</v>
      </c>
      <c r="U384" s="355">
        <f t="shared" si="115"/>
        <v>8355.6775790999982</v>
      </c>
      <c r="V384" s="355">
        <f t="shared" si="115"/>
        <v>8342.1334924999992</v>
      </c>
      <c r="W384" s="355">
        <f t="shared" si="115"/>
        <v>7953.5692197000017</v>
      </c>
      <c r="X384" s="355">
        <f t="shared" si="115"/>
        <v>7428.9030958000012</v>
      </c>
      <c r="Y384" s="355">
        <f>IF(Y278="kWh",SUMPRODUCT(D279:D382,Y279:Y382))</f>
        <v>4066440</v>
      </c>
      <c r="Z384" s="355">
        <f>IF(Z278="kWh",SUMPRODUCT(D279:D382,Z279:Z382))</f>
        <v>6379074.25</v>
      </c>
      <c r="AA384" s="355">
        <f>IF(AA278="kW",SUMPRODUCT(N279:N382,O279:O382,AA279:AA382),SUMPRODUCT(D279:D382,AA279:AA382))</f>
        <v>40499.279999999999</v>
      </c>
      <c r="AB384" s="355">
        <f>IF(AB278="kW",SUMPRODUCT(N279:N382,O279:O382,AB279:AB382),SUMPRODUCT(D279:D382,AB279:AB382))</f>
        <v>23269.200000000001</v>
      </c>
      <c r="AC384" s="355">
        <f>IF(AC278="kW",SUMPRODUCT(N279:N382,O279:O382,AC279:AC382),SUMPRODUCT(D279:D382,AC279:AC382))</f>
        <v>22007.519999999997</v>
      </c>
      <c r="AD384" s="355">
        <f>IF(AD278="kW",SUMPRODUCT(N279:N382,O279:O382,AD279:AD382),SUMPRODUCT(D279:D382,AD279:AD382))</f>
        <v>0</v>
      </c>
      <c r="AE384" s="355">
        <f>IF(AE278="kW",SUMPRODUCT(N279:N382,O279:O382,AE279:AE382),SUMPRODUCT(D279:D382,AE279:AE382))</f>
        <v>0</v>
      </c>
      <c r="AF384" s="355">
        <f>IF(AF278="kW",SUMPRODUCT(N279:N382,O279:O382,AF279:AF382),SUMPRODUCT(D279:D382,AF279:AF382))</f>
        <v>0</v>
      </c>
      <c r="AG384" s="355">
        <f>IF(AG278="kW",SUMPRODUCT(N279:N382,O279:O382,AG279:AG382),SUMPRODUCT(D279:D382,AG279:AG382))</f>
        <v>0</v>
      </c>
      <c r="AH384" s="355">
        <f>IF(AH278="kW",SUMPRODUCT(N279:N382,O279:O382,AH279:AH382),SUMPRODUCT(D279:D382,AH279:AH382))</f>
        <v>0</v>
      </c>
      <c r="AI384" s="355">
        <f>IF(AI278="kW",SUMPRODUCT(N279:N382,O279:O382,AI279:AI382),SUMPRODUCT(D279:D382,AI279:AI382))</f>
        <v>0</v>
      </c>
      <c r="AJ384" s="355">
        <f>IF(AJ278="kW",SUMPRODUCT(N279:N382,O279:O382,AJ279:AJ382),SUMPRODUCT(D279:D382,AJ279:AJ382))</f>
        <v>0</v>
      </c>
      <c r="AK384" s="355">
        <f>IF(AK278="kW",SUMPRODUCT(N279:N382,O279:O382,AK279:AK382),SUMPRODUCT(D279:D382,AK279:AK382))</f>
        <v>0</v>
      </c>
      <c r="AL384" s="355">
        <f>IF(AL278="kW",SUMPRODUCT(N279:N382,O279:O382,AL279:AL382),SUMPRODUCT(D279:D382,AL279:AL382))</f>
        <v>0</v>
      </c>
      <c r="AM384" s="356"/>
    </row>
    <row r="385" spans="1:41" ht="15.75">
      <c r="B385" s="417" t="s">
        <v>254</v>
      </c>
      <c r="C385" s="418"/>
      <c r="D385" s="418"/>
      <c r="E385" s="418"/>
      <c r="F385" s="418"/>
      <c r="G385" s="418"/>
      <c r="H385" s="418"/>
      <c r="I385" s="418"/>
      <c r="J385" s="418"/>
      <c r="K385" s="418"/>
      <c r="L385" s="418"/>
      <c r="M385" s="418"/>
      <c r="N385" s="418"/>
      <c r="O385" s="418"/>
      <c r="P385" s="418"/>
      <c r="Q385" s="418"/>
      <c r="R385" s="418"/>
      <c r="S385" s="418"/>
      <c r="T385" s="418"/>
      <c r="U385" s="418"/>
      <c r="V385" s="418"/>
      <c r="W385" s="418"/>
      <c r="X385" s="418"/>
      <c r="Y385" s="354">
        <f>HLOOKUP(Y277,'2. LRAMVA Threshold'!$B$42:$Q$53,5,FALSE)</f>
        <v>35842920</v>
      </c>
      <c r="Z385" s="354">
        <f>HLOOKUP(Z277,'2. LRAMVA Threshold'!$B$42:$Q$53,5,FALSE)</f>
        <v>39519293</v>
      </c>
      <c r="AA385" s="354">
        <f>HLOOKUP(AA277,'2. LRAMVA Threshold'!$B$42:$Q$53,5,FALSE)</f>
        <v>19284</v>
      </c>
      <c r="AB385" s="354">
        <f>HLOOKUP(AB277,'2. LRAMVA Threshold'!$B$42:$Q$53,5,FALSE)</f>
        <v>16135</v>
      </c>
      <c r="AC385" s="354">
        <f>HLOOKUP(AC277,'2. LRAMVA Threshold'!$B$42:$Q$53,5,FALSE)</f>
        <v>15417</v>
      </c>
      <c r="AD385" s="354">
        <f>HLOOKUP(AD277,'2. LRAMVA Threshold'!$B$42:$Q$53,5,FALSE)</f>
        <v>61001</v>
      </c>
      <c r="AE385" s="354">
        <f>HLOOKUP(AE277,'2. LRAMVA Threshold'!$B$42:$Q$53,5,FALSE)</f>
        <v>0</v>
      </c>
      <c r="AF385" s="354">
        <f>HLOOKUP(AF277,'2. LRAMVA Threshold'!$B$42:$Q$53,5,FALSE)</f>
        <v>0</v>
      </c>
      <c r="AG385" s="354">
        <f>HLOOKUP(AG277,'2. LRAMVA Threshold'!$B$42:$Q$53,5,FALSE)</f>
        <v>0</v>
      </c>
      <c r="AH385" s="354">
        <f>HLOOKUP(AH277,'2. LRAMVA Threshold'!$B$42:$Q$53,5,FALSE)</f>
        <v>0</v>
      </c>
      <c r="AI385" s="354">
        <f>HLOOKUP(AI277,'2. LRAMVA Threshold'!$B$42:$Q$53,5,FALSE)</f>
        <v>0</v>
      </c>
      <c r="AJ385" s="354">
        <f>HLOOKUP(AJ277,'2. LRAMVA Threshold'!$B$42:$Q$53,5,FALSE)</f>
        <v>0</v>
      </c>
      <c r="AK385" s="354">
        <f>HLOOKUP(AK277,'2. LRAMVA Threshold'!$B$42:$Q$53,5,FALSE)</f>
        <v>0</v>
      </c>
      <c r="AL385" s="354">
        <f>HLOOKUP(AL277,'2. LRAMVA Threshold'!$B$42:$Q$53,5,FALSE)</f>
        <v>0</v>
      </c>
      <c r="AM385" s="419"/>
    </row>
    <row r="386" spans="1:41" ht="15">
      <c r="B386" s="420"/>
      <c r="C386" s="421"/>
      <c r="D386" s="422"/>
      <c r="E386" s="422"/>
      <c r="F386" s="422"/>
      <c r="G386" s="422"/>
      <c r="H386" s="422"/>
      <c r="I386" s="422"/>
      <c r="J386" s="422"/>
      <c r="K386" s="422"/>
      <c r="L386" s="422"/>
      <c r="M386" s="422"/>
      <c r="N386" s="422"/>
      <c r="O386" s="423"/>
      <c r="P386" s="422"/>
      <c r="Q386" s="422"/>
      <c r="R386" s="422"/>
      <c r="S386" s="424"/>
      <c r="T386" s="424"/>
      <c r="U386" s="424"/>
      <c r="V386" s="424"/>
      <c r="W386" s="422"/>
      <c r="X386" s="422"/>
      <c r="Y386" s="425"/>
      <c r="Z386" s="425"/>
      <c r="AA386" s="425"/>
      <c r="AB386" s="425"/>
      <c r="AC386" s="425"/>
      <c r="AD386" s="425"/>
      <c r="AE386" s="425"/>
      <c r="AF386" s="425"/>
      <c r="AG386" s="425"/>
      <c r="AH386" s="425"/>
      <c r="AI386" s="425"/>
      <c r="AJ386" s="425"/>
      <c r="AK386" s="425"/>
      <c r="AL386" s="425"/>
      <c r="AM386" s="426"/>
    </row>
    <row r="387" spans="1:41" ht="15">
      <c r="B387" s="350" t="s">
        <v>167</v>
      </c>
      <c r="C387" s="364"/>
      <c r="D387" s="721"/>
      <c r="E387" s="721"/>
      <c r="F387" s="721"/>
      <c r="G387" s="721"/>
      <c r="H387" s="721"/>
      <c r="I387" s="721"/>
      <c r="J387" s="721"/>
      <c r="K387" s="721"/>
      <c r="L387" s="721"/>
      <c r="M387" s="721"/>
      <c r="N387" s="402"/>
      <c r="O387" s="317"/>
      <c r="P387" s="366"/>
      <c r="Q387" s="366"/>
      <c r="R387" s="366"/>
      <c r="S387" s="365"/>
      <c r="T387" s="365"/>
      <c r="U387" s="365"/>
      <c r="V387" s="365"/>
      <c r="W387" s="366"/>
      <c r="X387" s="366"/>
      <c r="Y387" s="367">
        <f>HLOOKUP(Y$20,'3.  Distribution Rates'!$C$122:$P$133,5,FALSE)</f>
        <v>1.3100000000000001E-2</v>
      </c>
      <c r="Z387" s="367">
        <f>HLOOKUP(Z$20,'3.  Distribution Rates'!$C$122:$P$133,5,FALSE)</f>
        <v>1.15E-2</v>
      </c>
      <c r="AA387" s="367">
        <f>HLOOKUP(AA$20,'3.  Distribution Rates'!$C$122:$P$133,5,FALSE)</f>
        <v>4.1851000000000003</v>
      </c>
      <c r="AB387" s="367">
        <f>HLOOKUP(AB$20,'3.  Distribution Rates'!$C$122:$P$133,5,FALSE)</f>
        <v>2.1572</v>
      </c>
      <c r="AC387" s="367">
        <f>HLOOKUP(AC$20,'3.  Distribution Rates'!$C$122:$P$133,5,FALSE)</f>
        <v>2.6656</v>
      </c>
      <c r="AD387" s="367">
        <f>HLOOKUP(AD$20,'3.  Distribution Rates'!$C$122:$P$133,5,FALSE)</f>
        <v>10.503299999999999</v>
      </c>
      <c r="AE387" s="367">
        <f>HLOOKUP(AE$20,'3.  Distribution Rates'!$C$122:$P$133,5,FALSE)</f>
        <v>0</v>
      </c>
      <c r="AF387" s="367">
        <f>HLOOKUP(AF$20,'3.  Distribution Rates'!$C$122:$P$133,5,FALSE)</f>
        <v>0</v>
      </c>
      <c r="AG387" s="367">
        <f>HLOOKUP(AG$20,'3.  Distribution Rates'!$C$122:$P$133,5,FALSE)</f>
        <v>0</v>
      </c>
      <c r="AH387" s="367">
        <f>HLOOKUP(AH$20,'3.  Distribution Rates'!$C$122:$P$133,5,FALSE)</f>
        <v>0</v>
      </c>
      <c r="AI387" s="367">
        <f>HLOOKUP(AI$20,'3.  Distribution Rates'!$C$122:$P$133,5,FALSE)</f>
        <v>0</v>
      </c>
      <c r="AJ387" s="367">
        <f>HLOOKUP(AJ$20,'3.  Distribution Rates'!$C$122:$P$133,5,FALSE)</f>
        <v>0</v>
      </c>
      <c r="AK387" s="367">
        <f>HLOOKUP(AK$20,'3.  Distribution Rates'!$C$122:$P$133,5,FALSE)</f>
        <v>0</v>
      </c>
      <c r="AL387" s="367">
        <f>HLOOKUP(AL$20,'3.  Distribution Rates'!$C$122:$P$133,5,FALSE)</f>
        <v>0</v>
      </c>
      <c r="AM387" s="427"/>
    </row>
    <row r="388" spans="1:41" ht="15">
      <c r="B388" s="350" t="s">
        <v>157</v>
      </c>
      <c r="C388" s="371"/>
      <c r="D388" s="335"/>
      <c r="E388" s="305"/>
      <c r="F388" s="305"/>
      <c r="G388" s="305"/>
      <c r="H388" s="305"/>
      <c r="I388" s="305"/>
      <c r="J388" s="305"/>
      <c r="K388" s="305"/>
      <c r="L388" s="305"/>
      <c r="M388" s="305"/>
      <c r="N388" s="305"/>
      <c r="O388" s="317"/>
      <c r="P388" s="305"/>
      <c r="Q388" s="305"/>
      <c r="R388" s="305"/>
      <c r="S388" s="335"/>
      <c r="T388" s="335"/>
      <c r="U388" s="335"/>
      <c r="V388" s="335"/>
      <c r="W388" s="305"/>
      <c r="X388" s="305"/>
      <c r="Y388" s="404">
        <f t="shared" ref="Y388:AL388" si="116">Y136*Y387</f>
        <v>76754.34036220031</v>
      </c>
      <c r="Z388" s="404">
        <f t="shared" si="116"/>
        <v>156827.25876624134</v>
      </c>
      <c r="AA388" s="404">
        <f t="shared" si="116"/>
        <v>165291.16419856157</v>
      </c>
      <c r="AB388" s="404">
        <f t="shared" si="116"/>
        <v>39135.880029571927</v>
      </c>
      <c r="AC388" s="404">
        <f t="shared" si="116"/>
        <v>998.50301177087999</v>
      </c>
      <c r="AD388" s="404">
        <f t="shared" si="116"/>
        <v>0</v>
      </c>
      <c r="AE388" s="404">
        <f t="shared" si="116"/>
        <v>0</v>
      </c>
      <c r="AF388" s="404">
        <f t="shared" si="116"/>
        <v>0</v>
      </c>
      <c r="AG388" s="404">
        <f t="shared" si="116"/>
        <v>0</v>
      </c>
      <c r="AH388" s="404">
        <f t="shared" si="116"/>
        <v>0</v>
      </c>
      <c r="AI388" s="404">
        <f t="shared" si="116"/>
        <v>0</v>
      </c>
      <c r="AJ388" s="404">
        <f t="shared" si="116"/>
        <v>0</v>
      </c>
      <c r="AK388" s="404">
        <f t="shared" si="116"/>
        <v>0</v>
      </c>
      <c r="AL388" s="404">
        <f t="shared" si="116"/>
        <v>0</v>
      </c>
      <c r="AM388" s="403">
        <f>SUM(Y388:AL388)</f>
        <v>439007.14636834606</v>
      </c>
      <c r="AO388" s="309"/>
    </row>
    <row r="389" spans="1:41" ht="15">
      <c r="B389" s="350" t="s">
        <v>158</v>
      </c>
      <c r="C389" s="371"/>
      <c r="D389" s="335"/>
      <c r="E389" s="305"/>
      <c r="F389" s="305"/>
      <c r="G389" s="305"/>
      <c r="H389" s="305"/>
      <c r="I389" s="305"/>
      <c r="J389" s="305"/>
      <c r="K389" s="305"/>
      <c r="L389" s="305"/>
      <c r="M389" s="305"/>
      <c r="N389" s="305"/>
      <c r="O389" s="317"/>
      <c r="P389" s="305"/>
      <c r="Q389" s="305"/>
      <c r="R389" s="305"/>
      <c r="S389" s="335"/>
      <c r="T389" s="335"/>
      <c r="U389" s="335"/>
      <c r="V389" s="335"/>
      <c r="W389" s="305"/>
      <c r="X389" s="305"/>
      <c r="Y389" s="404">
        <f t="shared" ref="Y389:AL389" si="117">Y265*Y387</f>
        <v>51711.022596574207</v>
      </c>
      <c r="Z389" s="404">
        <f t="shared" si="117"/>
        <v>100888.56675495552</v>
      </c>
      <c r="AA389" s="404">
        <f t="shared" si="117"/>
        <v>187550.13412932787</v>
      </c>
      <c r="AB389" s="404">
        <f t="shared" si="117"/>
        <v>43806.93848311685</v>
      </c>
      <c r="AC389" s="404">
        <f t="shared" si="117"/>
        <v>5059.2690131477766</v>
      </c>
      <c r="AD389" s="404">
        <f t="shared" si="117"/>
        <v>0</v>
      </c>
      <c r="AE389" s="404">
        <f t="shared" si="117"/>
        <v>0</v>
      </c>
      <c r="AF389" s="404">
        <f t="shared" si="117"/>
        <v>0</v>
      </c>
      <c r="AG389" s="404">
        <f t="shared" si="117"/>
        <v>0</v>
      </c>
      <c r="AH389" s="404">
        <f t="shared" si="117"/>
        <v>0</v>
      </c>
      <c r="AI389" s="404">
        <f t="shared" si="117"/>
        <v>0</v>
      </c>
      <c r="AJ389" s="404">
        <f t="shared" si="117"/>
        <v>0</v>
      </c>
      <c r="AK389" s="404">
        <f t="shared" si="117"/>
        <v>0</v>
      </c>
      <c r="AL389" s="404">
        <f t="shared" si="117"/>
        <v>0</v>
      </c>
      <c r="AM389" s="403">
        <f t="shared" ref="AM389:AM390" si="118">SUM(Y389:AL389)</f>
        <v>389015.93097712222</v>
      </c>
    </row>
    <row r="390" spans="1:41" ht="15">
      <c r="B390" s="350" t="s">
        <v>159</v>
      </c>
      <c r="C390" s="371"/>
      <c r="D390" s="335"/>
      <c r="E390" s="305"/>
      <c r="F390" s="305"/>
      <c r="G390" s="305"/>
      <c r="H390" s="305"/>
      <c r="I390" s="305"/>
      <c r="J390" s="305"/>
      <c r="K390" s="305"/>
      <c r="L390" s="305"/>
      <c r="M390" s="305"/>
      <c r="N390" s="305"/>
      <c r="O390" s="317"/>
      <c r="P390" s="305"/>
      <c r="Q390" s="305"/>
      <c r="R390" s="305"/>
      <c r="S390" s="335"/>
      <c r="T390" s="335"/>
      <c r="U390" s="335"/>
      <c r="V390" s="335"/>
      <c r="W390" s="305"/>
      <c r="X390" s="305"/>
      <c r="Y390" s="404">
        <f>Y384*Y387</f>
        <v>53270.364000000001</v>
      </c>
      <c r="Z390" s="404">
        <f t="shared" ref="Z390:AE390" si="119">Z384*Z387</f>
        <v>73359.353875000001</v>
      </c>
      <c r="AA390" s="404">
        <f t="shared" si="119"/>
        <v>169493.53672800001</v>
      </c>
      <c r="AB390" s="404">
        <f t="shared" si="119"/>
        <v>50196.318240000001</v>
      </c>
      <c r="AC390" s="404">
        <f t="shared" si="119"/>
        <v>58663.245311999992</v>
      </c>
      <c r="AD390" s="404">
        <f t="shared" si="119"/>
        <v>0</v>
      </c>
      <c r="AE390" s="404">
        <f t="shared" si="119"/>
        <v>0</v>
      </c>
      <c r="AF390" s="404">
        <f t="shared" ref="AF390:AL390" si="120">AF384*AF387</f>
        <v>0</v>
      </c>
      <c r="AG390" s="404">
        <f t="shared" si="120"/>
        <v>0</v>
      </c>
      <c r="AH390" s="404">
        <f t="shared" si="120"/>
        <v>0</v>
      </c>
      <c r="AI390" s="404">
        <f t="shared" si="120"/>
        <v>0</v>
      </c>
      <c r="AJ390" s="404">
        <f t="shared" si="120"/>
        <v>0</v>
      </c>
      <c r="AK390" s="404">
        <f t="shared" si="120"/>
        <v>0</v>
      </c>
      <c r="AL390" s="404">
        <f t="shared" si="120"/>
        <v>0</v>
      </c>
      <c r="AM390" s="403">
        <f t="shared" si="118"/>
        <v>404982.81815499999</v>
      </c>
    </row>
    <row r="391" spans="1:41" s="406" customFormat="1" ht="15.75">
      <c r="A391" s="546"/>
      <c r="B391" s="375" t="s">
        <v>260</v>
      </c>
      <c r="C391" s="371"/>
      <c r="D391" s="362"/>
      <c r="E391" s="360"/>
      <c r="F391" s="360"/>
      <c r="G391" s="360"/>
      <c r="H391" s="360"/>
      <c r="I391" s="360"/>
      <c r="J391" s="360"/>
      <c r="K391" s="360"/>
      <c r="L391" s="360"/>
      <c r="M391" s="360"/>
      <c r="N391" s="360"/>
      <c r="O391" s="326"/>
      <c r="P391" s="360"/>
      <c r="Q391" s="360"/>
      <c r="R391" s="360"/>
      <c r="S391" s="362"/>
      <c r="T391" s="362"/>
      <c r="U391" s="362"/>
      <c r="V391" s="362"/>
      <c r="W391" s="360"/>
      <c r="X391" s="360"/>
      <c r="Y391" s="372">
        <f>SUM(Y388:Y390)</f>
        <v>181735.72695877452</v>
      </c>
      <c r="Z391" s="372">
        <f>SUM(Z388:Z390)</f>
        <v>331075.17939619685</v>
      </c>
      <c r="AA391" s="372">
        <f t="shared" ref="AA391:AE391" si="121">SUM(AA388:AA390)</f>
        <v>522334.83505588945</v>
      </c>
      <c r="AB391" s="372">
        <f t="shared" si="121"/>
        <v>133139.13675268876</v>
      </c>
      <c r="AC391" s="372">
        <f t="shared" si="121"/>
        <v>64721.017336918652</v>
      </c>
      <c r="AD391" s="372">
        <f t="shared" si="121"/>
        <v>0</v>
      </c>
      <c r="AE391" s="372">
        <f t="shared" si="121"/>
        <v>0</v>
      </c>
      <c r="AF391" s="372">
        <f t="shared" ref="AF391:AL391" si="122">SUM(AF388:AF390)</f>
        <v>0</v>
      </c>
      <c r="AG391" s="372">
        <f t="shared" si="122"/>
        <v>0</v>
      </c>
      <c r="AH391" s="372">
        <f t="shared" si="122"/>
        <v>0</v>
      </c>
      <c r="AI391" s="372">
        <f t="shared" si="122"/>
        <v>0</v>
      </c>
      <c r="AJ391" s="372">
        <f t="shared" si="122"/>
        <v>0</v>
      </c>
      <c r="AK391" s="372">
        <f t="shared" si="122"/>
        <v>0</v>
      </c>
      <c r="AL391" s="372">
        <f t="shared" si="122"/>
        <v>0</v>
      </c>
      <c r="AM391" s="374">
        <f>SUM(AM388:AM390)</f>
        <v>1233005.8955004683</v>
      </c>
    </row>
    <row r="392" spans="1:41" s="406" customFormat="1" ht="15.75">
      <c r="A392" s="546"/>
      <c r="B392" s="375" t="s">
        <v>255</v>
      </c>
      <c r="C392" s="371"/>
      <c r="D392" s="376"/>
      <c r="E392" s="360"/>
      <c r="F392" s="360"/>
      <c r="G392" s="360"/>
      <c r="H392" s="360"/>
      <c r="I392" s="360"/>
      <c r="J392" s="360"/>
      <c r="K392" s="360"/>
      <c r="L392" s="360"/>
      <c r="M392" s="360"/>
      <c r="N392" s="360"/>
      <c r="O392" s="326"/>
      <c r="P392" s="360"/>
      <c r="Q392" s="360"/>
      <c r="R392" s="360"/>
      <c r="S392" s="362"/>
      <c r="T392" s="362"/>
      <c r="U392" s="362"/>
      <c r="V392" s="362"/>
      <c r="W392" s="360"/>
      <c r="X392" s="360"/>
      <c r="Y392" s="373">
        <f t="shared" ref="Y392:AE392" si="123">Y385*Y387</f>
        <v>469542.25200000004</v>
      </c>
      <c r="Z392" s="373">
        <f t="shared" si="123"/>
        <v>454471.86949999997</v>
      </c>
      <c r="AA392" s="373">
        <f t="shared" si="123"/>
        <v>80705.468399999998</v>
      </c>
      <c r="AB392" s="373">
        <f t="shared" si="123"/>
        <v>34806.421999999999</v>
      </c>
      <c r="AC392" s="373">
        <f t="shared" si="123"/>
        <v>41095.555200000003</v>
      </c>
      <c r="AD392" s="373">
        <f t="shared" si="123"/>
        <v>640711.80329999991</v>
      </c>
      <c r="AE392" s="373">
        <f t="shared" si="123"/>
        <v>0</v>
      </c>
      <c r="AF392" s="373">
        <f t="shared" ref="AF392:AL392" si="124">AF385*AF387</f>
        <v>0</v>
      </c>
      <c r="AG392" s="373">
        <f t="shared" si="124"/>
        <v>0</v>
      </c>
      <c r="AH392" s="373">
        <f t="shared" si="124"/>
        <v>0</v>
      </c>
      <c r="AI392" s="373">
        <f t="shared" si="124"/>
        <v>0</v>
      </c>
      <c r="AJ392" s="373">
        <f t="shared" si="124"/>
        <v>0</v>
      </c>
      <c r="AK392" s="373">
        <f t="shared" si="124"/>
        <v>0</v>
      </c>
      <c r="AL392" s="373">
        <f t="shared" si="124"/>
        <v>0</v>
      </c>
      <c r="AM392" s="374">
        <f>SUM(Y392:AL392)</f>
        <v>1721333.3703999999</v>
      </c>
    </row>
    <row r="393" spans="1:41" ht="15.75" customHeight="1">
      <c r="A393" s="546"/>
      <c r="B393" s="375" t="s">
        <v>267</v>
      </c>
      <c r="C393" s="371"/>
      <c r="D393" s="376"/>
      <c r="E393" s="360"/>
      <c r="F393" s="360"/>
      <c r="G393" s="360"/>
      <c r="H393" s="360"/>
      <c r="I393" s="360"/>
      <c r="J393" s="360"/>
      <c r="K393" s="360"/>
      <c r="L393" s="360"/>
      <c r="M393" s="360"/>
      <c r="N393" s="360"/>
      <c r="O393" s="326"/>
      <c r="P393" s="360"/>
      <c r="Q393" s="360"/>
      <c r="R393" s="360"/>
      <c r="S393" s="376"/>
      <c r="T393" s="376"/>
      <c r="U393" s="376"/>
      <c r="V393" s="376"/>
      <c r="W393" s="360"/>
      <c r="X393" s="360"/>
      <c r="Y393" s="326"/>
      <c r="Z393" s="377"/>
      <c r="AA393" s="377"/>
      <c r="AB393" s="377"/>
      <c r="AC393" s="377"/>
      <c r="AD393" s="377"/>
      <c r="AE393" s="377"/>
      <c r="AF393" s="377"/>
      <c r="AG393" s="377"/>
      <c r="AH393" s="377"/>
      <c r="AI393" s="377"/>
      <c r="AJ393" s="377"/>
      <c r="AK393" s="377"/>
      <c r="AL393" s="377"/>
      <c r="AM393" s="374">
        <f>AM391-AM392</f>
        <v>-488327.47489953157</v>
      </c>
    </row>
    <row r="394" spans="1:41" ht="15">
      <c r="B394" s="350"/>
      <c r="C394" s="376"/>
      <c r="D394" s="376"/>
      <c r="E394" s="360"/>
      <c r="F394" s="360"/>
      <c r="G394" s="360"/>
      <c r="H394" s="360"/>
      <c r="I394" s="360"/>
      <c r="J394" s="360"/>
      <c r="K394" s="360"/>
      <c r="L394" s="360"/>
      <c r="M394" s="360"/>
      <c r="N394" s="360"/>
      <c r="O394" s="326"/>
      <c r="P394" s="360"/>
      <c r="Q394" s="360"/>
      <c r="R394" s="360"/>
      <c r="S394" s="376"/>
      <c r="T394" s="371"/>
      <c r="U394" s="376"/>
      <c r="V394" s="376"/>
      <c r="W394" s="360"/>
      <c r="X394" s="360"/>
      <c r="Y394" s="279"/>
      <c r="Z394" s="279"/>
      <c r="AA394" s="279"/>
      <c r="AB394" s="279"/>
      <c r="AC394" s="279"/>
      <c r="AD394" s="279"/>
      <c r="AE394" s="279"/>
      <c r="AF394" s="279"/>
      <c r="AG394" s="279"/>
      <c r="AH394" s="279"/>
      <c r="AI394" s="279"/>
      <c r="AJ394" s="279"/>
      <c r="AK394" s="279"/>
      <c r="AL394" s="279"/>
      <c r="AM394" s="379"/>
    </row>
    <row r="395" spans="1:41" ht="15">
      <c r="B395" s="350" t="s">
        <v>72</v>
      </c>
      <c r="C395" s="382"/>
      <c r="D395" s="305"/>
      <c r="E395" s="305"/>
      <c r="F395" s="305"/>
      <c r="G395" s="305"/>
      <c r="H395" s="305"/>
      <c r="I395" s="305"/>
      <c r="J395" s="305"/>
      <c r="K395" s="305"/>
      <c r="L395" s="305"/>
      <c r="M395" s="305"/>
      <c r="N395" s="305"/>
      <c r="O395" s="383"/>
      <c r="P395" s="305"/>
      <c r="Q395" s="305"/>
      <c r="R395" s="305"/>
      <c r="S395" s="330"/>
      <c r="T395" s="335"/>
      <c r="U395" s="335"/>
      <c r="V395" s="305"/>
      <c r="W395" s="305"/>
      <c r="X395" s="335"/>
      <c r="Y395" s="317">
        <f>SUMPRODUCT(E279:E382,Y279:Y382)</f>
        <v>4042130.4611160005</v>
      </c>
      <c r="Z395" s="317">
        <f>SUMPRODUCT(E279:E382,Z279:Z382)</f>
        <v>6349321.8479999993</v>
      </c>
      <c r="AA395" s="317">
        <f>IF(AA278="kW",SUMPRODUCT(N279:N382,P279:P382,AA279:AA382),SUMPRODUCT(E279:E382,AA279:AA382))</f>
        <v>39784.742186664</v>
      </c>
      <c r="AB395" s="317">
        <f>IF(AB278="kW",SUMPRODUCT(N279:N382,P279:P382,AB279:AB382),SUMPRODUCT(E279:E382,AB279:AB382))</f>
        <v>22889.301615648001</v>
      </c>
      <c r="AC395" s="317">
        <f>IF(AC278="kW",SUMPRODUCT(N279:N382,P279:P382,AC279:AC382),SUMPRODUCT(E279:E382,AC279:AC382))</f>
        <v>21614.634310488</v>
      </c>
      <c r="AD395" s="317">
        <f>IF(AD278="kW",SUMPRODUCT(N279:N382,P279:P382,AD279:AD382),SUMPRODUCT(E279:E382, AD279:AD382))</f>
        <v>0</v>
      </c>
      <c r="AE395" s="317">
        <f>IF(AE278="kW",SUMPRODUCT(N279:N382,P279:P382,AE279:AE382),SUMPRODUCT(E279:E382,AE279:AE382))</f>
        <v>0</v>
      </c>
      <c r="AF395" s="317">
        <f>IF(AF278="kW",SUMPRODUCT(N279:N382,P279:P382,AF279:AF382),SUMPRODUCT(E279:E382,AF279:AF382))</f>
        <v>0</v>
      </c>
      <c r="AG395" s="317">
        <f>IF(AG278="kW",SUMPRODUCT(N279:N382,P279:P382,AG279:AG382),SUMPRODUCT(E279:E382,AG279:AG382))</f>
        <v>0</v>
      </c>
      <c r="AH395" s="317">
        <f>IF(AH278="kW",SUMPRODUCT(N279:N382,P279:P382,AH279:AH382),SUMPRODUCT(E279:E382,AH279:AH382))</f>
        <v>0</v>
      </c>
      <c r="AI395" s="317">
        <f>IF(AI278="kW",SUMPRODUCT(N279:N382,P279:P382,AI279:AI382),SUMPRODUCT(E279:E382,AI279:AI382))</f>
        <v>0</v>
      </c>
      <c r="AJ395" s="317">
        <f>IF(AJ278="kW",SUMPRODUCT(N279:N382,P279:P382,AJ279:AJ382),SUMPRODUCT(E279:E382,AJ279:AJ382))</f>
        <v>0</v>
      </c>
      <c r="AK395" s="317">
        <f>IF(AK278="kW",SUMPRODUCT(N279:N382,P279:P382,AK279:AK382),SUMPRODUCT(E279:E382,AK279:AK382))</f>
        <v>0</v>
      </c>
      <c r="AL395" s="317">
        <f>IF(AL278="kW",SUMPRODUCT(N279:N382,P279:P382,AL279:AL382),SUMPRODUCT(E279:E382,AL279:AL382))</f>
        <v>0</v>
      </c>
      <c r="AM395" s="363"/>
    </row>
    <row r="396" spans="1:41" ht="15">
      <c r="B396" s="350" t="s">
        <v>196</v>
      </c>
      <c r="C396" s="382"/>
      <c r="D396" s="305"/>
      <c r="E396" s="305"/>
      <c r="F396" s="305"/>
      <c r="G396" s="305"/>
      <c r="H396" s="305"/>
      <c r="I396" s="305"/>
      <c r="J396" s="305"/>
      <c r="K396" s="305"/>
      <c r="L396" s="305"/>
      <c r="M396" s="305"/>
      <c r="N396" s="305"/>
      <c r="O396" s="383"/>
      <c r="P396" s="305"/>
      <c r="Q396" s="305"/>
      <c r="R396" s="305"/>
      <c r="S396" s="330"/>
      <c r="T396" s="335"/>
      <c r="U396" s="335"/>
      <c r="V396" s="305"/>
      <c r="W396" s="305"/>
      <c r="X396" s="335"/>
      <c r="Y396" s="317">
        <f>SUMPRODUCT(F279:F382,Y279:Y382)</f>
        <v>3988485.0761160003</v>
      </c>
      <c r="Z396" s="317">
        <f>SUMPRODUCT(F279:F382,Z279:Z382)</f>
        <v>6121511.7970000003</v>
      </c>
      <c r="AA396" s="317">
        <f>IF(AA278="kW",SUMPRODUCT(N279:N382,Q279:Q382,AA279:AA382),SUMPRODUCT(F279:F382,AA279:AA382))</f>
        <v>39251.448900264004</v>
      </c>
      <c r="AB396" s="317">
        <f>IF(AB278="kW",SUMPRODUCT(N279:N382,Q279:Q382,AB279:AB382),SUMPRODUCT(F279:F382,AB279:AB382))</f>
        <v>22697.649340848006</v>
      </c>
      <c r="AC396" s="317">
        <f>IF(AC278="kW",SUMPRODUCT(N279:N382,Q279:Q382,AC279:AC382),SUMPRODUCT(F279:F382, AC279:AC382))</f>
        <v>21531.307234487998</v>
      </c>
      <c r="AD396" s="317">
        <f>IF(AD278="kW",SUMPRODUCT(N279:N382,Q279:Q382,AD279:AD382),SUMPRODUCT(F279:F382, AD279:AD382))</f>
        <v>0</v>
      </c>
      <c r="AE396" s="317">
        <f>IF(AE278="kW",SUMPRODUCT(N279:N382,Q279:Q382,AE279:AE382),SUMPRODUCT(F279:F382,AE279:AE382))</f>
        <v>0</v>
      </c>
      <c r="AF396" s="317">
        <f>IF(AF278="kW",SUMPRODUCT(N279:N382,Q279:Q382,AF279:AF382),SUMPRODUCT(F279:F382,AF279:AF382))</f>
        <v>0</v>
      </c>
      <c r="AG396" s="317">
        <f>IF(AG278="kW",SUMPRODUCT(N279:N382,Q279:Q382,AG279:AG382),SUMPRODUCT(F279:F382,AG279:AG382))</f>
        <v>0</v>
      </c>
      <c r="AH396" s="317">
        <f>IF(AH278="kW",SUMPRODUCT(N279:N382,Q279:Q382,AH279:AH382),SUMPRODUCT(F279:F382,AH279:AH382))</f>
        <v>0</v>
      </c>
      <c r="AI396" s="317">
        <f>IF(AI278="kW",SUMPRODUCT(N279:N382,Q279:Q382,AI279:AI382),SUMPRODUCT(F279:F382,AI279:AI382))</f>
        <v>0</v>
      </c>
      <c r="AJ396" s="317">
        <f>IF(AJ278="kW",SUMPRODUCT(N279:N382,Q279:Q382,AJ279:AJ382),SUMPRODUCT(F279:F382,AJ279:AJ382))</f>
        <v>0</v>
      </c>
      <c r="AK396" s="317">
        <f>IF(AK278="kW",SUMPRODUCT(N279:N382,Q279:Q382,AK279:AK382),SUMPRODUCT(F279:F382,AK279:AK382))</f>
        <v>0</v>
      </c>
      <c r="AL396" s="317">
        <f>IF(AL278="kW",SUMPRODUCT(N279:N382,Q279:Q382,AL279:AL382),SUMPRODUCT(F279:F382,AL279:AL382))</f>
        <v>0</v>
      </c>
      <c r="AM396" s="363"/>
    </row>
    <row r="397" spans="1:41" ht="15">
      <c r="B397" s="350" t="s">
        <v>197</v>
      </c>
      <c r="C397" s="382"/>
      <c r="D397" s="305"/>
      <c r="E397" s="305"/>
      <c r="F397" s="305"/>
      <c r="G397" s="305"/>
      <c r="H397" s="305"/>
      <c r="I397" s="305"/>
      <c r="J397" s="305"/>
      <c r="K397" s="305"/>
      <c r="L397" s="305"/>
      <c r="M397" s="305"/>
      <c r="N397" s="305"/>
      <c r="O397" s="383"/>
      <c r="P397" s="305"/>
      <c r="Q397" s="305"/>
      <c r="R397" s="305"/>
      <c r="S397" s="330"/>
      <c r="T397" s="335"/>
      <c r="U397" s="335"/>
      <c r="V397" s="305"/>
      <c r="W397" s="305"/>
      <c r="X397" s="335"/>
      <c r="Y397" s="317">
        <f>SUMPRODUCT(G279:G382,Y279:Y382)</f>
        <v>3769542.2101159999</v>
      </c>
      <c r="Z397" s="317">
        <f>SUMPRODUCT(G279:G382,Z279:Z382)</f>
        <v>5415716.2510000002</v>
      </c>
      <c r="AA397" s="317">
        <f>IF(AA278="kW",SUMPRODUCT(N279:N382,R279:R382,AA279:AA382),SUMPRODUCT(G279:G382,AA279:AA382))</f>
        <v>39233.863850664005</v>
      </c>
      <c r="AB397" s="317">
        <f>IF(AB278="kW",SUMPRODUCT(N279:N382,R279:R382,AB279:AB382),SUMPRODUCT(G279:G382,AB279:AB382))</f>
        <v>22679.941113648005</v>
      </c>
      <c r="AC397" s="317">
        <f>IF(AC278="kW",SUMPRODUCT(N279:N382,R279:R382,AC279:AC382),SUMPRODUCT(G279:G382, AC279:AC382))</f>
        <v>21501.986170487999</v>
      </c>
      <c r="AD397" s="317">
        <f>IF(AD278="kW",SUMPRODUCT(N279:N382,R279:R382,AD279:AD382),SUMPRODUCT(G279:G382, AD279:AD382))</f>
        <v>0</v>
      </c>
      <c r="AE397" s="317">
        <f>IF(AE278="kW",SUMPRODUCT(N279:N382,R279:R382,AE279:AE382),SUMPRODUCT(G279:G382,AE279:AE382))</f>
        <v>0</v>
      </c>
      <c r="AF397" s="317">
        <f>IF(AF278="kW",SUMPRODUCT(N279:N382,R279:R382,AF279:AF382),SUMPRODUCT(G279:G382,AF279:AF382))</f>
        <v>0</v>
      </c>
      <c r="AG397" s="317">
        <f>IF(AG278="kW",SUMPRODUCT(N279:N382,R279:R382,AG279:AG382),SUMPRODUCT(G279:G382,AG279:AG382))</f>
        <v>0</v>
      </c>
      <c r="AH397" s="317">
        <f>IF(AH278="kW",SUMPRODUCT(N279:N382,R279:R382,AH279:AH382),SUMPRODUCT(G279:G382,AH279:AH382))</f>
        <v>0</v>
      </c>
      <c r="AI397" s="317">
        <f>IF(AI278="kW",SUMPRODUCT(N279:N382,R279:R382,AI279:AI382),SUMPRODUCT(G279:G382,AI279:AI382))</f>
        <v>0</v>
      </c>
      <c r="AJ397" s="317">
        <f>IF(AJ278="kW",SUMPRODUCT(N279:N382,R279:R382,AJ279:AJ382),SUMPRODUCT(G279:G382,AJ279:AJ382))</f>
        <v>0</v>
      </c>
      <c r="AK397" s="317">
        <f>IF(AK278="kW",SUMPRODUCT(N279:N382,R279:R382,AK279:AK382),SUMPRODUCT(G279:G382,AK279:AK382))</f>
        <v>0</v>
      </c>
      <c r="AL397" s="317">
        <f>IF(AL278="kW",SUMPRODUCT(N279:N382,R279:R382,AL279:AL382),SUMPRODUCT(G279:G382,AL279:AL382))</f>
        <v>0</v>
      </c>
      <c r="AM397" s="363"/>
    </row>
    <row r="398" spans="1:41" ht="15">
      <c r="B398" s="350" t="s">
        <v>198</v>
      </c>
      <c r="C398" s="382"/>
      <c r="D398" s="305"/>
      <c r="E398" s="305"/>
      <c r="F398" s="305"/>
      <c r="G398" s="305"/>
      <c r="H398" s="305"/>
      <c r="I398" s="305"/>
      <c r="J398" s="305"/>
      <c r="K398" s="305"/>
      <c r="L398" s="305"/>
      <c r="M398" s="305"/>
      <c r="N398" s="305"/>
      <c r="O398" s="383"/>
      <c r="P398" s="305"/>
      <c r="Q398" s="305"/>
      <c r="R398" s="305"/>
      <c r="S398" s="330"/>
      <c r="T398" s="335"/>
      <c r="U398" s="335"/>
      <c r="V398" s="305"/>
      <c r="W398" s="305"/>
      <c r="X398" s="335"/>
      <c r="Y398" s="317">
        <f>SUMPRODUCT(H279:H382,Y279:Y382)</f>
        <v>3621332.9867660003</v>
      </c>
      <c r="Z398" s="317">
        <f>SUMPRODUCT(H279:H382,Z279:Z382)</f>
        <v>3292765.8689999999</v>
      </c>
      <c r="AA398" s="317">
        <f>IF(AA278="kW",SUMPRODUCT(N279:N382,S279:S382,AA279:AA382),SUMPRODUCT(H279:H382,AA279:AA382))</f>
        <v>36829.141051200007</v>
      </c>
      <c r="AB398" s="317">
        <f>IF(AB278="kW",SUMPRODUCT(N279:N382,S279:S382,AB279:AB382),SUMPRODUCT(H279:H382,AB279:AB382))</f>
        <v>20607.691204799998</v>
      </c>
      <c r="AC398" s="317">
        <f>IF(AC278="kW",SUMPRODUCT(N279:N382,S279:S382,AC279:AC382),SUMPRODUCT(H279:H382, AC279:AC382))</f>
        <v>21000.458879999998</v>
      </c>
      <c r="AD398" s="317">
        <f>IF(AD278="kW",SUMPRODUCT(N279:N382,S279:S382,AD279:AD382),SUMPRODUCT(H279:H382, AD279:AD382))</f>
        <v>0</v>
      </c>
      <c r="AE398" s="317">
        <f>IF(AE278="kW",SUMPRODUCT(N279:N382,S279:S382,AE279:AE382),SUMPRODUCT(H279:H382,AE279:AE382))</f>
        <v>0</v>
      </c>
      <c r="AF398" s="317">
        <f>IF(AF278="kW",SUMPRODUCT(N279:N382,S279:S382,AF279:AF382),SUMPRODUCT(H279:H382,AF279:AF382))</f>
        <v>0</v>
      </c>
      <c r="AG398" s="317">
        <f>IF(AG278="kW",SUMPRODUCT(N279:N382,S279:S382,AG279:AG382),SUMPRODUCT(H279:H382,AG279:AG382))</f>
        <v>0</v>
      </c>
      <c r="AH398" s="317">
        <f>IF(AH278="kW",SUMPRODUCT(N279:N382,S279:S382,AH279:AH382),SUMPRODUCT(H279:H382,AH279:AH382))</f>
        <v>0</v>
      </c>
      <c r="AI398" s="317">
        <f>IF(AI278="kW",SUMPRODUCT(N279:N382,S279:S382,AI279:AI382),SUMPRODUCT(H279:H382,AI279:AI382))</f>
        <v>0</v>
      </c>
      <c r="AJ398" s="317">
        <f>IF(AJ278="kW",SUMPRODUCT(N279:N382,S279:S382,AJ279:AJ382),SUMPRODUCT(H279:H382,AJ279:AJ382))</f>
        <v>0</v>
      </c>
      <c r="AK398" s="317">
        <f>IF(AK278="kW",SUMPRODUCT(N279:N382,S279:S382,AK279:AK382),SUMPRODUCT(H279:H382,AK279:AK382))</f>
        <v>0</v>
      </c>
      <c r="AL398" s="317">
        <f>IF(AL278="kW",SUMPRODUCT(N279:N382,S279:S382,AL279:AL382),SUMPRODUCT(H279:H382,AL279:AL382))</f>
        <v>0</v>
      </c>
      <c r="AM398" s="363"/>
    </row>
    <row r="399" spans="1:41" ht="15">
      <c r="B399" s="350" t="s">
        <v>199</v>
      </c>
      <c r="C399" s="382"/>
      <c r="D399" s="305"/>
      <c r="E399" s="305"/>
      <c r="F399" s="305"/>
      <c r="G399" s="305"/>
      <c r="H399" s="305"/>
      <c r="I399" s="305"/>
      <c r="J399" s="305"/>
      <c r="K399" s="305"/>
      <c r="L399" s="305"/>
      <c r="M399" s="305"/>
      <c r="N399" s="305"/>
      <c r="O399" s="383"/>
      <c r="P399" s="305"/>
      <c r="Q399" s="305"/>
      <c r="R399" s="305"/>
      <c r="S399" s="330"/>
      <c r="T399" s="335"/>
      <c r="U399" s="335"/>
      <c r="V399" s="305"/>
      <c r="W399" s="305"/>
      <c r="X399" s="335"/>
      <c r="Y399" s="317">
        <f>SUMPRODUCT(I279:I382,Y279:Y382)</f>
        <v>3464136.8329999996</v>
      </c>
      <c r="Z399" s="317">
        <f>SUMPRODUCT(I279:I382,Z279:Z382)</f>
        <v>3240223.0049999999</v>
      </c>
      <c r="AA399" s="317">
        <f>IF(AA278="kW",SUMPRODUCT(N279:N382,T279:T382,AA279:AA382),SUMPRODUCT(I279:I382,AA279:AA382))</f>
        <v>36205.199726400002</v>
      </c>
      <c r="AB399" s="317">
        <f>IF(AB278="kW",SUMPRODUCT(N279:N382,T279:T382,AB279:AB382),SUMPRODUCT(I279:I382,AB279:AB382))</f>
        <v>20383.462291200001</v>
      </c>
      <c r="AC399" s="317">
        <f>IF(AC278="kW",SUMPRODUCT(N279:N382,T279:T382,AC279:AC382),SUMPRODUCT(I279:I382, AC279:AC382))</f>
        <v>20902.968047999999</v>
      </c>
      <c r="AD399" s="317">
        <f>IF(AD278="kW",SUMPRODUCT(N279:N382,T279:T382,AD279:AD382),SUMPRODUCT(I279:I382, AD279:AD382))</f>
        <v>0</v>
      </c>
      <c r="AE399" s="317">
        <f>IF(AE278="kW",SUMPRODUCT(N279:N382,T279:T382,AE279:AE382),SUMPRODUCT(I279:I382,AE279:AE382))</f>
        <v>0</v>
      </c>
      <c r="AF399" s="317">
        <f>IF(AF278="kW",SUMPRODUCT(N279:N382,T279:T382,AF279:AF382),SUMPRODUCT(I279:I382,AF279:AF382))</f>
        <v>0</v>
      </c>
      <c r="AG399" s="317">
        <f>IF(AG278="kW",SUMPRODUCT(N279:N382,T279:T382,AG279:AG382),SUMPRODUCT(I279:I382,AG279:AG382))</f>
        <v>0</v>
      </c>
      <c r="AH399" s="317">
        <f>IF(AH278="kW",SUMPRODUCT(N279:N382,T279:T382,AH279:AH382),SUMPRODUCT(I279:I382,AH279:AH382))</f>
        <v>0</v>
      </c>
      <c r="AI399" s="317">
        <f>IF(AI278="kW",SUMPRODUCT(N279:N382,T279:T382,AI279:AI382),SUMPRODUCT(I279:I382,AI279:AI382))</f>
        <v>0</v>
      </c>
      <c r="AJ399" s="317">
        <f>IF(AJ278="kW",SUMPRODUCT(N279:N382,T279:T382,AJ279:AJ382),SUMPRODUCT(I279:I382,AJ279:AJ382))</f>
        <v>0</v>
      </c>
      <c r="AK399" s="317">
        <f>IF(AK278="kW",SUMPRODUCT(N279:N382,T279:T382,AK279:AK382),SUMPRODUCT(I279:I382,AK279:AK382))</f>
        <v>0</v>
      </c>
      <c r="AL399" s="317">
        <f>IF(AL278="kW",SUMPRODUCT(N279:N382,T279:T382,AL279:AL382),SUMPRODUCT(I279:I382,AL279:AL382))</f>
        <v>0</v>
      </c>
      <c r="AM399" s="363"/>
    </row>
    <row r="400" spans="1:41" ht="15">
      <c r="B400" s="350" t="s">
        <v>200</v>
      </c>
      <c r="C400" s="382"/>
      <c r="D400" s="335"/>
      <c r="E400" s="335"/>
      <c r="F400" s="335"/>
      <c r="G400" s="335"/>
      <c r="H400" s="335"/>
      <c r="I400" s="335"/>
      <c r="J400" s="335"/>
      <c r="K400" s="335"/>
      <c r="L400" s="335"/>
      <c r="M400" s="335"/>
      <c r="N400" s="335"/>
      <c r="O400" s="383"/>
      <c r="P400" s="335"/>
      <c r="Q400" s="335"/>
      <c r="R400" s="335"/>
      <c r="S400" s="330"/>
      <c r="T400" s="335"/>
      <c r="U400" s="335"/>
      <c r="V400" s="335"/>
      <c r="W400" s="335"/>
      <c r="X400" s="335"/>
      <c r="Y400" s="317">
        <f>SUMPRODUCT(J279:J382,Y279:Y382)</f>
        <v>3458102.91</v>
      </c>
      <c r="Z400" s="317">
        <f>SUMPRODUCT(J279:J382,Z279:Z382)</f>
        <v>3240223.0049999999</v>
      </c>
      <c r="AA400" s="317">
        <f>IF(AA278="kW",SUMPRODUCT(N279:N382,U279:U382,AA279:AA382),SUMPRODUCT(J279:J382,AA279:AA382))</f>
        <v>36205.199726400002</v>
      </c>
      <c r="AB400" s="317">
        <f>IF(AB278="kW",SUMPRODUCT(N279:N382,U279:U382,AB279:AB382),SUMPRODUCT(J279:J382,AB279:AB382))</f>
        <v>20383.462291200001</v>
      </c>
      <c r="AC400" s="317">
        <f>IF(AC278="kW",SUMPRODUCT(N279:N382,U279:U382,AC279:AC382),SUMPRODUCT(J279:J382, AC279:AC382))</f>
        <v>20902.968047999999</v>
      </c>
      <c r="AD400" s="317">
        <f>IF(AD278="kW",SUMPRODUCT(N279:N382,U279:U382,AD279:AD382),SUMPRODUCT(J279:J382, AD279:AD382))</f>
        <v>0</v>
      </c>
      <c r="AE400" s="317">
        <f>IF(AE278="kW",SUMPRODUCT(N279:N382,U279:U382,AE279:AE382),SUMPRODUCT(J279:J382,AE279:AE382))</f>
        <v>0</v>
      </c>
      <c r="AF400" s="317">
        <f>IF(AF278="kW",SUMPRODUCT(N279:N382,U279:U382,AF279:AF382),SUMPRODUCT(J279:J382,AF279:AF382))</f>
        <v>0</v>
      </c>
      <c r="AG400" s="317">
        <f>IF(AG278="kW",SUMPRODUCT(N279:N382,U279:U382,AG279:AG382),SUMPRODUCT(J279:J382,AG279:AG382))</f>
        <v>0</v>
      </c>
      <c r="AH400" s="317">
        <f>IF(AH278="kW",SUMPRODUCT(N279:N382,U279:U382,AH279:AH382),SUMPRODUCT(J279:J382,AH279:AH382))</f>
        <v>0</v>
      </c>
      <c r="AI400" s="317">
        <f>IF(AI278="kW",SUMPRODUCT(N279:N382,U279:U382,AI279:AI382),SUMPRODUCT(J279:J382,AI279:AI382))</f>
        <v>0</v>
      </c>
      <c r="AJ400" s="317">
        <f>IF(AJ278="kW",SUMPRODUCT(N279:N382,U279:U382,AJ279:AJ382),SUMPRODUCT(J279:J382,AJ279:AJ382))</f>
        <v>0</v>
      </c>
      <c r="AK400" s="317">
        <f>IF(AK278="kW",SUMPRODUCT(N279:N382,U279:U382,AK279:AK382),SUMPRODUCT(J279:J382,AK279:AK382))</f>
        <v>0</v>
      </c>
      <c r="AL400" s="317">
        <f>IF(AL278="kW",SUMPRODUCT(N279:N382,U279:U382,AL279:AL382),SUMPRODUCT(J279:J382,AL279:AL382))</f>
        <v>0</v>
      </c>
      <c r="AM400" s="363"/>
    </row>
    <row r="401" spans="1:40" ht="15.75" customHeight="1">
      <c r="B401" s="407" t="s">
        <v>201</v>
      </c>
      <c r="C401" s="428"/>
      <c r="D401" s="429"/>
      <c r="E401" s="429"/>
      <c r="F401" s="429"/>
      <c r="G401" s="429"/>
      <c r="H401" s="429"/>
      <c r="I401" s="429"/>
      <c r="J401" s="429"/>
      <c r="K401" s="429"/>
      <c r="L401" s="429"/>
      <c r="M401" s="429"/>
      <c r="N401" s="429"/>
      <c r="O401" s="430"/>
      <c r="P401" s="431"/>
      <c r="Q401" s="431"/>
      <c r="R401" s="430"/>
      <c r="S401" s="432"/>
      <c r="T401" s="430"/>
      <c r="U401" s="430"/>
      <c r="V401" s="409"/>
      <c r="W401" s="409"/>
      <c r="X401" s="411"/>
      <c r="Y401" s="352">
        <f>SUMPRODUCT(K279:K382,Y279:Y382)</f>
        <v>3454882.95</v>
      </c>
      <c r="Z401" s="352">
        <f>SUMPRODUCT(K279:K382,Z279:Z382)</f>
        <v>3229877.3789999997</v>
      </c>
      <c r="AA401" s="352">
        <f>IF(AA278="kW",SUMPRODUCT(N279:N382,V279:V382,AA279:AA382),SUMPRODUCT(K279:K382,AA279:AA382))</f>
        <v>36131.179425600007</v>
      </c>
      <c r="AB401" s="352">
        <f>IF(AB278="kW",SUMPRODUCT(N279:N382,V279:V382,AB279:AB382),SUMPRODUCT(K279:K382,AB279:AB382))</f>
        <v>20356.861245600001</v>
      </c>
      <c r="AC401" s="352">
        <f>IF(AC278="kW",SUMPRODUCT(N279:N382,V279:V382,AC279:AC382),SUMPRODUCT(K279:K382, AC279:AC382))</f>
        <v>20891.402375999998</v>
      </c>
      <c r="AD401" s="352">
        <f>IF(AD278="kW",SUMPRODUCT(N279:N382,V279:V382,AD279:AD382),SUMPRODUCT(K279:K382, AD279:AD382))</f>
        <v>0</v>
      </c>
      <c r="AE401" s="352">
        <f>IF(AE278="kW",SUMPRODUCT(N279:N382,V279:V382,AE279:AE382),SUMPRODUCT(K279:K382,AE279:AE382))</f>
        <v>0</v>
      </c>
      <c r="AF401" s="352">
        <f>IF(AF278="kW",SUMPRODUCT(N279:N382,V279:V382,AF279:AF382),SUMPRODUCT(K279:K382,AF279:AF382))</f>
        <v>0</v>
      </c>
      <c r="AG401" s="352">
        <f>IF(AG278="kW",SUMPRODUCT(N279:N382,V279:V382,AG279:AG382),SUMPRODUCT(K279:K382,AG279:AG382))</f>
        <v>0</v>
      </c>
      <c r="AH401" s="352">
        <f>IF(AH278="kW",SUMPRODUCT(N279:N382,V279:V382,AH279:AH382),SUMPRODUCT(K279:K382,AH279:AH382))</f>
        <v>0</v>
      </c>
      <c r="AI401" s="352">
        <f>IF(AI278="kW",SUMPRODUCT(N279:N382,V279:V382,AI279:AI382),SUMPRODUCT(K279:K382,AI279:AI382))</f>
        <v>0</v>
      </c>
      <c r="AJ401" s="352">
        <f>IF(AJ278="kW",SUMPRODUCT(N279:N382,V279:V382,AJ279:AJ382),SUMPRODUCT(K279:K382,AJ279:AJ382))</f>
        <v>0</v>
      </c>
      <c r="AK401" s="352">
        <f>IF(AK278="kW",SUMPRODUCT(N279:N382,V279:V382,AK279:AK382),SUMPRODUCT(K279:K382,AK279:AK382))</f>
        <v>0</v>
      </c>
      <c r="AL401" s="352">
        <f>IF(AL278="kW",SUMPRODUCT(N279:N382,V279:V382,AL279:AL382),SUMPRODUCT(K279:K382,AL279:AL382))</f>
        <v>0</v>
      </c>
      <c r="AM401" s="412"/>
    </row>
    <row r="402" spans="1:40" ht="21.75" customHeight="1">
      <c r="B402" s="394" t="s">
        <v>226</v>
      </c>
      <c r="C402" s="413"/>
      <c r="D402" s="414"/>
      <c r="E402" s="414"/>
      <c r="F402" s="414"/>
      <c r="G402" s="414"/>
      <c r="H402" s="414"/>
      <c r="I402" s="414"/>
      <c r="J402" s="414"/>
      <c r="K402" s="414"/>
      <c r="L402" s="414"/>
      <c r="M402" s="414"/>
      <c r="N402" s="414"/>
      <c r="O402" s="414"/>
      <c r="P402" s="414"/>
      <c r="Q402" s="414"/>
      <c r="R402" s="414"/>
      <c r="S402" s="397"/>
      <c r="T402" s="398"/>
      <c r="U402" s="414"/>
      <c r="V402" s="414"/>
      <c r="W402" s="414"/>
      <c r="X402" s="414"/>
      <c r="Y402" s="415"/>
      <c r="Z402" s="415"/>
      <c r="AA402" s="415"/>
      <c r="AB402" s="415"/>
      <c r="AC402" s="415"/>
      <c r="AD402" s="415"/>
      <c r="AE402" s="415"/>
      <c r="AF402" s="415"/>
      <c r="AG402" s="415"/>
      <c r="AH402" s="415"/>
      <c r="AI402" s="415"/>
      <c r="AJ402" s="415"/>
      <c r="AK402" s="415"/>
      <c r="AL402" s="415"/>
      <c r="AM402" s="415"/>
      <c r="AN402" s="416"/>
    </row>
    <row r="404" spans="1:40" ht="15.75">
      <c r="B404" s="306" t="s">
        <v>261</v>
      </c>
      <c r="C404" s="307"/>
      <c r="D404" s="626" t="s">
        <v>583</v>
      </c>
      <c r="F404" s="626" t="s">
        <v>600</v>
      </c>
      <c r="O404" s="307"/>
      <c r="Y404" s="296"/>
      <c r="Z404" s="293"/>
      <c r="AA404" s="293"/>
      <c r="AB404" s="293"/>
      <c r="AC404" s="293"/>
      <c r="AD404" s="293"/>
      <c r="AE404" s="293"/>
      <c r="AF404" s="293"/>
      <c r="AG404" s="293"/>
      <c r="AH404" s="293"/>
      <c r="AI404" s="293"/>
      <c r="AJ404" s="293"/>
      <c r="AK404" s="293"/>
      <c r="AL404" s="293"/>
      <c r="AM404" s="308"/>
    </row>
    <row r="405" spans="1:40" ht="36" customHeight="1">
      <c r="B405" s="795" t="s">
        <v>213</v>
      </c>
      <c r="C405" s="797" t="s">
        <v>33</v>
      </c>
      <c r="D405" s="310" t="s">
        <v>426</v>
      </c>
      <c r="E405" s="799" t="s">
        <v>211</v>
      </c>
      <c r="F405" s="800"/>
      <c r="G405" s="800"/>
      <c r="H405" s="800"/>
      <c r="I405" s="800"/>
      <c r="J405" s="800"/>
      <c r="K405" s="800"/>
      <c r="L405" s="800"/>
      <c r="M405" s="801"/>
      <c r="N405" s="802" t="s">
        <v>215</v>
      </c>
      <c r="O405" s="310" t="s">
        <v>427</v>
      </c>
      <c r="P405" s="799" t="s">
        <v>214</v>
      </c>
      <c r="Q405" s="800"/>
      <c r="R405" s="800"/>
      <c r="S405" s="800"/>
      <c r="T405" s="800"/>
      <c r="U405" s="800"/>
      <c r="V405" s="800"/>
      <c r="W405" s="800"/>
      <c r="X405" s="801"/>
      <c r="Y405" s="792" t="s">
        <v>246</v>
      </c>
      <c r="Z405" s="793"/>
      <c r="AA405" s="793"/>
      <c r="AB405" s="793"/>
      <c r="AC405" s="793"/>
      <c r="AD405" s="793"/>
      <c r="AE405" s="793"/>
      <c r="AF405" s="793"/>
      <c r="AG405" s="793"/>
      <c r="AH405" s="793"/>
      <c r="AI405" s="793"/>
      <c r="AJ405" s="793"/>
      <c r="AK405" s="793"/>
      <c r="AL405" s="793"/>
      <c r="AM405" s="794"/>
    </row>
    <row r="406" spans="1:40" ht="45.75" customHeight="1">
      <c r="B406" s="796"/>
      <c r="C406" s="798"/>
      <c r="D406" s="311">
        <v>2014</v>
      </c>
      <c r="E406" s="311">
        <v>2015</v>
      </c>
      <c r="F406" s="311">
        <v>2016</v>
      </c>
      <c r="G406" s="311">
        <v>2017</v>
      </c>
      <c r="H406" s="311">
        <v>2018</v>
      </c>
      <c r="I406" s="311">
        <v>2019</v>
      </c>
      <c r="J406" s="311">
        <v>2020</v>
      </c>
      <c r="K406" s="311">
        <v>2021</v>
      </c>
      <c r="L406" s="311">
        <v>2022</v>
      </c>
      <c r="M406" s="311">
        <v>2023</v>
      </c>
      <c r="N406" s="803"/>
      <c r="O406" s="311">
        <v>2014</v>
      </c>
      <c r="P406" s="311">
        <v>2015</v>
      </c>
      <c r="Q406" s="311">
        <v>2016</v>
      </c>
      <c r="R406" s="311">
        <v>2017</v>
      </c>
      <c r="S406" s="311">
        <v>2018</v>
      </c>
      <c r="T406" s="311">
        <v>2019</v>
      </c>
      <c r="U406" s="311">
        <v>2020</v>
      </c>
      <c r="V406" s="311">
        <v>2021</v>
      </c>
      <c r="W406" s="311">
        <v>2022</v>
      </c>
      <c r="X406" s="311">
        <v>2023</v>
      </c>
      <c r="Y406" s="311" t="str">
        <f>'1.  LRAMVA Summary'!D51</f>
        <v>Residential</v>
      </c>
      <c r="Z406" s="311" t="str">
        <f>'1.  LRAMVA Summary'!E51</f>
        <v>GS&lt;50 kW</v>
      </c>
      <c r="AA406" s="311" t="str">
        <f>'1.  LRAMVA Summary'!F51</f>
        <v>General Service 50 to 499 kW</v>
      </c>
      <c r="AB406" s="311" t="str">
        <f>'1.  LRAMVA Summary'!G51</f>
        <v>General Service 500 to 4,999 kW</v>
      </c>
      <c r="AC406" s="311" t="str">
        <f>'1.  LRAMVA Summary'!H51</f>
        <v>Large Use</v>
      </c>
      <c r="AD406" s="311" t="str">
        <f>'1.  LRAMVA Summary'!I51</f>
        <v>Street Lighting</v>
      </c>
      <c r="AE406" s="311" t="str">
        <f>'1.  LRAMVA Summary'!J51</f>
        <v/>
      </c>
      <c r="AF406" s="311" t="str">
        <f>'1.  LRAMVA Summary'!K51</f>
        <v/>
      </c>
      <c r="AG406" s="311" t="str">
        <f>'1.  LRAMVA Summary'!L51</f>
        <v/>
      </c>
      <c r="AH406" s="311" t="str">
        <f>'1.  LRAMVA Summary'!M51</f>
        <v/>
      </c>
      <c r="AI406" s="311" t="str">
        <f>'1.  LRAMVA Summary'!N51</f>
        <v/>
      </c>
      <c r="AJ406" s="311" t="str">
        <f>'1.  LRAMVA Summary'!O51</f>
        <v/>
      </c>
      <c r="AK406" s="311" t="str">
        <f>'1.  LRAMVA Summary'!P51</f>
        <v/>
      </c>
      <c r="AL406" s="311" t="str">
        <f>'1.  LRAMVA Summary'!Q51</f>
        <v/>
      </c>
      <c r="AM406" s="313" t="str">
        <f>'1.  LRAMVA Summary'!R51</f>
        <v>Total</v>
      </c>
    </row>
    <row r="407" spans="1:40" ht="15.75" customHeight="1">
      <c r="A407" s="545"/>
      <c r="B407" s="314" t="s">
        <v>0</v>
      </c>
      <c r="C407" s="315"/>
      <c r="D407" s="315"/>
      <c r="E407" s="315"/>
      <c r="F407" s="315"/>
      <c r="G407" s="315"/>
      <c r="H407" s="315"/>
      <c r="I407" s="315"/>
      <c r="J407" s="315"/>
      <c r="K407" s="315"/>
      <c r="L407" s="315"/>
      <c r="M407" s="315"/>
      <c r="N407" s="316"/>
      <c r="O407" s="315"/>
      <c r="P407" s="315"/>
      <c r="Q407" s="315"/>
      <c r="R407" s="315"/>
      <c r="S407" s="315"/>
      <c r="T407" s="315"/>
      <c r="U407" s="315"/>
      <c r="V407" s="315"/>
      <c r="W407" s="315"/>
      <c r="X407" s="315"/>
      <c r="Y407" s="317" t="str">
        <f>'1.  LRAMVA Summary'!D52</f>
        <v>kWh</v>
      </c>
      <c r="Z407" s="317" t="str">
        <f>'1.  LRAMVA Summary'!E52</f>
        <v>kWh</v>
      </c>
      <c r="AA407" s="317" t="str">
        <f>'1.  LRAMVA Summary'!F52</f>
        <v>kW</v>
      </c>
      <c r="AB407" s="317" t="str">
        <f>'1.  LRAMVA Summary'!G52</f>
        <v>kW</v>
      </c>
      <c r="AC407" s="317" t="str">
        <f>'1.  LRAMVA Summary'!H52</f>
        <v>kW</v>
      </c>
      <c r="AD407" s="317" t="str">
        <f>'1.  LRAMVA Summary'!I52</f>
        <v>kW</v>
      </c>
      <c r="AE407" s="317" t="str">
        <f>'1.  LRAMVA Summary'!J52</f>
        <v/>
      </c>
      <c r="AF407" s="317" t="str">
        <f>'1.  LRAMVA Summary'!K52</f>
        <v/>
      </c>
      <c r="AG407" s="317" t="str">
        <f>'1.  LRAMVA Summary'!L52</f>
        <v/>
      </c>
      <c r="AH407" s="317" t="str">
        <f>'1.  LRAMVA Summary'!M52</f>
        <v/>
      </c>
      <c r="AI407" s="317" t="str">
        <f>'1.  LRAMVA Summary'!N52</f>
        <v/>
      </c>
      <c r="AJ407" s="317" t="str">
        <f>'1.  LRAMVA Summary'!O52</f>
        <v/>
      </c>
      <c r="AK407" s="317" t="str">
        <f>'1.  LRAMVA Summary'!P52</f>
        <v/>
      </c>
      <c r="AL407" s="317" t="str">
        <f>'1.  LRAMVA Summary'!Q52</f>
        <v/>
      </c>
      <c r="AM407" s="318"/>
    </row>
    <row r="408" spans="1:40" ht="15" outlineLevel="1">
      <c r="A408" s="544">
        <v>1</v>
      </c>
      <c r="B408" s="320" t="s">
        <v>1</v>
      </c>
      <c r="C408" s="317" t="s">
        <v>25</v>
      </c>
      <c r="D408" s="321">
        <v>205529</v>
      </c>
      <c r="E408" s="321">
        <f>+'7-d.  2014'!BA37+'7-d.  2014'!BA38+'7-d.  2014'!BA39+'7-d.  2014'!BA40</f>
        <v>205529.2598</v>
      </c>
      <c r="F408" s="321">
        <f>+'7-d.  2014'!BB37+'7-d.  2014'!BB38+'7-d.  2014'!BB39+'7-d.  2014'!BB40</f>
        <v>205529.2598</v>
      </c>
      <c r="G408" s="321">
        <f>+'7-d.  2014'!BC37+'7-d.  2014'!BC38+'7-d.  2014'!BC39+'7-d.  2014'!BC40</f>
        <v>205111.62760000001</v>
      </c>
      <c r="H408" s="321">
        <f>+'7-d.  2014'!BD37+'7-d.  2014'!BD38+'7-d.  2014'!BD39+'7-d.  2014'!BD40</f>
        <v>130786</v>
      </c>
      <c r="I408" s="321">
        <f>+'7-d.  2014'!BE37+'7-d.  2014'!BE38+'7-d.  2014'!BE39+'7-d.  2014'!BE40</f>
        <v>0</v>
      </c>
      <c r="J408" s="321">
        <f>+'7-d.  2014'!BF37+'7-d.  2014'!BF38+'7-d.  2014'!BF39+'7-d.  2014'!BF40</f>
        <v>0</v>
      </c>
      <c r="K408" s="321">
        <f>+'7-d.  2014'!BG37+'7-d.  2014'!BG38+'7-d.  2014'!BG39+'7-d.  2014'!BG40</f>
        <v>0</v>
      </c>
      <c r="L408" s="321">
        <f>+'7-d.  2014'!BH37+'7-d.  2014'!BH38+'7-d.  2014'!BH39+'7-d.  2014'!BH40</f>
        <v>0</v>
      </c>
      <c r="M408" s="321">
        <f>+'7-d.  2014'!BI37+'7-d.  2014'!BI38+'7-d.  2014'!BI39+'7-d.  2014'!BI40</f>
        <v>0</v>
      </c>
      <c r="N408" s="317"/>
      <c r="O408" s="321">
        <v>30</v>
      </c>
      <c r="P408" s="321">
        <f>+'7-d.  2014'!V40+'7-d.  2014'!V37+'7-d.  2014'!V38+'7-d.  2014'!V39</f>
        <v>30.219836999999998</v>
      </c>
      <c r="Q408" s="321">
        <f>+'7-d.  2014'!W40+'7-d.  2014'!W37+'7-d.  2014'!W38+'7-d.  2014'!W39</f>
        <v>30.219836999999998</v>
      </c>
      <c r="R408" s="321">
        <f>+'7-d.  2014'!X40+'7-d.  2014'!X37+'7-d.  2014'!X38+'7-d.  2014'!X39</f>
        <v>29.75282</v>
      </c>
      <c r="S408" s="321">
        <f>+'7-d.  2014'!Y40+'7-d.  2014'!Y37+'7-d.  2014'!Y38+'7-d.  2014'!Y39</f>
        <v>19.220849999999999</v>
      </c>
      <c r="T408" s="321">
        <f>+'7-d.  2014'!Z40+'7-d.  2014'!Z37+'7-d.  2014'!Z38+'7-d.  2014'!Z39</f>
        <v>0</v>
      </c>
      <c r="U408" s="321">
        <f>+'7-d.  2014'!AA40+'7-d.  2014'!AA37+'7-d.  2014'!AA38+'7-d.  2014'!AA39</f>
        <v>0</v>
      </c>
      <c r="V408" s="321">
        <f>+'7-d.  2014'!AB40+'7-d.  2014'!AB37+'7-d.  2014'!AB38+'7-d.  2014'!AB39</f>
        <v>0</v>
      </c>
      <c r="W408" s="321">
        <f>+'7-d.  2014'!AC40+'7-d.  2014'!AC37+'7-d.  2014'!AC38+'7-d.  2014'!AC39</f>
        <v>0</v>
      </c>
      <c r="X408" s="321">
        <f>+'7-d.  2014'!AD40+'7-d.  2014'!AD37+'7-d.  2014'!AD38+'7-d.  2014'!AD39</f>
        <v>0</v>
      </c>
      <c r="Y408" s="496">
        <v>1</v>
      </c>
      <c r="Z408" s="436"/>
      <c r="AA408" s="436"/>
      <c r="AB408" s="436"/>
      <c r="AC408" s="436"/>
      <c r="AD408" s="436"/>
      <c r="AE408" s="436"/>
      <c r="AF408" s="436"/>
      <c r="AG408" s="436"/>
      <c r="AH408" s="436"/>
      <c r="AI408" s="436"/>
      <c r="AJ408" s="436"/>
      <c r="AK408" s="436"/>
      <c r="AL408" s="436"/>
      <c r="AM408" s="322">
        <f>SUM(Y408:AL408)</f>
        <v>1</v>
      </c>
    </row>
    <row r="409" spans="1:40" ht="15" outlineLevel="1">
      <c r="B409" s="320" t="s">
        <v>262</v>
      </c>
      <c r="C409" s="317" t="s">
        <v>164</v>
      </c>
      <c r="D409" s="321"/>
      <c r="E409" s="321"/>
      <c r="F409" s="321"/>
      <c r="G409" s="321"/>
      <c r="H409" s="321"/>
      <c r="I409" s="321"/>
      <c r="J409" s="321"/>
      <c r="K409" s="321"/>
      <c r="L409" s="321"/>
      <c r="M409" s="321"/>
      <c r="N409" s="494"/>
      <c r="O409" s="321"/>
      <c r="P409" s="321"/>
      <c r="Q409" s="321"/>
      <c r="R409" s="321"/>
      <c r="S409" s="321"/>
      <c r="T409" s="321"/>
      <c r="U409" s="321"/>
      <c r="V409" s="321"/>
      <c r="W409" s="321"/>
      <c r="X409" s="321"/>
      <c r="Y409" s="437">
        <f>Y408</f>
        <v>1</v>
      </c>
      <c r="Z409" s="437">
        <f>Z408</f>
        <v>0</v>
      </c>
      <c r="AA409" s="437">
        <f t="shared" ref="AA409:AL409" si="125">AA408</f>
        <v>0</v>
      </c>
      <c r="AB409" s="437">
        <f t="shared" si="125"/>
        <v>0</v>
      </c>
      <c r="AC409" s="437">
        <f t="shared" si="125"/>
        <v>0</v>
      </c>
      <c r="AD409" s="437">
        <f t="shared" si="125"/>
        <v>0</v>
      </c>
      <c r="AE409" s="437">
        <f t="shared" si="125"/>
        <v>0</v>
      </c>
      <c r="AF409" s="437">
        <f t="shared" si="125"/>
        <v>0</v>
      </c>
      <c r="AG409" s="437">
        <f t="shared" si="125"/>
        <v>0</v>
      </c>
      <c r="AH409" s="437">
        <f t="shared" si="125"/>
        <v>0</v>
      </c>
      <c r="AI409" s="437">
        <f t="shared" si="125"/>
        <v>0</v>
      </c>
      <c r="AJ409" s="437">
        <f t="shared" si="125"/>
        <v>0</v>
      </c>
      <c r="AK409" s="437">
        <f t="shared" si="125"/>
        <v>0</v>
      </c>
      <c r="AL409" s="437">
        <f t="shared" si="125"/>
        <v>0</v>
      </c>
      <c r="AM409" s="323"/>
    </row>
    <row r="410" spans="1:40" ht="15.75" outlineLevel="1">
      <c r="A410" s="546"/>
      <c r="B410" s="324"/>
      <c r="C410" s="325"/>
      <c r="D410" s="325"/>
      <c r="E410" s="325"/>
      <c r="F410" s="325"/>
      <c r="G410" s="325"/>
      <c r="H410" s="325"/>
      <c r="I410" s="325"/>
      <c r="J410" s="325"/>
      <c r="K410" s="325"/>
      <c r="L410" s="325"/>
      <c r="M410" s="325"/>
      <c r="N410" s="329"/>
      <c r="O410" s="325"/>
      <c r="P410" s="325"/>
      <c r="Q410" s="325"/>
      <c r="R410" s="325"/>
      <c r="S410" s="325"/>
      <c r="T410" s="325"/>
      <c r="U410" s="325"/>
      <c r="V410" s="325"/>
      <c r="W410" s="325"/>
      <c r="X410" s="325"/>
      <c r="Y410" s="438"/>
      <c r="Z410" s="439"/>
      <c r="AA410" s="439"/>
      <c r="AB410" s="439"/>
      <c r="AC410" s="439"/>
      <c r="AD410" s="439"/>
      <c r="AE410" s="439"/>
      <c r="AF410" s="439"/>
      <c r="AG410" s="439"/>
      <c r="AH410" s="439"/>
      <c r="AI410" s="439"/>
      <c r="AJ410" s="439"/>
      <c r="AK410" s="439"/>
      <c r="AL410" s="439"/>
      <c r="AM410" s="328"/>
    </row>
    <row r="411" spans="1:40" ht="15" outlineLevel="1">
      <c r="A411" s="544">
        <v>2</v>
      </c>
      <c r="B411" s="320" t="s">
        <v>2</v>
      </c>
      <c r="C411" s="317" t="s">
        <v>25</v>
      </c>
      <c r="D411" s="321">
        <v>46919</v>
      </c>
      <c r="E411" s="321">
        <f>+'7-d.  2014'!BA36</f>
        <v>46918.86</v>
      </c>
      <c r="F411" s="321">
        <f>+'7-d.  2014'!BB36</f>
        <v>46918.86</v>
      </c>
      <c r="G411" s="321">
        <f>+'7-d.  2014'!BC36</f>
        <v>46918.86</v>
      </c>
      <c r="H411" s="321">
        <f>+'7-d.  2014'!BD36</f>
        <v>0</v>
      </c>
      <c r="I411" s="321">
        <f>+'7-d.  2014'!BE36</f>
        <v>0</v>
      </c>
      <c r="J411" s="321">
        <f>+'7-d.  2014'!BF36</f>
        <v>0</v>
      </c>
      <c r="K411" s="321">
        <f>+'7-d.  2014'!BG36</f>
        <v>0</v>
      </c>
      <c r="L411" s="321">
        <f>+'7-d.  2014'!BH36</f>
        <v>0</v>
      </c>
      <c r="M411" s="321">
        <f>+'7-d.  2014'!BI36</f>
        <v>0</v>
      </c>
      <c r="N411" s="317"/>
      <c r="O411" s="321">
        <v>26</v>
      </c>
      <c r="P411" s="321">
        <f>+'7-d.  2014'!V36</f>
        <v>26.313649999999999</v>
      </c>
      <c r="Q411" s="321">
        <f>+'7-d.  2014'!W36</f>
        <v>26.313649999999999</v>
      </c>
      <c r="R411" s="321">
        <f>+'7-d.  2014'!X36</f>
        <v>26.313649999999999</v>
      </c>
      <c r="S411" s="321">
        <f>+'7-d.  2014'!Y36</f>
        <v>0</v>
      </c>
      <c r="T411" s="321">
        <f>+'7-d.  2014'!Z36</f>
        <v>0</v>
      </c>
      <c r="U411" s="321">
        <f>+'7-d.  2014'!AA36</f>
        <v>0</v>
      </c>
      <c r="V411" s="321">
        <f>+'7-d.  2014'!AB36</f>
        <v>0</v>
      </c>
      <c r="W411" s="321">
        <f>+'7-d.  2014'!AC36</f>
        <v>0</v>
      </c>
      <c r="X411" s="321">
        <f>+'7-d.  2014'!AD36</f>
        <v>0</v>
      </c>
      <c r="Y411" s="496">
        <v>1</v>
      </c>
      <c r="Z411" s="436"/>
      <c r="AA411" s="436"/>
      <c r="AB411" s="436"/>
      <c r="AC411" s="436"/>
      <c r="AD411" s="436"/>
      <c r="AE411" s="436"/>
      <c r="AF411" s="436"/>
      <c r="AG411" s="436"/>
      <c r="AH411" s="436"/>
      <c r="AI411" s="436"/>
      <c r="AJ411" s="436"/>
      <c r="AK411" s="436"/>
      <c r="AL411" s="436"/>
      <c r="AM411" s="322">
        <f>SUM(Y411:AL411)</f>
        <v>1</v>
      </c>
    </row>
    <row r="412" spans="1:40" ht="15" outlineLevel="1">
      <c r="B412" s="320" t="s">
        <v>262</v>
      </c>
      <c r="C412" s="317" t="s">
        <v>164</v>
      </c>
      <c r="D412" s="321"/>
      <c r="E412" s="321"/>
      <c r="F412" s="321"/>
      <c r="G412" s="321"/>
      <c r="H412" s="321"/>
      <c r="I412" s="321"/>
      <c r="J412" s="321"/>
      <c r="K412" s="321"/>
      <c r="L412" s="321"/>
      <c r="M412" s="321"/>
      <c r="N412" s="494"/>
      <c r="O412" s="321"/>
      <c r="P412" s="321"/>
      <c r="Q412" s="321"/>
      <c r="R412" s="321"/>
      <c r="S412" s="321"/>
      <c r="T412" s="321"/>
      <c r="U412" s="321"/>
      <c r="V412" s="321"/>
      <c r="W412" s="321"/>
      <c r="X412" s="321"/>
      <c r="Y412" s="437">
        <f>Y411</f>
        <v>1</v>
      </c>
      <c r="Z412" s="437">
        <f>Z411</f>
        <v>0</v>
      </c>
      <c r="AA412" s="437">
        <f t="shared" ref="AA412:AL412" si="126">AA411</f>
        <v>0</v>
      </c>
      <c r="AB412" s="437">
        <f t="shared" si="126"/>
        <v>0</v>
      </c>
      <c r="AC412" s="437">
        <f t="shared" si="126"/>
        <v>0</v>
      </c>
      <c r="AD412" s="437">
        <f t="shared" si="126"/>
        <v>0</v>
      </c>
      <c r="AE412" s="437">
        <f t="shared" si="126"/>
        <v>0</v>
      </c>
      <c r="AF412" s="437">
        <f t="shared" si="126"/>
        <v>0</v>
      </c>
      <c r="AG412" s="437">
        <f t="shared" si="126"/>
        <v>0</v>
      </c>
      <c r="AH412" s="437">
        <f t="shared" si="126"/>
        <v>0</v>
      </c>
      <c r="AI412" s="437">
        <f t="shared" si="126"/>
        <v>0</v>
      </c>
      <c r="AJ412" s="437">
        <f t="shared" si="126"/>
        <v>0</v>
      </c>
      <c r="AK412" s="437">
        <f t="shared" si="126"/>
        <v>0</v>
      </c>
      <c r="AL412" s="437">
        <f t="shared" si="126"/>
        <v>0</v>
      </c>
      <c r="AM412" s="323"/>
    </row>
    <row r="413" spans="1:40" ht="15.75" outlineLevel="1">
      <c r="A413" s="546"/>
      <c r="B413" s="324"/>
      <c r="C413" s="325"/>
      <c r="D413" s="330"/>
      <c r="E413" s="330"/>
      <c r="F413" s="330"/>
      <c r="G413" s="330"/>
      <c r="H413" s="330"/>
      <c r="I413" s="330"/>
      <c r="J413" s="330"/>
      <c r="K413" s="330"/>
      <c r="L413" s="330"/>
      <c r="M413" s="330"/>
      <c r="N413" s="329"/>
      <c r="O413" s="330"/>
      <c r="P413" s="330"/>
      <c r="Q413" s="330"/>
      <c r="R413" s="330"/>
      <c r="S413" s="330"/>
      <c r="T413" s="330"/>
      <c r="U413" s="330"/>
      <c r="V413" s="330"/>
      <c r="W413" s="330"/>
      <c r="X413" s="330"/>
      <c r="Y413" s="438"/>
      <c r="Z413" s="439"/>
      <c r="AA413" s="439"/>
      <c r="AB413" s="439"/>
      <c r="AC413" s="439"/>
      <c r="AD413" s="439"/>
      <c r="AE413" s="439"/>
      <c r="AF413" s="439"/>
      <c r="AG413" s="439"/>
      <c r="AH413" s="439"/>
      <c r="AI413" s="439"/>
      <c r="AJ413" s="439"/>
      <c r="AK413" s="439"/>
      <c r="AL413" s="439"/>
      <c r="AM413" s="328"/>
    </row>
    <row r="414" spans="1:40" ht="15" outlineLevel="1">
      <c r="A414" s="544">
        <v>3</v>
      </c>
      <c r="B414" s="320" t="s">
        <v>3</v>
      </c>
      <c r="C414" s="317" t="s">
        <v>25</v>
      </c>
      <c r="D414" s="321">
        <v>2581153</v>
      </c>
      <c r="E414" s="321">
        <f>+'7-d.  2014'!BA49</f>
        <v>2581153</v>
      </c>
      <c r="F414" s="321">
        <f>+'7-d.  2014'!BB49</f>
        <v>2581153</v>
      </c>
      <c r="G414" s="321">
        <f>+'7-d.  2014'!BC49</f>
        <v>2581153</v>
      </c>
      <c r="H414" s="321">
        <f>+'7-d.  2014'!BD49</f>
        <v>2581153</v>
      </c>
      <c r="I414" s="321">
        <f>+'7-d.  2014'!BE49</f>
        <v>2581153</v>
      </c>
      <c r="J414" s="321">
        <f>+'7-d.  2014'!BF49</f>
        <v>2581153</v>
      </c>
      <c r="K414" s="321">
        <f>+'7-d.  2014'!BG49</f>
        <v>2581153</v>
      </c>
      <c r="L414" s="321">
        <f>+'7-d.  2014'!BH49</f>
        <v>2581153</v>
      </c>
      <c r="M414" s="321">
        <f>+'7-d.  2014'!BI49</f>
        <v>2581153</v>
      </c>
      <c r="N414" s="317"/>
      <c r="O414" s="321">
        <v>1398</v>
      </c>
      <c r="P414" s="321">
        <f>+'7-d.  2014'!V49</f>
        <v>1397.8240000000001</v>
      </c>
      <c r="Q414" s="321">
        <f>+'7-d.  2014'!W49</f>
        <v>1397.8240000000001</v>
      </c>
      <c r="R414" s="321">
        <f>+'7-d.  2014'!X49</f>
        <v>1397.8240000000001</v>
      </c>
      <c r="S414" s="321">
        <f>+'7-d.  2014'!Y49</f>
        <v>1397.8240000000001</v>
      </c>
      <c r="T414" s="321">
        <f>+'7-d.  2014'!Z49</f>
        <v>1397.8240000000001</v>
      </c>
      <c r="U414" s="321">
        <f>+'7-d.  2014'!AA49</f>
        <v>1397.8240000000001</v>
      </c>
      <c r="V414" s="321">
        <f>+'7-d.  2014'!AB49</f>
        <v>1397.8240000000001</v>
      </c>
      <c r="W414" s="321">
        <f>+'7-d.  2014'!AC49</f>
        <v>1397.8240000000001</v>
      </c>
      <c r="X414" s="321">
        <f>+'7-d.  2014'!AD49</f>
        <v>1397.8240000000001</v>
      </c>
      <c r="Y414" s="496">
        <v>1</v>
      </c>
      <c r="Z414" s="436"/>
      <c r="AA414" s="436"/>
      <c r="AB414" s="436"/>
      <c r="AC414" s="436"/>
      <c r="AD414" s="436"/>
      <c r="AE414" s="436"/>
      <c r="AF414" s="436"/>
      <c r="AG414" s="436"/>
      <c r="AH414" s="436"/>
      <c r="AI414" s="436"/>
      <c r="AJ414" s="436"/>
      <c r="AK414" s="436"/>
      <c r="AL414" s="436"/>
      <c r="AM414" s="322">
        <f>SUM(Y414:AL414)</f>
        <v>1</v>
      </c>
    </row>
    <row r="415" spans="1:40" ht="15" outlineLevel="1">
      <c r="B415" s="320" t="s">
        <v>262</v>
      </c>
      <c r="C415" s="317" t="s">
        <v>164</v>
      </c>
      <c r="D415" s="321"/>
      <c r="E415" s="321"/>
      <c r="F415" s="321"/>
      <c r="G415" s="321"/>
      <c r="H415" s="321"/>
      <c r="I415" s="321"/>
      <c r="J415" s="321"/>
      <c r="K415" s="321"/>
      <c r="L415" s="321"/>
      <c r="M415" s="321"/>
      <c r="N415" s="494"/>
      <c r="O415" s="321"/>
      <c r="P415" s="321"/>
      <c r="Q415" s="321"/>
      <c r="R415" s="321"/>
      <c r="S415" s="321"/>
      <c r="T415" s="321"/>
      <c r="U415" s="321"/>
      <c r="V415" s="321"/>
      <c r="W415" s="321"/>
      <c r="X415" s="321"/>
      <c r="Y415" s="437">
        <f>Y414</f>
        <v>1</v>
      </c>
      <c r="Z415" s="437">
        <f>Z414</f>
        <v>0</v>
      </c>
      <c r="AA415" s="437">
        <f t="shared" ref="AA415:AL415" si="127">AA414</f>
        <v>0</v>
      </c>
      <c r="AB415" s="437">
        <f t="shared" si="127"/>
        <v>0</v>
      </c>
      <c r="AC415" s="437">
        <f t="shared" si="127"/>
        <v>0</v>
      </c>
      <c r="AD415" s="437">
        <f t="shared" si="127"/>
        <v>0</v>
      </c>
      <c r="AE415" s="437">
        <f t="shared" si="127"/>
        <v>0</v>
      </c>
      <c r="AF415" s="437">
        <f t="shared" si="127"/>
        <v>0</v>
      </c>
      <c r="AG415" s="437">
        <f t="shared" si="127"/>
        <v>0</v>
      </c>
      <c r="AH415" s="437">
        <f t="shared" si="127"/>
        <v>0</v>
      </c>
      <c r="AI415" s="437">
        <f t="shared" si="127"/>
        <v>0</v>
      </c>
      <c r="AJ415" s="437">
        <f t="shared" si="127"/>
        <v>0</v>
      </c>
      <c r="AK415" s="437">
        <f t="shared" si="127"/>
        <v>0</v>
      </c>
      <c r="AL415" s="437">
        <f t="shared" si="127"/>
        <v>0</v>
      </c>
      <c r="AM415" s="323"/>
    </row>
    <row r="416" spans="1:40" ht="15" outlineLevel="1">
      <c r="B416" s="320"/>
      <c r="C416" s="331"/>
      <c r="D416" s="317"/>
      <c r="E416" s="317"/>
      <c r="F416" s="317"/>
      <c r="G416" s="317"/>
      <c r="H416" s="317"/>
      <c r="I416" s="317"/>
      <c r="J416" s="317"/>
      <c r="K416" s="317"/>
      <c r="L416" s="317"/>
      <c r="M416" s="317"/>
      <c r="N416" s="309"/>
      <c r="O416" s="317"/>
      <c r="P416" s="317"/>
      <c r="Q416" s="317"/>
      <c r="R416" s="317"/>
      <c r="S416" s="317"/>
      <c r="T416" s="317"/>
      <c r="U416" s="317"/>
      <c r="V416" s="317"/>
      <c r="W416" s="317"/>
      <c r="X416" s="317"/>
      <c r="Y416" s="438"/>
      <c r="Z416" s="438"/>
      <c r="AA416" s="438"/>
      <c r="AB416" s="438"/>
      <c r="AC416" s="438"/>
      <c r="AD416" s="438"/>
      <c r="AE416" s="438"/>
      <c r="AF416" s="438"/>
      <c r="AG416" s="438"/>
      <c r="AH416" s="438"/>
      <c r="AI416" s="438"/>
      <c r="AJ416" s="438"/>
      <c r="AK416" s="438"/>
      <c r="AL416" s="438"/>
      <c r="AM416" s="332"/>
    </row>
    <row r="417" spans="1:39" ht="15" outlineLevel="1">
      <c r="A417" s="544">
        <v>4</v>
      </c>
      <c r="B417" s="320" t="s">
        <v>4</v>
      </c>
      <c r="C417" s="317" t="s">
        <v>25</v>
      </c>
      <c r="D417" s="321">
        <v>1166247</v>
      </c>
      <c r="E417" s="321">
        <f>+'7-d.  2014'!BA43</f>
        <v>1089769</v>
      </c>
      <c r="F417" s="321">
        <f>+'7-d.  2014'!BB43</f>
        <v>1052672</v>
      </c>
      <c r="G417" s="321">
        <f>+'7-d.  2014'!BC43</f>
        <v>1052672</v>
      </c>
      <c r="H417" s="321">
        <f>+'7-d.  2014'!BD43</f>
        <v>1052672</v>
      </c>
      <c r="I417" s="321">
        <f>+'7-d.  2014'!BE43</f>
        <v>1052672</v>
      </c>
      <c r="J417" s="321">
        <f>+'7-d.  2014'!BF43</f>
        <v>1052672</v>
      </c>
      <c r="K417" s="321">
        <f>+'7-d.  2014'!BG43</f>
        <v>1050742</v>
      </c>
      <c r="L417" s="321">
        <f>+'7-d.  2014'!BH43</f>
        <v>1050742</v>
      </c>
      <c r="M417" s="321">
        <f>+'7-d.  2014'!BI43</f>
        <v>906023.9</v>
      </c>
      <c r="N417" s="317"/>
      <c r="O417" s="321">
        <v>87</v>
      </c>
      <c r="P417" s="321">
        <f>+'7-d.  2014'!V43</f>
        <v>81.840069999999997</v>
      </c>
      <c r="Q417" s="321">
        <f>+'7-d.  2014'!W43</f>
        <v>79.491299999999995</v>
      </c>
      <c r="R417" s="321">
        <f>+'7-d.  2014'!X43</f>
        <v>79.491299999999995</v>
      </c>
      <c r="S417" s="321">
        <f>+'7-d.  2014'!Y43</f>
        <v>79.491299999999995</v>
      </c>
      <c r="T417" s="321">
        <f>+'7-d.  2014'!Z43</f>
        <v>79.491299999999995</v>
      </c>
      <c r="U417" s="321">
        <f>+'7-d.  2014'!AA43</f>
        <v>79.491299999999995</v>
      </c>
      <c r="V417" s="321">
        <f>+'7-d.  2014'!AB43</f>
        <v>79.271000000000001</v>
      </c>
      <c r="W417" s="321">
        <f>+'7-d.  2014'!AC43</f>
        <v>79.271000000000001</v>
      </c>
      <c r="X417" s="321">
        <f>+'7-d.  2014'!AD43</f>
        <v>70.224580000000003</v>
      </c>
      <c r="Y417" s="496">
        <v>1</v>
      </c>
      <c r="Z417" s="436"/>
      <c r="AA417" s="436"/>
      <c r="AB417" s="436"/>
      <c r="AC417" s="436"/>
      <c r="AD417" s="436"/>
      <c r="AE417" s="436"/>
      <c r="AF417" s="436"/>
      <c r="AG417" s="436"/>
      <c r="AH417" s="436"/>
      <c r="AI417" s="436"/>
      <c r="AJ417" s="436"/>
      <c r="AK417" s="436"/>
      <c r="AL417" s="436"/>
      <c r="AM417" s="322">
        <f>SUM(Y417:AL417)</f>
        <v>1</v>
      </c>
    </row>
    <row r="418" spans="1:39" ht="15" outlineLevel="1">
      <c r="B418" s="320" t="s">
        <v>262</v>
      </c>
      <c r="C418" s="317" t="s">
        <v>164</v>
      </c>
      <c r="D418" s="321"/>
      <c r="E418" s="321"/>
      <c r="F418" s="321"/>
      <c r="G418" s="321"/>
      <c r="H418" s="321"/>
      <c r="I418" s="321"/>
      <c r="J418" s="321"/>
      <c r="K418" s="321"/>
      <c r="L418" s="321"/>
      <c r="M418" s="321"/>
      <c r="N418" s="494"/>
      <c r="O418" s="321"/>
      <c r="P418" s="321"/>
      <c r="Q418" s="321"/>
      <c r="R418" s="321"/>
      <c r="S418" s="321"/>
      <c r="T418" s="321"/>
      <c r="U418" s="321"/>
      <c r="V418" s="321"/>
      <c r="W418" s="321"/>
      <c r="X418" s="321"/>
      <c r="Y418" s="437">
        <f>Y417</f>
        <v>1</v>
      </c>
      <c r="Z418" s="437">
        <f>Z417</f>
        <v>0</v>
      </c>
      <c r="AA418" s="437">
        <f t="shared" ref="AA418:AL418" si="128">AA417</f>
        <v>0</v>
      </c>
      <c r="AB418" s="437">
        <f t="shared" si="128"/>
        <v>0</v>
      </c>
      <c r="AC418" s="437">
        <f t="shared" si="128"/>
        <v>0</v>
      </c>
      <c r="AD418" s="437">
        <f t="shared" si="128"/>
        <v>0</v>
      </c>
      <c r="AE418" s="437">
        <f t="shared" si="128"/>
        <v>0</v>
      </c>
      <c r="AF418" s="437">
        <f t="shared" si="128"/>
        <v>0</v>
      </c>
      <c r="AG418" s="437">
        <f t="shared" si="128"/>
        <v>0</v>
      </c>
      <c r="AH418" s="437">
        <f t="shared" si="128"/>
        <v>0</v>
      </c>
      <c r="AI418" s="437">
        <f t="shared" si="128"/>
        <v>0</v>
      </c>
      <c r="AJ418" s="437">
        <f t="shared" si="128"/>
        <v>0</v>
      </c>
      <c r="AK418" s="437">
        <f t="shared" si="128"/>
        <v>0</v>
      </c>
      <c r="AL418" s="437">
        <f t="shared" si="128"/>
        <v>0</v>
      </c>
      <c r="AM418" s="323"/>
    </row>
    <row r="419" spans="1:39" ht="15" outlineLevel="1">
      <c r="B419" s="320"/>
      <c r="C419" s="331"/>
      <c r="D419" s="330"/>
      <c r="E419" s="330"/>
      <c r="F419" s="330"/>
      <c r="G419" s="330"/>
      <c r="H419" s="330"/>
      <c r="I419" s="330"/>
      <c r="J419" s="330"/>
      <c r="K419" s="330"/>
      <c r="L419" s="330"/>
      <c r="M419" s="330"/>
      <c r="N419" s="317"/>
      <c r="O419" s="330"/>
      <c r="P419" s="330"/>
      <c r="Q419" s="330"/>
      <c r="R419" s="330"/>
      <c r="S419" s="330"/>
      <c r="T419" s="330"/>
      <c r="U419" s="330"/>
      <c r="V419" s="330"/>
      <c r="W419" s="330"/>
      <c r="X419" s="330"/>
      <c r="Y419" s="438"/>
      <c r="Z419" s="438"/>
      <c r="AA419" s="438"/>
      <c r="AB419" s="438"/>
      <c r="AC419" s="438"/>
      <c r="AD419" s="438"/>
      <c r="AE419" s="438"/>
      <c r="AF419" s="438"/>
      <c r="AG419" s="438"/>
      <c r="AH419" s="438"/>
      <c r="AI419" s="438"/>
      <c r="AJ419" s="438"/>
      <c r="AK419" s="438"/>
      <c r="AL419" s="438"/>
      <c r="AM419" s="332"/>
    </row>
    <row r="420" spans="1:39" ht="15" outlineLevel="1">
      <c r="A420" s="544">
        <v>5</v>
      </c>
      <c r="B420" s="320" t="s">
        <v>5</v>
      </c>
      <c r="C420" s="317" t="s">
        <v>25</v>
      </c>
      <c r="D420" s="321">
        <v>4825760</v>
      </c>
      <c r="E420" s="321">
        <f>+'7-d.  2014'!BA41</f>
        <v>4186296</v>
      </c>
      <c r="F420" s="321">
        <f>+'7-d.  2014'!BB41</f>
        <v>3853043</v>
      </c>
      <c r="G420" s="321">
        <f>+'7-d.  2014'!BC41</f>
        <v>3853043</v>
      </c>
      <c r="H420" s="321">
        <f>+'7-d.  2014'!BD41</f>
        <v>3853043</v>
      </c>
      <c r="I420" s="321">
        <f>+'7-d.  2014'!BE41</f>
        <v>3853043</v>
      </c>
      <c r="J420" s="321">
        <f>+'7-d.  2014'!BF41</f>
        <v>3853043</v>
      </c>
      <c r="K420" s="321">
        <f>+'7-d.  2014'!BG41</f>
        <v>3851374</v>
      </c>
      <c r="L420" s="321">
        <f>+'7-d.  2014'!BH41</f>
        <v>3851374</v>
      </c>
      <c r="M420" s="321">
        <f>+'7-d.  2014'!BI41</f>
        <v>3581992</v>
      </c>
      <c r="N420" s="317"/>
      <c r="O420" s="321">
        <v>316</v>
      </c>
      <c r="P420" s="321">
        <f>+'7-d.  2014'!V41</f>
        <v>275.67950000000002</v>
      </c>
      <c r="Q420" s="321">
        <f>+'7-d.  2014'!W41</f>
        <v>254.7587</v>
      </c>
      <c r="R420" s="321">
        <f>+'7-d.  2014'!X41</f>
        <v>254.7587</v>
      </c>
      <c r="S420" s="321">
        <f>+'7-d.  2014'!Y41</f>
        <v>254.7587</v>
      </c>
      <c r="T420" s="321">
        <f>+'7-d.  2014'!Z41</f>
        <v>254.7587</v>
      </c>
      <c r="U420" s="321">
        <f>+'7-d.  2014'!AA41</f>
        <v>254.7587</v>
      </c>
      <c r="V420" s="321">
        <f>+'7-d.  2014'!AB41</f>
        <v>254.56819999999999</v>
      </c>
      <c r="W420" s="321">
        <f>+'7-d.  2014'!AC41</f>
        <v>254.56819999999999</v>
      </c>
      <c r="X420" s="321">
        <f>+'7-d.  2014'!AD41</f>
        <v>237.65710000000001</v>
      </c>
      <c r="Y420" s="496">
        <v>1</v>
      </c>
      <c r="Z420" s="436"/>
      <c r="AA420" s="436"/>
      <c r="AB420" s="436"/>
      <c r="AC420" s="436"/>
      <c r="AD420" s="436"/>
      <c r="AE420" s="436"/>
      <c r="AF420" s="436"/>
      <c r="AG420" s="436"/>
      <c r="AH420" s="436"/>
      <c r="AI420" s="436"/>
      <c r="AJ420" s="436"/>
      <c r="AK420" s="436"/>
      <c r="AL420" s="436"/>
      <c r="AM420" s="322">
        <f>SUM(Y420:AL420)</f>
        <v>1</v>
      </c>
    </row>
    <row r="421" spans="1:39" ht="15" outlineLevel="1">
      <c r="B421" s="320" t="s">
        <v>262</v>
      </c>
      <c r="C421" s="317" t="s">
        <v>164</v>
      </c>
      <c r="D421" s="321"/>
      <c r="E421" s="321"/>
      <c r="F421" s="321"/>
      <c r="G421" s="321"/>
      <c r="H421" s="321"/>
      <c r="I421" s="321"/>
      <c r="J421" s="321"/>
      <c r="K421" s="321"/>
      <c r="L421" s="321"/>
      <c r="M421" s="321"/>
      <c r="N421" s="494"/>
      <c r="O421" s="321"/>
      <c r="P421" s="321"/>
      <c r="Q421" s="321"/>
      <c r="R421" s="321"/>
      <c r="S421" s="321"/>
      <c r="T421" s="321"/>
      <c r="U421" s="321"/>
      <c r="V421" s="321"/>
      <c r="W421" s="321"/>
      <c r="X421" s="321"/>
      <c r="Y421" s="437">
        <f>Y420</f>
        <v>1</v>
      </c>
      <c r="Z421" s="437">
        <f>Z420</f>
        <v>0</v>
      </c>
      <c r="AA421" s="437">
        <f t="shared" ref="AA421:AL421" si="129">AA420</f>
        <v>0</v>
      </c>
      <c r="AB421" s="437">
        <f t="shared" si="129"/>
        <v>0</v>
      </c>
      <c r="AC421" s="437">
        <f t="shared" si="129"/>
        <v>0</v>
      </c>
      <c r="AD421" s="437">
        <f t="shared" si="129"/>
        <v>0</v>
      </c>
      <c r="AE421" s="437">
        <f t="shared" si="129"/>
        <v>0</v>
      </c>
      <c r="AF421" s="437">
        <f t="shared" si="129"/>
        <v>0</v>
      </c>
      <c r="AG421" s="437">
        <f t="shared" si="129"/>
        <v>0</v>
      </c>
      <c r="AH421" s="437">
        <f t="shared" si="129"/>
        <v>0</v>
      </c>
      <c r="AI421" s="437">
        <f t="shared" si="129"/>
        <v>0</v>
      </c>
      <c r="AJ421" s="437">
        <f t="shared" si="129"/>
        <v>0</v>
      </c>
      <c r="AK421" s="437">
        <f t="shared" si="129"/>
        <v>0</v>
      </c>
      <c r="AL421" s="437">
        <f t="shared" si="129"/>
        <v>0</v>
      </c>
      <c r="AM421" s="323"/>
    </row>
    <row r="422" spans="1:39" ht="15" outlineLevel="1">
      <c r="B422" s="320"/>
      <c r="C422" s="331"/>
      <c r="D422" s="330"/>
      <c r="E422" s="330"/>
      <c r="F422" s="330"/>
      <c r="G422" s="330"/>
      <c r="H422" s="330"/>
      <c r="I422" s="330"/>
      <c r="J422" s="330"/>
      <c r="K422" s="330"/>
      <c r="L422" s="330"/>
      <c r="M422" s="330"/>
      <c r="N422" s="317"/>
      <c r="O422" s="330"/>
      <c r="P422" s="330"/>
      <c r="Q422" s="330"/>
      <c r="R422" s="330"/>
      <c r="S422" s="330"/>
      <c r="T422" s="330"/>
      <c r="U422" s="330"/>
      <c r="V422" s="330"/>
      <c r="W422" s="330"/>
      <c r="X422" s="330"/>
      <c r="Y422" s="438"/>
      <c r="Z422" s="438"/>
      <c r="AA422" s="438"/>
      <c r="AB422" s="438"/>
      <c r="AC422" s="438"/>
      <c r="AD422" s="438"/>
      <c r="AE422" s="438"/>
      <c r="AF422" s="438"/>
      <c r="AG422" s="438"/>
      <c r="AH422" s="438"/>
      <c r="AI422" s="438"/>
      <c r="AJ422" s="438"/>
      <c r="AK422" s="438"/>
      <c r="AL422" s="438"/>
      <c r="AM422" s="332"/>
    </row>
    <row r="423" spans="1:39" ht="15" outlineLevel="1">
      <c r="A423" s="544">
        <v>6</v>
      </c>
      <c r="B423" s="320" t="s">
        <v>6</v>
      </c>
      <c r="C423" s="317" t="s">
        <v>25</v>
      </c>
      <c r="D423" s="321"/>
      <c r="E423" s="321"/>
      <c r="F423" s="321"/>
      <c r="G423" s="321"/>
      <c r="H423" s="321"/>
      <c r="I423" s="321"/>
      <c r="J423" s="321"/>
      <c r="K423" s="321"/>
      <c r="L423" s="321"/>
      <c r="M423" s="321"/>
      <c r="N423" s="317"/>
      <c r="O423" s="321"/>
      <c r="P423" s="321"/>
      <c r="Q423" s="321"/>
      <c r="R423" s="321"/>
      <c r="S423" s="321"/>
      <c r="T423" s="321"/>
      <c r="U423" s="321"/>
      <c r="V423" s="321"/>
      <c r="W423" s="321"/>
      <c r="X423" s="321"/>
      <c r="Y423" s="436"/>
      <c r="Z423" s="436"/>
      <c r="AA423" s="436"/>
      <c r="AB423" s="436"/>
      <c r="AC423" s="436"/>
      <c r="AD423" s="436"/>
      <c r="AE423" s="436"/>
      <c r="AF423" s="436"/>
      <c r="AG423" s="436"/>
      <c r="AH423" s="436"/>
      <c r="AI423" s="436"/>
      <c r="AJ423" s="436"/>
      <c r="AK423" s="436"/>
      <c r="AL423" s="436"/>
      <c r="AM423" s="322">
        <f>SUM(Y423:AL423)</f>
        <v>0</v>
      </c>
    </row>
    <row r="424" spans="1:39" ht="15" outlineLevel="1">
      <c r="B424" s="320" t="s">
        <v>262</v>
      </c>
      <c r="C424" s="317" t="s">
        <v>164</v>
      </c>
      <c r="D424" s="321"/>
      <c r="E424" s="321"/>
      <c r="F424" s="321"/>
      <c r="G424" s="321"/>
      <c r="H424" s="321"/>
      <c r="I424" s="321"/>
      <c r="J424" s="321"/>
      <c r="K424" s="321"/>
      <c r="L424" s="321"/>
      <c r="M424" s="321"/>
      <c r="N424" s="494"/>
      <c r="O424" s="321"/>
      <c r="P424" s="321"/>
      <c r="Q424" s="321"/>
      <c r="R424" s="321"/>
      <c r="S424" s="321"/>
      <c r="T424" s="321"/>
      <c r="U424" s="321"/>
      <c r="V424" s="321"/>
      <c r="W424" s="321"/>
      <c r="X424" s="321"/>
      <c r="Y424" s="437">
        <f>Y423</f>
        <v>0</v>
      </c>
      <c r="Z424" s="437">
        <f>Z423</f>
        <v>0</v>
      </c>
      <c r="AA424" s="437">
        <f t="shared" ref="AA424:AL424" si="130">AA423</f>
        <v>0</v>
      </c>
      <c r="AB424" s="437">
        <f t="shared" si="130"/>
        <v>0</v>
      </c>
      <c r="AC424" s="437">
        <f t="shared" si="130"/>
        <v>0</v>
      </c>
      <c r="AD424" s="437">
        <f t="shared" si="130"/>
        <v>0</v>
      </c>
      <c r="AE424" s="437">
        <f t="shared" si="130"/>
        <v>0</v>
      </c>
      <c r="AF424" s="437">
        <f t="shared" si="130"/>
        <v>0</v>
      </c>
      <c r="AG424" s="437">
        <f t="shared" si="130"/>
        <v>0</v>
      </c>
      <c r="AH424" s="437">
        <f t="shared" si="130"/>
        <v>0</v>
      </c>
      <c r="AI424" s="437">
        <f t="shared" si="130"/>
        <v>0</v>
      </c>
      <c r="AJ424" s="437">
        <f t="shared" si="130"/>
        <v>0</v>
      </c>
      <c r="AK424" s="437">
        <f t="shared" si="130"/>
        <v>0</v>
      </c>
      <c r="AL424" s="437">
        <f t="shared" si="130"/>
        <v>0</v>
      </c>
      <c r="AM424" s="323"/>
    </row>
    <row r="425" spans="1:39" ht="15" outlineLevel="1">
      <c r="B425" s="320"/>
      <c r="C425" s="331"/>
      <c r="D425" s="330"/>
      <c r="E425" s="330"/>
      <c r="F425" s="330"/>
      <c r="G425" s="330"/>
      <c r="H425" s="330"/>
      <c r="I425" s="330"/>
      <c r="J425" s="330"/>
      <c r="K425" s="330"/>
      <c r="L425" s="330"/>
      <c r="M425" s="330"/>
      <c r="N425" s="317"/>
      <c r="O425" s="330"/>
      <c r="P425" s="330"/>
      <c r="Q425" s="330"/>
      <c r="R425" s="330"/>
      <c r="S425" s="330"/>
      <c r="T425" s="330"/>
      <c r="U425" s="330"/>
      <c r="V425" s="330"/>
      <c r="W425" s="330"/>
      <c r="X425" s="330"/>
      <c r="Y425" s="438"/>
      <c r="Z425" s="438"/>
      <c r="AA425" s="438"/>
      <c r="AB425" s="438"/>
      <c r="AC425" s="438"/>
      <c r="AD425" s="438"/>
      <c r="AE425" s="438"/>
      <c r="AF425" s="438"/>
      <c r="AG425" s="438"/>
      <c r="AH425" s="438"/>
      <c r="AI425" s="438"/>
      <c r="AJ425" s="438"/>
      <c r="AK425" s="438"/>
      <c r="AL425" s="438"/>
      <c r="AM425" s="332"/>
    </row>
    <row r="426" spans="1:39" ht="15" outlineLevel="1">
      <c r="A426" s="544">
        <v>7</v>
      </c>
      <c r="B426" s="320" t="s">
        <v>42</v>
      </c>
      <c r="C426" s="317" t="s">
        <v>25</v>
      </c>
      <c r="D426" s="321">
        <v>1247</v>
      </c>
      <c r="E426" s="321"/>
      <c r="F426" s="321"/>
      <c r="G426" s="321"/>
      <c r="H426" s="321"/>
      <c r="I426" s="321"/>
      <c r="J426" s="321"/>
      <c r="K426" s="321"/>
      <c r="L426" s="321"/>
      <c r="M426" s="321"/>
      <c r="N426" s="317"/>
      <c r="O426" s="321">
        <v>7615</v>
      </c>
      <c r="P426" s="321"/>
      <c r="Q426" s="321"/>
      <c r="R426" s="321"/>
      <c r="S426" s="321"/>
      <c r="T426" s="321"/>
      <c r="U426" s="321"/>
      <c r="V426" s="321"/>
      <c r="W426" s="321"/>
      <c r="X426" s="321"/>
      <c r="Y426" s="436">
        <v>1</v>
      </c>
      <c r="Z426" s="436"/>
      <c r="AA426" s="436"/>
      <c r="AB426" s="436"/>
      <c r="AC426" s="436"/>
      <c r="AD426" s="436"/>
      <c r="AE426" s="436"/>
      <c r="AF426" s="436"/>
      <c r="AG426" s="436"/>
      <c r="AH426" s="436"/>
      <c r="AI426" s="436"/>
      <c r="AJ426" s="436"/>
      <c r="AK426" s="436"/>
      <c r="AL426" s="436"/>
      <c r="AM426" s="322">
        <f>SUM(Y426:AL426)</f>
        <v>1</v>
      </c>
    </row>
    <row r="427" spans="1:39" ht="15" outlineLevel="1">
      <c r="B427" s="320" t="s">
        <v>262</v>
      </c>
      <c r="C427" s="317" t="s">
        <v>164</v>
      </c>
      <c r="D427" s="321"/>
      <c r="E427" s="321"/>
      <c r="F427" s="321"/>
      <c r="G427" s="321"/>
      <c r="H427" s="321"/>
      <c r="I427" s="321"/>
      <c r="J427" s="321"/>
      <c r="K427" s="321"/>
      <c r="L427" s="321"/>
      <c r="M427" s="321"/>
      <c r="N427" s="317"/>
      <c r="O427" s="321"/>
      <c r="P427" s="321"/>
      <c r="Q427" s="321"/>
      <c r="R427" s="321"/>
      <c r="S427" s="321"/>
      <c r="T427" s="321"/>
      <c r="U427" s="321"/>
      <c r="V427" s="321"/>
      <c r="W427" s="321"/>
      <c r="X427" s="321"/>
      <c r="Y427" s="437">
        <f>Y426</f>
        <v>1</v>
      </c>
      <c r="Z427" s="437">
        <f>Z426</f>
        <v>0</v>
      </c>
      <c r="AA427" s="437">
        <f t="shared" ref="AA427:AL427" si="131">AA426</f>
        <v>0</v>
      </c>
      <c r="AB427" s="437">
        <f t="shared" si="131"/>
        <v>0</v>
      </c>
      <c r="AC427" s="437">
        <f t="shared" si="131"/>
        <v>0</v>
      </c>
      <c r="AD427" s="437">
        <f t="shared" si="131"/>
        <v>0</v>
      </c>
      <c r="AE427" s="437">
        <f t="shared" si="131"/>
        <v>0</v>
      </c>
      <c r="AF427" s="437">
        <f t="shared" si="131"/>
        <v>0</v>
      </c>
      <c r="AG427" s="437">
        <f t="shared" si="131"/>
        <v>0</v>
      </c>
      <c r="AH427" s="437">
        <f t="shared" si="131"/>
        <v>0</v>
      </c>
      <c r="AI427" s="437">
        <f t="shared" si="131"/>
        <v>0</v>
      </c>
      <c r="AJ427" s="437">
        <f t="shared" si="131"/>
        <v>0</v>
      </c>
      <c r="AK427" s="437">
        <f t="shared" si="131"/>
        <v>0</v>
      </c>
      <c r="AL427" s="437">
        <f t="shared" si="131"/>
        <v>0</v>
      </c>
      <c r="AM427" s="323"/>
    </row>
    <row r="428" spans="1:39" ht="15" outlineLevel="1">
      <c r="B428" s="320"/>
      <c r="C428" s="331"/>
      <c r="D428" s="330"/>
      <c r="E428" s="330"/>
      <c r="F428" s="330"/>
      <c r="G428" s="330"/>
      <c r="H428" s="330"/>
      <c r="I428" s="330"/>
      <c r="J428" s="330"/>
      <c r="K428" s="330"/>
      <c r="L428" s="330"/>
      <c r="M428" s="330"/>
      <c r="N428" s="317"/>
      <c r="O428" s="330"/>
      <c r="P428" s="330"/>
      <c r="Q428" s="330"/>
      <c r="R428" s="330"/>
      <c r="S428" s="330"/>
      <c r="T428" s="330"/>
      <c r="U428" s="330"/>
      <c r="V428" s="330"/>
      <c r="W428" s="330"/>
      <c r="X428" s="330"/>
      <c r="Y428" s="438"/>
      <c r="Z428" s="438"/>
      <c r="AA428" s="438"/>
      <c r="AB428" s="438"/>
      <c r="AC428" s="438"/>
      <c r="AD428" s="438"/>
      <c r="AE428" s="438"/>
      <c r="AF428" s="438"/>
      <c r="AG428" s="438"/>
      <c r="AH428" s="438"/>
      <c r="AI428" s="438"/>
      <c r="AJ428" s="438"/>
      <c r="AK428" s="438"/>
      <c r="AL428" s="438"/>
      <c r="AM428" s="332"/>
    </row>
    <row r="429" spans="1:39" s="309" customFormat="1" ht="15" outlineLevel="1">
      <c r="A429" s="544">
        <v>8</v>
      </c>
      <c r="B429" s="320" t="s">
        <v>498</v>
      </c>
      <c r="C429" s="317" t="s">
        <v>25</v>
      </c>
      <c r="D429" s="321"/>
      <c r="E429" s="321"/>
      <c r="F429" s="321"/>
      <c r="G429" s="321"/>
      <c r="H429" s="321"/>
      <c r="I429" s="321"/>
      <c r="J429" s="321"/>
      <c r="K429" s="321"/>
      <c r="L429" s="321"/>
      <c r="M429" s="321"/>
      <c r="N429" s="317"/>
      <c r="O429" s="321"/>
      <c r="P429" s="321"/>
      <c r="Q429" s="321"/>
      <c r="R429" s="321"/>
      <c r="S429" s="321"/>
      <c r="T429" s="321"/>
      <c r="U429" s="321"/>
      <c r="V429" s="321"/>
      <c r="W429" s="321"/>
      <c r="X429" s="321"/>
      <c r="Y429" s="436"/>
      <c r="Z429" s="436"/>
      <c r="AA429" s="436"/>
      <c r="AB429" s="436"/>
      <c r="AC429" s="436"/>
      <c r="AD429" s="436"/>
      <c r="AE429" s="436"/>
      <c r="AF429" s="436"/>
      <c r="AG429" s="436"/>
      <c r="AH429" s="436"/>
      <c r="AI429" s="436"/>
      <c r="AJ429" s="436"/>
      <c r="AK429" s="436"/>
      <c r="AL429" s="436"/>
      <c r="AM429" s="322">
        <f>SUM(Y429:AL429)</f>
        <v>0</v>
      </c>
    </row>
    <row r="430" spans="1:39" s="309" customFormat="1" ht="15" outlineLevel="1">
      <c r="A430" s="544"/>
      <c r="B430" s="320" t="s">
        <v>262</v>
      </c>
      <c r="C430" s="317" t="s">
        <v>164</v>
      </c>
      <c r="D430" s="321"/>
      <c r="E430" s="321"/>
      <c r="F430" s="321"/>
      <c r="G430" s="321"/>
      <c r="H430" s="321"/>
      <c r="I430" s="321"/>
      <c r="J430" s="321"/>
      <c r="K430" s="321"/>
      <c r="L430" s="321"/>
      <c r="M430" s="321"/>
      <c r="N430" s="317"/>
      <c r="O430" s="321"/>
      <c r="P430" s="321"/>
      <c r="Q430" s="321"/>
      <c r="R430" s="321"/>
      <c r="S430" s="321"/>
      <c r="T430" s="321"/>
      <c r="U430" s="321"/>
      <c r="V430" s="321"/>
      <c r="W430" s="321"/>
      <c r="X430" s="321"/>
      <c r="Y430" s="437">
        <f>Y429</f>
        <v>0</v>
      </c>
      <c r="Z430" s="437">
        <f>Z429</f>
        <v>0</v>
      </c>
      <c r="AA430" s="437">
        <f t="shared" ref="AA430:AL430" si="132">AA429</f>
        <v>0</v>
      </c>
      <c r="AB430" s="437">
        <f t="shared" si="132"/>
        <v>0</v>
      </c>
      <c r="AC430" s="437">
        <f t="shared" si="132"/>
        <v>0</v>
      </c>
      <c r="AD430" s="437">
        <f t="shared" si="132"/>
        <v>0</v>
      </c>
      <c r="AE430" s="437">
        <f t="shared" si="132"/>
        <v>0</v>
      </c>
      <c r="AF430" s="437">
        <f t="shared" si="132"/>
        <v>0</v>
      </c>
      <c r="AG430" s="437">
        <f t="shared" si="132"/>
        <v>0</v>
      </c>
      <c r="AH430" s="437">
        <f t="shared" si="132"/>
        <v>0</v>
      </c>
      <c r="AI430" s="437">
        <f t="shared" si="132"/>
        <v>0</v>
      </c>
      <c r="AJ430" s="437">
        <f t="shared" si="132"/>
        <v>0</v>
      </c>
      <c r="AK430" s="437">
        <f t="shared" si="132"/>
        <v>0</v>
      </c>
      <c r="AL430" s="437">
        <f t="shared" si="132"/>
        <v>0</v>
      </c>
      <c r="AM430" s="323"/>
    </row>
    <row r="431" spans="1:39" s="309" customFormat="1" ht="15" outlineLevel="1">
      <c r="A431" s="544"/>
      <c r="B431" s="320"/>
      <c r="C431" s="331"/>
      <c r="D431" s="330"/>
      <c r="E431" s="330"/>
      <c r="F431" s="330"/>
      <c r="G431" s="330"/>
      <c r="H431" s="330"/>
      <c r="I431" s="330"/>
      <c r="J431" s="330"/>
      <c r="K431" s="330"/>
      <c r="L431" s="330"/>
      <c r="M431" s="330"/>
      <c r="N431" s="317"/>
      <c r="O431" s="330"/>
      <c r="P431" s="330"/>
      <c r="Q431" s="330"/>
      <c r="R431" s="330"/>
      <c r="S431" s="330"/>
      <c r="T431" s="330"/>
      <c r="U431" s="330"/>
      <c r="V431" s="330"/>
      <c r="W431" s="330"/>
      <c r="X431" s="330"/>
      <c r="Y431" s="438"/>
      <c r="Z431" s="438"/>
      <c r="AA431" s="438"/>
      <c r="AB431" s="438"/>
      <c r="AC431" s="438"/>
      <c r="AD431" s="438"/>
      <c r="AE431" s="438"/>
      <c r="AF431" s="438"/>
      <c r="AG431" s="438"/>
      <c r="AH431" s="438"/>
      <c r="AI431" s="438"/>
      <c r="AJ431" s="438"/>
      <c r="AK431" s="438"/>
      <c r="AL431" s="438"/>
      <c r="AM431" s="332"/>
    </row>
    <row r="432" spans="1:39" ht="15" outlineLevel="1">
      <c r="A432" s="544">
        <v>9</v>
      </c>
      <c r="B432" s="320" t="s">
        <v>7</v>
      </c>
      <c r="C432" s="317" t="s">
        <v>25</v>
      </c>
      <c r="D432" s="321">
        <v>1304</v>
      </c>
      <c r="E432" s="321">
        <f>+'7-d.  2014'!BA50</f>
        <v>1304.0999999999999</v>
      </c>
      <c r="F432" s="321">
        <f>+'7-d.  2014'!BB50</f>
        <v>1304.0999999999999</v>
      </c>
      <c r="G432" s="321">
        <f>+'7-d.  2014'!BC50</f>
        <v>1304.0999999999999</v>
      </c>
      <c r="H432" s="321">
        <f>+'7-d.  2014'!BD50</f>
        <v>1304.0999999999999</v>
      </c>
      <c r="I432" s="321">
        <f>+'7-d.  2014'!BE50</f>
        <v>1304.0999999999999</v>
      </c>
      <c r="J432" s="321">
        <f>+'7-d.  2014'!BF50</f>
        <v>1304.0999999999999</v>
      </c>
      <c r="K432" s="321">
        <f>+'7-d.  2014'!BG50</f>
        <v>1304.0999999999999</v>
      </c>
      <c r="L432" s="321">
        <f>+'7-d.  2014'!BH50</f>
        <v>1304.0999999999999</v>
      </c>
      <c r="M432" s="321">
        <f>+'7-d.  2014'!BI50</f>
        <v>1304.0999999999999</v>
      </c>
      <c r="N432" s="317"/>
      <c r="O432" s="321"/>
      <c r="P432" s="321"/>
      <c r="Q432" s="321"/>
      <c r="R432" s="321"/>
      <c r="S432" s="321"/>
      <c r="T432" s="321"/>
      <c r="U432" s="321"/>
      <c r="V432" s="321"/>
      <c r="W432" s="321"/>
      <c r="X432" s="321"/>
      <c r="Y432" s="436">
        <v>1</v>
      </c>
      <c r="Z432" s="436"/>
      <c r="AA432" s="436"/>
      <c r="AB432" s="436"/>
      <c r="AC432" s="436"/>
      <c r="AD432" s="436"/>
      <c r="AE432" s="436"/>
      <c r="AF432" s="436"/>
      <c r="AG432" s="436"/>
      <c r="AH432" s="436"/>
      <c r="AI432" s="436"/>
      <c r="AJ432" s="436"/>
      <c r="AK432" s="436"/>
      <c r="AL432" s="436"/>
      <c r="AM432" s="322">
        <f>SUM(Y432:AL432)</f>
        <v>1</v>
      </c>
    </row>
    <row r="433" spans="1:39" ht="15" outlineLevel="1">
      <c r="B433" s="320" t="s">
        <v>262</v>
      </c>
      <c r="C433" s="317" t="s">
        <v>164</v>
      </c>
      <c r="D433" s="321"/>
      <c r="E433" s="321"/>
      <c r="F433" s="321"/>
      <c r="G433" s="321"/>
      <c r="H433" s="321"/>
      <c r="I433" s="321"/>
      <c r="J433" s="321"/>
      <c r="K433" s="321"/>
      <c r="L433" s="321"/>
      <c r="M433" s="321"/>
      <c r="N433" s="317"/>
      <c r="O433" s="321"/>
      <c r="P433" s="321"/>
      <c r="Q433" s="321"/>
      <c r="R433" s="321"/>
      <c r="S433" s="321"/>
      <c r="T433" s="321"/>
      <c r="U433" s="321"/>
      <c r="V433" s="321"/>
      <c r="W433" s="321"/>
      <c r="X433" s="321"/>
      <c r="Y433" s="437">
        <f>Y432</f>
        <v>1</v>
      </c>
      <c r="Z433" s="437">
        <f>Z432</f>
        <v>0</v>
      </c>
      <c r="AA433" s="437">
        <f t="shared" ref="AA433:AL433" si="133">AA432</f>
        <v>0</v>
      </c>
      <c r="AB433" s="437">
        <f t="shared" si="133"/>
        <v>0</v>
      </c>
      <c r="AC433" s="437">
        <f t="shared" si="133"/>
        <v>0</v>
      </c>
      <c r="AD433" s="437">
        <f t="shared" si="133"/>
        <v>0</v>
      </c>
      <c r="AE433" s="437">
        <f t="shared" si="133"/>
        <v>0</v>
      </c>
      <c r="AF433" s="437">
        <f t="shared" si="133"/>
        <v>0</v>
      </c>
      <c r="AG433" s="437">
        <f t="shared" si="133"/>
        <v>0</v>
      </c>
      <c r="AH433" s="437">
        <f t="shared" si="133"/>
        <v>0</v>
      </c>
      <c r="AI433" s="437">
        <f t="shared" si="133"/>
        <v>0</v>
      </c>
      <c r="AJ433" s="437">
        <f t="shared" si="133"/>
        <v>0</v>
      </c>
      <c r="AK433" s="437">
        <f t="shared" si="133"/>
        <v>0</v>
      </c>
      <c r="AL433" s="437">
        <f t="shared" si="133"/>
        <v>0</v>
      </c>
      <c r="AM433" s="323"/>
    </row>
    <row r="434" spans="1:39" ht="15" outlineLevel="1">
      <c r="B434" s="333"/>
      <c r="C434" s="334"/>
      <c r="D434" s="317"/>
      <c r="E434" s="317"/>
      <c r="F434" s="317"/>
      <c r="G434" s="317"/>
      <c r="H434" s="317"/>
      <c r="I434" s="317"/>
      <c r="J434" s="317"/>
      <c r="K434" s="317"/>
      <c r="L434" s="317"/>
      <c r="M434" s="317"/>
      <c r="N434" s="317"/>
      <c r="O434" s="317"/>
      <c r="P434" s="317"/>
      <c r="Q434" s="317"/>
      <c r="R434" s="317"/>
      <c r="S434" s="317"/>
      <c r="T434" s="317"/>
      <c r="U434" s="317"/>
      <c r="V434" s="317"/>
      <c r="W434" s="317"/>
      <c r="X434" s="317"/>
      <c r="Y434" s="438"/>
      <c r="Z434" s="438"/>
      <c r="AA434" s="438"/>
      <c r="AB434" s="438"/>
      <c r="AC434" s="438"/>
      <c r="AD434" s="438"/>
      <c r="AE434" s="438"/>
      <c r="AF434" s="438"/>
      <c r="AG434" s="438"/>
      <c r="AH434" s="438"/>
      <c r="AI434" s="438"/>
      <c r="AJ434" s="438"/>
      <c r="AK434" s="438"/>
      <c r="AL434" s="438"/>
      <c r="AM434" s="332"/>
    </row>
    <row r="435" spans="1:39" ht="15.75" outlineLevel="1">
      <c r="A435" s="545"/>
      <c r="B435" s="314" t="s">
        <v>8</v>
      </c>
      <c r="C435" s="315"/>
      <c r="D435" s="315"/>
      <c r="E435" s="315"/>
      <c r="F435" s="315"/>
      <c r="G435" s="315"/>
      <c r="H435" s="315"/>
      <c r="I435" s="315"/>
      <c r="J435" s="315"/>
      <c r="K435" s="315"/>
      <c r="L435" s="315"/>
      <c r="M435" s="315"/>
      <c r="N435" s="317"/>
      <c r="O435" s="315"/>
      <c r="P435" s="315"/>
      <c r="Q435" s="315"/>
      <c r="R435" s="315"/>
      <c r="S435" s="315"/>
      <c r="T435" s="315"/>
      <c r="U435" s="315"/>
      <c r="V435" s="315"/>
      <c r="W435" s="315"/>
      <c r="X435" s="315"/>
      <c r="Y435" s="440"/>
      <c r="Z435" s="440"/>
      <c r="AA435" s="440"/>
      <c r="AB435" s="440"/>
      <c r="AC435" s="440"/>
      <c r="AD435" s="440"/>
      <c r="AE435" s="440"/>
      <c r="AF435" s="440"/>
      <c r="AG435" s="440"/>
      <c r="AH435" s="440"/>
      <c r="AI435" s="440"/>
      <c r="AJ435" s="440"/>
      <c r="AK435" s="440"/>
      <c r="AL435" s="440"/>
      <c r="AM435" s="318"/>
    </row>
    <row r="436" spans="1:39" ht="15" outlineLevel="1">
      <c r="A436" s="544">
        <v>10</v>
      </c>
      <c r="B436" s="336" t="s">
        <v>22</v>
      </c>
      <c r="C436" s="317" t="s">
        <v>25</v>
      </c>
      <c r="D436" s="321">
        <v>41820981</v>
      </c>
      <c r="E436" s="321">
        <f>+'7-d.  2014'!BA35</f>
        <v>41792521</v>
      </c>
      <c r="F436" s="321">
        <f>+'7-d.  2014'!BB35</f>
        <v>41792521</v>
      </c>
      <c r="G436" s="321">
        <f>+'7-d.  2014'!BC35</f>
        <v>41240745</v>
      </c>
      <c r="H436" s="321">
        <f>+'7-d.  2014'!BD35</f>
        <v>41240745</v>
      </c>
      <c r="I436" s="321">
        <f>+'7-d.  2014'!BE35</f>
        <v>41140977</v>
      </c>
      <c r="J436" s="321">
        <f>+'7-d.  2014'!BF35</f>
        <v>39030198</v>
      </c>
      <c r="K436" s="321">
        <f>+'7-d.  2014'!BG35</f>
        <v>39030198</v>
      </c>
      <c r="L436" s="321">
        <f>+'7-d.  2014'!BH35</f>
        <v>37213808</v>
      </c>
      <c r="M436" s="321">
        <f>+'7-d.  2014'!BI35</f>
        <v>27982620</v>
      </c>
      <c r="N436" s="321">
        <v>12</v>
      </c>
      <c r="O436" s="321">
        <v>6002</v>
      </c>
      <c r="P436" s="321">
        <f>+'7-d.  2014'!V35</f>
        <v>5993.6210000000001</v>
      </c>
      <c r="Q436" s="321">
        <f>+'7-d.  2014'!W35</f>
        <v>5993.6210000000001</v>
      </c>
      <c r="R436" s="321">
        <f>+'7-d.  2014'!X35</f>
        <v>5836.5010000000002</v>
      </c>
      <c r="S436" s="321">
        <f>+'7-d.  2014'!Y35</f>
        <v>5836.5010000000002</v>
      </c>
      <c r="T436" s="321">
        <f>+'7-d.  2014'!Z35</f>
        <v>5808.0940000000001</v>
      </c>
      <c r="U436" s="321">
        <f>+'7-d.  2014'!AA35</f>
        <v>5535.6530000000002</v>
      </c>
      <c r="V436" s="321">
        <f>+'7-d.  2014'!AB35</f>
        <v>5535.6530000000002</v>
      </c>
      <c r="W436" s="321">
        <f>+'7-d.  2014'!AC35</f>
        <v>5234.473</v>
      </c>
      <c r="X436" s="321">
        <f>+'7-d.  2014'!AD35</f>
        <v>4080.2809999999999</v>
      </c>
      <c r="Y436" s="441"/>
      <c r="Z436" s="715">
        <v>0.1</v>
      </c>
      <c r="AA436" s="715">
        <v>0.67</v>
      </c>
      <c r="AB436" s="715">
        <v>0.23</v>
      </c>
      <c r="AC436" s="441">
        <v>0.04</v>
      </c>
      <c r="AD436" s="441"/>
      <c r="AE436" s="441"/>
      <c r="AF436" s="441"/>
      <c r="AG436" s="441"/>
      <c r="AH436" s="441"/>
      <c r="AI436" s="441"/>
      <c r="AJ436" s="441"/>
      <c r="AK436" s="441"/>
      <c r="AL436" s="441"/>
      <c r="AM436" s="322">
        <f>SUM(Y436:AL436)</f>
        <v>1.04</v>
      </c>
    </row>
    <row r="437" spans="1:39" ht="15" outlineLevel="1">
      <c r="B437" s="320" t="s">
        <v>262</v>
      </c>
      <c r="C437" s="317" t="s">
        <v>164</v>
      </c>
      <c r="D437" s="321"/>
      <c r="E437" s="321"/>
      <c r="F437" s="321"/>
      <c r="G437" s="321"/>
      <c r="H437" s="321"/>
      <c r="I437" s="321"/>
      <c r="J437" s="321"/>
      <c r="K437" s="321"/>
      <c r="L437" s="321"/>
      <c r="M437" s="321"/>
      <c r="N437" s="321">
        <f>N436</f>
        <v>12</v>
      </c>
      <c r="O437" s="321"/>
      <c r="P437" s="321"/>
      <c r="Q437" s="321"/>
      <c r="R437" s="321"/>
      <c r="S437" s="321"/>
      <c r="T437" s="321"/>
      <c r="U437" s="321"/>
      <c r="V437" s="321"/>
      <c r="W437" s="321"/>
      <c r="X437" s="321"/>
      <c r="Y437" s="437">
        <f>Y436</f>
        <v>0</v>
      </c>
      <c r="Z437" s="437">
        <f>Z436</f>
        <v>0.1</v>
      </c>
      <c r="AA437" s="437">
        <f t="shared" ref="AA437:AL437" si="134">AA436</f>
        <v>0.67</v>
      </c>
      <c r="AB437" s="437">
        <f t="shared" si="134"/>
        <v>0.23</v>
      </c>
      <c r="AC437" s="437">
        <f t="shared" si="134"/>
        <v>0.04</v>
      </c>
      <c r="AD437" s="437">
        <f t="shared" si="134"/>
        <v>0</v>
      </c>
      <c r="AE437" s="437">
        <f t="shared" si="134"/>
        <v>0</v>
      </c>
      <c r="AF437" s="437">
        <f t="shared" si="134"/>
        <v>0</v>
      </c>
      <c r="AG437" s="437">
        <f t="shared" si="134"/>
        <v>0</v>
      </c>
      <c r="AH437" s="437">
        <f t="shared" si="134"/>
        <v>0</v>
      </c>
      <c r="AI437" s="437">
        <f t="shared" si="134"/>
        <v>0</v>
      </c>
      <c r="AJ437" s="437">
        <f t="shared" si="134"/>
        <v>0</v>
      </c>
      <c r="AK437" s="437">
        <f t="shared" si="134"/>
        <v>0</v>
      </c>
      <c r="AL437" s="437">
        <f t="shared" si="134"/>
        <v>0</v>
      </c>
      <c r="AM437" s="337"/>
    </row>
    <row r="438" spans="1:39" ht="15" outlineLevel="1">
      <c r="B438" s="336"/>
      <c r="C438" s="338"/>
      <c r="D438" s="317"/>
      <c r="E438" s="317"/>
      <c r="F438" s="317"/>
      <c r="G438" s="317"/>
      <c r="H438" s="317"/>
      <c r="I438" s="317"/>
      <c r="J438" s="317"/>
      <c r="K438" s="317"/>
      <c r="L438" s="317"/>
      <c r="M438" s="317"/>
      <c r="N438" s="317"/>
      <c r="O438" s="317"/>
      <c r="P438" s="317"/>
      <c r="Q438" s="317"/>
      <c r="R438" s="317"/>
      <c r="S438" s="317"/>
      <c r="T438" s="317"/>
      <c r="U438" s="317"/>
      <c r="V438" s="317"/>
      <c r="W438" s="317"/>
      <c r="X438" s="317"/>
      <c r="Y438" s="442"/>
      <c r="Z438" s="442"/>
      <c r="AA438" s="442"/>
      <c r="AB438" s="442"/>
      <c r="AC438" s="442"/>
      <c r="AD438" s="442"/>
      <c r="AE438" s="442"/>
      <c r="AF438" s="442"/>
      <c r="AG438" s="442"/>
      <c r="AH438" s="442"/>
      <c r="AI438" s="442"/>
      <c r="AJ438" s="442"/>
      <c r="AK438" s="442"/>
      <c r="AL438" s="442"/>
      <c r="AM438" s="339"/>
    </row>
    <row r="439" spans="1:39" ht="15" outlineLevel="1">
      <c r="A439" s="544">
        <v>11</v>
      </c>
      <c r="B439" s="340" t="s">
        <v>21</v>
      </c>
      <c r="C439" s="317" t="s">
        <v>25</v>
      </c>
      <c r="D439" s="321">
        <v>4679900</v>
      </c>
      <c r="E439" s="321">
        <f>+'7-d.  2014'!BA24</f>
        <v>4579621</v>
      </c>
      <c r="F439" s="321">
        <f>+'7-d.  2014'!BB24</f>
        <v>4449982</v>
      </c>
      <c r="G439" s="321">
        <f>+'7-d.  2014'!BC24</f>
        <v>2705295</v>
      </c>
      <c r="H439" s="321">
        <f>+'7-d.  2014'!BD24</f>
        <v>2705295</v>
      </c>
      <c r="I439" s="321">
        <f>+'7-d.  2014'!BE24</f>
        <v>2705295</v>
      </c>
      <c r="J439" s="321">
        <f>+'7-d.  2014'!BF24</f>
        <v>2705295</v>
      </c>
      <c r="K439" s="321">
        <f>+'7-d.  2014'!BG24</f>
        <v>2705295</v>
      </c>
      <c r="L439" s="321">
        <f>+'7-d.  2014'!BH24</f>
        <v>2705295</v>
      </c>
      <c r="M439" s="321">
        <f>+'7-d.  2014'!BI24</f>
        <v>2705295</v>
      </c>
      <c r="N439" s="321">
        <v>12</v>
      </c>
      <c r="O439" s="321">
        <v>1348</v>
      </c>
      <c r="P439" s="321">
        <f>+'7-d.  2014'!V24</f>
        <v>1321.8019999999999</v>
      </c>
      <c r="Q439" s="321">
        <f>+'7-d.  2014'!W24</f>
        <v>1288.17</v>
      </c>
      <c r="R439" s="321">
        <f>+'7-d.  2014'!X24</f>
        <v>743.65509999999995</v>
      </c>
      <c r="S439" s="321">
        <f>+'7-d.  2014'!Y24</f>
        <v>743.65509999999995</v>
      </c>
      <c r="T439" s="321">
        <f>+'7-d.  2014'!Z24</f>
        <v>743.65509999999995</v>
      </c>
      <c r="U439" s="321">
        <f>+'7-d.  2014'!AA24</f>
        <v>743.65509999999995</v>
      </c>
      <c r="V439" s="321">
        <f>+'7-d.  2014'!AB24</f>
        <v>743.65509999999995</v>
      </c>
      <c r="W439" s="321">
        <f>+'7-d.  2014'!AC24</f>
        <v>743.65509999999995</v>
      </c>
      <c r="X439" s="321">
        <f>+'7-d.  2014'!AD24</f>
        <v>743.65509999999995</v>
      </c>
      <c r="Y439" s="441"/>
      <c r="Z439" s="495">
        <v>1</v>
      </c>
      <c r="AA439" s="441"/>
      <c r="AB439" s="441"/>
      <c r="AC439" s="441"/>
      <c r="AD439" s="441"/>
      <c r="AE439" s="441"/>
      <c r="AF439" s="441"/>
      <c r="AG439" s="441"/>
      <c r="AH439" s="441"/>
      <c r="AI439" s="441"/>
      <c r="AJ439" s="441"/>
      <c r="AK439" s="441"/>
      <c r="AL439" s="441"/>
      <c r="AM439" s="322">
        <f>SUM(Y439:AL439)</f>
        <v>1</v>
      </c>
    </row>
    <row r="440" spans="1:39" ht="15" outlineLevel="1">
      <c r="B440" s="320" t="s">
        <v>262</v>
      </c>
      <c r="C440" s="317" t="s">
        <v>164</v>
      </c>
      <c r="D440" s="321"/>
      <c r="E440" s="321"/>
      <c r="F440" s="321"/>
      <c r="G440" s="321"/>
      <c r="H440" s="321"/>
      <c r="I440" s="321"/>
      <c r="J440" s="321"/>
      <c r="K440" s="321"/>
      <c r="L440" s="321"/>
      <c r="M440" s="321"/>
      <c r="N440" s="321">
        <f>N439</f>
        <v>12</v>
      </c>
      <c r="O440" s="321"/>
      <c r="P440" s="321"/>
      <c r="Q440" s="321"/>
      <c r="R440" s="321"/>
      <c r="S440" s="321"/>
      <c r="T440" s="321"/>
      <c r="U440" s="321"/>
      <c r="V440" s="321"/>
      <c r="W440" s="321"/>
      <c r="X440" s="321"/>
      <c r="Y440" s="437">
        <f>Y439</f>
        <v>0</v>
      </c>
      <c r="Z440" s="437">
        <f>Z439</f>
        <v>1</v>
      </c>
      <c r="AA440" s="437">
        <f t="shared" ref="AA440:AL440" si="135">AA439</f>
        <v>0</v>
      </c>
      <c r="AB440" s="437">
        <f t="shared" si="135"/>
        <v>0</v>
      </c>
      <c r="AC440" s="437">
        <f t="shared" si="135"/>
        <v>0</v>
      </c>
      <c r="AD440" s="437">
        <f t="shared" si="135"/>
        <v>0</v>
      </c>
      <c r="AE440" s="437">
        <f t="shared" si="135"/>
        <v>0</v>
      </c>
      <c r="AF440" s="437">
        <f t="shared" si="135"/>
        <v>0</v>
      </c>
      <c r="AG440" s="437">
        <f t="shared" si="135"/>
        <v>0</v>
      </c>
      <c r="AH440" s="437">
        <f t="shared" si="135"/>
        <v>0</v>
      </c>
      <c r="AI440" s="437">
        <f t="shared" si="135"/>
        <v>0</v>
      </c>
      <c r="AJ440" s="437">
        <f t="shared" si="135"/>
        <v>0</v>
      </c>
      <c r="AK440" s="437">
        <f t="shared" si="135"/>
        <v>0</v>
      </c>
      <c r="AL440" s="437">
        <f t="shared" si="135"/>
        <v>0</v>
      </c>
      <c r="AM440" s="337"/>
    </row>
    <row r="441" spans="1:39" ht="15" outlineLevel="1">
      <c r="B441" s="340"/>
      <c r="C441" s="338"/>
      <c r="D441" s="317"/>
      <c r="E441" s="317"/>
      <c r="F441" s="317"/>
      <c r="G441" s="317"/>
      <c r="H441" s="317"/>
      <c r="I441" s="317"/>
      <c r="J441" s="317"/>
      <c r="K441" s="317"/>
      <c r="L441" s="317"/>
      <c r="M441" s="317"/>
      <c r="N441" s="317"/>
      <c r="O441" s="317"/>
      <c r="P441" s="317"/>
      <c r="Q441" s="317"/>
      <c r="R441" s="317"/>
      <c r="S441" s="317"/>
      <c r="T441" s="317"/>
      <c r="U441" s="317"/>
      <c r="V441" s="317"/>
      <c r="W441" s="317"/>
      <c r="X441" s="317"/>
      <c r="Y441" s="442"/>
      <c r="Z441" s="443"/>
      <c r="AA441" s="442"/>
      <c r="AB441" s="442"/>
      <c r="AC441" s="442"/>
      <c r="AD441" s="442"/>
      <c r="AE441" s="442"/>
      <c r="AF441" s="442"/>
      <c r="AG441" s="442"/>
      <c r="AH441" s="442"/>
      <c r="AI441" s="442"/>
      <c r="AJ441" s="442"/>
      <c r="AK441" s="442"/>
      <c r="AL441" s="442"/>
      <c r="AM441" s="339"/>
    </row>
    <row r="442" spans="1:39" ht="15" outlineLevel="1">
      <c r="A442" s="544">
        <v>12</v>
      </c>
      <c r="B442" s="340" t="s">
        <v>23</v>
      </c>
      <c r="C442" s="317" t="s">
        <v>25</v>
      </c>
      <c r="D442" s="321"/>
      <c r="E442" s="321"/>
      <c r="F442" s="321"/>
      <c r="G442" s="321"/>
      <c r="H442" s="321"/>
      <c r="I442" s="321"/>
      <c r="J442" s="321"/>
      <c r="K442" s="321"/>
      <c r="L442" s="321"/>
      <c r="M442" s="321"/>
      <c r="N442" s="321">
        <v>3</v>
      </c>
      <c r="O442" s="321"/>
      <c r="P442" s="321"/>
      <c r="Q442" s="321"/>
      <c r="R442" s="321"/>
      <c r="S442" s="321"/>
      <c r="T442" s="321"/>
      <c r="U442" s="321"/>
      <c r="V442" s="321"/>
      <c r="W442" s="321"/>
      <c r="X442" s="321"/>
      <c r="Y442" s="441"/>
      <c r="Z442" s="441"/>
      <c r="AA442" s="495"/>
      <c r="AB442" s="441"/>
      <c r="AC442" s="441"/>
      <c r="AD442" s="441"/>
      <c r="AE442" s="441"/>
      <c r="AF442" s="441"/>
      <c r="AG442" s="441"/>
      <c r="AH442" s="441"/>
      <c r="AI442" s="441"/>
      <c r="AJ442" s="441"/>
      <c r="AK442" s="441"/>
      <c r="AL442" s="441"/>
      <c r="AM442" s="322">
        <f>SUM(Y442:AL442)</f>
        <v>0</v>
      </c>
    </row>
    <row r="443" spans="1:39" ht="15" outlineLevel="1">
      <c r="B443" s="320" t="s">
        <v>262</v>
      </c>
      <c r="C443" s="317" t="s">
        <v>164</v>
      </c>
      <c r="D443" s="321"/>
      <c r="E443" s="321"/>
      <c r="F443" s="321"/>
      <c r="G443" s="321"/>
      <c r="H443" s="321"/>
      <c r="I443" s="321"/>
      <c r="J443" s="321"/>
      <c r="K443" s="321"/>
      <c r="L443" s="321"/>
      <c r="M443" s="321"/>
      <c r="N443" s="321">
        <f>N442</f>
        <v>3</v>
      </c>
      <c r="O443" s="321"/>
      <c r="P443" s="321"/>
      <c r="Q443" s="321"/>
      <c r="R443" s="321"/>
      <c r="S443" s="321"/>
      <c r="T443" s="321"/>
      <c r="U443" s="321"/>
      <c r="V443" s="321"/>
      <c r="W443" s="321"/>
      <c r="X443" s="321"/>
      <c r="Y443" s="437">
        <f>Y442</f>
        <v>0</v>
      </c>
      <c r="Z443" s="437">
        <f>Z442</f>
        <v>0</v>
      </c>
      <c r="AA443" s="437">
        <f>AA442</f>
        <v>0</v>
      </c>
      <c r="AB443" s="437">
        <f t="shared" ref="AB443:AL443" si="136">AB442</f>
        <v>0</v>
      </c>
      <c r="AC443" s="437">
        <f t="shared" si="136"/>
        <v>0</v>
      </c>
      <c r="AD443" s="437">
        <f t="shared" si="136"/>
        <v>0</v>
      </c>
      <c r="AE443" s="437">
        <f t="shared" si="136"/>
        <v>0</v>
      </c>
      <c r="AF443" s="437">
        <f t="shared" si="136"/>
        <v>0</v>
      </c>
      <c r="AG443" s="437">
        <f t="shared" si="136"/>
        <v>0</v>
      </c>
      <c r="AH443" s="437">
        <f t="shared" si="136"/>
        <v>0</v>
      </c>
      <c r="AI443" s="437">
        <f t="shared" si="136"/>
        <v>0</v>
      </c>
      <c r="AJ443" s="437">
        <f t="shared" si="136"/>
        <v>0</v>
      </c>
      <c r="AK443" s="437">
        <f t="shared" si="136"/>
        <v>0</v>
      </c>
      <c r="AL443" s="437">
        <f t="shared" si="136"/>
        <v>0</v>
      </c>
      <c r="AM443" s="337"/>
    </row>
    <row r="444" spans="1:39" ht="15" outlineLevel="1">
      <c r="B444" s="340"/>
      <c r="C444" s="338"/>
      <c r="D444" s="342"/>
      <c r="E444" s="342"/>
      <c r="F444" s="342"/>
      <c r="G444" s="342"/>
      <c r="H444" s="342"/>
      <c r="I444" s="342"/>
      <c r="J444" s="342"/>
      <c r="K444" s="342"/>
      <c r="L444" s="342"/>
      <c r="M444" s="342"/>
      <c r="N444" s="317"/>
      <c r="O444" s="342"/>
      <c r="P444" s="342"/>
      <c r="Q444" s="342"/>
      <c r="R444" s="342"/>
      <c r="S444" s="342"/>
      <c r="T444" s="342"/>
      <c r="U444" s="342"/>
      <c r="V444" s="342"/>
      <c r="W444" s="342"/>
      <c r="X444" s="342"/>
      <c r="Y444" s="442"/>
      <c r="Z444" s="443"/>
      <c r="AA444" s="442"/>
      <c r="AB444" s="442"/>
      <c r="AC444" s="442"/>
      <c r="AD444" s="442"/>
      <c r="AE444" s="442"/>
      <c r="AF444" s="442"/>
      <c r="AG444" s="442"/>
      <c r="AH444" s="442"/>
      <c r="AI444" s="442"/>
      <c r="AJ444" s="442"/>
      <c r="AK444" s="442"/>
      <c r="AL444" s="442"/>
      <c r="AM444" s="339"/>
    </row>
    <row r="445" spans="1:39" ht="15" outlineLevel="1">
      <c r="A445" s="544">
        <v>13</v>
      </c>
      <c r="B445" s="340" t="s">
        <v>24</v>
      </c>
      <c r="C445" s="317" t="s">
        <v>25</v>
      </c>
      <c r="D445" s="321">
        <v>204720</v>
      </c>
      <c r="E445" s="321">
        <f>+'7-d.  2014'!BA32</f>
        <v>204719.6</v>
      </c>
      <c r="F445" s="321">
        <f>+'7-d.  2014'!BB32</f>
        <v>204719.6</v>
      </c>
      <c r="G445" s="321">
        <f>+'7-d.  2014'!BC32</f>
        <v>204719.6</v>
      </c>
      <c r="H445" s="321">
        <f>+'7-d.  2014'!BD32</f>
        <v>204719.6</v>
      </c>
      <c r="I445" s="321">
        <f>+'7-d.  2014'!BE32</f>
        <v>204719.6</v>
      </c>
      <c r="J445" s="321">
        <f>+'7-d.  2014'!BF32</f>
        <v>204719.6</v>
      </c>
      <c r="K445" s="321">
        <f>+'7-d.  2014'!BG32</f>
        <v>204719.6</v>
      </c>
      <c r="L445" s="321">
        <f>+'7-d.  2014'!BH32</f>
        <v>175529.5</v>
      </c>
      <c r="M445" s="321">
        <f>+'7-d.  2014'!BI32</f>
        <v>175529.5</v>
      </c>
      <c r="N445" s="321">
        <v>12</v>
      </c>
      <c r="O445" s="321">
        <v>120</v>
      </c>
      <c r="P445" s="321">
        <f>+'7-d.  2014'!V32</f>
        <v>120.24890000000001</v>
      </c>
      <c r="Q445" s="321">
        <f>+'7-d.  2014'!W32</f>
        <v>120.24890000000001</v>
      </c>
      <c r="R445" s="321">
        <f>+'7-d.  2014'!X32</f>
        <v>120.24890000000001</v>
      </c>
      <c r="S445" s="321">
        <f>+'7-d.  2014'!Y32</f>
        <v>120.24890000000001</v>
      </c>
      <c r="T445" s="321">
        <f>+'7-d.  2014'!Z32</f>
        <v>120.24890000000001</v>
      </c>
      <c r="U445" s="321">
        <f>+'7-d.  2014'!AA32</f>
        <v>120.24890000000001</v>
      </c>
      <c r="V445" s="321">
        <f>+'7-d.  2014'!AB32</f>
        <v>120.24890000000001</v>
      </c>
      <c r="W445" s="321">
        <f>+'7-d.  2014'!AC32</f>
        <v>110.4113</v>
      </c>
      <c r="X445" s="321">
        <f>+'7-d.  2014'!AD32</f>
        <v>110.4113</v>
      </c>
      <c r="Y445" s="441"/>
      <c r="Z445" s="441">
        <v>0.73</v>
      </c>
      <c r="AA445" s="441">
        <v>0.11</v>
      </c>
      <c r="AB445" s="441">
        <v>0</v>
      </c>
      <c r="AC445" s="441">
        <v>0.09</v>
      </c>
      <c r="AD445" s="441"/>
      <c r="AE445" s="441"/>
      <c r="AF445" s="441"/>
      <c r="AG445" s="441"/>
      <c r="AH445" s="441"/>
      <c r="AI445" s="441"/>
      <c r="AJ445" s="441"/>
      <c r="AK445" s="441"/>
      <c r="AL445" s="441"/>
      <c r="AM445" s="322">
        <f>SUM(Y445:AL445)</f>
        <v>0.92999999999999994</v>
      </c>
    </row>
    <row r="446" spans="1:39" ht="15" outlineLevel="1">
      <c r="B446" s="320" t="s">
        <v>262</v>
      </c>
      <c r="C446" s="317" t="s">
        <v>164</v>
      </c>
      <c r="D446" s="321"/>
      <c r="E446" s="321"/>
      <c r="F446" s="321"/>
      <c r="G446" s="321"/>
      <c r="H446" s="321"/>
      <c r="I446" s="321"/>
      <c r="J446" s="321"/>
      <c r="K446" s="321"/>
      <c r="L446" s="321"/>
      <c r="M446" s="321"/>
      <c r="N446" s="321">
        <f>N445</f>
        <v>12</v>
      </c>
      <c r="O446" s="321"/>
      <c r="P446" s="321"/>
      <c r="Q446" s="321"/>
      <c r="R446" s="321"/>
      <c r="S446" s="321"/>
      <c r="T446" s="321"/>
      <c r="U446" s="321"/>
      <c r="V446" s="321"/>
      <c r="W446" s="321"/>
      <c r="X446" s="321"/>
      <c r="Y446" s="437">
        <f>Y445</f>
        <v>0</v>
      </c>
      <c r="Z446" s="437">
        <f>Z445</f>
        <v>0.73</v>
      </c>
      <c r="AA446" s="437">
        <f>AA445</f>
        <v>0.11</v>
      </c>
      <c r="AB446" s="437">
        <f t="shared" ref="AB446:AL446" si="137">AB445</f>
        <v>0</v>
      </c>
      <c r="AC446" s="437">
        <f t="shared" si="137"/>
        <v>0.09</v>
      </c>
      <c r="AD446" s="437">
        <f t="shared" si="137"/>
        <v>0</v>
      </c>
      <c r="AE446" s="437">
        <f t="shared" si="137"/>
        <v>0</v>
      </c>
      <c r="AF446" s="437">
        <f t="shared" si="137"/>
        <v>0</v>
      </c>
      <c r="AG446" s="437">
        <f t="shared" si="137"/>
        <v>0</v>
      </c>
      <c r="AH446" s="437">
        <f t="shared" si="137"/>
        <v>0</v>
      </c>
      <c r="AI446" s="437">
        <f t="shared" si="137"/>
        <v>0</v>
      </c>
      <c r="AJ446" s="437">
        <f t="shared" si="137"/>
        <v>0</v>
      </c>
      <c r="AK446" s="437">
        <f t="shared" si="137"/>
        <v>0</v>
      </c>
      <c r="AL446" s="437">
        <f t="shared" si="137"/>
        <v>0</v>
      </c>
      <c r="AM446" s="337"/>
    </row>
    <row r="447" spans="1:39" ht="15" outlineLevel="1">
      <c r="B447" s="340"/>
      <c r="C447" s="338"/>
      <c r="D447" s="342"/>
      <c r="E447" s="342"/>
      <c r="F447" s="342"/>
      <c r="G447" s="342"/>
      <c r="H447" s="342"/>
      <c r="I447" s="342"/>
      <c r="J447" s="342"/>
      <c r="K447" s="342"/>
      <c r="L447" s="342"/>
      <c r="M447" s="342"/>
      <c r="N447" s="317"/>
      <c r="O447" s="342"/>
      <c r="P447" s="342"/>
      <c r="Q447" s="342"/>
      <c r="R447" s="342"/>
      <c r="S447" s="342"/>
      <c r="T447" s="342"/>
      <c r="U447" s="342"/>
      <c r="V447" s="342"/>
      <c r="W447" s="342"/>
      <c r="X447" s="342"/>
      <c r="Y447" s="442"/>
      <c r="Z447" s="442"/>
      <c r="AA447" s="442"/>
      <c r="AB447" s="442"/>
      <c r="AC447" s="442"/>
      <c r="AD447" s="442"/>
      <c r="AE447" s="442"/>
      <c r="AF447" s="442"/>
      <c r="AG447" s="442"/>
      <c r="AH447" s="442"/>
      <c r="AI447" s="442"/>
      <c r="AJ447" s="442"/>
      <c r="AK447" s="442"/>
      <c r="AL447" s="442"/>
      <c r="AM447" s="339"/>
    </row>
    <row r="448" spans="1:39" ht="15" outlineLevel="1">
      <c r="A448" s="544">
        <v>14</v>
      </c>
      <c r="B448" s="340" t="s">
        <v>20</v>
      </c>
      <c r="C448" s="317" t="s">
        <v>25</v>
      </c>
      <c r="D448" s="321">
        <v>4177508</v>
      </c>
      <c r="E448" s="321">
        <f>+'7-d.  2014'!BA30</f>
        <v>4177508</v>
      </c>
      <c r="F448" s="321">
        <f>+'7-d.  2014'!BB30</f>
        <v>4177508</v>
      </c>
      <c r="G448" s="321">
        <f>+'7-d.  2014'!BC30</f>
        <v>4177508</v>
      </c>
      <c r="H448" s="321">
        <f>+'7-d.  2014'!BD30</f>
        <v>0</v>
      </c>
      <c r="I448" s="321">
        <f>+'7-d.  2014'!BE30</f>
        <v>0</v>
      </c>
      <c r="J448" s="321">
        <f>+'7-d.  2014'!BF30</f>
        <v>0</v>
      </c>
      <c r="K448" s="321">
        <f>+'7-d.  2014'!BG30</f>
        <v>0</v>
      </c>
      <c r="L448" s="321">
        <f>+'7-d.  2014'!BH30</f>
        <v>0</v>
      </c>
      <c r="M448" s="321">
        <f>+'7-d.  2014'!BI30</f>
        <v>0</v>
      </c>
      <c r="N448" s="321">
        <v>12</v>
      </c>
      <c r="O448" s="321">
        <v>855</v>
      </c>
      <c r="P448" s="321">
        <f>+'7-d.  2014'!V30</f>
        <v>855.48360000000002</v>
      </c>
      <c r="Q448" s="321">
        <f>+'7-d.  2014'!W30</f>
        <v>855.48360000000002</v>
      </c>
      <c r="R448" s="321">
        <f>+'7-d.  2014'!X30</f>
        <v>855.48360000000002</v>
      </c>
      <c r="S448" s="321">
        <f>+'7-d.  2014'!Y30</f>
        <v>0</v>
      </c>
      <c r="T448" s="321">
        <f>+'7-d.  2014'!Z30</f>
        <v>0</v>
      </c>
      <c r="U448" s="321">
        <f>+'7-d.  2014'!AA30</f>
        <v>0</v>
      </c>
      <c r="V448" s="321">
        <f>+'7-d.  2014'!AB30</f>
        <v>0</v>
      </c>
      <c r="W448" s="321">
        <f>+'7-d.  2014'!AC30</f>
        <v>0</v>
      </c>
      <c r="X448" s="321">
        <f>+'7-d.  2014'!AD30</f>
        <v>0</v>
      </c>
      <c r="Y448" s="441"/>
      <c r="Z448" s="441">
        <v>0.19</v>
      </c>
      <c r="AA448" s="715">
        <v>0.6</v>
      </c>
      <c r="AB448" s="441">
        <v>0.21</v>
      </c>
      <c r="AC448" s="441"/>
      <c r="AD448" s="441"/>
      <c r="AE448" s="441"/>
      <c r="AF448" s="441"/>
      <c r="AG448" s="441"/>
      <c r="AH448" s="441"/>
      <c r="AI448" s="441"/>
      <c r="AJ448" s="441"/>
      <c r="AK448" s="441"/>
      <c r="AL448" s="441"/>
      <c r="AM448" s="322">
        <f>SUM(Y448:AL448)</f>
        <v>1</v>
      </c>
    </row>
    <row r="449" spans="1:39" ht="15" outlineLevel="1">
      <c r="B449" s="320" t="s">
        <v>262</v>
      </c>
      <c r="C449" s="317" t="s">
        <v>164</v>
      </c>
      <c r="D449" s="321"/>
      <c r="E449" s="321"/>
      <c r="F449" s="321"/>
      <c r="G449" s="321"/>
      <c r="H449" s="321"/>
      <c r="I449" s="321"/>
      <c r="J449" s="321"/>
      <c r="K449" s="321"/>
      <c r="L449" s="321"/>
      <c r="M449" s="321"/>
      <c r="N449" s="321">
        <f>N448</f>
        <v>12</v>
      </c>
      <c r="O449" s="321"/>
      <c r="P449" s="321"/>
      <c r="Q449" s="321"/>
      <c r="R449" s="321"/>
      <c r="S449" s="321"/>
      <c r="T449" s="321"/>
      <c r="U449" s="321"/>
      <c r="V449" s="321"/>
      <c r="W449" s="321"/>
      <c r="X449" s="321"/>
      <c r="Y449" s="437">
        <f>Y448</f>
        <v>0</v>
      </c>
      <c r="Z449" s="437">
        <f>Z448</f>
        <v>0.19</v>
      </c>
      <c r="AA449" s="437">
        <f t="shared" ref="AA449:AL449" si="138">AA448</f>
        <v>0.6</v>
      </c>
      <c r="AB449" s="437">
        <f t="shared" si="138"/>
        <v>0.21</v>
      </c>
      <c r="AC449" s="437">
        <f t="shared" si="138"/>
        <v>0</v>
      </c>
      <c r="AD449" s="437">
        <f t="shared" si="138"/>
        <v>0</v>
      </c>
      <c r="AE449" s="437">
        <f t="shared" si="138"/>
        <v>0</v>
      </c>
      <c r="AF449" s="437">
        <f t="shared" si="138"/>
        <v>0</v>
      </c>
      <c r="AG449" s="437">
        <f t="shared" si="138"/>
        <v>0</v>
      </c>
      <c r="AH449" s="437">
        <f t="shared" si="138"/>
        <v>0</v>
      </c>
      <c r="AI449" s="437">
        <f t="shared" si="138"/>
        <v>0</v>
      </c>
      <c r="AJ449" s="437">
        <f t="shared" si="138"/>
        <v>0</v>
      </c>
      <c r="AK449" s="437">
        <f t="shared" si="138"/>
        <v>0</v>
      </c>
      <c r="AL449" s="437">
        <f t="shared" si="138"/>
        <v>0</v>
      </c>
      <c r="AM449" s="337"/>
    </row>
    <row r="450" spans="1:39" ht="15" outlineLevel="1">
      <c r="B450" s="340"/>
      <c r="C450" s="338"/>
      <c r="D450" s="342"/>
      <c r="E450" s="342"/>
      <c r="F450" s="342"/>
      <c r="G450" s="342"/>
      <c r="H450" s="342"/>
      <c r="I450" s="342"/>
      <c r="J450" s="342"/>
      <c r="K450" s="342"/>
      <c r="L450" s="342"/>
      <c r="M450" s="342"/>
      <c r="N450" s="317"/>
      <c r="O450" s="342"/>
      <c r="P450" s="342"/>
      <c r="Q450" s="342"/>
      <c r="R450" s="342"/>
      <c r="S450" s="342"/>
      <c r="T450" s="342"/>
      <c r="U450" s="342"/>
      <c r="V450" s="342"/>
      <c r="W450" s="342"/>
      <c r="X450" s="342"/>
      <c r="Y450" s="442"/>
      <c r="Z450" s="443"/>
      <c r="AA450" s="442"/>
      <c r="AB450" s="442"/>
      <c r="AC450" s="442"/>
      <c r="AD450" s="442"/>
      <c r="AE450" s="442"/>
      <c r="AF450" s="442"/>
      <c r="AG450" s="442"/>
      <c r="AH450" s="442"/>
      <c r="AI450" s="442"/>
      <c r="AJ450" s="442"/>
      <c r="AK450" s="442"/>
      <c r="AL450" s="442"/>
      <c r="AM450" s="339"/>
    </row>
    <row r="451" spans="1:39" s="309" customFormat="1" ht="15" outlineLevel="1">
      <c r="A451" s="544">
        <v>15</v>
      </c>
      <c r="B451" s="340" t="s">
        <v>499</v>
      </c>
      <c r="C451" s="317" t="s">
        <v>25</v>
      </c>
      <c r="D451" s="321"/>
      <c r="E451" s="321"/>
      <c r="F451" s="321"/>
      <c r="G451" s="321"/>
      <c r="H451" s="321"/>
      <c r="I451" s="321"/>
      <c r="J451" s="321"/>
      <c r="K451" s="321"/>
      <c r="L451" s="321"/>
      <c r="M451" s="321"/>
      <c r="N451" s="317"/>
      <c r="O451" s="321">
        <v>243</v>
      </c>
      <c r="P451" s="321"/>
      <c r="Q451" s="321"/>
      <c r="R451" s="321"/>
      <c r="S451" s="321"/>
      <c r="T451" s="321"/>
      <c r="U451" s="321"/>
      <c r="V451" s="321"/>
      <c r="W451" s="321"/>
      <c r="X451" s="321"/>
      <c r="Y451" s="441"/>
      <c r="Z451" s="441">
        <v>1</v>
      </c>
      <c r="AA451" s="441"/>
      <c r="AB451" s="441"/>
      <c r="AC451" s="441"/>
      <c r="AD451" s="441"/>
      <c r="AE451" s="441"/>
      <c r="AF451" s="441"/>
      <c r="AG451" s="441"/>
      <c r="AH451" s="441"/>
      <c r="AI451" s="441"/>
      <c r="AJ451" s="441"/>
      <c r="AK451" s="441"/>
      <c r="AL451" s="441"/>
      <c r="AM451" s="322">
        <f>SUM(Y451:AL451)</f>
        <v>1</v>
      </c>
    </row>
    <row r="452" spans="1:39" s="309" customFormat="1" ht="15" outlineLevel="1">
      <c r="A452" s="544"/>
      <c r="B452" s="340" t="s">
        <v>262</v>
      </c>
      <c r="C452" s="317" t="s">
        <v>164</v>
      </c>
      <c r="D452" s="321"/>
      <c r="E452" s="321"/>
      <c r="F452" s="321"/>
      <c r="G452" s="321"/>
      <c r="H452" s="321"/>
      <c r="I452" s="321"/>
      <c r="J452" s="321"/>
      <c r="K452" s="321"/>
      <c r="L452" s="321"/>
      <c r="M452" s="321"/>
      <c r="N452" s="317"/>
      <c r="O452" s="321"/>
      <c r="P452" s="321"/>
      <c r="Q452" s="321"/>
      <c r="R452" s="321"/>
      <c r="S452" s="321"/>
      <c r="T452" s="321"/>
      <c r="U452" s="321"/>
      <c r="V452" s="321"/>
      <c r="W452" s="321"/>
      <c r="X452" s="321"/>
      <c r="Y452" s="437">
        <f>Y451</f>
        <v>0</v>
      </c>
      <c r="Z452" s="437">
        <f>Z451</f>
        <v>1</v>
      </c>
      <c r="AA452" s="437">
        <f t="shared" ref="AA452:AL452" si="139">AA451</f>
        <v>0</v>
      </c>
      <c r="AB452" s="437">
        <f t="shared" si="139"/>
        <v>0</v>
      </c>
      <c r="AC452" s="437">
        <f t="shared" si="139"/>
        <v>0</v>
      </c>
      <c r="AD452" s="437">
        <f t="shared" si="139"/>
        <v>0</v>
      </c>
      <c r="AE452" s="437">
        <f t="shared" si="139"/>
        <v>0</v>
      </c>
      <c r="AF452" s="437">
        <f t="shared" si="139"/>
        <v>0</v>
      </c>
      <c r="AG452" s="437">
        <f t="shared" si="139"/>
        <v>0</v>
      </c>
      <c r="AH452" s="437">
        <f t="shared" si="139"/>
        <v>0</v>
      </c>
      <c r="AI452" s="437">
        <f t="shared" si="139"/>
        <v>0</v>
      </c>
      <c r="AJ452" s="437">
        <f t="shared" si="139"/>
        <v>0</v>
      </c>
      <c r="AK452" s="437">
        <f t="shared" si="139"/>
        <v>0</v>
      </c>
      <c r="AL452" s="437">
        <f t="shared" si="139"/>
        <v>0</v>
      </c>
      <c r="AM452" s="337"/>
    </row>
    <row r="453" spans="1:39" s="309" customFormat="1" ht="15" outlineLevel="1">
      <c r="A453" s="544"/>
      <c r="B453" s="340"/>
      <c r="C453" s="338"/>
      <c r="D453" s="342"/>
      <c r="E453" s="342"/>
      <c r="F453" s="342"/>
      <c r="G453" s="342"/>
      <c r="H453" s="342"/>
      <c r="I453" s="342"/>
      <c r="J453" s="342"/>
      <c r="K453" s="342"/>
      <c r="L453" s="342"/>
      <c r="M453" s="342"/>
      <c r="N453" s="317"/>
      <c r="O453" s="342"/>
      <c r="P453" s="342"/>
      <c r="Q453" s="342"/>
      <c r="R453" s="342"/>
      <c r="S453" s="342"/>
      <c r="T453" s="342"/>
      <c r="U453" s="342"/>
      <c r="V453" s="342"/>
      <c r="W453" s="342"/>
      <c r="X453" s="342"/>
      <c r="Y453" s="444"/>
      <c r="Z453" s="442"/>
      <c r="AA453" s="442"/>
      <c r="AB453" s="442"/>
      <c r="AC453" s="442"/>
      <c r="AD453" s="442"/>
      <c r="AE453" s="442"/>
      <c r="AF453" s="442"/>
      <c r="AG453" s="442"/>
      <c r="AH453" s="442"/>
      <c r="AI453" s="442"/>
      <c r="AJ453" s="442"/>
      <c r="AK453" s="442"/>
      <c r="AL453" s="442"/>
      <c r="AM453" s="339"/>
    </row>
    <row r="454" spans="1:39" s="309" customFormat="1" ht="30" outlineLevel="1">
      <c r="A454" s="544">
        <v>16</v>
      </c>
      <c r="B454" s="340" t="s">
        <v>500</v>
      </c>
      <c r="C454" s="317" t="s">
        <v>25</v>
      </c>
      <c r="D454" s="321"/>
      <c r="E454" s="321"/>
      <c r="F454" s="321"/>
      <c r="G454" s="321"/>
      <c r="H454" s="321"/>
      <c r="I454" s="321"/>
      <c r="J454" s="321"/>
      <c r="K454" s="321"/>
      <c r="L454" s="321"/>
      <c r="M454" s="321"/>
      <c r="N454" s="317"/>
      <c r="O454" s="321"/>
      <c r="P454" s="321"/>
      <c r="Q454" s="321"/>
      <c r="R454" s="321"/>
      <c r="S454" s="321"/>
      <c r="T454" s="321"/>
      <c r="U454" s="321"/>
      <c r="V454" s="321"/>
      <c r="W454" s="321"/>
      <c r="X454" s="321"/>
      <c r="Y454" s="441"/>
      <c r="Z454" s="441"/>
      <c r="AA454" s="441"/>
      <c r="AB454" s="441"/>
      <c r="AC454" s="441"/>
      <c r="AD454" s="441"/>
      <c r="AE454" s="441"/>
      <c r="AF454" s="441"/>
      <c r="AG454" s="441"/>
      <c r="AH454" s="441"/>
      <c r="AI454" s="441"/>
      <c r="AJ454" s="441"/>
      <c r="AK454" s="441"/>
      <c r="AL454" s="441"/>
      <c r="AM454" s="322">
        <f>SUM(Y454:AL454)</f>
        <v>0</v>
      </c>
    </row>
    <row r="455" spans="1:39" s="309" customFormat="1" ht="15" outlineLevel="1">
      <c r="A455" s="544"/>
      <c r="B455" s="340" t="s">
        <v>262</v>
      </c>
      <c r="C455" s="317" t="s">
        <v>164</v>
      </c>
      <c r="D455" s="321"/>
      <c r="E455" s="321"/>
      <c r="F455" s="321"/>
      <c r="G455" s="321"/>
      <c r="H455" s="321"/>
      <c r="I455" s="321"/>
      <c r="J455" s="321"/>
      <c r="K455" s="321"/>
      <c r="L455" s="321"/>
      <c r="M455" s="321"/>
      <c r="N455" s="317"/>
      <c r="O455" s="321"/>
      <c r="P455" s="321"/>
      <c r="Q455" s="321"/>
      <c r="R455" s="321"/>
      <c r="S455" s="321"/>
      <c r="T455" s="321"/>
      <c r="U455" s="321"/>
      <c r="V455" s="321"/>
      <c r="W455" s="321"/>
      <c r="X455" s="321"/>
      <c r="Y455" s="437">
        <f>Y454</f>
        <v>0</v>
      </c>
      <c r="Z455" s="437">
        <f>Z454</f>
        <v>0</v>
      </c>
      <c r="AA455" s="437">
        <f t="shared" ref="AA455:AL455" si="140">AA454</f>
        <v>0</v>
      </c>
      <c r="AB455" s="437">
        <f t="shared" si="140"/>
        <v>0</v>
      </c>
      <c r="AC455" s="437">
        <f t="shared" si="140"/>
        <v>0</v>
      </c>
      <c r="AD455" s="437">
        <f t="shared" si="140"/>
        <v>0</v>
      </c>
      <c r="AE455" s="437">
        <f t="shared" si="140"/>
        <v>0</v>
      </c>
      <c r="AF455" s="437">
        <f t="shared" si="140"/>
        <v>0</v>
      </c>
      <c r="AG455" s="437">
        <f t="shared" si="140"/>
        <v>0</v>
      </c>
      <c r="AH455" s="437">
        <f t="shared" si="140"/>
        <v>0</v>
      </c>
      <c r="AI455" s="437">
        <f t="shared" si="140"/>
        <v>0</v>
      </c>
      <c r="AJ455" s="437">
        <f t="shared" si="140"/>
        <v>0</v>
      </c>
      <c r="AK455" s="437">
        <f t="shared" si="140"/>
        <v>0</v>
      </c>
      <c r="AL455" s="437">
        <f t="shared" si="140"/>
        <v>0</v>
      </c>
      <c r="AM455" s="337"/>
    </row>
    <row r="456" spans="1:39" s="309" customFormat="1" ht="15" outlineLevel="1">
      <c r="A456" s="544"/>
      <c r="B456" s="340"/>
      <c r="C456" s="338"/>
      <c r="D456" s="342"/>
      <c r="E456" s="342"/>
      <c r="F456" s="342"/>
      <c r="G456" s="342"/>
      <c r="H456" s="342"/>
      <c r="I456" s="342"/>
      <c r="J456" s="342"/>
      <c r="K456" s="342"/>
      <c r="L456" s="342"/>
      <c r="M456" s="342"/>
      <c r="N456" s="317"/>
      <c r="O456" s="342"/>
      <c r="P456" s="342"/>
      <c r="Q456" s="342"/>
      <c r="R456" s="342"/>
      <c r="S456" s="342"/>
      <c r="T456" s="342"/>
      <c r="U456" s="342"/>
      <c r="V456" s="342"/>
      <c r="W456" s="342"/>
      <c r="X456" s="342"/>
      <c r="Y456" s="444"/>
      <c r="Z456" s="442"/>
      <c r="AA456" s="442"/>
      <c r="AB456" s="442"/>
      <c r="AC456" s="442"/>
      <c r="AD456" s="442"/>
      <c r="AE456" s="442"/>
      <c r="AF456" s="442"/>
      <c r="AG456" s="442"/>
      <c r="AH456" s="442"/>
      <c r="AI456" s="442"/>
      <c r="AJ456" s="442"/>
      <c r="AK456" s="442"/>
      <c r="AL456" s="442"/>
      <c r="AM456" s="339"/>
    </row>
    <row r="457" spans="1:39" ht="15" outlineLevel="1">
      <c r="A457" s="544">
        <v>17</v>
      </c>
      <c r="B457" s="340" t="s">
        <v>9</v>
      </c>
      <c r="C457" s="317" t="s">
        <v>25</v>
      </c>
      <c r="D457" s="321"/>
      <c r="E457" s="321"/>
      <c r="F457" s="321"/>
      <c r="G457" s="321"/>
      <c r="H457" s="321"/>
      <c r="I457" s="321"/>
      <c r="J457" s="321"/>
      <c r="K457" s="321"/>
      <c r="L457" s="321"/>
      <c r="M457" s="321"/>
      <c r="N457" s="317"/>
      <c r="O457" s="321">
        <v>904</v>
      </c>
      <c r="P457" s="321"/>
      <c r="Q457" s="321"/>
      <c r="R457" s="321"/>
      <c r="S457" s="321"/>
      <c r="T457" s="321"/>
      <c r="U457" s="321"/>
      <c r="V457" s="321"/>
      <c r="W457" s="321"/>
      <c r="X457" s="321"/>
      <c r="Y457" s="441"/>
      <c r="Z457" s="441"/>
      <c r="AA457" s="441">
        <v>0.5</v>
      </c>
      <c r="AB457" s="441">
        <v>0.5</v>
      </c>
      <c r="AC457" s="441"/>
      <c r="AD457" s="441"/>
      <c r="AE457" s="441"/>
      <c r="AF457" s="441"/>
      <c r="AG457" s="441"/>
      <c r="AH457" s="441"/>
      <c r="AI457" s="441"/>
      <c r="AJ457" s="441"/>
      <c r="AK457" s="441"/>
      <c r="AL457" s="441"/>
      <c r="AM457" s="322">
        <f>SUM(Y457:AL457)</f>
        <v>1</v>
      </c>
    </row>
    <row r="458" spans="1:39" ht="15" outlineLevel="1">
      <c r="B458" s="320" t="s">
        <v>262</v>
      </c>
      <c r="C458" s="317" t="s">
        <v>164</v>
      </c>
      <c r="D458" s="321"/>
      <c r="E458" s="321"/>
      <c r="F458" s="321"/>
      <c r="G458" s="321"/>
      <c r="H458" s="321"/>
      <c r="I458" s="321"/>
      <c r="J458" s="321"/>
      <c r="K458" s="321"/>
      <c r="L458" s="321"/>
      <c r="M458" s="321"/>
      <c r="N458" s="317"/>
      <c r="O458" s="321"/>
      <c r="P458" s="321"/>
      <c r="Q458" s="321"/>
      <c r="R458" s="321"/>
      <c r="S458" s="321"/>
      <c r="T458" s="321"/>
      <c r="U458" s="321"/>
      <c r="V458" s="321"/>
      <c r="W458" s="321"/>
      <c r="X458" s="321"/>
      <c r="Y458" s="437">
        <f>Y457</f>
        <v>0</v>
      </c>
      <c r="Z458" s="437">
        <f>Z457</f>
        <v>0</v>
      </c>
      <c r="AA458" s="437">
        <f t="shared" ref="AA458:AL458" si="141">AA457</f>
        <v>0.5</v>
      </c>
      <c r="AB458" s="437">
        <f t="shared" si="141"/>
        <v>0.5</v>
      </c>
      <c r="AC458" s="437">
        <f t="shared" si="141"/>
        <v>0</v>
      </c>
      <c r="AD458" s="437">
        <f t="shared" si="141"/>
        <v>0</v>
      </c>
      <c r="AE458" s="437">
        <f t="shared" si="141"/>
        <v>0</v>
      </c>
      <c r="AF458" s="437">
        <f t="shared" si="141"/>
        <v>0</v>
      </c>
      <c r="AG458" s="437">
        <f t="shared" si="141"/>
        <v>0</v>
      </c>
      <c r="AH458" s="437">
        <f t="shared" si="141"/>
        <v>0</v>
      </c>
      <c r="AI458" s="437">
        <f t="shared" si="141"/>
        <v>0</v>
      </c>
      <c r="AJ458" s="437">
        <f t="shared" si="141"/>
        <v>0</v>
      </c>
      <c r="AK458" s="437">
        <f t="shared" si="141"/>
        <v>0</v>
      </c>
      <c r="AL458" s="437">
        <f t="shared" si="141"/>
        <v>0</v>
      </c>
      <c r="AM458" s="337"/>
    </row>
    <row r="459" spans="1:39" ht="15" outlineLevel="1">
      <c r="B459" s="341"/>
      <c r="C459" s="331"/>
      <c r="D459" s="317"/>
      <c r="E459" s="317"/>
      <c r="F459" s="317"/>
      <c r="G459" s="317"/>
      <c r="H459" s="317"/>
      <c r="I459" s="317"/>
      <c r="J459" s="317"/>
      <c r="K459" s="317"/>
      <c r="L459" s="317"/>
      <c r="M459" s="317"/>
      <c r="N459" s="317"/>
      <c r="O459" s="317"/>
      <c r="P459" s="317"/>
      <c r="Q459" s="317"/>
      <c r="R459" s="317"/>
      <c r="S459" s="317"/>
      <c r="T459" s="317"/>
      <c r="U459" s="317"/>
      <c r="V459" s="317"/>
      <c r="W459" s="317"/>
      <c r="X459" s="317"/>
      <c r="Y459" s="445"/>
      <c r="Z459" s="446"/>
      <c r="AA459" s="446"/>
      <c r="AB459" s="446"/>
      <c r="AC459" s="446"/>
      <c r="AD459" s="446"/>
      <c r="AE459" s="446"/>
      <c r="AF459" s="446"/>
      <c r="AG459" s="446"/>
      <c r="AH459" s="446"/>
      <c r="AI459" s="446"/>
      <c r="AJ459" s="446"/>
      <c r="AK459" s="446"/>
      <c r="AL459" s="446"/>
      <c r="AM459" s="343"/>
    </row>
    <row r="460" spans="1:39" ht="15.75" outlineLevel="1">
      <c r="A460" s="545"/>
      <c r="B460" s="314" t="s">
        <v>10</v>
      </c>
      <c r="C460" s="315"/>
      <c r="D460" s="315"/>
      <c r="E460" s="315"/>
      <c r="F460" s="315"/>
      <c r="G460" s="315"/>
      <c r="H460" s="315"/>
      <c r="I460" s="315"/>
      <c r="J460" s="315"/>
      <c r="K460" s="315"/>
      <c r="L460" s="315"/>
      <c r="M460" s="315"/>
      <c r="N460" s="316"/>
      <c r="O460" s="315"/>
      <c r="P460" s="315"/>
      <c r="Q460" s="315"/>
      <c r="R460" s="315"/>
      <c r="S460" s="315"/>
      <c r="T460" s="315"/>
      <c r="U460" s="315"/>
      <c r="V460" s="315"/>
      <c r="W460" s="315"/>
      <c r="X460" s="315"/>
      <c r="Y460" s="440"/>
      <c r="Z460" s="440"/>
      <c r="AA460" s="440"/>
      <c r="AB460" s="440"/>
      <c r="AC460" s="440"/>
      <c r="AD460" s="440"/>
      <c r="AE460" s="440"/>
      <c r="AF460" s="440"/>
      <c r="AG460" s="440"/>
      <c r="AH460" s="440"/>
      <c r="AI460" s="440"/>
      <c r="AJ460" s="440"/>
      <c r="AK460" s="440"/>
      <c r="AL460" s="440"/>
      <c r="AM460" s="318"/>
    </row>
    <row r="461" spans="1:39" ht="15" outlineLevel="1">
      <c r="A461" s="544">
        <v>18</v>
      </c>
      <c r="B461" s="341" t="s">
        <v>11</v>
      </c>
      <c r="C461" s="317" t="s">
        <v>25</v>
      </c>
      <c r="D461" s="321"/>
      <c r="E461" s="321"/>
      <c r="F461" s="321"/>
      <c r="G461" s="321"/>
      <c r="H461" s="321"/>
      <c r="I461" s="321"/>
      <c r="J461" s="321"/>
      <c r="K461" s="321"/>
      <c r="L461" s="321"/>
      <c r="M461" s="321"/>
      <c r="N461" s="321">
        <v>12</v>
      </c>
      <c r="O461" s="321"/>
      <c r="P461" s="321"/>
      <c r="Q461" s="321"/>
      <c r="R461" s="321"/>
      <c r="S461" s="321"/>
      <c r="T461" s="321"/>
      <c r="U461" s="321"/>
      <c r="V461" s="321"/>
      <c r="W461" s="321"/>
      <c r="X461" s="321"/>
      <c r="Y461" s="452"/>
      <c r="Z461" s="441"/>
      <c r="AA461" s="441"/>
      <c r="AB461" s="441"/>
      <c r="AC461" s="441"/>
      <c r="AD461" s="441"/>
      <c r="AE461" s="441"/>
      <c r="AF461" s="441"/>
      <c r="AG461" s="441"/>
      <c r="AH461" s="441"/>
      <c r="AI461" s="441"/>
      <c r="AJ461" s="441"/>
      <c r="AK461" s="441"/>
      <c r="AL461" s="441"/>
      <c r="AM461" s="322">
        <f>SUM(Y461:AL461)</f>
        <v>0</v>
      </c>
    </row>
    <row r="462" spans="1:39" ht="15" outlineLevel="1">
      <c r="B462" s="320" t="s">
        <v>262</v>
      </c>
      <c r="C462" s="317" t="s">
        <v>164</v>
      </c>
      <c r="D462" s="321"/>
      <c r="E462" s="321"/>
      <c r="F462" s="321"/>
      <c r="G462" s="321"/>
      <c r="H462" s="321"/>
      <c r="I462" s="321"/>
      <c r="J462" s="321"/>
      <c r="K462" s="321"/>
      <c r="L462" s="321"/>
      <c r="M462" s="321"/>
      <c r="N462" s="321">
        <f>N461</f>
        <v>12</v>
      </c>
      <c r="O462" s="321"/>
      <c r="P462" s="321"/>
      <c r="Q462" s="321"/>
      <c r="R462" s="321"/>
      <c r="S462" s="321"/>
      <c r="T462" s="321"/>
      <c r="U462" s="321"/>
      <c r="V462" s="321"/>
      <c r="W462" s="321"/>
      <c r="X462" s="321"/>
      <c r="Y462" s="437">
        <f>Y461</f>
        <v>0</v>
      </c>
      <c r="Z462" s="437">
        <f>Z461</f>
        <v>0</v>
      </c>
      <c r="AA462" s="437">
        <f t="shared" ref="AA462:AL462" si="142">AA461</f>
        <v>0</v>
      </c>
      <c r="AB462" s="437">
        <f t="shared" si="142"/>
        <v>0</v>
      </c>
      <c r="AC462" s="437">
        <f t="shared" si="142"/>
        <v>0</v>
      </c>
      <c r="AD462" s="437">
        <f t="shared" si="142"/>
        <v>0</v>
      </c>
      <c r="AE462" s="437">
        <f t="shared" si="142"/>
        <v>0</v>
      </c>
      <c r="AF462" s="437">
        <f t="shared" si="142"/>
        <v>0</v>
      </c>
      <c r="AG462" s="437">
        <f t="shared" si="142"/>
        <v>0</v>
      </c>
      <c r="AH462" s="437">
        <f t="shared" si="142"/>
        <v>0</v>
      </c>
      <c r="AI462" s="437">
        <f t="shared" si="142"/>
        <v>0</v>
      </c>
      <c r="AJ462" s="437">
        <f t="shared" si="142"/>
        <v>0</v>
      </c>
      <c r="AK462" s="437">
        <f t="shared" si="142"/>
        <v>0</v>
      </c>
      <c r="AL462" s="437">
        <f t="shared" si="142"/>
        <v>0</v>
      </c>
      <c r="AM462" s="323"/>
    </row>
    <row r="463" spans="1:39" ht="15" outlineLevel="1">
      <c r="A463" s="547"/>
      <c r="B463" s="341"/>
      <c r="C463" s="331"/>
      <c r="D463" s="317"/>
      <c r="E463" s="317"/>
      <c r="F463" s="317"/>
      <c r="G463" s="317"/>
      <c r="H463" s="317"/>
      <c r="I463" s="317"/>
      <c r="J463" s="317"/>
      <c r="K463" s="317"/>
      <c r="L463" s="317"/>
      <c r="M463" s="317"/>
      <c r="N463" s="317"/>
      <c r="O463" s="317"/>
      <c r="P463" s="317"/>
      <c r="Q463" s="317"/>
      <c r="R463" s="317"/>
      <c r="S463" s="317"/>
      <c r="T463" s="317"/>
      <c r="U463" s="317"/>
      <c r="V463" s="317"/>
      <c r="W463" s="317"/>
      <c r="X463" s="317"/>
      <c r="Y463" s="438"/>
      <c r="Z463" s="447"/>
      <c r="AA463" s="447"/>
      <c r="AB463" s="447"/>
      <c r="AC463" s="447"/>
      <c r="AD463" s="447"/>
      <c r="AE463" s="447"/>
      <c r="AF463" s="447"/>
      <c r="AG463" s="447"/>
      <c r="AH463" s="447"/>
      <c r="AI463" s="447"/>
      <c r="AJ463" s="447"/>
      <c r="AK463" s="447"/>
      <c r="AL463" s="447"/>
      <c r="AM463" s="332"/>
    </row>
    <row r="464" spans="1:39" ht="15" outlineLevel="1">
      <c r="A464" s="544">
        <v>19</v>
      </c>
      <c r="B464" s="341" t="s">
        <v>12</v>
      </c>
      <c r="C464" s="317" t="s">
        <v>25</v>
      </c>
      <c r="D464" s="321"/>
      <c r="E464" s="321"/>
      <c r="F464" s="321"/>
      <c r="G464" s="321"/>
      <c r="H464" s="321"/>
      <c r="I464" s="321"/>
      <c r="J464" s="321"/>
      <c r="K464" s="321"/>
      <c r="L464" s="321"/>
      <c r="M464" s="321"/>
      <c r="N464" s="321">
        <v>12</v>
      </c>
      <c r="O464" s="321"/>
      <c r="P464" s="321"/>
      <c r="Q464" s="321"/>
      <c r="R464" s="321"/>
      <c r="S464" s="321"/>
      <c r="T464" s="321"/>
      <c r="U464" s="321"/>
      <c r="V464" s="321"/>
      <c r="W464" s="321"/>
      <c r="X464" s="321"/>
      <c r="Y464" s="436"/>
      <c r="Z464" s="441"/>
      <c r="AA464" s="441"/>
      <c r="AB464" s="441"/>
      <c r="AC464" s="441"/>
      <c r="AD464" s="441"/>
      <c r="AE464" s="441"/>
      <c r="AF464" s="441"/>
      <c r="AG464" s="441"/>
      <c r="AH464" s="441"/>
      <c r="AI464" s="441"/>
      <c r="AJ464" s="441"/>
      <c r="AK464" s="441"/>
      <c r="AL464" s="441"/>
      <c r="AM464" s="322">
        <f>SUM(Y464:AL464)</f>
        <v>0</v>
      </c>
    </row>
    <row r="465" spans="1:39" ht="15" outlineLevel="1">
      <c r="B465" s="320" t="s">
        <v>262</v>
      </c>
      <c r="C465" s="317" t="s">
        <v>164</v>
      </c>
      <c r="D465" s="321"/>
      <c r="E465" s="321"/>
      <c r="F465" s="321"/>
      <c r="G465" s="321"/>
      <c r="H465" s="321"/>
      <c r="I465" s="321"/>
      <c r="J465" s="321"/>
      <c r="K465" s="321"/>
      <c r="L465" s="321"/>
      <c r="M465" s="321"/>
      <c r="N465" s="321">
        <f>N464</f>
        <v>12</v>
      </c>
      <c r="O465" s="321"/>
      <c r="P465" s="321"/>
      <c r="Q465" s="321"/>
      <c r="R465" s="321"/>
      <c r="S465" s="321"/>
      <c r="T465" s="321"/>
      <c r="U465" s="321"/>
      <c r="V465" s="321"/>
      <c r="W465" s="321"/>
      <c r="X465" s="321"/>
      <c r="Y465" s="437">
        <f>Y464</f>
        <v>0</v>
      </c>
      <c r="Z465" s="437">
        <f>Z464</f>
        <v>0</v>
      </c>
      <c r="AA465" s="437">
        <f t="shared" ref="AA465:AL465" si="143">AA464</f>
        <v>0</v>
      </c>
      <c r="AB465" s="437">
        <f t="shared" si="143"/>
        <v>0</v>
      </c>
      <c r="AC465" s="437">
        <f t="shared" si="143"/>
        <v>0</v>
      </c>
      <c r="AD465" s="437">
        <f t="shared" si="143"/>
        <v>0</v>
      </c>
      <c r="AE465" s="437">
        <f t="shared" si="143"/>
        <v>0</v>
      </c>
      <c r="AF465" s="437">
        <f t="shared" si="143"/>
        <v>0</v>
      </c>
      <c r="AG465" s="437">
        <f t="shared" si="143"/>
        <v>0</v>
      </c>
      <c r="AH465" s="437">
        <f t="shared" si="143"/>
        <v>0</v>
      </c>
      <c r="AI465" s="437">
        <f t="shared" si="143"/>
        <v>0</v>
      </c>
      <c r="AJ465" s="437">
        <f t="shared" si="143"/>
        <v>0</v>
      </c>
      <c r="AK465" s="437">
        <f t="shared" si="143"/>
        <v>0</v>
      </c>
      <c r="AL465" s="437">
        <f t="shared" si="143"/>
        <v>0</v>
      </c>
      <c r="AM465" s="323"/>
    </row>
    <row r="466" spans="1:39" ht="15" outlineLevel="1">
      <c r="B466" s="341"/>
      <c r="C466" s="331"/>
      <c r="D466" s="317"/>
      <c r="E466" s="317"/>
      <c r="F466" s="317"/>
      <c r="G466" s="317"/>
      <c r="H466" s="317"/>
      <c r="I466" s="317"/>
      <c r="J466" s="317"/>
      <c r="K466" s="317"/>
      <c r="L466" s="317"/>
      <c r="M466" s="317"/>
      <c r="N466" s="317"/>
      <c r="O466" s="317"/>
      <c r="P466" s="317"/>
      <c r="Q466" s="317"/>
      <c r="R466" s="317"/>
      <c r="S466" s="317"/>
      <c r="T466" s="317"/>
      <c r="U466" s="317"/>
      <c r="V466" s="317"/>
      <c r="W466" s="317"/>
      <c r="X466" s="317"/>
      <c r="Y466" s="448"/>
      <c r="Z466" s="448"/>
      <c r="AA466" s="438"/>
      <c r="AB466" s="438"/>
      <c r="AC466" s="438"/>
      <c r="AD466" s="438"/>
      <c r="AE466" s="438"/>
      <c r="AF466" s="438"/>
      <c r="AG466" s="438"/>
      <c r="AH466" s="438"/>
      <c r="AI466" s="438"/>
      <c r="AJ466" s="438"/>
      <c r="AK466" s="438"/>
      <c r="AL466" s="438"/>
      <c r="AM466" s="332"/>
    </row>
    <row r="467" spans="1:39" ht="15" outlineLevel="1">
      <c r="A467" s="544">
        <v>20</v>
      </c>
      <c r="B467" s="341" t="s">
        <v>13</v>
      </c>
      <c r="C467" s="317" t="s">
        <v>25</v>
      </c>
      <c r="D467" s="321">
        <v>3893879</v>
      </c>
      <c r="E467" s="321">
        <f>+'7-d.  2014'!BA74</f>
        <v>2676503</v>
      </c>
      <c r="F467" s="321">
        <f>+'7-d.  2014'!BB74</f>
        <v>2372464</v>
      </c>
      <c r="G467" s="321">
        <f>+'7-d.  2014'!BC74</f>
        <v>2372464</v>
      </c>
      <c r="H467" s="321">
        <f>+'7-d.  2014'!BD74</f>
        <v>2372464</v>
      </c>
      <c r="I467" s="321">
        <f>+'7-d.  2014'!BE74</f>
        <v>2372464</v>
      </c>
      <c r="J467" s="321">
        <f>+'7-d.  2014'!BF74</f>
        <v>2372464</v>
      </c>
      <c r="K467" s="321">
        <f>+'7-d.  2014'!BG74</f>
        <v>2372464</v>
      </c>
      <c r="L467" s="321">
        <f>+'7-d.  2014'!BH74</f>
        <v>2372464</v>
      </c>
      <c r="M467" s="321">
        <f>+'7-d.  2014'!BI74</f>
        <v>2372464</v>
      </c>
      <c r="N467" s="321">
        <v>12</v>
      </c>
      <c r="O467" s="321">
        <v>478</v>
      </c>
      <c r="P467" s="321">
        <f>+'7-d.  2014'!V74</f>
        <v>385.4049</v>
      </c>
      <c r="Q467" s="321">
        <f>+'7-d.  2014'!W74</f>
        <v>289.51650000000001</v>
      </c>
      <c r="R467" s="321">
        <f>+'7-d.  2014'!X74</f>
        <v>289.51650000000001</v>
      </c>
      <c r="S467" s="321">
        <f>+'7-d.  2014'!Y74</f>
        <v>289.51650000000001</v>
      </c>
      <c r="T467" s="321">
        <f>+'7-d.  2014'!Z74</f>
        <v>289.51650000000001</v>
      </c>
      <c r="U467" s="321">
        <f>+'7-d.  2014'!AA74</f>
        <v>289.51650000000001</v>
      </c>
      <c r="V467" s="321">
        <f>+'7-d.  2014'!AB74</f>
        <v>289.51650000000001</v>
      </c>
      <c r="W467" s="321">
        <f>+'7-d.  2014'!AC74</f>
        <v>289.51650000000001</v>
      </c>
      <c r="X467" s="321">
        <f>+'7-d.  2014'!AD74</f>
        <v>289.51650000000001</v>
      </c>
      <c r="Y467" s="436"/>
      <c r="Z467" s="441"/>
      <c r="AA467" s="441"/>
      <c r="AB467" s="441">
        <v>0.42</v>
      </c>
      <c r="AC467" s="441">
        <v>0.57999999999999996</v>
      </c>
      <c r="AD467" s="441"/>
      <c r="AE467" s="441"/>
      <c r="AF467" s="441"/>
      <c r="AG467" s="441"/>
      <c r="AH467" s="441"/>
      <c r="AI467" s="441"/>
      <c r="AJ467" s="441"/>
      <c r="AK467" s="441"/>
      <c r="AL467" s="441"/>
      <c r="AM467" s="322">
        <f>SUM(Y467:AL467)</f>
        <v>1</v>
      </c>
    </row>
    <row r="468" spans="1:39" ht="15" outlineLevel="1">
      <c r="B468" s="320" t="s">
        <v>262</v>
      </c>
      <c r="C468" s="317" t="s">
        <v>164</v>
      </c>
      <c r="D468" s="321"/>
      <c r="E468" s="321"/>
      <c r="F468" s="321"/>
      <c r="G468" s="321"/>
      <c r="H468" s="321"/>
      <c r="I468" s="321"/>
      <c r="J468" s="321"/>
      <c r="K468" s="321"/>
      <c r="L468" s="321"/>
      <c r="M468" s="321"/>
      <c r="N468" s="321">
        <f>N467</f>
        <v>12</v>
      </c>
      <c r="O468" s="321"/>
      <c r="P468" s="321"/>
      <c r="Q468" s="321"/>
      <c r="R468" s="321"/>
      <c r="S468" s="321"/>
      <c r="T468" s="321"/>
      <c r="U468" s="321"/>
      <c r="V468" s="321"/>
      <c r="W468" s="321"/>
      <c r="X468" s="321"/>
      <c r="Y468" s="437">
        <f>Y467</f>
        <v>0</v>
      </c>
      <c r="Z468" s="437">
        <f>Z467</f>
        <v>0</v>
      </c>
      <c r="AA468" s="437">
        <f t="shared" ref="AA468:AL468" si="144">AA467</f>
        <v>0</v>
      </c>
      <c r="AB468" s="437">
        <f t="shared" si="144"/>
        <v>0.42</v>
      </c>
      <c r="AC468" s="437">
        <f t="shared" si="144"/>
        <v>0.57999999999999996</v>
      </c>
      <c r="AD468" s="437">
        <f t="shared" si="144"/>
        <v>0</v>
      </c>
      <c r="AE468" s="437">
        <f t="shared" si="144"/>
        <v>0</v>
      </c>
      <c r="AF468" s="437">
        <f t="shared" si="144"/>
        <v>0</v>
      </c>
      <c r="AG468" s="437">
        <f t="shared" si="144"/>
        <v>0</v>
      </c>
      <c r="AH468" s="437">
        <f t="shared" si="144"/>
        <v>0</v>
      </c>
      <c r="AI468" s="437">
        <f t="shared" si="144"/>
        <v>0</v>
      </c>
      <c r="AJ468" s="437">
        <f t="shared" si="144"/>
        <v>0</v>
      </c>
      <c r="AK468" s="437">
        <f t="shared" si="144"/>
        <v>0</v>
      </c>
      <c r="AL468" s="437">
        <f t="shared" si="144"/>
        <v>0</v>
      </c>
      <c r="AM468" s="332"/>
    </row>
    <row r="469" spans="1:39" ht="15" outlineLevel="1">
      <c r="B469" s="341"/>
      <c r="C469" s="331"/>
      <c r="D469" s="317"/>
      <c r="E469" s="317"/>
      <c r="F469" s="317"/>
      <c r="G469" s="317"/>
      <c r="H469" s="317"/>
      <c r="I469" s="317"/>
      <c r="J469" s="317"/>
      <c r="K469" s="317"/>
      <c r="L469" s="317"/>
      <c r="M469" s="317"/>
      <c r="N469" s="344"/>
      <c r="O469" s="317"/>
      <c r="P469" s="317"/>
      <c r="Q469" s="317"/>
      <c r="R469" s="317"/>
      <c r="S469" s="317"/>
      <c r="T469" s="317"/>
      <c r="U469" s="317"/>
      <c r="V469" s="317"/>
      <c r="W469" s="317"/>
      <c r="X469" s="317"/>
      <c r="Y469" s="438"/>
      <c r="Z469" s="438"/>
      <c r="AA469" s="438"/>
      <c r="AB469" s="438"/>
      <c r="AC469" s="438"/>
      <c r="AD469" s="438"/>
      <c r="AE469" s="438"/>
      <c r="AF469" s="438"/>
      <c r="AG469" s="438"/>
      <c r="AH469" s="438"/>
      <c r="AI469" s="438"/>
      <c r="AJ469" s="438"/>
      <c r="AK469" s="438"/>
      <c r="AL469" s="438"/>
      <c r="AM469" s="332"/>
    </row>
    <row r="470" spans="1:39" ht="15" outlineLevel="1">
      <c r="A470" s="544">
        <v>21</v>
      </c>
      <c r="B470" s="341" t="s">
        <v>22</v>
      </c>
      <c r="C470" s="317" t="s">
        <v>25</v>
      </c>
      <c r="D470" s="321"/>
      <c r="E470" s="321"/>
      <c r="F470" s="321"/>
      <c r="G470" s="321"/>
      <c r="H470" s="321"/>
      <c r="I470" s="321"/>
      <c r="J470" s="321"/>
      <c r="K470" s="321"/>
      <c r="L470" s="321"/>
      <c r="M470" s="321"/>
      <c r="N470" s="321">
        <v>12</v>
      </c>
      <c r="O470" s="321"/>
      <c r="P470" s="321"/>
      <c r="Q470" s="321"/>
      <c r="R470" s="321"/>
      <c r="S470" s="321"/>
      <c r="T470" s="321"/>
      <c r="U470" s="321"/>
      <c r="V470" s="321"/>
      <c r="W470" s="321"/>
      <c r="X470" s="321"/>
      <c r="Y470" s="436"/>
      <c r="Z470" s="441"/>
      <c r="AA470" s="441"/>
      <c r="AB470" s="441"/>
      <c r="AC470" s="441"/>
      <c r="AD470" s="441"/>
      <c r="AE470" s="441"/>
      <c r="AF470" s="441"/>
      <c r="AG470" s="441"/>
      <c r="AH470" s="441"/>
      <c r="AI470" s="441"/>
      <c r="AJ470" s="441"/>
      <c r="AK470" s="441"/>
      <c r="AL470" s="441"/>
      <c r="AM470" s="322">
        <f>SUM(Y470:AL470)</f>
        <v>0</v>
      </c>
    </row>
    <row r="471" spans="1:39" ht="15" outlineLevel="1">
      <c r="B471" s="320" t="s">
        <v>262</v>
      </c>
      <c r="C471" s="317" t="s">
        <v>164</v>
      </c>
      <c r="D471" s="321"/>
      <c r="E471" s="321"/>
      <c r="F471" s="321"/>
      <c r="G471" s="321"/>
      <c r="H471" s="321"/>
      <c r="I471" s="321"/>
      <c r="J471" s="321"/>
      <c r="K471" s="321"/>
      <c r="L471" s="321"/>
      <c r="M471" s="321"/>
      <c r="N471" s="321">
        <f>N470</f>
        <v>12</v>
      </c>
      <c r="O471" s="321"/>
      <c r="P471" s="321"/>
      <c r="Q471" s="321"/>
      <c r="R471" s="321"/>
      <c r="S471" s="321"/>
      <c r="T471" s="321"/>
      <c r="U471" s="321"/>
      <c r="V471" s="321"/>
      <c r="W471" s="321"/>
      <c r="X471" s="321"/>
      <c r="Y471" s="437">
        <f>Y470</f>
        <v>0</v>
      </c>
      <c r="Z471" s="437">
        <f>Z470</f>
        <v>0</v>
      </c>
      <c r="AA471" s="437">
        <f t="shared" ref="AA471:AL471" si="145">AA470</f>
        <v>0</v>
      </c>
      <c r="AB471" s="437">
        <f t="shared" si="145"/>
        <v>0</v>
      </c>
      <c r="AC471" s="437">
        <f t="shared" si="145"/>
        <v>0</v>
      </c>
      <c r="AD471" s="437">
        <f t="shared" si="145"/>
        <v>0</v>
      </c>
      <c r="AE471" s="437">
        <f t="shared" si="145"/>
        <v>0</v>
      </c>
      <c r="AF471" s="437">
        <f t="shared" si="145"/>
        <v>0</v>
      </c>
      <c r="AG471" s="437">
        <f t="shared" si="145"/>
        <v>0</v>
      </c>
      <c r="AH471" s="437">
        <f t="shared" si="145"/>
        <v>0</v>
      </c>
      <c r="AI471" s="437">
        <f t="shared" si="145"/>
        <v>0</v>
      </c>
      <c r="AJ471" s="437">
        <f t="shared" si="145"/>
        <v>0</v>
      </c>
      <c r="AK471" s="437">
        <f t="shared" si="145"/>
        <v>0</v>
      </c>
      <c r="AL471" s="437">
        <f t="shared" si="145"/>
        <v>0</v>
      </c>
      <c r="AM471" s="323"/>
    </row>
    <row r="472" spans="1:39" ht="15" outlineLevel="1">
      <c r="B472" s="341"/>
      <c r="C472" s="331"/>
      <c r="D472" s="317"/>
      <c r="E472" s="317"/>
      <c r="F472" s="317"/>
      <c r="G472" s="317"/>
      <c r="H472" s="317"/>
      <c r="I472" s="317"/>
      <c r="J472" s="317"/>
      <c r="K472" s="317"/>
      <c r="L472" s="317"/>
      <c r="M472" s="317"/>
      <c r="N472" s="317"/>
      <c r="O472" s="317"/>
      <c r="P472" s="317"/>
      <c r="Q472" s="317"/>
      <c r="R472" s="317"/>
      <c r="S472" s="317"/>
      <c r="T472" s="317"/>
      <c r="U472" s="317"/>
      <c r="V472" s="317"/>
      <c r="W472" s="317"/>
      <c r="X472" s="317"/>
      <c r="Y472" s="448"/>
      <c r="Z472" s="438"/>
      <c r="AA472" s="438"/>
      <c r="AB472" s="438"/>
      <c r="AC472" s="438"/>
      <c r="AD472" s="438"/>
      <c r="AE472" s="438"/>
      <c r="AF472" s="438"/>
      <c r="AG472" s="438"/>
      <c r="AH472" s="438"/>
      <c r="AI472" s="438"/>
      <c r="AJ472" s="438"/>
      <c r="AK472" s="438"/>
      <c r="AL472" s="438"/>
      <c r="AM472" s="332"/>
    </row>
    <row r="473" spans="1:39" ht="15" outlineLevel="1">
      <c r="A473" s="544">
        <v>22</v>
      </c>
      <c r="B473" s="341" t="s">
        <v>9</v>
      </c>
      <c r="C473" s="317" t="s">
        <v>25</v>
      </c>
      <c r="D473" s="321"/>
      <c r="E473" s="321"/>
      <c r="F473" s="321"/>
      <c r="G473" s="321"/>
      <c r="H473" s="321"/>
      <c r="I473" s="321"/>
      <c r="J473" s="321"/>
      <c r="K473" s="321"/>
      <c r="L473" s="321"/>
      <c r="M473" s="321"/>
      <c r="N473" s="317"/>
      <c r="O473" s="321">
        <v>17243</v>
      </c>
      <c r="P473" s="321"/>
      <c r="Q473" s="321"/>
      <c r="R473" s="321"/>
      <c r="S473" s="321"/>
      <c r="T473" s="321"/>
      <c r="U473" s="321"/>
      <c r="V473" s="321"/>
      <c r="W473" s="321"/>
      <c r="X473" s="321"/>
      <c r="Y473" s="436"/>
      <c r="Z473" s="441"/>
      <c r="AA473" s="441">
        <v>0.25</v>
      </c>
      <c r="AB473" s="441">
        <v>0.75</v>
      </c>
      <c r="AC473" s="441"/>
      <c r="AD473" s="441"/>
      <c r="AE473" s="441"/>
      <c r="AF473" s="441"/>
      <c r="AG473" s="441"/>
      <c r="AH473" s="441"/>
      <c r="AI473" s="441"/>
      <c r="AJ473" s="441"/>
      <c r="AK473" s="441"/>
      <c r="AL473" s="441"/>
      <c r="AM473" s="322">
        <f>SUM(Y473:AL473)</f>
        <v>1</v>
      </c>
    </row>
    <row r="474" spans="1:39" ht="15" outlineLevel="1">
      <c r="B474" s="320" t="s">
        <v>262</v>
      </c>
      <c r="C474" s="317" t="s">
        <v>164</v>
      </c>
      <c r="D474" s="321"/>
      <c r="E474" s="321"/>
      <c r="F474" s="321"/>
      <c r="G474" s="321"/>
      <c r="H474" s="321"/>
      <c r="I474" s="321"/>
      <c r="J474" s="321"/>
      <c r="K474" s="321"/>
      <c r="L474" s="321"/>
      <c r="M474" s="321"/>
      <c r="N474" s="317"/>
      <c r="O474" s="321"/>
      <c r="P474" s="321"/>
      <c r="Q474" s="321"/>
      <c r="R474" s="321"/>
      <c r="S474" s="321"/>
      <c r="T474" s="321"/>
      <c r="U474" s="321"/>
      <c r="V474" s="321"/>
      <c r="W474" s="321"/>
      <c r="X474" s="321"/>
      <c r="Y474" s="437">
        <f>Y473</f>
        <v>0</v>
      </c>
      <c r="Z474" s="437">
        <f>Z473</f>
        <v>0</v>
      </c>
      <c r="AA474" s="437">
        <f t="shared" ref="AA474:AL474" si="146">AA473</f>
        <v>0.25</v>
      </c>
      <c r="AB474" s="437">
        <f t="shared" si="146"/>
        <v>0.75</v>
      </c>
      <c r="AC474" s="437">
        <f t="shared" si="146"/>
        <v>0</v>
      </c>
      <c r="AD474" s="437">
        <f t="shared" si="146"/>
        <v>0</v>
      </c>
      <c r="AE474" s="437">
        <f t="shared" si="146"/>
        <v>0</v>
      </c>
      <c r="AF474" s="437">
        <f t="shared" si="146"/>
        <v>0</v>
      </c>
      <c r="AG474" s="437">
        <f t="shared" si="146"/>
        <v>0</v>
      </c>
      <c r="AH474" s="437">
        <f t="shared" si="146"/>
        <v>0</v>
      </c>
      <c r="AI474" s="437">
        <f t="shared" si="146"/>
        <v>0</v>
      </c>
      <c r="AJ474" s="437">
        <f t="shared" si="146"/>
        <v>0</v>
      </c>
      <c r="AK474" s="437">
        <f t="shared" si="146"/>
        <v>0</v>
      </c>
      <c r="AL474" s="437">
        <f t="shared" si="146"/>
        <v>0</v>
      </c>
      <c r="AM474" s="332"/>
    </row>
    <row r="475" spans="1:39" ht="15" outlineLevel="1">
      <c r="B475" s="341"/>
      <c r="C475" s="331"/>
      <c r="D475" s="317"/>
      <c r="E475" s="317"/>
      <c r="F475" s="317"/>
      <c r="G475" s="317"/>
      <c r="H475" s="317"/>
      <c r="I475" s="317"/>
      <c r="J475" s="317"/>
      <c r="K475" s="317"/>
      <c r="L475" s="317"/>
      <c r="M475" s="317"/>
      <c r="N475" s="317"/>
      <c r="O475" s="317"/>
      <c r="P475" s="317"/>
      <c r="Q475" s="317"/>
      <c r="R475" s="317"/>
      <c r="S475" s="317"/>
      <c r="T475" s="317"/>
      <c r="U475" s="317"/>
      <c r="V475" s="317"/>
      <c r="W475" s="317"/>
      <c r="X475" s="317"/>
      <c r="Y475" s="438"/>
      <c r="Z475" s="438"/>
      <c r="AA475" s="438"/>
      <c r="AB475" s="438"/>
      <c r="AC475" s="438"/>
      <c r="AD475" s="438"/>
      <c r="AE475" s="438"/>
      <c r="AF475" s="438"/>
      <c r="AG475" s="438"/>
      <c r="AH475" s="438"/>
      <c r="AI475" s="438"/>
      <c r="AJ475" s="438"/>
      <c r="AK475" s="438"/>
      <c r="AL475" s="438"/>
      <c r="AM475" s="332"/>
    </row>
    <row r="476" spans="1:39" ht="15.75" outlineLevel="1">
      <c r="A476" s="545"/>
      <c r="B476" s="314" t="s">
        <v>14</v>
      </c>
      <c r="C476" s="315"/>
      <c r="D476" s="316"/>
      <c r="E476" s="316"/>
      <c r="F476" s="316"/>
      <c r="G476" s="316"/>
      <c r="H476" s="316"/>
      <c r="I476" s="316"/>
      <c r="J476" s="316"/>
      <c r="K476" s="316"/>
      <c r="L476" s="316"/>
      <c r="M476" s="316"/>
      <c r="N476" s="316"/>
      <c r="O476" s="316"/>
      <c r="P476" s="315"/>
      <c r="Q476" s="315"/>
      <c r="R476" s="315"/>
      <c r="S476" s="315"/>
      <c r="T476" s="315"/>
      <c r="U476" s="315"/>
      <c r="V476" s="315"/>
      <c r="W476" s="315"/>
      <c r="X476" s="315"/>
      <c r="Y476" s="440"/>
      <c r="Z476" s="440"/>
      <c r="AA476" s="440"/>
      <c r="AB476" s="440"/>
      <c r="AC476" s="440"/>
      <c r="AD476" s="440"/>
      <c r="AE476" s="440"/>
      <c r="AF476" s="440"/>
      <c r="AG476" s="440"/>
      <c r="AH476" s="440"/>
      <c r="AI476" s="440"/>
      <c r="AJ476" s="440"/>
      <c r="AK476" s="440"/>
      <c r="AL476" s="440"/>
      <c r="AM476" s="318"/>
    </row>
    <row r="477" spans="1:39" ht="15" outlineLevel="1">
      <c r="A477" s="544">
        <v>23</v>
      </c>
      <c r="B477" s="341" t="s">
        <v>14</v>
      </c>
      <c r="C477" s="317" t="s">
        <v>25</v>
      </c>
      <c r="D477" s="321">
        <v>724043</v>
      </c>
      <c r="E477" s="321">
        <f>+'7-d.  2014'!BA46</f>
        <v>720942.1</v>
      </c>
      <c r="F477" s="321">
        <f>+'7-d.  2014'!BB46</f>
        <v>644368.9</v>
      </c>
      <c r="G477" s="321">
        <f>+'7-d.  2014'!BC46</f>
        <v>618486.19999999995</v>
      </c>
      <c r="H477" s="321">
        <f>+'7-d.  2014'!BD46</f>
        <v>589777.5</v>
      </c>
      <c r="I477" s="321">
        <f>+'7-d.  2014'!BE46</f>
        <v>589777.5</v>
      </c>
      <c r="J477" s="321">
        <f>+'7-d.  2014'!BF46</f>
        <v>583221.1</v>
      </c>
      <c r="K477" s="321">
        <f>+'7-d.  2014'!BG46</f>
        <v>580457.9</v>
      </c>
      <c r="L477" s="321">
        <f>+'7-d.  2014'!BH46</f>
        <v>265860.09999999998</v>
      </c>
      <c r="M477" s="321">
        <f>+'7-d.  2014'!BI46</f>
        <v>265372.09999999998</v>
      </c>
      <c r="N477" s="317"/>
      <c r="O477" s="321">
        <v>59</v>
      </c>
      <c r="P477" s="321">
        <f>+'7-d.  2014'!V46</f>
        <v>59.212200000000003</v>
      </c>
      <c r="Q477" s="321">
        <f>+'7-d.  2014'!W46</f>
        <v>55.237490000000001</v>
      </c>
      <c r="R477" s="321">
        <f>+'7-d.  2014'!X46</f>
        <v>53.887079999999997</v>
      </c>
      <c r="S477" s="321">
        <f>+'7-d.  2014'!Y46</f>
        <v>52.459739999999996</v>
      </c>
      <c r="T477" s="321">
        <f>+'7-d.  2014'!Z46</f>
        <v>52.459739999999996</v>
      </c>
      <c r="U477" s="321">
        <f>+'7-d.  2014'!AA46</f>
        <v>52.11797</v>
      </c>
      <c r="V477" s="321">
        <f>+'7-d.  2014'!AB46</f>
        <v>52.11797</v>
      </c>
      <c r="W477" s="321">
        <f>+'7-d.  2014'!AC46</f>
        <v>35.78501</v>
      </c>
      <c r="X477" s="321">
        <f>+'7-d.  2014'!AD46</f>
        <v>35.262610000000002</v>
      </c>
      <c r="Y477" s="496">
        <v>1</v>
      </c>
      <c r="Z477" s="436"/>
      <c r="AA477" s="436"/>
      <c r="AB477" s="436"/>
      <c r="AC477" s="436"/>
      <c r="AD477" s="436"/>
      <c r="AE477" s="436"/>
      <c r="AF477" s="436"/>
      <c r="AG477" s="436"/>
      <c r="AH477" s="436"/>
      <c r="AI477" s="436"/>
      <c r="AJ477" s="436"/>
      <c r="AK477" s="436"/>
      <c r="AL477" s="436"/>
      <c r="AM477" s="322">
        <f>SUM(Y477:AL477)</f>
        <v>1</v>
      </c>
    </row>
    <row r="478" spans="1:39" ht="15" outlineLevel="1">
      <c r="B478" s="320" t="s">
        <v>262</v>
      </c>
      <c r="C478" s="317" t="s">
        <v>164</v>
      </c>
      <c r="D478" s="321"/>
      <c r="E478" s="321"/>
      <c r="F478" s="321"/>
      <c r="G478" s="321"/>
      <c r="H478" s="321"/>
      <c r="I478" s="321"/>
      <c r="J478" s="321"/>
      <c r="K478" s="321"/>
      <c r="L478" s="321"/>
      <c r="M478" s="321"/>
      <c r="N478" s="494"/>
      <c r="O478" s="321"/>
      <c r="P478" s="321"/>
      <c r="Q478" s="321"/>
      <c r="R478" s="321"/>
      <c r="S478" s="321"/>
      <c r="T478" s="321"/>
      <c r="U478" s="321"/>
      <c r="V478" s="321"/>
      <c r="W478" s="321"/>
      <c r="X478" s="321"/>
      <c r="Y478" s="437">
        <f>Y477</f>
        <v>1</v>
      </c>
      <c r="Z478" s="437">
        <f>Z477</f>
        <v>0</v>
      </c>
      <c r="AA478" s="437">
        <f t="shared" ref="AA478:AL478" si="147">AA477</f>
        <v>0</v>
      </c>
      <c r="AB478" s="437">
        <f t="shared" si="147"/>
        <v>0</v>
      </c>
      <c r="AC478" s="437">
        <f t="shared" si="147"/>
        <v>0</v>
      </c>
      <c r="AD478" s="437">
        <f t="shared" si="147"/>
        <v>0</v>
      </c>
      <c r="AE478" s="437">
        <f t="shared" si="147"/>
        <v>0</v>
      </c>
      <c r="AF478" s="437">
        <f t="shared" si="147"/>
        <v>0</v>
      </c>
      <c r="AG478" s="437">
        <f t="shared" si="147"/>
        <v>0</v>
      </c>
      <c r="AH478" s="437">
        <f t="shared" si="147"/>
        <v>0</v>
      </c>
      <c r="AI478" s="437">
        <f t="shared" si="147"/>
        <v>0</v>
      </c>
      <c r="AJ478" s="437">
        <f t="shared" si="147"/>
        <v>0</v>
      </c>
      <c r="AK478" s="437">
        <f t="shared" si="147"/>
        <v>0</v>
      </c>
      <c r="AL478" s="437">
        <f t="shared" si="147"/>
        <v>0</v>
      </c>
      <c r="AM478" s="323"/>
    </row>
    <row r="479" spans="1:39" ht="15" outlineLevel="1">
      <c r="B479" s="341"/>
      <c r="C479" s="331"/>
      <c r="D479" s="317"/>
      <c r="E479" s="317"/>
      <c r="F479" s="317"/>
      <c r="G479" s="317"/>
      <c r="H479" s="317"/>
      <c r="I479" s="317"/>
      <c r="J479" s="317"/>
      <c r="K479" s="317"/>
      <c r="L479" s="317"/>
      <c r="M479" s="317"/>
      <c r="N479" s="317"/>
      <c r="O479" s="317"/>
      <c r="P479" s="317"/>
      <c r="Q479" s="317"/>
      <c r="R479" s="317"/>
      <c r="S479" s="317"/>
      <c r="T479" s="317"/>
      <c r="U479" s="317"/>
      <c r="V479" s="317"/>
      <c r="W479" s="317"/>
      <c r="X479" s="317"/>
      <c r="Y479" s="438"/>
      <c r="Z479" s="438"/>
      <c r="AA479" s="438"/>
      <c r="AB479" s="438"/>
      <c r="AC479" s="438"/>
      <c r="AD479" s="438"/>
      <c r="AE479" s="438"/>
      <c r="AF479" s="438"/>
      <c r="AG479" s="438"/>
      <c r="AH479" s="438"/>
      <c r="AI479" s="438"/>
      <c r="AJ479" s="438"/>
      <c r="AK479" s="438"/>
      <c r="AL479" s="438"/>
      <c r="AM479" s="332"/>
    </row>
    <row r="480" spans="1:39" s="319" customFormat="1" ht="15.75" outlineLevel="1">
      <c r="A480" s="545"/>
      <c r="B480" s="314" t="s">
        <v>501</v>
      </c>
      <c r="C480" s="315"/>
      <c r="D480" s="316"/>
      <c r="E480" s="316"/>
      <c r="F480" s="316"/>
      <c r="G480" s="316"/>
      <c r="H480" s="316"/>
      <c r="I480" s="316"/>
      <c r="J480" s="316"/>
      <c r="K480" s="316"/>
      <c r="L480" s="316"/>
      <c r="M480" s="316"/>
      <c r="N480" s="316"/>
      <c r="O480" s="316"/>
      <c r="P480" s="315"/>
      <c r="Q480" s="315"/>
      <c r="R480" s="315"/>
      <c r="S480" s="315"/>
      <c r="T480" s="315"/>
      <c r="U480" s="315"/>
      <c r="V480" s="315"/>
      <c r="W480" s="315"/>
      <c r="X480" s="315"/>
      <c r="Y480" s="440"/>
      <c r="Z480" s="440"/>
      <c r="AA480" s="440"/>
      <c r="AB480" s="440"/>
      <c r="AC480" s="440"/>
      <c r="AD480" s="440"/>
      <c r="AE480" s="440"/>
      <c r="AF480" s="440"/>
      <c r="AG480" s="440"/>
      <c r="AH480" s="440"/>
      <c r="AI480" s="440"/>
      <c r="AJ480" s="440"/>
      <c r="AK480" s="440"/>
      <c r="AL480" s="440"/>
      <c r="AM480" s="318"/>
    </row>
    <row r="481" spans="1:39" s="309" customFormat="1" ht="15" outlineLevel="1">
      <c r="A481" s="544">
        <v>24</v>
      </c>
      <c r="B481" s="341" t="s">
        <v>14</v>
      </c>
      <c r="C481" s="317" t="s">
        <v>25</v>
      </c>
      <c r="D481" s="321"/>
      <c r="E481" s="321"/>
      <c r="F481" s="321"/>
      <c r="G481" s="321"/>
      <c r="H481" s="321"/>
      <c r="I481" s="321"/>
      <c r="J481" s="321"/>
      <c r="K481" s="321"/>
      <c r="L481" s="321"/>
      <c r="M481" s="321"/>
      <c r="N481" s="317"/>
      <c r="O481" s="321"/>
      <c r="P481" s="321"/>
      <c r="Q481" s="321"/>
      <c r="R481" s="321"/>
      <c r="S481" s="321"/>
      <c r="T481" s="321"/>
      <c r="U481" s="321"/>
      <c r="V481" s="321"/>
      <c r="W481" s="321"/>
      <c r="X481" s="321"/>
      <c r="Y481" s="436"/>
      <c r="Z481" s="436"/>
      <c r="AA481" s="436"/>
      <c r="AB481" s="436"/>
      <c r="AC481" s="436"/>
      <c r="AD481" s="436"/>
      <c r="AE481" s="436"/>
      <c r="AF481" s="436"/>
      <c r="AG481" s="436"/>
      <c r="AH481" s="436"/>
      <c r="AI481" s="436"/>
      <c r="AJ481" s="436"/>
      <c r="AK481" s="436"/>
      <c r="AL481" s="436"/>
      <c r="AM481" s="322">
        <f>SUM(Y481:AL481)</f>
        <v>0</v>
      </c>
    </row>
    <row r="482" spans="1:39" s="309" customFormat="1" ht="15" outlineLevel="1">
      <c r="A482" s="544"/>
      <c r="B482" s="341" t="s">
        <v>262</v>
      </c>
      <c r="C482" s="317" t="s">
        <v>164</v>
      </c>
      <c r="D482" s="321"/>
      <c r="E482" s="321"/>
      <c r="F482" s="321"/>
      <c r="G482" s="321"/>
      <c r="H482" s="321"/>
      <c r="I482" s="321"/>
      <c r="J482" s="321"/>
      <c r="K482" s="321"/>
      <c r="L482" s="321"/>
      <c r="M482" s="321"/>
      <c r="N482" s="494"/>
      <c r="O482" s="321"/>
      <c r="P482" s="321"/>
      <c r="Q482" s="321"/>
      <c r="R482" s="321"/>
      <c r="S482" s="321"/>
      <c r="T482" s="321"/>
      <c r="U482" s="321"/>
      <c r="V482" s="321"/>
      <c r="W482" s="321"/>
      <c r="X482" s="321"/>
      <c r="Y482" s="437">
        <f>Y481</f>
        <v>0</v>
      </c>
      <c r="Z482" s="437">
        <f>Z481</f>
        <v>0</v>
      </c>
      <c r="AA482" s="437">
        <f t="shared" ref="AA482:AL482" si="148">AA481</f>
        <v>0</v>
      </c>
      <c r="AB482" s="437">
        <f t="shared" si="148"/>
        <v>0</v>
      </c>
      <c r="AC482" s="437">
        <f t="shared" si="148"/>
        <v>0</v>
      </c>
      <c r="AD482" s="437">
        <f t="shared" si="148"/>
        <v>0</v>
      </c>
      <c r="AE482" s="437">
        <f t="shared" si="148"/>
        <v>0</v>
      </c>
      <c r="AF482" s="437">
        <f t="shared" si="148"/>
        <v>0</v>
      </c>
      <c r="AG482" s="437">
        <f t="shared" si="148"/>
        <v>0</v>
      </c>
      <c r="AH482" s="437">
        <f t="shared" si="148"/>
        <v>0</v>
      </c>
      <c r="AI482" s="437">
        <f t="shared" si="148"/>
        <v>0</v>
      </c>
      <c r="AJ482" s="437">
        <f t="shared" si="148"/>
        <v>0</v>
      </c>
      <c r="AK482" s="437">
        <f t="shared" si="148"/>
        <v>0</v>
      </c>
      <c r="AL482" s="437">
        <f t="shared" si="148"/>
        <v>0</v>
      </c>
      <c r="AM482" s="323"/>
    </row>
    <row r="483" spans="1:39" s="309" customFormat="1" ht="15" outlineLevel="1">
      <c r="A483" s="544"/>
      <c r="B483" s="341"/>
      <c r="C483" s="331"/>
      <c r="D483" s="317"/>
      <c r="E483" s="317"/>
      <c r="F483" s="317"/>
      <c r="G483" s="317"/>
      <c r="H483" s="317"/>
      <c r="I483" s="317"/>
      <c r="J483" s="317"/>
      <c r="K483" s="317"/>
      <c r="L483" s="317"/>
      <c r="M483" s="317"/>
      <c r="N483" s="317"/>
      <c r="O483" s="317"/>
      <c r="P483" s="317"/>
      <c r="Q483" s="317"/>
      <c r="R483" s="317"/>
      <c r="S483" s="317"/>
      <c r="T483" s="317"/>
      <c r="U483" s="317"/>
      <c r="V483" s="317"/>
      <c r="W483" s="317"/>
      <c r="X483" s="317"/>
      <c r="Y483" s="438"/>
      <c r="Z483" s="438"/>
      <c r="AA483" s="438"/>
      <c r="AB483" s="438"/>
      <c r="AC483" s="438"/>
      <c r="AD483" s="438"/>
      <c r="AE483" s="438"/>
      <c r="AF483" s="438"/>
      <c r="AG483" s="438"/>
      <c r="AH483" s="438"/>
      <c r="AI483" s="438"/>
      <c r="AJ483" s="438"/>
      <c r="AK483" s="438"/>
      <c r="AL483" s="438"/>
      <c r="AM483" s="332"/>
    </row>
    <row r="484" spans="1:39" s="309" customFormat="1" ht="15" outlineLevel="1">
      <c r="A484" s="544">
        <v>25</v>
      </c>
      <c r="B484" s="340" t="s">
        <v>21</v>
      </c>
      <c r="C484" s="317" t="s">
        <v>25</v>
      </c>
      <c r="D484" s="321"/>
      <c r="E484" s="321"/>
      <c r="F484" s="321"/>
      <c r="G484" s="321"/>
      <c r="H484" s="321"/>
      <c r="I484" s="321"/>
      <c r="J484" s="321"/>
      <c r="K484" s="321"/>
      <c r="L484" s="321"/>
      <c r="M484" s="321"/>
      <c r="N484" s="321">
        <v>0</v>
      </c>
      <c r="O484" s="321"/>
      <c r="P484" s="321"/>
      <c r="Q484" s="321"/>
      <c r="R484" s="321"/>
      <c r="S484" s="321"/>
      <c r="T484" s="321"/>
      <c r="U484" s="321"/>
      <c r="V484" s="321"/>
      <c r="W484" s="321"/>
      <c r="X484" s="321"/>
      <c r="Y484" s="441"/>
      <c r="Z484" s="441"/>
      <c r="AA484" s="441"/>
      <c r="AB484" s="441"/>
      <c r="AC484" s="441"/>
      <c r="AD484" s="441"/>
      <c r="AE484" s="441"/>
      <c r="AF484" s="441"/>
      <c r="AG484" s="441"/>
      <c r="AH484" s="441"/>
      <c r="AI484" s="441"/>
      <c r="AJ484" s="441"/>
      <c r="AK484" s="441"/>
      <c r="AL484" s="441"/>
      <c r="AM484" s="322">
        <f>SUM(Y484:AL484)</f>
        <v>0</v>
      </c>
    </row>
    <row r="485" spans="1:39" s="309" customFormat="1" ht="15" outlineLevel="1">
      <c r="A485" s="544"/>
      <c r="B485" s="341" t="s">
        <v>262</v>
      </c>
      <c r="C485" s="317" t="s">
        <v>164</v>
      </c>
      <c r="D485" s="321"/>
      <c r="E485" s="321"/>
      <c r="F485" s="321"/>
      <c r="G485" s="321"/>
      <c r="H485" s="321"/>
      <c r="I485" s="321"/>
      <c r="J485" s="321"/>
      <c r="K485" s="321"/>
      <c r="L485" s="321"/>
      <c r="M485" s="321"/>
      <c r="N485" s="321">
        <f>N484</f>
        <v>0</v>
      </c>
      <c r="O485" s="321"/>
      <c r="P485" s="321"/>
      <c r="Q485" s="321"/>
      <c r="R485" s="321"/>
      <c r="S485" s="321"/>
      <c r="T485" s="321"/>
      <c r="U485" s="321"/>
      <c r="V485" s="321"/>
      <c r="W485" s="321"/>
      <c r="X485" s="321"/>
      <c r="Y485" s="437">
        <f>Y484</f>
        <v>0</v>
      </c>
      <c r="Z485" s="437">
        <f>Z484</f>
        <v>0</v>
      </c>
      <c r="AA485" s="437">
        <f t="shared" ref="AA485:AL485" si="149">AA484</f>
        <v>0</v>
      </c>
      <c r="AB485" s="437">
        <f t="shared" si="149"/>
        <v>0</v>
      </c>
      <c r="AC485" s="437">
        <f t="shared" si="149"/>
        <v>0</v>
      </c>
      <c r="AD485" s="437">
        <f t="shared" si="149"/>
        <v>0</v>
      </c>
      <c r="AE485" s="437">
        <f t="shared" si="149"/>
        <v>0</v>
      </c>
      <c r="AF485" s="437">
        <f t="shared" si="149"/>
        <v>0</v>
      </c>
      <c r="AG485" s="437">
        <f t="shared" si="149"/>
        <v>0</v>
      </c>
      <c r="AH485" s="437">
        <f t="shared" si="149"/>
        <v>0</v>
      </c>
      <c r="AI485" s="437">
        <f t="shared" si="149"/>
        <v>0</v>
      </c>
      <c r="AJ485" s="437">
        <f t="shared" si="149"/>
        <v>0</v>
      </c>
      <c r="AK485" s="437">
        <f t="shared" si="149"/>
        <v>0</v>
      </c>
      <c r="AL485" s="437">
        <f t="shared" si="149"/>
        <v>0</v>
      </c>
      <c r="AM485" s="337"/>
    </row>
    <row r="486" spans="1:39" s="309" customFormat="1" ht="15" outlineLevel="1">
      <c r="A486" s="544"/>
      <c r="B486" s="340"/>
      <c r="C486" s="338"/>
      <c r="D486" s="317"/>
      <c r="E486" s="317"/>
      <c r="F486" s="317"/>
      <c r="G486" s="317"/>
      <c r="H486" s="317"/>
      <c r="I486" s="317"/>
      <c r="J486" s="317"/>
      <c r="K486" s="317"/>
      <c r="L486" s="317"/>
      <c r="M486" s="317"/>
      <c r="N486" s="317"/>
      <c r="O486" s="317"/>
      <c r="P486" s="317"/>
      <c r="Q486" s="317"/>
      <c r="R486" s="317"/>
      <c r="S486" s="317"/>
      <c r="T486" s="317"/>
      <c r="U486" s="317"/>
      <c r="V486" s="317"/>
      <c r="W486" s="317"/>
      <c r="X486" s="317"/>
      <c r="Y486" s="442"/>
      <c r="Z486" s="443"/>
      <c r="AA486" s="442"/>
      <c r="AB486" s="442"/>
      <c r="AC486" s="442"/>
      <c r="AD486" s="442"/>
      <c r="AE486" s="442"/>
      <c r="AF486" s="442"/>
      <c r="AG486" s="442"/>
      <c r="AH486" s="442"/>
      <c r="AI486" s="442"/>
      <c r="AJ486" s="442"/>
      <c r="AK486" s="442"/>
      <c r="AL486" s="442"/>
      <c r="AM486" s="339"/>
    </row>
    <row r="487" spans="1:39" ht="15.75" outlineLevel="1">
      <c r="A487" s="545"/>
      <c r="B487" s="314" t="s">
        <v>15</v>
      </c>
      <c r="C487" s="346"/>
      <c r="D487" s="316"/>
      <c r="E487" s="315"/>
      <c r="F487" s="315"/>
      <c r="G487" s="315"/>
      <c r="H487" s="315"/>
      <c r="I487" s="315"/>
      <c r="J487" s="315"/>
      <c r="K487" s="315"/>
      <c r="L487" s="315"/>
      <c r="M487" s="315"/>
      <c r="N487" s="317"/>
      <c r="O487" s="315"/>
      <c r="P487" s="315"/>
      <c r="Q487" s="315"/>
      <c r="R487" s="315"/>
      <c r="S487" s="315"/>
      <c r="T487" s="315"/>
      <c r="U487" s="315"/>
      <c r="V487" s="315"/>
      <c r="W487" s="315"/>
      <c r="X487" s="315"/>
      <c r="Y487" s="440"/>
      <c r="Z487" s="440"/>
      <c r="AA487" s="440"/>
      <c r="AB487" s="440"/>
      <c r="AC487" s="440"/>
      <c r="AD487" s="440"/>
      <c r="AE487" s="440"/>
      <c r="AF487" s="440"/>
      <c r="AG487" s="440"/>
      <c r="AH487" s="440"/>
      <c r="AI487" s="440"/>
      <c r="AJ487" s="440"/>
      <c r="AK487" s="440"/>
      <c r="AL487" s="440"/>
      <c r="AM487" s="318"/>
    </row>
    <row r="488" spans="1:39" ht="15" outlineLevel="1">
      <c r="A488" s="544">
        <v>26</v>
      </c>
      <c r="B488" s="347" t="s">
        <v>16</v>
      </c>
      <c r="C488" s="317" t="s">
        <v>25</v>
      </c>
      <c r="D488" s="321"/>
      <c r="E488" s="321"/>
      <c r="F488" s="321"/>
      <c r="G488" s="321"/>
      <c r="H488" s="321"/>
      <c r="I488" s="321"/>
      <c r="J488" s="321"/>
      <c r="K488" s="321"/>
      <c r="L488" s="321"/>
      <c r="M488" s="321"/>
      <c r="N488" s="321">
        <v>12</v>
      </c>
      <c r="O488" s="321"/>
      <c r="P488" s="321"/>
      <c r="Q488" s="321"/>
      <c r="R488" s="321"/>
      <c r="S488" s="321"/>
      <c r="T488" s="321"/>
      <c r="U488" s="321"/>
      <c r="V488" s="321"/>
      <c r="W488" s="321"/>
      <c r="X488" s="321"/>
      <c r="Y488" s="452"/>
      <c r="Z488" s="441"/>
      <c r="AA488" s="441"/>
      <c r="AB488" s="441"/>
      <c r="AC488" s="441"/>
      <c r="AD488" s="441"/>
      <c r="AE488" s="441"/>
      <c r="AF488" s="441"/>
      <c r="AG488" s="441"/>
      <c r="AH488" s="441"/>
      <c r="AI488" s="441"/>
      <c r="AJ488" s="441"/>
      <c r="AK488" s="441"/>
      <c r="AL488" s="441"/>
      <c r="AM488" s="322">
        <f>SUM(Y488:AL488)</f>
        <v>0</v>
      </c>
    </row>
    <row r="489" spans="1:39" ht="15" outlineLevel="1">
      <c r="B489" s="320" t="s">
        <v>262</v>
      </c>
      <c r="C489" s="317" t="s">
        <v>164</v>
      </c>
      <c r="D489" s="321"/>
      <c r="E489" s="321"/>
      <c r="F489" s="321"/>
      <c r="G489" s="321"/>
      <c r="H489" s="321"/>
      <c r="I489" s="321"/>
      <c r="J489" s="321"/>
      <c r="K489" s="321"/>
      <c r="L489" s="321"/>
      <c r="M489" s="321"/>
      <c r="N489" s="321">
        <f>N488</f>
        <v>12</v>
      </c>
      <c r="O489" s="321"/>
      <c r="P489" s="321"/>
      <c r="Q489" s="321"/>
      <c r="R489" s="321"/>
      <c r="S489" s="321"/>
      <c r="T489" s="321"/>
      <c r="U489" s="321"/>
      <c r="V489" s="321"/>
      <c r="W489" s="321"/>
      <c r="X489" s="321"/>
      <c r="Y489" s="437">
        <f>Y488</f>
        <v>0</v>
      </c>
      <c r="Z489" s="437">
        <f>Z488</f>
        <v>0</v>
      </c>
      <c r="AA489" s="437">
        <f t="shared" ref="AA489:AL489" si="150">AA488</f>
        <v>0</v>
      </c>
      <c r="AB489" s="437">
        <f t="shared" si="150"/>
        <v>0</v>
      </c>
      <c r="AC489" s="437">
        <f t="shared" si="150"/>
        <v>0</v>
      </c>
      <c r="AD489" s="437">
        <f t="shared" si="150"/>
        <v>0</v>
      </c>
      <c r="AE489" s="437">
        <f t="shared" si="150"/>
        <v>0</v>
      </c>
      <c r="AF489" s="437">
        <f t="shared" si="150"/>
        <v>0</v>
      </c>
      <c r="AG489" s="437">
        <f t="shared" si="150"/>
        <v>0</v>
      </c>
      <c r="AH489" s="437">
        <f t="shared" si="150"/>
        <v>0</v>
      </c>
      <c r="AI489" s="437">
        <f t="shared" si="150"/>
        <v>0</v>
      </c>
      <c r="AJ489" s="437">
        <f t="shared" si="150"/>
        <v>0</v>
      </c>
      <c r="AK489" s="437">
        <f t="shared" si="150"/>
        <v>0</v>
      </c>
      <c r="AL489" s="437">
        <f t="shared" si="150"/>
        <v>0</v>
      </c>
      <c r="AM489" s="332"/>
    </row>
    <row r="490" spans="1:39" ht="15" outlineLevel="1">
      <c r="A490" s="547"/>
      <c r="B490" s="348"/>
      <c r="C490" s="317"/>
      <c r="D490" s="317"/>
      <c r="E490" s="317"/>
      <c r="F490" s="317"/>
      <c r="G490" s="317"/>
      <c r="H490" s="317"/>
      <c r="I490" s="317"/>
      <c r="J490" s="317"/>
      <c r="K490" s="317"/>
      <c r="L490" s="317"/>
      <c r="M490" s="317"/>
      <c r="N490" s="317"/>
      <c r="O490" s="317"/>
      <c r="P490" s="317"/>
      <c r="Q490" s="317"/>
      <c r="R490" s="317"/>
      <c r="S490" s="317"/>
      <c r="T490" s="317"/>
      <c r="U490" s="317"/>
      <c r="V490" s="317"/>
      <c r="W490" s="317"/>
      <c r="X490" s="317"/>
      <c r="Y490" s="449"/>
      <c r="Z490" s="450"/>
      <c r="AA490" s="450"/>
      <c r="AB490" s="450"/>
      <c r="AC490" s="450"/>
      <c r="AD490" s="450"/>
      <c r="AE490" s="450"/>
      <c r="AF490" s="450"/>
      <c r="AG490" s="450"/>
      <c r="AH490" s="450"/>
      <c r="AI490" s="450"/>
      <c r="AJ490" s="450"/>
      <c r="AK490" s="450"/>
      <c r="AL490" s="450"/>
      <c r="AM490" s="323"/>
    </row>
    <row r="491" spans="1:39" ht="15" outlineLevel="1">
      <c r="A491" s="544">
        <v>27</v>
      </c>
      <c r="B491" s="347" t="s">
        <v>17</v>
      </c>
      <c r="C491" s="317" t="s">
        <v>25</v>
      </c>
      <c r="D491" s="321"/>
      <c r="E491" s="321"/>
      <c r="F491" s="321"/>
      <c r="G491" s="321"/>
      <c r="H491" s="321"/>
      <c r="I491" s="321"/>
      <c r="J491" s="321"/>
      <c r="K491" s="321"/>
      <c r="L491" s="321"/>
      <c r="M491" s="321"/>
      <c r="N491" s="321">
        <v>12</v>
      </c>
      <c r="O491" s="321"/>
      <c r="P491" s="321"/>
      <c r="Q491" s="321"/>
      <c r="R491" s="321"/>
      <c r="S491" s="321"/>
      <c r="T491" s="321"/>
      <c r="U491" s="321"/>
      <c r="V491" s="321"/>
      <c r="W491" s="321"/>
      <c r="X491" s="321"/>
      <c r="Y491" s="452"/>
      <c r="Z491" s="441"/>
      <c r="AA491" s="441"/>
      <c r="AB491" s="441"/>
      <c r="AC491" s="441"/>
      <c r="AD491" s="441"/>
      <c r="AE491" s="441"/>
      <c r="AF491" s="441"/>
      <c r="AG491" s="441"/>
      <c r="AH491" s="441"/>
      <c r="AI491" s="441"/>
      <c r="AJ491" s="441"/>
      <c r="AK491" s="441"/>
      <c r="AL491" s="441"/>
      <c r="AM491" s="322">
        <f>SUM(Y491:AL491)</f>
        <v>0</v>
      </c>
    </row>
    <row r="492" spans="1:39" ht="15" outlineLevel="1">
      <c r="B492" s="320" t="s">
        <v>262</v>
      </c>
      <c r="C492" s="317" t="s">
        <v>164</v>
      </c>
      <c r="D492" s="321"/>
      <c r="E492" s="321"/>
      <c r="F492" s="321"/>
      <c r="G492" s="321"/>
      <c r="H492" s="321"/>
      <c r="I492" s="321"/>
      <c r="J492" s="321"/>
      <c r="K492" s="321"/>
      <c r="L492" s="321"/>
      <c r="M492" s="321"/>
      <c r="N492" s="321">
        <f>N491</f>
        <v>12</v>
      </c>
      <c r="O492" s="321"/>
      <c r="P492" s="321"/>
      <c r="Q492" s="321"/>
      <c r="R492" s="321"/>
      <c r="S492" s="321"/>
      <c r="T492" s="321"/>
      <c r="U492" s="321"/>
      <c r="V492" s="321"/>
      <c r="W492" s="321"/>
      <c r="X492" s="321"/>
      <c r="Y492" s="437">
        <f>Y491</f>
        <v>0</v>
      </c>
      <c r="Z492" s="437">
        <f>Z491</f>
        <v>0</v>
      </c>
      <c r="AA492" s="437">
        <f t="shared" ref="AA492:AL492" si="151">AA491</f>
        <v>0</v>
      </c>
      <c r="AB492" s="437">
        <f t="shared" si="151"/>
        <v>0</v>
      </c>
      <c r="AC492" s="437">
        <f t="shared" si="151"/>
        <v>0</v>
      </c>
      <c r="AD492" s="437">
        <f t="shared" si="151"/>
        <v>0</v>
      </c>
      <c r="AE492" s="437">
        <f t="shared" si="151"/>
        <v>0</v>
      </c>
      <c r="AF492" s="437">
        <f t="shared" si="151"/>
        <v>0</v>
      </c>
      <c r="AG492" s="437">
        <f t="shared" si="151"/>
        <v>0</v>
      </c>
      <c r="AH492" s="437">
        <f t="shared" si="151"/>
        <v>0</v>
      </c>
      <c r="AI492" s="437">
        <f t="shared" si="151"/>
        <v>0</v>
      </c>
      <c r="AJ492" s="437">
        <f t="shared" si="151"/>
        <v>0</v>
      </c>
      <c r="AK492" s="437">
        <f t="shared" si="151"/>
        <v>0</v>
      </c>
      <c r="AL492" s="437">
        <f t="shared" si="151"/>
        <v>0</v>
      </c>
      <c r="AM492" s="332"/>
    </row>
    <row r="493" spans="1:39" ht="15.75" outlineLevel="1">
      <c r="A493" s="547"/>
      <c r="B493" s="349"/>
      <c r="C493" s="326"/>
      <c r="D493" s="317"/>
      <c r="E493" s="317"/>
      <c r="F493" s="317"/>
      <c r="G493" s="317"/>
      <c r="H493" s="317"/>
      <c r="I493" s="317"/>
      <c r="J493" s="317"/>
      <c r="K493" s="317"/>
      <c r="L493" s="317"/>
      <c r="M493" s="317"/>
      <c r="N493" s="326"/>
      <c r="O493" s="317"/>
      <c r="P493" s="317"/>
      <c r="Q493" s="317"/>
      <c r="R493" s="317"/>
      <c r="S493" s="317"/>
      <c r="T493" s="317"/>
      <c r="U493" s="317"/>
      <c r="V493" s="317"/>
      <c r="W493" s="317"/>
      <c r="X493" s="317"/>
      <c r="Y493" s="438"/>
      <c r="Z493" s="438"/>
      <c r="AA493" s="438"/>
      <c r="AB493" s="438"/>
      <c r="AC493" s="438"/>
      <c r="AD493" s="438"/>
      <c r="AE493" s="438"/>
      <c r="AF493" s="438"/>
      <c r="AG493" s="438"/>
      <c r="AH493" s="438"/>
      <c r="AI493" s="438"/>
      <c r="AJ493" s="438"/>
      <c r="AK493" s="438"/>
      <c r="AL493" s="438"/>
      <c r="AM493" s="332"/>
    </row>
    <row r="494" spans="1:39" ht="15" outlineLevel="1">
      <c r="A494" s="544">
        <v>28</v>
      </c>
      <c r="B494" s="347" t="s">
        <v>18</v>
      </c>
      <c r="C494" s="317" t="s">
        <v>25</v>
      </c>
      <c r="D494" s="321"/>
      <c r="E494" s="321"/>
      <c r="F494" s="321"/>
      <c r="G494" s="321"/>
      <c r="H494" s="321"/>
      <c r="I494" s="321"/>
      <c r="J494" s="321"/>
      <c r="K494" s="321"/>
      <c r="L494" s="321"/>
      <c r="M494" s="321"/>
      <c r="N494" s="321">
        <v>0</v>
      </c>
      <c r="O494" s="321"/>
      <c r="P494" s="321"/>
      <c r="Q494" s="321"/>
      <c r="R494" s="321"/>
      <c r="S494" s="321"/>
      <c r="T494" s="321"/>
      <c r="U494" s="321"/>
      <c r="V494" s="321"/>
      <c r="W494" s="321"/>
      <c r="X494" s="321"/>
      <c r="Y494" s="452"/>
      <c r="Z494" s="441"/>
      <c r="AA494" s="441"/>
      <c r="AB494" s="441"/>
      <c r="AC494" s="441"/>
      <c r="AD494" s="441"/>
      <c r="AE494" s="441"/>
      <c r="AF494" s="441"/>
      <c r="AG494" s="441"/>
      <c r="AH494" s="441"/>
      <c r="AI494" s="441"/>
      <c r="AJ494" s="441"/>
      <c r="AK494" s="441"/>
      <c r="AL494" s="441"/>
      <c r="AM494" s="322">
        <f>SUM(Y494:AL494)</f>
        <v>0</v>
      </c>
    </row>
    <row r="495" spans="1:39" ht="15" outlineLevel="1">
      <c r="B495" s="320" t="s">
        <v>262</v>
      </c>
      <c r="C495" s="317" t="s">
        <v>164</v>
      </c>
      <c r="D495" s="321"/>
      <c r="E495" s="321"/>
      <c r="F495" s="321"/>
      <c r="G495" s="321"/>
      <c r="H495" s="321"/>
      <c r="I495" s="321"/>
      <c r="J495" s="321"/>
      <c r="K495" s="321"/>
      <c r="L495" s="321"/>
      <c r="M495" s="321"/>
      <c r="N495" s="321">
        <f>N494</f>
        <v>0</v>
      </c>
      <c r="O495" s="321"/>
      <c r="P495" s="321"/>
      <c r="Q495" s="321"/>
      <c r="R495" s="321"/>
      <c r="S495" s="321"/>
      <c r="T495" s="321"/>
      <c r="U495" s="321"/>
      <c r="V495" s="321"/>
      <c r="W495" s="321"/>
      <c r="X495" s="321"/>
      <c r="Y495" s="437">
        <f>Y494</f>
        <v>0</v>
      </c>
      <c r="Z495" s="437">
        <f>Z494</f>
        <v>0</v>
      </c>
      <c r="AA495" s="437">
        <f t="shared" ref="AA495:AL495" si="152">AA494</f>
        <v>0</v>
      </c>
      <c r="AB495" s="437">
        <f t="shared" si="152"/>
        <v>0</v>
      </c>
      <c r="AC495" s="437">
        <f t="shared" si="152"/>
        <v>0</v>
      </c>
      <c r="AD495" s="437">
        <f t="shared" si="152"/>
        <v>0</v>
      </c>
      <c r="AE495" s="437">
        <f t="shared" si="152"/>
        <v>0</v>
      </c>
      <c r="AF495" s="437">
        <f t="shared" si="152"/>
        <v>0</v>
      </c>
      <c r="AG495" s="437">
        <f t="shared" si="152"/>
        <v>0</v>
      </c>
      <c r="AH495" s="437">
        <f t="shared" si="152"/>
        <v>0</v>
      </c>
      <c r="AI495" s="437">
        <f t="shared" si="152"/>
        <v>0</v>
      </c>
      <c r="AJ495" s="437">
        <f t="shared" si="152"/>
        <v>0</v>
      </c>
      <c r="AK495" s="437">
        <f t="shared" si="152"/>
        <v>0</v>
      </c>
      <c r="AL495" s="437">
        <f t="shared" si="152"/>
        <v>0</v>
      </c>
      <c r="AM495" s="323"/>
    </row>
    <row r="496" spans="1:39" ht="15" outlineLevel="1">
      <c r="A496" s="547"/>
      <c r="B496" s="348"/>
      <c r="C496" s="317"/>
      <c r="D496" s="317"/>
      <c r="E496" s="317"/>
      <c r="F496" s="317"/>
      <c r="G496" s="317"/>
      <c r="H496" s="317"/>
      <c r="I496" s="317"/>
      <c r="J496" s="317"/>
      <c r="K496" s="317"/>
      <c r="L496" s="317"/>
      <c r="M496" s="317"/>
      <c r="N496" s="317"/>
      <c r="O496" s="317"/>
      <c r="P496" s="317"/>
      <c r="Q496" s="317"/>
      <c r="R496" s="317"/>
      <c r="S496" s="317"/>
      <c r="T496" s="317"/>
      <c r="U496" s="317"/>
      <c r="V496" s="317"/>
      <c r="W496" s="317"/>
      <c r="X496" s="317"/>
      <c r="Y496" s="438"/>
      <c r="Z496" s="438"/>
      <c r="AA496" s="438"/>
      <c r="AB496" s="438"/>
      <c r="AC496" s="438"/>
      <c r="AD496" s="438"/>
      <c r="AE496" s="438"/>
      <c r="AF496" s="438"/>
      <c r="AG496" s="438"/>
      <c r="AH496" s="438"/>
      <c r="AI496" s="438"/>
      <c r="AJ496" s="438"/>
      <c r="AK496" s="438"/>
      <c r="AL496" s="438"/>
      <c r="AM496" s="332"/>
    </row>
    <row r="497" spans="1:39" ht="15" outlineLevel="1">
      <c r="A497" s="544">
        <v>29</v>
      </c>
      <c r="B497" s="350" t="s">
        <v>19</v>
      </c>
      <c r="C497" s="317" t="s">
        <v>25</v>
      </c>
      <c r="D497" s="321"/>
      <c r="E497" s="321"/>
      <c r="F497" s="321"/>
      <c r="G497" s="321"/>
      <c r="H497" s="321"/>
      <c r="I497" s="321"/>
      <c r="J497" s="321"/>
      <c r="K497" s="321"/>
      <c r="L497" s="321"/>
      <c r="M497" s="321"/>
      <c r="N497" s="321">
        <v>0</v>
      </c>
      <c r="O497" s="321"/>
      <c r="P497" s="321"/>
      <c r="Q497" s="321"/>
      <c r="R497" s="321"/>
      <c r="S497" s="321"/>
      <c r="T497" s="321"/>
      <c r="U497" s="321"/>
      <c r="V497" s="321"/>
      <c r="W497" s="321"/>
      <c r="X497" s="321"/>
      <c r="Y497" s="452"/>
      <c r="Z497" s="441"/>
      <c r="AA497" s="441"/>
      <c r="AB497" s="441"/>
      <c r="AC497" s="441"/>
      <c r="AD497" s="441"/>
      <c r="AE497" s="441"/>
      <c r="AF497" s="441"/>
      <c r="AG497" s="441"/>
      <c r="AH497" s="441"/>
      <c r="AI497" s="441"/>
      <c r="AJ497" s="441"/>
      <c r="AK497" s="441"/>
      <c r="AL497" s="441"/>
      <c r="AM497" s="322">
        <f>SUM(Y497:AL497)</f>
        <v>0</v>
      </c>
    </row>
    <row r="498" spans="1:39" ht="15" outlineLevel="1">
      <c r="B498" s="350" t="s">
        <v>262</v>
      </c>
      <c r="C498" s="317" t="s">
        <v>164</v>
      </c>
      <c r="D498" s="321"/>
      <c r="E498" s="321"/>
      <c r="F498" s="321"/>
      <c r="G498" s="321"/>
      <c r="H498" s="321"/>
      <c r="I498" s="321"/>
      <c r="J498" s="321"/>
      <c r="K498" s="321"/>
      <c r="L498" s="321"/>
      <c r="M498" s="321"/>
      <c r="N498" s="321">
        <f>N497</f>
        <v>0</v>
      </c>
      <c r="O498" s="321"/>
      <c r="P498" s="321"/>
      <c r="Q498" s="321"/>
      <c r="R498" s="321"/>
      <c r="S498" s="321"/>
      <c r="T498" s="321"/>
      <c r="U498" s="321"/>
      <c r="V498" s="321"/>
      <c r="W498" s="321"/>
      <c r="X498" s="321"/>
      <c r="Y498" s="437">
        <f>Y497</f>
        <v>0</v>
      </c>
      <c r="Z498" s="437">
        <f t="shared" ref="Z498:AL498" si="153">Z497</f>
        <v>0</v>
      </c>
      <c r="AA498" s="437">
        <f t="shared" si="153"/>
        <v>0</v>
      </c>
      <c r="AB498" s="437">
        <f t="shared" si="153"/>
        <v>0</v>
      </c>
      <c r="AC498" s="437">
        <f t="shared" si="153"/>
        <v>0</v>
      </c>
      <c r="AD498" s="437">
        <f t="shared" si="153"/>
        <v>0</v>
      </c>
      <c r="AE498" s="437">
        <f t="shared" si="153"/>
        <v>0</v>
      </c>
      <c r="AF498" s="437">
        <f t="shared" si="153"/>
        <v>0</v>
      </c>
      <c r="AG498" s="437">
        <f t="shared" si="153"/>
        <v>0</v>
      </c>
      <c r="AH498" s="437">
        <f t="shared" si="153"/>
        <v>0</v>
      </c>
      <c r="AI498" s="437">
        <f t="shared" si="153"/>
        <v>0</v>
      </c>
      <c r="AJ498" s="437">
        <f t="shared" si="153"/>
        <v>0</v>
      </c>
      <c r="AK498" s="437">
        <f t="shared" si="153"/>
        <v>0</v>
      </c>
      <c r="AL498" s="437">
        <f t="shared" si="153"/>
        <v>0</v>
      </c>
      <c r="AM498" s="323"/>
    </row>
    <row r="499" spans="1:39" ht="15" outlineLevel="1">
      <c r="B499" s="350"/>
      <c r="C499" s="317"/>
      <c r="D499" s="317"/>
      <c r="E499" s="317"/>
      <c r="F499" s="317"/>
      <c r="G499" s="317"/>
      <c r="H499" s="317"/>
      <c r="I499" s="317"/>
      <c r="J499" s="317"/>
      <c r="K499" s="317"/>
      <c r="L499" s="317"/>
      <c r="M499" s="317"/>
      <c r="N499" s="317"/>
      <c r="O499" s="317"/>
      <c r="P499" s="317"/>
      <c r="Q499" s="317"/>
      <c r="R499" s="317"/>
      <c r="S499" s="317"/>
      <c r="T499" s="317"/>
      <c r="U499" s="317"/>
      <c r="V499" s="317"/>
      <c r="W499" s="317"/>
      <c r="X499" s="317"/>
      <c r="Y499" s="449"/>
      <c r="Z499" s="449"/>
      <c r="AA499" s="449"/>
      <c r="AB499" s="449"/>
      <c r="AC499" s="449"/>
      <c r="AD499" s="449"/>
      <c r="AE499" s="449"/>
      <c r="AF499" s="449"/>
      <c r="AG499" s="449"/>
      <c r="AH499" s="449"/>
      <c r="AI499" s="449"/>
      <c r="AJ499" s="449"/>
      <c r="AK499" s="449"/>
      <c r="AL499" s="449"/>
      <c r="AM499" s="339"/>
    </row>
    <row r="500" spans="1:39" s="309" customFormat="1" ht="15" outlineLevel="1">
      <c r="A500" s="544">
        <v>30</v>
      </c>
      <c r="B500" s="340" t="s">
        <v>502</v>
      </c>
      <c r="C500" s="317" t="s">
        <v>25</v>
      </c>
      <c r="D500" s="321"/>
      <c r="E500" s="321"/>
      <c r="F500" s="321"/>
      <c r="G500" s="321"/>
      <c r="H500" s="321"/>
      <c r="I500" s="321"/>
      <c r="J500" s="321"/>
      <c r="K500" s="321"/>
      <c r="L500" s="321"/>
      <c r="M500" s="321"/>
      <c r="N500" s="321">
        <v>0</v>
      </c>
      <c r="O500" s="321"/>
      <c r="P500" s="321"/>
      <c r="Q500" s="321"/>
      <c r="R500" s="321"/>
      <c r="S500" s="321"/>
      <c r="T500" s="321"/>
      <c r="U500" s="321"/>
      <c r="V500" s="321"/>
      <c r="W500" s="321"/>
      <c r="X500" s="321"/>
      <c r="Y500" s="436"/>
      <c r="Z500" s="436"/>
      <c r="AA500" s="436"/>
      <c r="AB500" s="436"/>
      <c r="AC500" s="436"/>
      <c r="AD500" s="436"/>
      <c r="AE500" s="436"/>
      <c r="AF500" s="436"/>
      <c r="AG500" s="436"/>
      <c r="AH500" s="436"/>
      <c r="AI500" s="436"/>
      <c r="AJ500" s="436"/>
      <c r="AK500" s="436"/>
      <c r="AL500" s="436"/>
      <c r="AM500" s="322">
        <f>SUM(Y500:AL500)</f>
        <v>0</v>
      </c>
    </row>
    <row r="501" spans="1:39" s="309" customFormat="1" ht="15" outlineLevel="1">
      <c r="A501" s="544"/>
      <c r="B501" s="350" t="s">
        <v>262</v>
      </c>
      <c r="C501" s="317" t="s">
        <v>164</v>
      </c>
      <c r="D501" s="321"/>
      <c r="E501" s="321"/>
      <c r="F501" s="321"/>
      <c r="G501" s="321"/>
      <c r="H501" s="321"/>
      <c r="I501" s="321"/>
      <c r="J501" s="321"/>
      <c r="K501" s="321"/>
      <c r="L501" s="321"/>
      <c r="M501" s="321"/>
      <c r="N501" s="321">
        <f>N500</f>
        <v>0</v>
      </c>
      <c r="O501" s="321"/>
      <c r="P501" s="321"/>
      <c r="Q501" s="321"/>
      <c r="R501" s="321"/>
      <c r="S501" s="321"/>
      <c r="T501" s="321"/>
      <c r="U501" s="321"/>
      <c r="V501" s="321"/>
      <c r="W501" s="321"/>
      <c r="X501" s="321"/>
      <c r="Y501" s="437">
        <f>Y500</f>
        <v>0</v>
      </c>
      <c r="Z501" s="437">
        <f t="shared" ref="Z501:AL501" si="154">Z500</f>
        <v>0</v>
      </c>
      <c r="AA501" s="437">
        <f t="shared" si="154"/>
        <v>0</v>
      </c>
      <c r="AB501" s="437">
        <f t="shared" si="154"/>
        <v>0</v>
      </c>
      <c r="AC501" s="437">
        <f t="shared" si="154"/>
        <v>0</v>
      </c>
      <c r="AD501" s="437">
        <f t="shared" si="154"/>
        <v>0</v>
      </c>
      <c r="AE501" s="437">
        <f t="shared" si="154"/>
        <v>0</v>
      </c>
      <c r="AF501" s="437">
        <f t="shared" si="154"/>
        <v>0</v>
      </c>
      <c r="AG501" s="437">
        <f t="shared" si="154"/>
        <v>0</v>
      </c>
      <c r="AH501" s="437">
        <f t="shared" si="154"/>
        <v>0</v>
      </c>
      <c r="AI501" s="437">
        <f t="shared" si="154"/>
        <v>0</v>
      </c>
      <c r="AJ501" s="437">
        <f t="shared" si="154"/>
        <v>0</v>
      </c>
      <c r="AK501" s="437">
        <f t="shared" si="154"/>
        <v>0</v>
      </c>
      <c r="AL501" s="437">
        <f t="shared" si="154"/>
        <v>0</v>
      </c>
      <c r="AM501" s="323"/>
    </row>
    <row r="502" spans="1:39" s="309" customFormat="1" ht="15" outlineLevel="1">
      <c r="A502" s="544"/>
      <c r="B502" s="350"/>
      <c r="C502" s="317"/>
      <c r="D502" s="317"/>
      <c r="E502" s="317"/>
      <c r="F502" s="317"/>
      <c r="G502" s="317"/>
      <c r="H502" s="317"/>
      <c r="I502" s="317"/>
      <c r="J502" s="317"/>
      <c r="K502" s="317"/>
      <c r="L502" s="317"/>
      <c r="M502" s="317"/>
      <c r="N502" s="317"/>
      <c r="O502" s="317"/>
      <c r="P502" s="317"/>
      <c r="Q502" s="317"/>
      <c r="R502" s="317"/>
      <c r="S502" s="317"/>
      <c r="T502" s="317"/>
      <c r="U502" s="317"/>
      <c r="V502" s="317"/>
      <c r="W502" s="317"/>
      <c r="X502" s="317"/>
      <c r="Y502" s="438"/>
      <c r="Z502" s="438"/>
      <c r="AA502" s="438"/>
      <c r="AB502" s="438"/>
      <c r="AC502" s="438"/>
      <c r="AD502" s="438"/>
      <c r="AE502" s="438"/>
      <c r="AF502" s="438"/>
      <c r="AG502" s="438"/>
      <c r="AH502" s="438"/>
      <c r="AI502" s="438"/>
      <c r="AJ502" s="438"/>
      <c r="AK502" s="438"/>
      <c r="AL502" s="438"/>
      <c r="AM502" s="339"/>
    </row>
    <row r="503" spans="1:39" s="309" customFormat="1" ht="15.75" outlineLevel="1">
      <c r="A503" s="544"/>
      <c r="B503" s="314" t="s">
        <v>503</v>
      </c>
      <c r="C503" s="317"/>
      <c r="D503" s="317"/>
      <c r="E503" s="317"/>
      <c r="F503" s="317"/>
      <c r="G503" s="317"/>
      <c r="H503" s="317"/>
      <c r="I503" s="317"/>
      <c r="J503" s="317"/>
      <c r="K503" s="317"/>
      <c r="L503" s="317"/>
      <c r="M503" s="317"/>
      <c r="N503" s="317"/>
      <c r="O503" s="317"/>
      <c r="P503" s="317"/>
      <c r="Q503" s="317"/>
      <c r="R503" s="317"/>
      <c r="S503" s="317"/>
      <c r="T503" s="317"/>
      <c r="U503" s="317"/>
      <c r="V503" s="317"/>
      <c r="W503" s="317"/>
      <c r="X503" s="317"/>
      <c r="Y503" s="438"/>
      <c r="Z503" s="438"/>
      <c r="AA503" s="438"/>
      <c r="AB503" s="438"/>
      <c r="AC503" s="438"/>
      <c r="AD503" s="438"/>
      <c r="AE503" s="438"/>
      <c r="AF503" s="438"/>
      <c r="AG503" s="438"/>
      <c r="AH503" s="438"/>
      <c r="AI503" s="438"/>
      <c r="AJ503" s="438"/>
      <c r="AK503" s="438"/>
      <c r="AL503" s="438"/>
      <c r="AM503" s="339"/>
    </row>
    <row r="504" spans="1:39" s="309" customFormat="1" ht="15" outlineLevel="1">
      <c r="A504" s="544">
        <v>31</v>
      </c>
      <c r="B504" s="350" t="s">
        <v>667</v>
      </c>
      <c r="C504" s="317" t="s">
        <v>25</v>
      </c>
      <c r="D504" s="321"/>
      <c r="E504" s="321"/>
      <c r="F504" s="321"/>
      <c r="G504" s="321"/>
      <c r="H504" s="321"/>
      <c r="I504" s="321"/>
      <c r="J504" s="321"/>
      <c r="K504" s="321"/>
      <c r="L504" s="321"/>
      <c r="M504" s="321"/>
      <c r="N504" s="321">
        <v>12</v>
      </c>
      <c r="O504" s="321"/>
      <c r="P504" s="321"/>
      <c r="Q504" s="321"/>
      <c r="R504" s="321"/>
      <c r="S504" s="321"/>
      <c r="T504" s="321"/>
      <c r="U504" s="321"/>
      <c r="V504" s="321"/>
      <c r="W504" s="321"/>
      <c r="X504" s="321"/>
      <c r="Y504" s="436"/>
      <c r="Z504" s="436"/>
      <c r="AA504" s="436"/>
      <c r="AB504" s="436"/>
      <c r="AC504" s="436"/>
      <c r="AD504" s="436"/>
      <c r="AE504" s="436"/>
      <c r="AF504" s="436"/>
      <c r="AG504" s="436"/>
      <c r="AH504" s="436"/>
      <c r="AI504" s="436"/>
      <c r="AJ504" s="436"/>
      <c r="AK504" s="436"/>
      <c r="AL504" s="436"/>
      <c r="AM504" s="322">
        <f>SUM(Y504:AL504)</f>
        <v>0</v>
      </c>
    </row>
    <row r="505" spans="1:39" s="309" customFormat="1" ht="15" outlineLevel="1">
      <c r="A505" s="544"/>
      <c r="B505" s="350" t="s">
        <v>262</v>
      </c>
      <c r="C505" s="317" t="s">
        <v>164</v>
      </c>
      <c r="D505" s="321"/>
      <c r="E505" s="321"/>
      <c r="F505" s="321"/>
      <c r="G505" s="321"/>
      <c r="H505" s="321"/>
      <c r="I505" s="321"/>
      <c r="J505" s="321"/>
      <c r="K505" s="321"/>
      <c r="L505" s="321"/>
      <c r="M505" s="321"/>
      <c r="N505" s="321">
        <f>N504</f>
        <v>12</v>
      </c>
      <c r="O505" s="321"/>
      <c r="P505" s="321"/>
      <c r="Q505" s="321"/>
      <c r="R505" s="321"/>
      <c r="S505" s="321"/>
      <c r="T505" s="321"/>
      <c r="U505" s="321"/>
      <c r="V505" s="321"/>
      <c r="W505" s="321"/>
      <c r="X505" s="321"/>
      <c r="Y505" s="437">
        <f>Y504</f>
        <v>0</v>
      </c>
      <c r="Z505" s="437">
        <f t="shared" ref="Z505:AL505" si="155">Z504</f>
        <v>0</v>
      </c>
      <c r="AA505" s="437">
        <f t="shared" si="155"/>
        <v>0</v>
      </c>
      <c r="AB505" s="437">
        <f t="shared" si="155"/>
        <v>0</v>
      </c>
      <c r="AC505" s="437">
        <f t="shared" si="155"/>
        <v>0</v>
      </c>
      <c r="AD505" s="437">
        <f t="shared" si="155"/>
        <v>0</v>
      </c>
      <c r="AE505" s="437">
        <f t="shared" si="155"/>
        <v>0</v>
      </c>
      <c r="AF505" s="437">
        <f t="shared" si="155"/>
        <v>0</v>
      </c>
      <c r="AG505" s="437">
        <f t="shared" si="155"/>
        <v>0</v>
      </c>
      <c r="AH505" s="437">
        <f t="shared" si="155"/>
        <v>0</v>
      </c>
      <c r="AI505" s="437">
        <f t="shared" si="155"/>
        <v>0</v>
      </c>
      <c r="AJ505" s="437">
        <f t="shared" si="155"/>
        <v>0</v>
      </c>
      <c r="AK505" s="437">
        <f t="shared" si="155"/>
        <v>0</v>
      </c>
      <c r="AL505" s="437">
        <f t="shared" si="155"/>
        <v>0</v>
      </c>
      <c r="AM505" s="323"/>
    </row>
    <row r="506" spans="1:39" s="309" customFormat="1" ht="15" outlineLevel="1">
      <c r="A506" s="544"/>
      <c r="B506" s="350"/>
      <c r="C506" s="317"/>
      <c r="D506" s="317"/>
      <c r="E506" s="317"/>
      <c r="F506" s="317"/>
      <c r="G506" s="317"/>
      <c r="H506" s="317"/>
      <c r="I506" s="317"/>
      <c r="J506" s="317"/>
      <c r="K506" s="317"/>
      <c r="L506" s="317"/>
      <c r="M506" s="317"/>
      <c r="N506" s="317"/>
      <c r="O506" s="317"/>
      <c r="P506" s="317"/>
      <c r="Q506" s="317"/>
      <c r="R506" s="317"/>
      <c r="S506" s="317"/>
      <c r="T506" s="317"/>
      <c r="U506" s="317"/>
      <c r="V506" s="317"/>
      <c r="W506" s="317"/>
      <c r="X506" s="317"/>
      <c r="Y506" s="438"/>
      <c r="Z506" s="438"/>
      <c r="AA506" s="438"/>
      <c r="AB506" s="438"/>
      <c r="AC506" s="438"/>
      <c r="AD506" s="438"/>
      <c r="AE506" s="438"/>
      <c r="AF506" s="438"/>
      <c r="AG506" s="438"/>
      <c r="AH506" s="438"/>
      <c r="AI506" s="438"/>
      <c r="AJ506" s="438"/>
      <c r="AK506" s="438"/>
      <c r="AL506" s="438"/>
      <c r="AM506" s="339"/>
    </row>
    <row r="507" spans="1:39" s="309" customFormat="1" ht="15" outlineLevel="1">
      <c r="A507" s="544">
        <v>32</v>
      </c>
      <c r="B507" s="350" t="s">
        <v>505</v>
      </c>
      <c r="C507" s="317" t="s">
        <v>25</v>
      </c>
      <c r="D507" s="321"/>
      <c r="E507" s="321"/>
      <c r="F507" s="321"/>
      <c r="G507" s="321"/>
      <c r="H507" s="321"/>
      <c r="I507" s="321"/>
      <c r="J507" s="321"/>
      <c r="K507" s="321"/>
      <c r="L507" s="321"/>
      <c r="M507" s="321"/>
      <c r="N507" s="321">
        <v>0</v>
      </c>
      <c r="O507" s="321">
        <v>3831</v>
      </c>
      <c r="P507" s="321">
        <f>+'7-d.  2014'!V52</f>
        <v>0</v>
      </c>
      <c r="Q507" s="321">
        <f>+'7-d.  2014'!W52</f>
        <v>0</v>
      </c>
      <c r="R507" s="321">
        <f>+'7-d.  2014'!X52</f>
        <v>0</v>
      </c>
      <c r="S507" s="321">
        <f>+'7-d.  2014'!Y52</f>
        <v>0</v>
      </c>
      <c r="T507" s="321">
        <f>+'7-d.  2014'!Z52</f>
        <v>0</v>
      </c>
      <c r="U507" s="321">
        <f>+'7-d.  2014'!AA52</f>
        <v>0</v>
      </c>
      <c r="V507" s="321">
        <f>+'7-d.  2014'!AB52</f>
        <v>0</v>
      </c>
      <c r="W507" s="321">
        <f>+'7-d.  2014'!AC52</f>
        <v>0</v>
      </c>
      <c r="X507" s="321">
        <f>+'7-d.  2014'!AD52</f>
        <v>0</v>
      </c>
      <c r="Y507" s="436">
        <v>1</v>
      </c>
      <c r="Z507" s="436"/>
      <c r="AA507" s="436"/>
      <c r="AB507" s="436"/>
      <c r="AC507" s="436"/>
      <c r="AD507" s="436"/>
      <c r="AE507" s="436"/>
      <c r="AF507" s="436"/>
      <c r="AG507" s="436"/>
      <c r="AH507" s="436"/>
      <c r="AI507" s="436"/>
      <c r="AJ507" s="436"/>
      <c r="AK507" s="436"/>
      <c r="AL507" s="436"/>
      <c r="AM507" s="322">
        <f>SUM(Y507:AL507)</f>
        <v>1</v>
      </c>
    </row>
    <row r="508" spans="1:39" s="309" customFormat="1" ht="15" outlineLevel="1">
      <c r="A508" s="544"/>
      <c r="B508" s="350" t="s">
        <v>262</v>
      </c>
      <c r="C508" s="317" t="s">
        <v>164</v>
      </c>
      <c r="D508" s="321"/>
      <c r="E508" s="321"/>
      <c r="F508" s="321"/>
      <c r="G508" s="321"/>
      <c r="H508" s="321"/>
      <c r="I508" s="321"/>
      <c r="J508" s="321"/>
      <c r="K508" s="321"/>
      <c r="L508" s="321"/>
      <c r="M508" s="321"/>
      <c r="N508" s="321">
        <f>N507</f>
        <v>0</v>
      </c>
      <c r="O508" s="321"/>
      <c r="P508" s="321"/>
      <c r="Q508" s="321"/>
      <c r="R508" s="321"/>
      <c r="S508" s="321"/>
      <c r="T508" s="321"/>
      <c r="U508" s="321"/>
      <c r="V508" s="321"/>
      <c r="W508" s="321"/>
      <c r="X508" s="321"/>
      <c r="Y508" s="437">
        <f>Y507</f>
        <v>1</v>
      </c>
      <c r="Z508" s="437">
        <f t="shared" ref="Z508:AL508" si="156">Z507</f>
        <v>0</v>
      </c>
      <c r="AA508" s="437">
        <f t="shared" si="156"/>
        <v>0</v>
      </c>
      <c r="AB508" s="437">
        <f t="shared" si="156"/>
        <v>0</v>
      </c>
      <c r="AC508" s="437">
        <f t="shared" si="156"/>
        <v>0</v>
      </c>
      <c r="AD508" s="437">
        <f t="shared" si="156"/>
        <v>0</v>
      </c>
      <c r="AE508" s="437">
        <f t="shared" si="156"/>
        <v>0</v>
      </c>
      <c r="AF508" s="437">
        <f t="shared" si="156"/>
        <v>0</v>
      </c>
      <c r="AG508" s="437">
        <f t="shared" si="156"/>
        <v>0</v>
      </c>
      <c r="AH508" s="437">
        <f t="shared" si="156"/>
        <v>0</v>
      </c>
      <c r="AI508" s="437">
        <f t="shared" si="156"/>
        <v>0</v>
      </c>
      <c r="AJ508" s="437">
        <f t="shared" si="156"/>
        <v>0</v>
      </c>
      <c r="AK508" s="437">
        <f t="shared" si="156"/>
        <v>0</v>
      </c>
      <c r="AL508" s="437">
        <f t="shared" si="156"/>
        <v>0</v>
      </c>
      <c r="AM508" s="323"/>
    </row>
    <row r="509" spans="1:39" s="309" customFormat="1" ht="15" outlineLevel="1">
      <c r="A509" s="544"/>
      <c r="B509" s="350"/>
      <c r="C509" s="317"/>
      <c r="D509" s="317"/>
      <c r="E509" s="317"/>
      <c r="F509" s="317"/>
      <c r="G509" s="317"/>
      <c r="H509" s="317"/>
      <c r="I509" s="317"/>
      <c r="J509" s="317"/>
      <c r="K509" s="317"/>
      <c r="L509" s="317"/>
      <c r="M509" s="317"/>
      <c r="N509" s="317"/>
      <c r="O509" s="317"/>
      <c r="P509" s="317"/>
      <c r="Q509" s="317"/>
      <c r="R509" s="317"/>
      <c r="S509" s="317"/>
      <c r="T509" s="317"/>
      <c r="U509" s="317"/>
      <c r="V509" s="317"/>
      <c r="W509" s="317"/>
      <c r="X509" s="317"/>
      <c r="Y509" s="438"/>
      <c r="Z509" s="438"/>
      <c r="AA509" s="438"/>
      <c r="AB509" s="438"/>
      <c r="AC509" s="438"/>
      <c r="AD509" s="438"/>
      <c r="AE509" s="438"/>
      <c r="AF509" s="438"/>
      <c r="AG509" s="438"/>
      <c r="AH509" s="438"/>
      <c r="AI509" s="438"/>
      <c r="AJ509" s="438"/>
      <c r="AK509" s="438"/>
      <c r="AL509" s="438"/>
      <c r="AM509" s="339"/>
    </row>
    <row r="510" spans="1:39" s="309" customFormat="1" ht="15" outlineLevel="1">
      <c r="A510" s="544">
        <v>33</v>
      </c>
      <c r="B510" s="350" t="s">
        <v>506</v>
      </c>
      <c r="C510" s="317" t="s">
        <v>25</v>
      </c>
      <c r="D510" s="321">
        <v>184241</v>
      </c>
      <c r="E510" s="321">
        <f>+'7-d.  2014'!BA51</f>
        <v>0</v>
      </c>
      <c r="F510" s="321">
        <f>+'7-d.  2014'!BB51</f>
        <v>0</v>
      </c>
      <c r="G510" s="321">
        <f>+'7-d.  2014'!BC51</f>
        <v>0</v>
      </c>
      <c r="H510" s="321">
        <f>+'7-d.  2014'!BD51</f>
        <v>0</v>
      </c>
      <c r="I510" s="321">
        <f>+'7-d.  2014'!BE51</f>
        <v>0</v>
      </c>
      <c r="J510" s="321">
        <f>+'7-d.  2014'!BF51</f>
        <v>0</v>
      </c>
      <c r="K510" s="321">
        <f>+'7-d.  2014'!BG51</f>
        <v>0</v>
      </c>
      <c r="L510" s="321">
        <f>+'7-d.  2014'!BH51</f>
        <v>0</v>
      </c>
      <c r="M510" s="321">
        <f>+'7-d.  2014'!BI51</f>
        <v>0</v>
      </c>
      <c r="N510" s="321">
        <v>12</v>
      </c>
      <c r="O510" s="321">
        <v>24</v>
      </c>
      <c r="P510" s="321">
        <f>+'7-d.  2014'!V51</f>
        <v>0</v>
      </c>
      <c r="Q510" s="321">
        <f>+'7-d.  2014'!W51</f>
        <v>0</v>
      </c>
      <c r="R510" s="321">
        <f>+'7-d.  2014'!X51</f>
        <v>0</v>
      </c>
      <c r="S510" s="321">
        <f>+'7-d.  2014'!Y51</f>
        <v>0</v>
      </c>
      <c r="T510" s="321">
        <f>+'7-d.  2014'!Z51</f>
        <v>0</v>
      </c>
      <c r="U510" s="321">
        <f>+'7-d.  2014'!AA51</f>
        <v>0</v>
      </c>
      <c r="V510" s="321">
        <f>+'7-d.  2014'!AB51</f>
        <v>0</v>
      </c>
      <c r="W510" s="321">
        <f>+'7-d.  2014'!AC51</f>
        <v>0</v>
      </c>
      <c r="X510" s="321">
        <f>+'7-d.  2014'!AD51</f>
        <v>0</v>
      </c>
      <c r="Y510" s="436"/>
      <c r="Z510" s="436"/>
      <c r="AA510" s="436"/>
      <c r="AB510" s="436">
        <v>1</v>
      </c>
      <c r="AC510" s="436"/>
      <c r="AD510" s="436"/>
      <c r="AE510" s="436"/>
      <c r="AF510" s="436"/>
      <c r="AG510" s="436"/>
      <c r="AH510" s="436"/>
      <c r="AI510" s="436"/>
      <c r="AJ510" s="436"/>
      <c r="AK510" s="436"/>
      <c r="AL510" s="436"/>
      <c r="AM510" s="322">
        <f>SUM(Y510:AL510)</f>
        <v>1</v>
      </c>
    </row>
    <row r="511" spans="1:39" s="309" customFormat="1" ht="15" outlineLevel="1">
      <c r="A511" s="544"/>
      <c r="B511" s="350" t="s">
        <v>262</v>
      </c>
      <c r="C511" s="317" t="s">
        <v>164</v>
      </c>
      <c r="D511" s="321"/>
      <c r="E511" s="321"/>
      <c r="F511" s="321"/>
      <c r="G511" s="321"/>
      <c r="H511" s="321"/>
      <c r="I511" s="321"/>
      <c r="J511" s="321"/>
      <c r="K511" s="321"/>
      <c r="L511" s="321"/>
      <c r="M511" s="321"/>
      <c r="N511" s="321">
        <f>N510</f>
        <v>12</v>
      </c>
      <c r="O511" s="321"/>
      <c r="P511" s="321"/>
      <c r="Q511" s="321"/>
      <c r="R511" s="321"/>
      <c r="S511" s="321"/>
      <c r="T511" s="321"/>
      <c r="U511" s="321"/>
      <c r="V511" s="321"/>
      <c r="W511" s="321"/>
      <c r="X511" s="321"/>
      <c r="Y511" s="437">
        <f>Y510</f>
        <v>0</v>
      </c>
      <c r="Z511" s="437">
        <f t="shared" ref="Z511:AK511" si="157">Z510</f>
        <v>0</v>
      </c>
      <c r="AA511" s="437">
        <f t="shared" si="157"/>
        <v>0</v>
      </c>
      <c r="AB511" s="437">
        <f t="shared" si="157"/>
        <v>1</v>
      </c>
      <c r="AC511" s="437">
        <f t="shared" si="157"/>
        <v>0</v>
      </c>
      <c r="AD511" s="437">
        <f t="shared" si="157"/>
        <v>0</v>
      </c>
      <c r="AE511" s="437">
        <f t="shared" si="157"/>
        <v>0</v>
      </c>
      <c r="AF511" s="437">
        <f t="shared" si="157"/>
        <v>0</v>
      </c>
      <c r="AG511" s="437">
        <f t="shared" si="157"/>
        <v>0</v>
      </c>
      <c r="AH511" s="437">
        <f t="shared" si="157"/>
        <v>0</v>
      </c>
      <c r="AI511" s="437">
        <f t="shared" si="157"/>
        <v>0</v>
      </c>
      <c r="AJ511" s="437">
        <f t="shared" si="157"/>
        <v>0</v>
      </c>
      <c r="AK511" s="437">
        <f t="shared" si="157"/>
        <v>0</v>
      </c>
      <c r="AL511" s="437">
        <f>AL510</f>
        <v>0</v>
      </c>
      <c r="AM511" s="323"/>
    </row>
    <row r="512" spans="1:39" ht="15" outlineLevel="1">
      <c r="B512" s="341"/>
      <c r="C512" s="351"/>
      <c r="D512" s="317"/>
      <c r="E512" s="317"/>
      <c r="F512" s="317"/>
      <c r="G512" s="317"/>
      <c r="H512" s="317"/>
      <c r="I512" s="317"/>
      <c r="J512" s="317"/>
      <c r="K512" s="317"/>
      <c r="L512" s="317"/>
      <c r="M512" s="317"/>
      <c r="N512" s="326"/>
      <c r="O512" s="317"/>
      <c r="P512" s="352"/>
      <c r="Q512" s="352"/>
      <c r="R512" s="352"/>
      <c r="S512" s="352"/>
      <c r="T512" s="352"/>
      <c r="U512" s="352"/>
      <c r="V512" s="352"/>
      <c r="W512" s="352"/>
      <c r="X512" s="352"/>
      <c r="Y512" s="327"/>
      <c r="Z512" s="327"/>
      <c r="AA512" s="327"/>
      <c r="AB512" s="327"/>
      <c r="AC512" s="327"/>
      <c r="AD512" s="327"/>
      <c r="AE512" s="327"/>
      <c r="AF512" s="327"/>
      <c r="AG512" s="327"/>
      <c r="AH512" s="327"/>
      <c r="AI512" s="327"/>
      <c r="AJ512" s="327"/>
      <c r="AK512" s="327"/>
      <c r="AL512" s="327"/>
      <c r="AM512" s="332"/>
    </row>
    <row r="513" spans="2:41" ht="15.75">
      <c r="B513" s="353" t="s">
        <v>263</v>
      </c>
      <c r="C513" s="355"/>
      <c r="D513" s="355">
        <f>SUM(D408:D511)</f>
        <v>64513431</v>
      </c>
      <c r="E513" s="355">
        <f t="shared" ref="E513:M513" si="158">SUM(E408:E511)</f>
        <v>62262784.919799998</v>
      </c>
      <c r="F513" s="355">
        <f t="shared" si="158"/>
        <v>61382183.719799995</v>
      </c>
      <c r="G513" s="355">
        <f t="shared" si="158"/>
        <v>59059420.387600005</v>
      </c>
      <c r="H513" s="355">
        <f t="shared" si="158"/>
        <v>54731959.200000003</v>
      </c>
      <c r="I513" s="355">
        <f t="shared" si="158"/>
        <v>54501405.200000003</v>
      </c>
      <c r="J513" s="355">
        <f t="shared" si="158"/>
        <v>52384069.800000004</v>
      </c>
      <c r="K513" s="355">
        <f t="shared" si="158"/>
        <v>52377707.600000001</v>
      </c>
      <c r="L513" s="355">
        <f t="shared" si="158"/>
        <v>50217529.700000003</v>
      </c>
      <c r="M513" s="355">
        <f t="shared" si="158"/>
        <v>40571753.600000001</v>
      </c>
      <c r="N513" s="355"/>
      <c r="O513" s="355">
        <f>SUM(O408:O511)</f>
        <v>40579</v>
      </c>
      <c r="P513" s="355">
        <f t="shared" ref="P513:X513" si="159">SUM(P408:P511)</f>
        <v>10547.649657</v>
      </c>
      <c r="Q513" s="355">
        <f t="shared" si="159"/>
        <v>10390.884977</v>
      </c>
      <c r="R513" s="355">
        <f t="shared" si="159"/>
        <v>9687.4326500000006</v>
      </c>
      <c r="S513" s="355">
        <f t="shared" si="159"/>
        <v>8793.6760900000008</v>
      </c>
      <c r="T513" s="355">
        <f t="shared" si="159"/>
        <v>8746.0482400000001</v>
      </c>
      <c r="U513" s="355">
        <f t="shared" si="159"/>
        <v>8473.2654700000003</v>
      </c>
      <c r="V513" s="355">
        <f t="shared" si="159"/>
        <v>8472.8546699999988</v>
      </c>
      <c r="W513" s="355">
        <f t="shared" si="159"/>
        <v>8145.5041099999989</v>
      </c>
      <c r="X513" s="355">
        <f t="shared" si="159"/>
        <v>6964.8321899999992</v>
      </c>
      <c r="Y513" s="355">
        <f>IF(Y407="kWh",SUMPRODUCT(D408:D511,Y408:Y511))</f>
        <v>9552202</v>
      </c>
      <c r="Z513" s="355">
        <f>IF(Z407="kWh",SUMPRODUCT(D408:D511,Z408:Z511))</f>
        <v>9805170.2199999988</v>
      </c>
      <c r="AA513" s="355">
        <f>IF(AA407="kW",SUMPRODUCT(N408:N511,O408:O511,AA408:AA511),SUMPRODUCT(D408:D511,AA408:AA511))</f>
        <v>54570.48</v>
      </c>
      <c r="AB513" s="355">
        <f>IF(AB407="kW",SUMPRODUCT(N408:N511,O408:O511,AB408:AB511),SUMPRODUCT(D408:D511,AB408:AB511))</f>
        <v>21417.239999999998</v>
      </c>
      <c r="AC513" s="355">
        <f>IF(AC407="kW",SUMPRODUCT(N408:N511,O408:O511,AC408:AC511),SUMPRODUCT(D408:D511,AC408:AC511))</f>
        <v>6337.44</v>
      </c>
      <c r="AD513" s="355">
        <f>IF(AD407="kW",SUMPRODUCT(N408:N511,O408:O511,AD408:AD511),SUMPRODUCT(D408:D511,AD408:AD511))</f>
        <v>0</v>
      </c>
      <c r="AE513" s="355">
        <f>IF(AE407="kW",SUMPRODUCT(N408:N511,O408:O511,AE408:AE511),SUMPRODUCT(D408:D511,AE408:AE511))</f>
        <v>0</v>
      </c>
      <c r="AF513" s="355">
        <f>IF(AF407="kW",SUMPRODUCT(N408:N511,O408:O511,AF408:AF511),SUMPRODUCT(D408:D511,AF408:AF511))</f>
        <v>0</v>
      </c>
      <c r="AG513" s="355">
        <f>IF(AG407="kW",SUMPRODUCT(N408:N511,O408:O511,AG408:AG511),SUMPRODUCT(D408:D511,AG408:AG511))</f>
        <v>0</v>
      </c>
      <c r="AH513" s="355">
        <f>IF(AH407="kW",SUMPRODUCT(N408:N511,O408:O511,AH408:AH511),SUMPRODUCT(D408:D511,AH408:AH511))</f>
        <v>0</v>
      </c>
      <c r="AI513" s="355">
        <f>IF(AI407="kW",SUMPRODUCT(N408:N511,O408:O511,AI408:AI511),SUMPRODUCT(D408:D511,AI408:AI511))</f>
        <v>0</v>
      </c>
      <c r="AJ513" s="355">
        <f>IF(AJ407="kW",SUMPRODUCT(N408:N511,O408:O511,AJ408:AJ511),SUMPRODUCT(D408:D511,AJ408:AJ511))</f>
        <v>0</v>
      </c>
      <c r="AK513" s="355">
        <f>IF(AK407="kW",SUMPRODUCT(N408:N511,O408:O511,AK408:AK511),SUMPRODUCT(D408:D511,AK408:AK511))</f>
        <v>0</v>
      </c>
      <c r="AL513" s="355">
        <f>IF(AL407="kW",SUMPRODUCT(N408:N511,O408:O511,AL408:AL511),SUMPRODUCT(D408:D511,AL408:AL511))</f>
        <v>0</v>
      </c>
      <c r="AM513" s="356"/>
    </row>
    <row r="514" spans="2:41" ht="15.75">
      <c r="B514" s="417" t="s">
        <v>264</v>
      </c>
      <c r="C514" s="418"/>
      <c r="D514" s="418"/>
      <c r="E514" s="418"/>
      <c r="F514" s="418"/>
      <c r="G514" s="418"/>
      <c r="H514" s="418"/>
      <c r="I514" s="418"/>
      <c r="J514" s="418"/>
      <c r="K514" s="418"/>
      <c r="L514" s="418"/>
      <c r="M514" s="418"/>
      <c r="N514" s="418"/>
      <c r="O514" s="418"/>
      <c r="P514" s="418"/>
      <c r="Q514" s="418"/>
      <c r="R514" s="418"/>
      <c r="S514" s="418"/>
      <c r="T514" s="418"/>
      <c r="U514" s="418"/>
      <c r="V514" s="418"/>
      <c r="W514" s="418"/>
      <c r="X514" s="418"/>
      <c r="Y514" s="354">
        <f>HLOOKUP(Y406,'2. LRAMVA Threshold'!$B$42:$Q$53,6,FALSE)</f>
        <v>35842920</v>
      </c>
      <c r="Z514" s="354">
        <f>HLOOKUP(Z406,'2. LRAMVA Threshold'!$B$42:$Q$53,6,FALSE)</f>
        <v>39519293</v>
      </c>
      <c r="AA514" s="354">
        <f>HLOOKUP(AA406,'2. LRAMVA Threshold'!$B$42:$Q$53,6,FALSE)</f>
        <v>19284</v>
      </c>
      <c r="AB514" s="354">
        <f>HLOOKUP(AB406,'2. LRAMVA Threshold'!$B$42:$Q$53,6,FALSE)</f>
        <v>16135</v>
      </c>
      <c r="AC514" s="354">
        <f>HLOOKUP(AC406,'2. LRAMVA Threshold'!$B$42:$Q$53,6,FALSE)</f>
        <v>15417</v>
      </c>
      <c r="AD514" s="354">
        <f>HLOOKUP(AD406,'2. LRAMVA Threshold'!$B$42:$Q$53,6,FALSE)</f>
        <v>61001</v>
      </c>
      <c r="AE514" s="354">
        <f>HLOOKUP(AE406,'2. LRAMVA Threshold'!$B$42:$Q$53,6,FALSE)</f>
        <v>0</v>
      </c>
      <c r="AF514" s="354">
        <f>HLOOKUP(AF406,'2. LRAMVA Threshold'!$B$42:$Q$53,6,FALSE)</f>
        <v>0</v>
      </c>
      <c r="AG514" s="354">
        <f>HLOOKUP(AG406,'2. LRAMVA Threshold'!$B$42:$Q$53,6,FALSE)</f>
        <v>0</v>
      </c>
      <c r="AH514" s="354">
        <f>HLOOKUP(AH406,'2. LRAMVA Threshold'!$B$42:$Q$53,6,FALSE)</f>
        <v>0</v>
      </c>
      <c r="AI514" s="354">
        <f>HLOOKUP(AI406,'2. LRAMVA Threshold'!$B$42:$Q$53,6,FALSE)</f>
        <v>0</v>
      </c>
      <c r="AJ514" s="354">
        <f>HLOOKUP(AJ406,'2. LRAMVA Threshold'!$B$42:$Q$53,6,FALSE)</f>
        <v>0</v>
      </c>
      <c r="AK514" s="354">
        <f>HLOOKUP(AK406,'2. LRAMVA Threshold'!$B$42:$Q$53,6,FALSE)</f>
        <v>0</v>
      </c>
      <c r="AL514" s="354">
        <f>HLOOKUP(AL406,'2. LRAMVA Threshold'!$B$42:$Q$53,6,FALSE)</f>
        <v>0</v>
      </c>
      <c r="AM514" s="419"/>
    </row>
    <row r="515" spans="2:41" ht="15">
      <c r="B515" s="420"/>
      <c r="C515" s="421"/>
      <c r="D515" s="422"/>
      <c r="E515" s="422"/>
      <c r="F515" s="422"/>
      <c r="G515" s="422"/>
      <c r="H515" s="422"/>
      <c r="I515" s="422"/>
      <c r="J515" s="422"/>
      <c r="K515" s="422"/>
      <c r="L515" s="422"/>
      <c r="M515" s="422"/>
      <c r="N515" s="422"/>
      <c r="O515" s="423"/>
      <c r="P515" s="422"/>
      <c r="Q515" s="422"/>
      <c r="R515" s="422"/>
      <c r="S515" s="424"/>
      <c r="T515" s="424"/>
      <c r="U515" s="424"/>
      <c r="V515" s="424"/>
      <c r="W515" s="422"/>
      <c r="X515" s="422"/>
      <c r="Y515" s="425"/>
      <c r="Z515" s="425"/>
      <c r="AA515" s="425"/>
      <c r="AB515" s="425"/>
      <c r="AC515" s="425"/>
      <c r="AD515" s="425"/>
      <c r="AE515" s="425"/>
      <c r="AF515" s="425"/>
      <c r="AG515" s="425"/>
      <c r="AH515" s="425"/>
      <c r="AI515" s="425"/>
      <c r="AJ515" s="425"/>
      <c r="AK515" s="425"/>
      <c r="AL515" s="425"/>
      <c r="AM515" s="426"/>
    </row>
    <row r="516" spans="2:41" ht="15">
      <c r="B516" s="350" t="s">
        <v>168</v>
      </c>
      <c r="C516" s="364"/>
      <c r="D516" s="364"/>
      <c r="E516" s="402"/>
      <c r="F516" s="402"/>
      <c r="G516" s="402"/>
      <c r="H516" s="402"/>
      <c r="I516" s="402"/>
      <c r="J516" s="402"/>
      <c r="K516" s="402"/>
      <c r="L516" s="402"/>
      <c r="M516" s="402"/>
      <c r="N516" s="402"/>
      <c r="O516" s="317"/>
      <c r="P516" s="366"/>
      <c r="Q516" s="366"/>
      <c r="R516" s="366"/>
      <c r="S516" s="365"/>
      <c r="T516" s="365"/>
      <c r="U516" s="365"/>
      <c r="V516" s="365"/>
      <c r="W516" s="366"/>
      <c r="X516" s="366"/>
      <c r="Y516" s="367">
        <f>HLOOKUP(Y$20,'3.  Distribution Rates'!$C$122:$P$133,6,FALSE)</f>
        <v>1.3100000000000001E-2</v>
      </c>
      <c r="Z516" s="367">
        <f>HLOOKUP(Z$20,'3.  Distribution Rates'!$C$122:$P$133,6,FALSE)</f>
        <v>1.17E-2</v>
      </c>
      <c r="AA516" s="367">
        <f>HLOOKUP(AA$20,'3.  Distribution Rates'!$C$122:$P$133,6,FALSE)</f>
        <v>4.2502000000000004</v>
      </c>
      <c r="AB516" s="367">
        <f>HLOOKUP(AB$20,'3.  Distribution Rates'!$C$122:$P$133,6,FALSE)</f>
        <v>2.1869999999999998</v>
      </c>
      <c r="AC516" s="367">
        <f>HLOOKUP(AC$20,'3.  Distribution Rates'!$C$122:$P$133,6,FALSE)</f>
        <v>2.7145000000000001</v>
      </c>
      <c r="AD516" s="367">
        <f>HLOOKUP(AD$20,'3.  Distribution Rates'!$C$122:$P$133,6,FALSE)</f>
        <v>10.619199999999999</v>
      </c>
      <c r="AE516" s="367">
        <f>HLOOKUP(AE$20,'3.  Distribution Rates'!$C$122:$P$133,6,FALSE)</f>
        <v>0</v>
      </c>
      <c r="AF516" s="367">
        <f>HLOOKUP(AF$20,'3.  Distribution Rates'!$C$122:$P$133,6,FALSE)</f>
        <v>0</v>
      </c>
      <c r="AG516" s="367">
        <f>HLOOKUP(AG$20,'3.  Distribution Rates'!$C$122:$P$133,6,FALSE)</f>
        <v>0</v>
      </c>
      <c r="AH516" s="367">
        <f>HLOOKUP(AH$20,'3.  Distribution Rates'!$C$122:$P$133,6,FALSE)</f>
        <v>0</v>
      </c>
      <c r="AI516" s="367">
        <f>HLOOKUP(AI$20,'3.  Distribution Rates'!$C$122:$P$133,6,FALSE)</f>
        <v>0</v>
      </c>
      <c r="AJ516" s="367">
        <f>HLOOKUP(AJ$20,'3.  Distribution Rates'!$C$122:$P$133,6,FALSE)</f>
        <v>0</v>
      </c>
      <c r="AK516" s="367">
        <f>HLOOKUP(AK$20,'3.  Distribution Rates'!$C$122:$P$133,6,FALSE)</f>
        <v>0</v>
      </c>
      <c r="AL516" s="367">
        <f>HLOOKUP(AL$20,'3.  Distribution Rates'!$C$122:$P$133,6,FALSE)</f>
        <v>0</v>
      </c>
      <c r="AM516" s="427"/>
    </row>
    <row r="517" spans="2:41" ht="15">
      <c r="B517" s="350" t="s">
        <v>160</v>
      </c>
      <c r="C517" s="371"/>
      <c r="D517" s="335"/>
      <c r="E517" s="305"/>
      <c r="F517" s="305"/>
      <c r="G517" s="305"/>
      <c r="H517" s="305"/>
      <c r="I517" s="305"/>
      <c r="J517" s="305"/>
      <c r="K517" s="305"/>
      <c r="L517" s="305"/>
      <c r="M517" s="305"/>
      <c r="N517" s="305"/>
      <c r="O517" s="317"/>
      <c r="P517" s="305"/>
      <c r="Q517" s="305"/>
      <c r="R517" s="305"/>
      <c r="S517" s="335"/>
      <c r="T517" s="335"/>
      <c r="U517" s="335"/>
      <c r="V517" s="335"/>
      <c r="W517" s="305"/>
      <c r="X517" s="305"/>
      <c r="Y517" s="404">
        <f t="shared" ref="Y517:AL517" si="160">Y137*Y516</f>
        <v>76667.317062200309</v>
      </c>
      <c r="Z517" s="404">
        <f t="shared" si="160"/>
        <v>146170.47847422035</v>
      </c>
      <c r="AA517" s="404">
        <f t="shared" si="160"/>
        <v>167862.29864919031</v>
      </c>
      <c r="AB517" s="404">
        <f t="shared" si="160"/>
        <v>39676.511044258201</v>
      </c>
      <c r="AC517" s="404">
        <f t="shared" si="160"/>
        <v>1016.8203876996</v>
      </c>
      <c r="AD517" s="404">
        <f t="shared" si="160"/>
        <v>0</v>
      </c>
      <c r="AE517" s="404">
        <f t="shared" si="160"/>
        <v>0</v>
      </c>
      <c r="AF517" s="404">
        <f t="shared" si="160"/>
        <v>0</v>
      </c>
      <c r="AG517" s="404">
        <f t="shared" si="160"/>
        <v>0</v>
      </c>
      <c r="AH517" s="404">
        <f t="shared" si="160"/>
        <v>0</v>
      </c>
      <c r="AI517" s="404">
        <f t="shared" si="160"/>
        <v>0</v>
      </c>
      <c r="AJ517" s="404">
        <f t="shared" si="160"/>
        <v>0</v>
      </c>
      <c r="AK517" s="404">
        <f t="shared" si="160"/>
        <v>0</v>
      </c>
      <c r="AL517" s="404">
        <f t="shared" si="160"/>
        <v>0</v>
      </c>
      <c r="AM517" s="403">
        <f t="shared" ref="AM517:AM519" si="161">SUM(Y517:AL517)</f>
        <v>431393.42561756878</v>
      </c>
      <c r="AO517" s="309"/>
    </row>
    <row r="518" spans="2:41" ht="15">
      <c r="B518" s="350" t="s">
        <v>161</v>
      </c>
      <c r="C518" s="371"/>
      <c r="D518" s="335"/>
      <c r="E518" s="305"/>
      <c r="F518" s="305"/>
      <c r="G518" s="305"/>
      <c r="H518" s="305"/>
      <c r="I518" s="305"/>
      <c r="J518" s="305"/>
      <c r="K518" s="305"/>
      <c r="L518" s="305"/>
      <c r="M518" s="305"/>
      <c r="N518" s="305"/>
      <c r="O518" s="317"/>
      <c r="P518" s="305"/>
      <c r="Q518" s="305"/>
      <c r="R518" s="305"/>
      <c r="S518" s="335"/>
      <c r="T518" s="335"/>
      <c r="U518" s="335"/>
      <c r="V518" s="335"/>
      <c r="W518" s="305"/>
      <c r="X518" s="305"/>
      <c r="Y518" s="404">
        <f t="shared" ref="Y518:AL518" si="162">Y266*Y516</f>
        <v>51704.970396574208</v>
      </c>
      <c r="Z518" s="404">
        <f t="shared" si="162"/>
        <v>100080.08505444691</v>
      </c>
      <c r="AA518" s="404">
        <f t="shared" si="162"/>
        <v>188656.43286985694</v>
      </c>
      <c r="AB518" s="404">
        <f t="shared" si="162"/>
        <v>44030.858242791597</v>
      </c>
      <c r="AC518" s="404">
        <f t="shared" si="162"/>
        <v>5099.5035836928</v>
      </c>
      <c r="AD518" s="404">
        <f t="shared" si="162"/>
        <v>0</v>
      </c>
      <c r="AE518" s="404">
        <f t="shared" si="162"/>
        <v>0</v>
      </c>
      <c r="AF518" s="404">
        <f t="shared" si="162"/>
        <v>0</v>
      </c>
      <c r="AG518" s="404">
        <f t="shared" si="162"/>
        <v>0</v>
      </c>
      <c r="AH518" s="404">
        <f t="shared" si="162"/>
        <v>0</v>
      </c>
      <c r="AI518" s="404">
        <f t="shared" si="162"/>
        <v>0</v>
      </c>
      <c r="AJ518" s="404">
        <f t="shared" si="162"/>
        <v>0</v>
      </c>
      <c r="AK518" s="404">
        <f t="shared" si="162"/>
        <v>0</v>
      </c>
      <c r="AL518" s="404">
        <f t="shared" si="162"/>
        <v>0</v>
      </c>
      <c r="AM518" s="403">
        <f t="shared" si="161"/>
        <v>389571.85014736245</v>
      </c>
    </row>
    <row r="519" spans="2:41" ht="15">
      <c r="B519" s="350" t="s">
        <v>162</v>
      </c>
      <c r="C519" s="371"/>
      <c r="D519" s="335"/>
      <c r="E519" s="305"/>
      <c r="F519" s="305"/>
      <c r="G519" s="305"/>
      <c r="H519" s="305"/>
      <c r="I519" s="305"/>
      <c r="J519" s="305"/>
      <c r="K519" s="305"/>
      <c r="L519" s="305"/>
      <c r="M519" s="305"/>
      <c r="N519" s="305"/>
      <c r="O519" s="317"/>
      <c r="P519" s="305"/>
      <c r="Q519" s="305"/>
      <c r="R519" s="305"/>
      <c r="S519" s="335"/>
      <c r="T519" s="335"/>
      <c r="U519" s="335"/>
      <c r="V519" s="335"/>
      <c r="W519" s="305"/>
      <c r="X519" s="305"/>
      <c r="Y519" s="404">
        <f t="shared" ref="Y519:AL519" si="163">Y395*Y516</f>
        <v>52951.909040619612</v>
      </c>
      <c r="Z519" s="404">
        <f t="shared" si="163"/>
        <v>74287.065621599992</v>
      </c>
      <c r="AA519" s="404">
        <f t="shared" si="163"/>
        <v>169093.11124175935</v>
      </c>
      <c r="AB519" s="404">
        <f t="shared" si="163"/>
        <v>50058.902633422171</v>
      </c>
      <c r="AC519" s="404">
        <f t="shared" si="163"/>
        <v>58672.924835819678</v>
      </c>
      <c r="AD519" s="404">
        <f t="shared" si="163"/>
        <v>0</v>
      </c>
      <c r="AE519" s="404">
        <f t="shared" si="163"/>
        <v>0</v>
      </c>
      <c r="AF519" s="404">
        <f t="shared" si="163"/>
        <v>0</v>
      </c>
      <c r="AG519" s="404">
        <f t="shared" si="163"/>
        <v>0</v>
      </c>
      <c r="AH519" s="404">
        <f t="shared" si="163"/>
        <v>0</v>
      </c>
      <c r="AI519" s="404">
        <f t="shared" si="163"/>
        <v>0</v>
      </c>
      <c r="AJ519" s="404">
        <f t="shared" si="163"/>
        <v>0</v>
      </c>
      <c r="AK519" s="404">
        <f t="shared" si="163"/>
        <v>0</v>
      </c>
      <c r="AL519" s="404">
        <f t="shared" si="163"/>
        <v>0</v>
      </c>
      <c r="AM519" s="403">
        <f t="shared" si="161"/>
        <v>405063.91337322083</v>
      </c>
    </row>
    <row r="520" spans="2:41" ht="15">
      <c r="B520" s="350" t="s">
        <v>163</v>
      </c>
      <c r="C520" s="371"/>
      <c r="D520" s="335"/>
      <c r="E520" s="305"/>
      <c r="F520" s="305"/>
      <c r="G520" s="305"/>
      <c r="H520" s="305"/>
      <c r="I520" s="305"/>
      <c r="J520" s="305"/>
      <c r="K520" s="305"/>
      <c r="L520" s="305"/>
      <c r="M520" s="305"/>
      <c r="N520" s="305"/>
      <c r="O520" s="317"/>
      <c r="P520" s="305"/>
      <c r="Q520" s="305"/>
      <c r="R520" s="305"/>
      <c r="S520" s="335"/>
      <c r="T520" s="335"/>
      <c r="U520" s="335"/>
      <c r="V520" s="335"/>
      <c r="W520" s="305"/>
      <c r="X520" s="305"/>
      <c r="Y520" s="404">
        <f>+Y516*Y513</f>
        <v>125133.8462</v>
      </c>
      <c r="Z520" s="404">
        <f t="shared" ref="Z520:AL520" si="164">+Z516*Z513</f>
        <v>114720.49157399999</v>
      </c>
      <c r="AA520" s="404">
        <f t="shared" si="164"/>
        <v>231935.45409600003</v>
      </c>
      <c r="AB520" s="404">
        <f t="shared" si="164"/>
        <v>46839.503879999989</v>
      </c>
      <c r="AC520" s="404">
        <f t="shared" si="164"/>
        <v>17202.980879999999</v>
      </c>
      <c r="AD520" s="404">
        <f>+AD516*AD513</f>
        <v>0</v>
      </c>
      <c r="AE520" s="404">
        <f t="shared" si="164"/>
        <v>0</v>
      </c>
      <c r="AF520" s="404">
        <f t="shared" si="164"/>
        <v>0</v>
      </c>
      <c r="AG520" s="404">
        <f t="shared" si="164"/>
        <v>0</v>
      </c>
      <c r="AH520" s="404">
        <f t="shared" si="164"/>
        <v>0</v>
      </c>
      <c r="AI520" s="404">
        <f t="shared" si="164"/>
        <v>0</v>
      </c>
      <c r="AJ520" s="404">
        <f t="shared" si="164"/>
        <v>0</v>
      </c>
      <c r="AK520" s="404">
        <f t="shared" si="164"/>
        <v>0</v>
      </c>
      <c r="AL520" s="404">
        <f t="shared" si="164"/>
        <v>0</v>
      </c>
      <c r="AM520" s="403">
        <f>SUM(Y520:AL520)</f>
        <v>535832.27662999998</v>
      </c>
    </row>
    <row r="521" spans="2:41" ht="15.75">
      <c r="B521" s="375" t="s">
        <v>265</v>
      </c>
      <c r="C521" s="371"/>
      <c r="D521" s="362"/>
      <c r="E521" s="360"/>
      <c r="F521" s="360"/>
      <c r="G521" s="360"/>
      <c r="H521" s="360"/>
      <c r="I521" s="360"/>
      <c r="J521" s="360"/>
      <c r="K521" s="360"/>
      <c r="L521" s="360"/>
      <c r="M521" s="360"/>
      <c r="N521" s="360"/>
      <c r="O521" s="326"/>
      <c r="P521" s="360"/>
      <c r="Q521" s="360"/>
      <c r="R521" s="360"/>
      <c r="S521" s="362"/>
      <c r="T521" s="362"/>
      <c r="U521" s="362"/>
      <c r="V521" s="362"/>
      <c r="W521" s="360"/>
      <c r="X521" s="360"/>
      <c r="Y521" s="372">
        <f>SUM(Y517:Y520)</f>
        <v>306458.04269939417</v>
      </c>
      <c r="Z521" s="372">
        <f t="shared" ref="Z521:AK521" si="165">SUM(Z517:Z520)</f>
        <v>435258.12072426721</v>
      </c>
      <c r="AA521" s="372">
        <f t="shared" si="165"/>
        <v>757547.29685680673</v>
      </c>
      <c r="AB521" s="372">
        <f t="shared" si="165"/>
        <v>180605.77580047195</v>
      </c>
      <c r="AC521" s="372">
        <f t="shared" si="165"/>
        <v>81992.229687212079</v>
      </c>
      <c r="AD521" s="372">
        <f t="shared" si="165"/>
        <v>0</v>
      </c>
      <c r="AE521" s="372">
        <f t="shared" si="165"/>
        <v>0</v>
      </c>
      <c r="AF521" s="372">
        <f t="shared" si="165"/>
        <v>0</v>
      </c>
      <c r="AG521" s="372">
        <f t="shared" si="165"/>
        <v>0</v>
      </c>
      <c r="AH521" s="372">
        <f t="shared" si="165"/>
        <v>0</v>
      </c>
      <c r="AI521" s="372">
        <f t="shared" si="165"/>
        <v>0</v>
      </c>
      <c r="AJ521" s="372">
        <f t="shared" si="165"/>
        <v>0</v>
      </c>
      <c r="AK521" s="372">
        <f t="shared" si="165"/>
        <v>0</v>
      </c>
      <c r="AL521" s="372">
        <f>SUM(AL517:AL520)</f>
        <v>0</v>
      </c>
      <c r="AM521" s="374">
        <f>SUM(AM517:AM520)</f>
        <v>1761861.4657681521</v>
      </c>
    </row>
    <row r="522" spans="2:41" ht="15.75">
      <c r="B522" s="375" t="s">
        <v>266</v>
      </c>
      <c r="C522" s="371"/>
      <c r="D522" s="376"/>
      <c r="E522" s="360"/>
      <c r="F522" s="360"/>
      <c r="G522" s="360"/>
      <c r="H522" s="360"/>
      <c r="I522" s="360"/>
      <c r="J522" s="360"/>
      <c r="K522" s="360"/>
      <c r="L522" s="360"/>
      <c r="M522" s="360"/>
      <c r="N522" s="360"/>
      <c r="O522" s="326"/>
      <c r="P522" s="360"/>
      <c r="Q522" s="360"/>
      <c r="R522" s="360"/>
      <c r="S522" s="362"/>
      <c r="T522" s="362"/>
      <c r="U522" s="362"/>
      <c r="V522" s="362"/>
      <c r="W522" s="360"/>
      <c r="X522" s="360"/>
      <c r="Y522" s="373">
        <f t="shared" ref="Y522" si="166">Y514*Y516</f>
        <v>469542.25200000004</v>
      </c>
      <c r="Z522" s="373">
        <f t="shared" ref="Z522:AJ522" si="167">Z514*Z516</f>
        <v>462375.72810000001</v>
      </c>
      <c r="AA522" s="373">
        <f t="shared" si="167"/>
        <v>81960.856800000009</v>
      </c>
      <c r="AB522" s="373">
        <f t="shared" si="167"/>
        <v>35287.244999999995</v>
      </c>
      <c r="AC522" s="373">
        <f t="shared" si="167"/>
        <v>41849.446500000005</v>
      </c>
      <c r="AD522" s="373">
        <f>AD514*AD516</f>
        <v>647781.81919999991</v>
      </c>
      <c r="AE522" s="373">
        <f t="shared" si="167"/>
        <v>0</v>
      </c>
      <c r="AF522" s="373">
        <f t="shared" si="167"/>
        <v>0</v>
      </c>
      <c r="AG522" s="373">
        <f t="shared" si="167"/>
        <v>0</v>
      </c>
      <c r="AH522" s="373">
        <f t="shared" si="167"/>
        <v>0</v>
      </c>
      <c r="AI522" s="373">
        <f t="shared" si="167"/>
        <v>0</v>
      </c>
      <c r="AJ522" s="373">
        <f t="shared" si="167"/>
        <v>0</v>
      </c>
      <c r="AK522" s="373">
        <f>AK514*AK516</f>
        <v>0</v>
      </c>
      <c r="AL522" s="373">
        <f>AL514*AL516</f>
        <v>0</v>
      </c>
      <c r="AM522" s="374">
        <f>SUM(Y522:AL522)</f>
        <v>1738797.3476</v>
      </c>
    </row>
    <row r="523" spans="2:41" ht="15.75">
      <c r="B523" s="375" t="s">
        <v>268</v>
      </c>
      <c r="C523" s="371"/>
      <c r="D523" s="376"/>
      <c r="E523" s="360"/>
      <c r="F523" s="360"/>
      <c r="G523" s="360"/>
      <c r="H523" s="360"/>
      <c r="I523" s="360"/>
      <c r="J523" s="360"/>
      <c r="K523" s="360"/>
      <c r="L523" s="360"/>
      <c r="M523" s="360"/>
      <c r="N523" s="360"/>
      <c r="O523" s="326"/>
      <c r="P523" s="360"/>
      <c r="Q523" s="360"/>
      <c r="R523" s="360"/>
      <c r="S523" s="376"/>
      <c r="T523" s="376"/>
      <c r="U523" s="376"/>
      <c r="V523" s="376"/>
      <c r="W523" s="360"/>
      <c r="X523" s="360"/>
      <c r="Y523" s="377"/>
      <c r="Z523" s="377"/>
      <c r="AA523" s="377"/>
      <c r="AB523" s="377"/>
      <c r="AC523" s="377"/>
      <c r="AD523" s="377"/>
      <c r="AE523" s="377"/>
      <c r="AF523" s="377"/>
      <c r="AG523" s="377"/>
      <c r="AH523" s="377"/>
      <c r="AI523" s="377"/>
      <c r="AJ523" s="377"/>
      <c r="AK523" s="377"/>
      <c r="AL523" s="377"/>
      <c r="AM523" s="374">
        <f>AM521-AM522</f>
        <v>23064.11816815217</v>
      </c>
    </row>
    <row r="524" spans="2:41" ht="15.75">
      <c r="B524" s="375"/>
      <c r="C524" s="371"/>
      <c r="D524" s="376"/>
      <c r="E524" s="360"/>
      <c r="F524" s="360"/>
      <c r="G524" s="360"/>
      <c r="H524" s="360"/>
      <c r="I524" s="360"/>
      <c r="J524" s="360"/>
      <c r="K524" s="360"/>
      <c r="L524" s="360"/>
      <c r="M524" s="360"/>
      <c r="N524" s="360"/>
      <c r="O524" s="326"/>
      <c r="P524" s="360"/>
      <c r="Q524" s="360"/>
      <c r="R524" s="360"/>
      <c r="S524" s="376"/>
      <c r="T524" s="376"/>
      <c r="U524" s="376"/>
      <c r="V524" s="376"/>
      <c r="W524" s="360"/>
      <c r="X524" s="360"/>
      <c r="Y524" s="377"/>
      <c r="Z524" s="377"/>
      <c r="AA524" s="377"/>
      <c r="AB524" s="377"/>
      <c r="AC524" s="377"/>
      <c r="AD524" s="377"/>
      <c r="AE524" s="377"/>
      <c r="AF524" s="377"/>
      <c r="AG524" s="377"/>
      <c r="AH524" s="377"/>
      <c r="AI524" s="377"/>
      <c r="AJ524" s="377"/>
      <c r="AK524" s="377"/>
      <c r="AL524" s="377"/>
      <c r="AM524" s="433"/>
    </row>
    <row r="525" spans="2:41" ht="15.75">
      <c r="B525" s="375"/>
      <c r="C525" s="371"/>
      <c r="D525" s="376"/>
      <c r="E525" s="360"/>
      <c r="F525" s="360"/>
      <c r="G525" s="360"/>
      <c r="H525" s="360"/>
      <c r="I525" s="360"/>
      <c r="J525" s="360"/>
      <c r="K525" s="360"/>
      <c r="L525" s="360"/>
      <c r="M525" s="360"/>
      <c r="N525" s="360"/>
      <c r="O525" s="326"/>
      <c r="P525" s="360"/>
      <c r="Q525" s="360"/>
      <c r="R525" s="360"/>
      <c r="S525" s="376"/>
      <c r="T525" s="376"/>
      <c r="U525" s="376"/>
      <c r="V525" s="376"/>
      <c r="W525" s="360"/>
      <c r="X525" s="360"/>
      <c r="Y525" s="377"/>
      <c r="Z525" s="377"/>
      <c r="AA525" s="377"/>
      <c r="AB525" s="377"/>
      <c r="AC525" s="377"/>
      <c r="AD525" s="377"/>
      <c r="AE525" s="377"/>
      <c r="AF525" s="377"/>
      <c r="AG525" s="377"/>
      <c r="AH525" s="377"/>
      <c r="AI525" s="377"/>
      <c r="AJ525" s="377"/>
      <c r="AK525" s="377"/>
      <c r="AL525" s="377"/>
      <c r="AM525" s="434"/>
    </row>
    <row r="526" spans="2:41" ht="15">
      <c r="B526" s="350" t="s">
        <v>202</v>
      </c>
      <c r="C526" s="376"/>
      <c r="D526" s="376"/>
      <c r="E526" s="360"/>
      <c r="F526" s="360"/>
      <c r="G526" s="360"/>
      <c r="H526" s="360"/>
      <c r="I526" s="360"/>
      <c r="J526" s="360"/>
      <c r="K526" s="360"/>
      <c r="L526" s="360"/>
      <c r="M526" s="360"/>
      <c r="N526" s="360"/>
      <c r="O526" s="326"/>
      <c r="P526" s="360"/>
      <c r="Q526" s="360"/>
      <c r="R526" s="360"/>
      <c r="S526" s="376"/>
      <c r="T526" s="371"/>
      <c r="U526" s="376"/>
      <c r="V526" s="376"/>
      <c r="W526" s="360"/>
      <c r="X526" s="360"/>
      <c r="Y526" s="317">
        <f>SUMPRODUCT(E408:E511,Y408:Y511)</f>
        <v>8831912.3197999988</v>
      </c>
      <c r="Z526" s="317">
        <f>SUMPRODUCT(E408:E511,Z408:Z511)</f>
        <v>9702044.9279999994</v>
      </c>
      <c r="AA526" s="317">
        <f>IF(AA407="kW",SUMPRODUCT(N408:N511,P408:P511,AA408:AA511),SUMPRODUCT(E408:E511,AA408:AA511))</f>
        <v>54506.923308000005</v>
      </c>
      <c r="AB526" s="317">
        <f>IF(AB407="kW",SUMPRODUCT(N408:N511,P408:P511,AB408:AB511),SUMPRODUCT(E408:E511,AB408:AB511))</f>
        <v>20640.653328000004</v>
      </c>
      <c r="AC526" s="317">
        <f>IF(AC407="kW",SUMPRODUCT(N408:N511,P408:P511,AC408:AC511),SUMPRODUCT(E408:E511,AC408:AC511))</f>
        <v>5689.2249960000008</v>
      </c>
      <c r="AD526" s="317">
        <f>IF(AD407="kW",SUMPRODUCT(N408:N511,P408:P511,AD408:AD511),SUMPRODUCT(E408:E511, AD408:AD511))</f>
        <v>0</v>
      </c>
      <c r="AE526" s="317">
        <f>IF(AE407="kW",SUMPRODUCT(N408:N511,P408:P511,AE408:AE511),SUMPRODUCT(E408:E511,AE408:AE511))</f>
        <v>0</v>
      </c>
      <c r="AF526" s="317">
        <f>IF(AF407="kW",SUMPRODUCT(N408:N511,P408:P511,AF408:AF511),SUMPRODUCT(E408:E511,AF408:AF511))</f>
        <v>0</v>
      </c>
      <c r="AG526" s="317">
        <f>IF(AG407="kW",SUMPRODUCT(N408:N511,P408:P511,AG408:AG511),SUMPRODUCT(E408:E511,AG408:AG511))</f>
        <v>0</v>
      </c>
      <c r="AH526" s="317">
        <f>IF(AH407="kW",SUMPRODUCT(N408:N511,P408:P511,AH408:AH511),SUMPRODUCT(E408:E511,AH408:AH511))</f>
        <v>0</v>
      </c>
      <c r="AI526" s="317">
        <f>IF(AI407="kW",SUMPRODUCT(N408:N511,P408:P511,AI408:AI511),SUMPRODUCT(E408:E511,AI408:AI511))</f>
        <v>0</v>
      </c>
      <c r="AJ526" s="317">
        <f>IF(AJ407="kW",SUMPRODUCT(N408:N511,P408:P511,AJ408:AJ511),SUMPRODUCT(E408:E511,AJ408:AJ511))</f>
        <v>0</v>
      </c>
      <c r="AK526" s="317">
        <f>IF(AK407="kW",SUMPRODUCT(N408:N511,P408:P511,AK408:AK511),SUMPRODUCT(E408:E511,AK408:AK511))</f>
        <v>0</v>
      </c>
      <c r="AL526" s="317">
        <f>IF(AL407="kW",SUMPRODUCT(N408:N511,P408:P511,AL408:AL511),SUMPRODUCT(E408:E511,AL408:AL511))</f>
        <v>0</v>
      </c>
      <c r="AM526" s="379"/>
    </row>
    <row r="527" spans="2:41" ht="15">
      <c r="B527" s="350" t="s">
        <v>203</v>
      </c>
      <c r="C527" s="382"/>
      <c r="D527" s="305"/>
      <c r="E527" s="305"/>
      <c r="F527" s="305"/>
      <c r="G527" s="305"/>
      <c r="H527" s="305"/>
      <c r="I527" s="305"/>
      <c r="J527" s="305"/>
      <c r="K527" s="305"/>
      <c r="L527" s="305"/>
      <c r="M527" s="305"/>
      <c r="N527" s="305"/>
      <c r="O527" s="383"/>
      <c r="P527" s="305"/>
      <c r="Q527" s="305"/>
      <c r="R527" s="305"/>
      <c r="S527" s="330"/>
      <c r="T527" s="335"/>
      <c r="U527" s="335"/>
      <c r="V527" s="305"/>
      <c r="W527" s="305"/>
      <c r="X527" s="335"/>
      <c r="Y527" s="317">
        <f>SUMPRODUCT(F408:F511,Y408:Y511)</f>
        <v>8384989.1197999995</v>
      </c>
      <c r="Z527" s="317">
        <f>SUMPRODUCT(F408:F511,Z408:Z511)</f>
        <v>9572405.9279999994</v>
      </c>
      <c r="AA527" s="317">
        <f>IF(AA407="kW",SUMPRODUCT(N408:N511,Q408:Q511,AA408:AA511),SUMPRODUCT(F408:F511,AA408:AA511))</f>
        <v>54506.923308000005</v>
      </c>
      <c r="AB527" s="317">
        <f>IF(AB407="kW",SUMPRODUCT(N408:N511,Q408:Q511,AB408:AB511),SUMPRODUCT(F408:F511,AB408:AB511))</f>
        <v>20157.375792000003</v>
      </c>
      <c r="AC527" s="317">
        <f>IF(AC407="kW",SUMPRODUCT(N408:N511,Q408:Q511,AC408:AC511),SUMPRODUCT(F408:F511, AC408:AC511))</f>
        <v>5021.8417320000008</v>
      </c>
      <c r="AD527" s="317">
        <f>IF(AD407="kW",SUMPRODUCT(N408:N511,Q408:Q511,AD408:AD511),SUMPRODUCT(F408:F511, AD408:AD511))</f>
        <v>0</v>
      </c>
      <c r="AE527" s="317">
        <f>IF(AE407="kW",SUMPRODUCT(N408:N511,Q408:Q511,AE408:AE511),SUMPRODUCT(F408:F511,AE408:AE511))</f>
        <v>0</v>
      </c>
      <c r="AF527" s="317">
        <f>IF(AF407="kW",SUMPRODUCT(N408:N511,Q408:Q511,AF408:AF511),SUMPRODUCT(F408:F511,AF408:AF511))</f>
        <v>0</v>
      </c>
      <c r="AG527" s="317">
        <f>IF(AG407="kW",SUMPRODUCT(N408:N511,Q408:Q511,AG408:AG511),SUMPRODUCT(F408:F511,AG408:AG511))</f>
        <v>0</v>
      </c>
      <c r="AH527" s="317">
        <f>IF(AH407="kW",SUMPRODUCT(N408:N511,Q408:Q511,AH408:AH511),SUMPRODUCT(F408:F511,AH408:AH511))</f>
        <v>0</v>
      </c>
      <c r="AI527" s="317">
        <f>IF(AI407="kW",SUMPRODUCT(N408:N511,Q408:Q511,AI408:AI511),SUMPRODUCT(F408:F511,AI408:AI511))</f>
        <v>0</v>
      </c>
      <c r="AJ527" s="317">
        <f>IF(AJ407="kW",SUMPRODUCT(N408:N511,Q408:Q511,AJ408:AJ511),SUMPRODUCT(F408:F511,AJ408:AJ511))</f>
        <v>0</v>
      </c>
      <c r="AK527" s="317">
        <f>IF(AK407="kW",SUMPRODUCT(N408:N511,Q408:Q511,AK408:AK511),SUMPRODUCT(F408:F511,AK408:AK511))</f>
        <v>0</v>
      </c>
      <c r="AL527" s="317">
        <f>IF(AL407="kW",SUMPRODUCT(N408:N511,Q408:Q511,AL408:AL511),SUMPRODUCT(F408:F511,AL408:AL511))</f>
        <v>0</v>
      </c>
      <c r="AM527" s="363"/>
    </row>
    <row r="528" spans="2:41" ht="15">
      <c r="B528" s="350" t="s">
        <v>204</v>
      </c>
      <c r="C528" s="382"/>
      <c r="D528" s="305"/>
      <c r="E528" s="305"/>
      <c r="F528" s="305"/>
      <c r="G528" s="305"/>
      <c r="H528" s="305"/>
      <c r="I528" s="305"/>
      <c r="J528" s="305"/>
      <c r="K528" s="305"/>
      <c r="L528" s="305"/>
      <c r="M528" s="305"/>
      <c r="N528" s="305"/>
      <c r="O528" s="383"/>
      <c r="P528" s="305"/>
      <c r="Q528" s="305"/>
      <c r="R528" s="305"/>
      <c r="S528" s="330"/>
      <c r="T528" s="335"/>
      <c r="U528" s="335"/>
      <c r="V528" s="305"/>
      <c r="W528" s="305"/>
      <c r="X528" s="335"/>
      <c r="Y528" s="317">
        <f>SUMPRODUCT(G408:G511,Y408:Y511)</f>
        <v>8358688.7876000004</v>
      </c>
      <c r="Z528" s="317">
        <f>SUMPRODUCT(G408:G511,Z408:Z511)</f>
        <v>7772541.3279999997</v>
      </c>
      <c r="AA528" s="317">
        <f>IF(AA407="kW",SUMPRODUCT(N408:N511,R408:R511,AA408:AA511),SUMPRODUCT(G408:G511,AA408:AA511))</f>
        <v>53243.678508000005</v>
      </c>
      <c r="AB528" s="317">
        <f>IF(AB407="kW",SUMPRODUCT(N408:N511,R408:R511,AB408:AB511),SUMPRODUCT(G408:G511,AB408:AB511))</f>
        <v>19723.724592000002</v>
      </c>
      <c r="AC528" s="317">
        <f>IF(AC407="kW",SUMPRODUCT(N408:N511,R408:R511,AC408:AC511),SUMPRODUCT(G408:G511, AC408:AC511))</f>
        <v>4946.4241320000001</v>
      </c>
      <c r="AD528" s="317">
        <f>IF(AD407="kW",SUMPRODUCT(N408:N511,R408:R511,AD408:AD511),SUMPRODUCT(G408:G511, AD408:AD511))</f>
        <v>0</v>
      </c>
      <c r="AE528" s="317">
        <f>IF(AE407="kW",SUMPRODUCT(N408:N511,R408:R511,AE408:AE511),SUMPRODUCT(G408:G511,AE408:AE511))</f>
        <v>0</v>
      </c>
      <c r="AF528" s="317">
        <f>IF(AF407="kW",SUMPRODUCT(N408:N511,R408:R511,AF408:AF511),SUMPRODUCT(G408:G511,AF408:AF511))</f>
        <v>0</v>
      </c>
      <c r="AG528" s="317">
        <f>IF(AG407="kW",SUMPRODUCT(N408:N511,R408:R511,AG408:AG511),SUMPRODUCT(G408:G511,AG408:AG511))</f>
        <v>0</v>
      </c>
      <c r="AH528" s="317">
        <f>IF(AH407="kW",SUMPRODUCT(N408:N511,R408:R511,AH408:AH511),SUMPRODUCT(G408:G511,AH408:AH511))</f>
        <v>0</v>
      </c>
      <c r="AI528" s="317">
        <f>IF(AI407="kW",SUMPRODUCT(N408:N511,R408:R511,AI408:AI511),SUMPRODUCT(G408:G511,AI408:AI511))</f>
        <v>0</v>
      </c>
      <c r="AJ528" s="317">
        <f>IF(AJ407="kW",SUMPRODUCT(N408:N511,R408:R511,AJ408:AJ511),SUMPRODUCT(G408:G511,AJ408:AJ511))</f>
        <v>0</v>
      </c>
      <c r="AK528" s="317">
        <f>IF(AK407="kW",SUMPRODUCT(N408:N511,R408:R511,AK408:AK511),SUMPRODUCT(G408:G511,AK408:AK511))</f>
        <v>0</v>
      </c>
      <c r="AL528" s="317">
        <f>IF(AL407="kW",SUMPRODUCT(N408:N511,R408:R511,AL408:AL511),SUMPRODUCT(G408:G511,AL408:AL511))</f>
        <v>0</v>
      </c>
      <c r="AM528" s="363"/>
    </row>
    <row r="529" spans="2:39" ht="15">
      <c r="B529" s="350" t="s">
        <v>205</v>
      </c>
      <c r="C529" s="382"/>
      <c r="D529" s="305"/>
      <c r="E529" s="305"/>
      <c r="F529" s="305"/>
      <c r="G529" s="305"/>
      <c r="H529" s="305"/>
      <c r="I529" s="305"/>
      <c r="J529" s="305"/>
      <c r="K529" s="305"/>
      <c r="L529" s="305"/>
      <c r="M529" s="305"/>
      <c r="N529" s="305"/>
      <c r="O529" s="383"/>
      <c r="P529" s="305"/>
      <c r="Q529" s="305"/>
      <c r="R529" s="305"/>
      <c r="S529" s="330"/>
      <c r="T529" s="335"/>
      <c r="U529" s="335"/>
      <c r="V529" s="305"/>
      <c r="W529" s="305"/>
      <c r="X529" s="335"/>
      <c r="Y529" s="317">
        <f>SUMPRODUCT(H408:H511,Y408:Y511)</f>
        <v>8208735.5999999996</v>
      </c>
      <c r="Z529" s="317">
        <f>SUMPRODUCT(H408:H511,Z408:Z511)</f>
        <v>6978814.8080000002</v>
      </c>
      <c r="AA529" s="317">
        <f>IF(AA407="kW",SUMPRODUCT(N408:N511,S408:S511,AA408:AA511),SUMPRODUCT(H408:H511,AA408:AA511))</f>
        <v>47084.196588000006</v>
      </c>
      <c r="AB529" s="317">
        <f>IF(AB407="kW",SUMPRODUCT(N408:N511,S408:S511,AB408:AB511),SUMPRODUCT(H408:H511,AB408:AB511))</f>
        <v>17567.905920000001</v>
      </c>
      <c r="AC529" s="317">
        <f>IF(AC407="kW",SUMPRODUCT(N408:N511,S408:S511,AC408:AC511),SUMPRODUCT(H408:H511, AC408:AC511))</f>
        <v>4946.4241320000001</v>
      </c>
      <c r="AD529" s="317">
        <f>IF(AD407="kW",SUMPRODUCT(N408:N511,S408:S511,AD408:AD511),SUMPRODUCT(H408:H511, AD408:AD511))</f>
        <v>0</v>
      </c>
      <c r="AE529" s="317">
        <f>IF(AE407="kW",SUMPRODUCT(N408:N511,S408:S511,AE408:AE511),SUMPRODUCT(H408:H511,AE408:AE511))</f>
        <v>0</v>
      </c>
      <c r="AF529" s="317">
        <f>IF(AF407="kW",SUMPRODUCT(N408:N511,S408:S511,AF408:AF511),SUMPRODUCT(H408:H511,AF408:AF511))</f>
        <v>0</v>
      </c>
      <c r="AG529" s="317">
        <f>IF(AG407="kW",SUMPRODUCT(N408:N511,S408:S511,AG408:AG511),SUMPRODUCT(H408:H511,AG408:AG511))</f>
        <v>0</v>
      </c>
      <c r="AH529" s="317">
        <f>IF(AH407="kW",SUMPRODUCT(N408:N511,S408:S511,AH408:AH511),SUMPRODUCT(H408:H511,AH408:AH511))</f>
        <v>0</v>
      </c>
      <c r="AI529" s="317">
        <f>IF(AI407="kW",SUMPRODUCT(N408:N511,S408:S511,AI408:AI511),SUMPRODUCT(H408:H511,AI408:AI511))</f>
        <v>0</v>
      </c>
      <c r="AJ529" s="317">
        <f>IF(AJ407="kW",SUMPRODUCT(N408:N511,S408:S511,AJ408:AJ511),SUMPRODUCT(H408:H511,AJ408:AJ511))</f>
        <v>0</v>
      </c>
      <c r="AK529" s="317">
        <f>IF(AK407="kW",SUMPRODUCT(N408:N511,S408:S511,AK408:AK511),SUMPRODUCT(H408:H511,AK408:AK511))</f>
        <v>0</v>
      </c>
      <c r="AL529" s="317">
        <f>IF(AL407="kW",SUMPRODUCT(N408:N511,S408:S511,AL408:AL511),SUMPRODUCT(H408:H511,AL408:AL511))</f>
        <v>0</v>
      </c>
      <c r="AM529" s="363"/>
    </row>
    <row r="530" spans="2:39" ht="15">
      <c r="B530" s="350" t="s">
        <v>206</v>
      </c>
      <c r="C530" s="382"/>
      <c r="D530" s="305"/>
      <c r="E530" s="305"/>
      <c r="F530" s="305"/>
      <c r="G530" s="305"/>
      <c r="H530" s="305"/>
      <c r="I530" s="305"/>
      <c r="J530" s="305"/>
      <c r="K530" s="305"/>
      <c r="L530" s="305"/>
      <c r="M530" s="305"/>
      <c r="N530" s="305"/>
      <c r="O530" s="383"/>
      <c r="P530" s="305"/>
      <c r="Q530" s="305"/>
      <c r="R530" s="305"/>
      <c r="S530" s="330"/>
      <c r="T530" s="335"/>
      <c r="U530" s="335"/>
      <c r="V530" s="305"/>
      <c r="W530" s="305"/>
      <c r="X530" s="335"/>
      <c r="Y530" s="317">
        <f>SUMPRODUCT(I408:I511,Y408:Y511)</f>
        <v>8077949.5999999996</v>
      </c>
      <c r="Z530" s="317">
        <f>SUMPRODUCT(I408:I511,Z408:Z511)</f>
        <v>6968838.0080000004</v>
      </c>
      <c r="AA530" s="317">
        <f>IF(AA407="kW",SUMPRODUCT(N408:N511,T408:T511,AA408:AA511),SUMPRODUCT(I408:I511,AA408:AA511))</f>
        <v>46855.804307999999</v>
      </c>
      <c r="AB530" s="317">
        <f>IF(AB407="kW",SUMPRODUCT(N408:N511,T408:T511,AB408:AB511),SUMPRODUCT(I408:I511,AB408:AB511))</f>
        <v>17489.5026</v>
      </c>
      <c r="AC530" s="317">
        <f>IF(AC407="kW",SUMPRODUCT(N408:N511,T408:T511,AC408:AC511),SUMPRODUCT(I408:I511, AC408:AC511))</f>
        <v>4932.7887719999999</v>
      </c>
      <c r="AD530" s="317">
        <f>IF(AD407="kW",SUMPRODUCT(N408:N511,T408:T511,AD408:AD511),SUMPRODUCT(I408:I511, AD408:AD511))</f>
        <v>0</v>
      </c>
      <c r="AE530" s="317">
        <f>IF(AE407="kW",SUMPRODUCT(N408:N511,T408:T511,AE408:AE511),SUMPRODUCT(I408:I511,AE408:AE511))</f>
        <v>0</v>
      </c>
      <c r="AF530" s="317">
        <f>IF(AF407="kW",SUMPRODUCT(N408:N511,T408:T511,AF408:AF511),SUMPRODUCT(I408:I511,AF408:AF511))</f>
        <v>0</v>
      </c>
      <c r="AG530" s="317">
        <f>IF(AG407="kW",SUMPRODUCT(N408:N511,T408:T511,AG408:AG511),SUMPRODUCT(I408:I511,AG408:AG511))</f>
        <v>0</v>
      </c>
      <c r="AH530" s="317">
        <f>IF(AH407="kW",SUMPRODUCT(N408:N511,T408:T511,AH408:AH511),SUMPRODUCT(I408:I511,AH408:AH511))</f>
        <v>0</v>
      </c>
      <c r="AI530" s="317">
        <f>IF(AI407="kW",SUMPRODUCT(N408:N511,T408:T511,AI408:AI511),SUMPRODUCT(I408:I511,AI408:AI511))</f>
        <v>0</v>
      </c>
      <c r="AJ530" s="317">
        <f>IF(AJ407="kW",SUMPRODUCT(N408:N511,T408:T511,AJ408:AJ511),SUMPRODUCT(I408:I511,AJ408:AJ511))</f>
        <v>0</v>
      </c>
      <c r="AK530" s="317">
        <f>IF(AK407="kW",SUMPRODUCT(N408:N511,T408:T511,AK408:AK511),SUMPRODUCT(I408:I511,AK408:AK511))</f>
        <v>0</v>
      </c>
      <c r="AL530" s="317">
        <f>IF(AL407="kW",SUMPRODUCT(N408:N511,T408:T511,AL408:AL511),SUMPRODUCT(I408:I511,AL408:AL511))</f>
        <v>0</v>
      </c>
      <c r="AM530" s="363"/>
    </row>
    <row r="531" spans="2:39" ht="15">
      <c r="B531" s="407" t="s">
        <v>207</v>
      </c>
      <c r="C531" s="385"/>
      <c r="D531" s="410"/>
      <c r="E531" s="410"/>
      <c r="F531" s="410"/>
      <c r="G531" s="410"/>
      <c r="H531" s="410"/>
      <c r="I531" s="410"/>
      <c r="J531" s="410"/>
      <c r="K531" s="410"/>
      <c r="L531" s="410"/>
      <c r="M531" s="410"/>
      <c r="N531" s="410"/>
      <c r="O531" s="409"/>
      <c r="P531" s="410"/>
      <c r="Q531" s="410"/>
      <c r="R531" s="410"/>
      <c r="S531" s="390"/>
      <c r="T531" s="411"/>
      <c r="U531" s="411"/>
      <c r="V531" s="410"/>
      <c r="W531" s="410"/>
      <c r="X531" s="411"/>
      <c r="Y531" s="352">
        <f>SUMPRODUCT(J408:J511,Y408:Y511)</f>
        <v>8071393.1999999993</v>
      </c>
      <c r="Z531" s="352">
        <f>SUMPRODUCT(J408:J511,Z408:Z511)</f>
        <v>6757760.1080000009</v>
      </c>
      <c r="AA531" s="352">
        <f>IF(AA407="kW",SUMPRODUCT(N408:N511,U408:U511,AA408:AA511),SUMPRODUCT(J408:J511,AA408:AA511))</f>
        <v>44665.378668000012</v>
      </c>
      <c r="AB531" s="352">
        <f>IF(AB407="kW",SUMPRODUCT(N408:N511,U408:U511,AB408:AB511),SUMPRODUCT(J408:J511,AB408:AB511))</f>
        <v>16737.565440000006</v>
      </c>
      <c r="AC531" s="352">
        <f>IF(AC407="kW",SUMPRODUCT(N408:N511,U408:U511,AC408:AC511),SUMPRODUCT(J408:J511, AC408:AC511))</f>
        <v>4802.017092000001</v>
      </c>
      <c r="AD531" s="352">
        <f>IF(AD407="kW",SUMPRODUCT(N408:N511,U408:U511,AD408:AD511),SUMPRODUCT(J408:J511, AD408:AD511))</f>
        <v>0</v>
      </c>
      <c r="AE531" s="352">
        <f>IF(AE407="kW",SUMPRODUCT(N408:N511,U408:U511,AE408:AE511),SUMPRODUCT(J408:J511,AE408:AE511))</f>
        <v>0</v>
      </c>
      <c r="AF531" s="352">
        <f>IF(AF407="kW",SUMPRODUCT(N408:N511,U408:U511,AF408:AF511),SUMPRODUCT(J408:J511,AF408:AF511))</f>
        <v>0</v>
      </c>
      <c r="AG531" s="352">
        <f>IF(AG407="kW",SUMPRODUCT(N408:N511,U408:U511,AG408:AG511),SUMPRODUCT(J408:J511,AG408:AG511))</f>
        <v>0</v>
      </c>
      <c r="AH531" s="352">
        <f>IF(AH407="kW",SUMPRODUCT(N408:N511,U408:U511,AH408:AH511),SUMPRODUCT(J408:J511,AH408:AH511))</f>
        <v>0</v>
      </c>
      <c r="AI531" s="352">
        <f>IF(AI407="kW",SUMPRODUCT(N408:N511,U408:U511,AI408:AI511),SUMPRODUCT(J408:J511,AI408:AI511))</f>
        <v>0</v>
      </c>
      <c r="AJ531" s="352">
        <f>IF(AJ407="kW",SUMPRODUCT(N408:N511,U408:U511,AJ408:AJ511),SUMPRODUCT(J408:J511,AJ408:AJ511))</f>
        <v>0</v>
      </c>
      <c r="AK531" s="352">
        <f>IF(AK407="kW",SUMPRODUCT(N408:N511,U408:U511,AK408:AK511),SUMPRODUCT(J408:J511,AK408:AK511))</f>
        <v>0</v>
      </c>
      <c r="AL531" s="352">
        <f>IF(AL407="kW",SUMPRODUCT(N408:N511,U408:U511,AL408:AL511),SUMPRODUCT(J408:J511,AL408:AL511))</f>
        <v>0</v>
      </c>
      <c r="AM531" s="412"/>
    </row>
    <row r="532" spans="2:39" ht="22.5" customHeight="1">
      <c r="B532" s="394" t="s">
        <v>226</v>
      </c>
      <c r="C532" s="413"/>
      <c r="D532" s="414"/>
      <c r="E532" s="414"/>
      <c r="F532" s="414"/>
      <c r="G532" s="414"/>
      <c r="H532" s="414"/>
      <c r="I532" s="414"/>
      <c r="J532" s="414"/>
      <c r="K532" s="414"/>
      <c r="L532" s="414"/>
      <c r="M532" s="414"/>
      <c r="N532" s="414"/>
      <c r="O532" s="414"/>
      <c r="P532" s="414"/>
      <c r="Q532" s="414"/>
      <c r="R532" s="414"/>
      <c r="S532" s="397"/>
      <c r="T532" s="398"/>
      <c r="U532" s="414"/>
      <c r="V532" s="414"/>
      <c r="W532" s="414"/>
      <c r="X532" s="414"/>
      <c r="Y532" s="435"/>
      <c r="Z532" s="435"/>
      <c r="AA532" s="435"/>
      <c r="AB532" s="435"/>
      <c r="AC532" s="435"/>
      <c r="AD532" s="435"/>
      <c r="AE532" s="435"/>
      <c r="AF532" s="435"/>
      <c r="AG532" s="435"/>
      <c r="AH532" s="435"/>
      <c r="AI532" s="435"/>
      <c r="AJ532" s="435"/>
      <c r="AK532" s="435"/>
      <c r="AL532" s="435"/>
      <c r="AM532" s="415"/>
    </row>
    <row r="534" spans="2:39" ht="15">
      <c r="B534" s="631" t="s">
        <v>588</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hyperlink ref="C13" location="Table_4_a.__2011_Lost_Revenues_Work_Form" display="Table 4-a.  2011 Lost Revenues"/>
    <hyperlink ref="C14" location="Table_4_b.__2012_Lost_Revenues_Work_Form" display="Table 4-b.  2012 Lost Revenues"/>
    <hyperlink ref="C15" location="Table_4_c.__2013_Lost_Revenues_Work_Form" display="Table 4-c.  2013 Lost Revenues"/>
    <hyperlink ref="C16" location="Table_4_d.__2014_Lost_Revenues_Work_Form" display="Table 4-d.  2014 Lost Revenues "/>
    <hyperlink ref="D146" location="'4.  2011-2014 LRAM'!A1" display="Return to top"/>
    <hyperlink ref="D275" location="'4.  2011-2014 LRAM'!A1" display="Return to top"/>
    <hyperlink ref="B534" location="'4.  2011-2014 LRAM'!A1" display="Return to top"/>
    <hyperlink ref="E275" location="'7-c.  2013'!A1" display="Go to Persistence Report"/>
    <hyperlink ref="E18" location="'7-a.  2011'!A1" display="Go to Persistence Report"/>
    <hyperlink ref="F146" location="'7-b.  2012'!A1" display="Go to Persistence Report"/>
    <hyperlink ref="F404" location="'7-d.  2014'!A1" display="Go to Persistence Report "/>
  </hyperlinks>
  <pageMargins left="0.23622047244094491" right="0.23622047244094491" top="0.47244094488188981" bottom="0.47244094488188981" header="0.15748031496062992" footer="0.15748031496062992"/>
  <pageSetup scale="24" fitToHeight="0" orientation="landscape" cellComments="asDisplayed" r:id="rId1"/>
  <headerFooter>
    <oddHeader>&amp;L&amp;G</oddHeader>
    <oddFooter>&amp;R&amp;P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3:AP1130"/>
  <sheetViews>
    <sheetView topLeftCell="A180" zoomScale="90" zoomScaleNormal="90" workbookViewId="0">
      <pane xSplit="2" topLeftCell="M1" activePane="topRight" state="frozen"/>
      <selection pane="topRight" activeCell="S205" sqref="S205"/>
    </sheetView>
  </sheetViews>
  <sheetFormatPr defaultColWidth="9.140625" defaultRowHeight="15" outlineLevelRow="1" outlineLevelCol="1"/>
  <cols>
    <col min="1" max="1" width="4.5703125" style="557" customWidth="1"/>
    <col min="2" max="2" width="44.140625" style="453" customWidth="1"/>
    <col min="3" max="3" width="13.42578125" style="453" customWidth="1"/>
    <col min="4" max="4" width="17" style="453" customWidth="1"/>
    <col min="5" max="5" width="11.28515625" style="453" customWidth="1" outlineLevel="1"/>
    <col min="6" max="6" width="13.7109375" style="453" customWidth="1" outlineLevel="1"/>
    <col min="7" max="13" width="11.28515625" style="453" customWidth="1" outlineLevel="1"/>
    <col min="14" max="14" width="12" style="453" customWidth="1" outlineLevel="1"/>
    <col min="15" max="15" width="15.7109375" style="453" customWidth="1"/>
    <col min="16" max="24" width="9.140625" style="453" customWidth="1" outlineLevel="1"/>
    <col min="25" max="25" width="16.5703125" style="453" customWidth="1"/>
    <col min="26" max="27" width="15" style="453" customWidth="1"/>
    <col min="28" max="28" width="17.7109375" style="453" customWidth="1"/>
    <col min="29" max="29" width="19.7109375" style="453" customWidth="1"/>
    <col min="30" max="30" width="18.7109375" style="453" customWidth="1"/>
    <col min="31" max="35" width="14.85546875" style="453" customWidth="1"/>
    <col min="36" max="38" width="17.28515625" style="453" customWidth="1"/>
    <col min="39" max="39" width="14.5703125" style="453" customWidth="1"/>
    <col min="40" max="40" width="11.7109375" style="453" customWidth="1"/>
    <col min="41" max="16384" width="9.140625" style="453"/>
  </cols>
  <sheetData>
    <row r="13" spans="2:39" ht="15.75" thickBot="1"/>
    <row r="14" spans="2:39" ht="26.25" customHeight="1" thickBot="1">
      <c r="B14" s="805" t="s">
        <v>172</v>
      </c>
      <c r="C14" s="283" t="s">
        <v>176</v>
      </c>
      <c r="D14" s="541"/>
      <c r="E14" s="291"/>
      <c r="F14" s="291"/>
      <c r="G14" s="291"/>
      <c r="H14" s="291"/>
      <c r="I14" s="291"/>
      <c r="J14" s="291"/>
      <c r="K14" s="291"/>
      <c r="L14" s="291"/>
      <c r="M14" s="291"/>
      <c r="N14" s="291"/>
      <c r="O14" s="291"/>
      <c r="P14" s="291"/>
      <c r="Q14" s="291"/>
      <c r="R14" s="291"/>
      <c r="S14" s="291"/>
      <c r="T14" s="291"/>
      <c r="U14" s="291"/>
      <c r="V14" s="291"/>
      <c r="W14" s="291"/>
      <c r="X14" s="291"/>
      <c r="Y14" s="291"/>
      <c r="Z14" s="291"/>
      <c r="AA14" s="291"/>
      <c r="AB14" s="291"/>
      <c r="AC14" s="291"/>
      <c r="AD14" s="291"/>
      <c r="AE14" s="291"/>
      <c r="AF14" s="291"/>
      <c r="AG14" s="291"/>
      <c r="AH14" s="291"/>
      <c r="AI14" s="291"/>
      <c r="AJ14" s="291"/>
      <c r="AK14" s="291"/>
      <c r="AL14" s="291"/>
      <c r="AM14" s="291"/>
    </row>
    <row r="15" spans="2:39" ht="26.25" customHeight="1" thickBot="1">
      <c r="B15" s="805"/>
      <c r="C15" s="287" t="s">
        <v>173</v>
      </c>
      <c r="D15" s="291"/>
      <c r="E15" s="291"/>
      <c r="F15" s="291"/>
      <c r="G15" s="291"/>
      <c r="H15" s="291"/>
      <c r="I15" s="291"/>
      <c r="J15" s="291"/>
      <c r="K15" s="291"/>
      <c r="L15" s="291"/>
      <c r="M15" s="291"/>
      <c r="N15" s="291"/>
      <c r="O15" s="291"/>
      <c r="P15" s="291"/>
      <c r="Q15" s="291"/>
      <c r="R15" s="291"/>
      <c r="S15" s="291"/>
      <c r="T15" s="291"/>
      <c r="U15" s="291"/>
      <c r="V15" s="291"/>
      <c r="W15" s="291"/>
      <c r="X15" s="291"/>
      <c r="Y15" s="291"/>
      <c r="Z15" s="291"/>
      <c r="AA15" s="291"/>
      <c r="AB15" s="291"/>
      <c r="AC15" s="291"/>
      <c r="AD15" s="291"/>
      <c r="AE15" s="291"/>
      <c r="AF15" s="291"/>
      <c r="AG15" s="291"/>
      <c r="AH15" s="291"/>
      <c r="AI15" s="291"/>
      <c r="AJ15" s="291"/>
      <c r="AK15" s="291"/>
      <c r="AL15" s="291"/>
      <c r="AM15" s="291"/>
    </row>
    <row r="16" spans="2:39" ht="28.5" customHeight="1" thickBot="1">
      <c r="B16" s="805"/>
      <c r="C16" s="788" t="s">
        <v>624</v>
      </c>
      <c r="D16" s="789"/>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291"/>
    </row>
    <row r="17" spans="2:39" ht="15.75">
      <c r="C17" s="291"/>
      <c r="D17" s="291"/>
      <c r="E17" s="291"/>
      <c r="F17" s="291"/>
      <c r="G17" s="291"/>
      <c r="H17" s="291"/>
      <c r="I17" s="291"/>
      <c r="J17" s="291"/>
      <c r="K17" s="291"/>
      <c r="L17" s="291"/>
      <c r="M17" s="291"/>
      <c r="N17" s="291"/>
      <c r="O17" s="291"/>
      <c r="P17" s="291"/>
      <c r="Q17" s="291"/>
      <c r="R17" s="291"/>
      <c r="S17" s="291"/>
      <c r="T17" s="291"/>
      <c r="U17" s="291"/>
      <c r="V17" s="291"/>
      <c r="W17" s="291"/>
      <c r="X17" s="291"/>
      <c r="Y17" s="291"/>
      <c r="Z17" s="291"/>
      <c r="AA17" s="291"/>
      <c r="AB17" s="291"/>
      <c r="AC17" s="291"/>
      <c r="AD17" s="291"/>
      <c r="AE17" s="291"/>
      <c r="AF17" s="291"/>
      <c r="AG17" s="291"/>
      <c r="AH17" s="291"/>
      <c r="AI17" s="291"/>
      <c r="AJ17" s="291"/>
      <c r="AK17" s="291"/>
      <c r="AL17" s="291"/>
      <c r="AM17" s="291"/>
    </row>
    <row r="18" spans="2:39" ht="66" customHeight="1">
      <c r="B18" s="805" t="s">
        <v>519</v>
      </c>
      <c r="C18" s="804" t="s">
        <v>651</v>
      </c>
      <c r="D18" s="804"/>
      <c r="E18" s="804"/>
      <c r="F18" s="804"/>
      <c r="G18" s="804"/>
      <c r="H18" s="804"/>
      <c r="I18" s="804"/>
      <c r="J18" s="804"/>
      <c r="K18" s="804"/>
      <c r="L18" s="804"/>
      <c r="M18" s="804"/>
      <c r="N18" s="804"/>
      <c r="O18" s="804"/>
      <c r="P18" s="804"/>
      <c r="Q18" s="804"/>
      <c r="R18" s="804"/>
      <c r="S18" s="804"/>
      <c r="T18" s="804"/>
      <c r="U18" s="804"/>
      <c r="V18" s="804"/>
      <c r="W18" s="804"/>
      <c r="X18" s="804"/>
      <c r="Y18" s="650"/>
      <c r="Z18" s="650"/>
      <c r="AA18" s="650"/>
      <c r="AB18" s="650"/>
      <c r="AC18" s="650"/>
      <c r="AD18" s="650"/>
      <c r="AE18" s="296"/>
      <c r="AF18" s="291"/>
      <c r="AG18" s="291"/>
      <c r="AH18" s="291"/>
      <c r="AI18" s="291"/>
      <c r="AJ18" s="291"/>
      <c r="AK18" s="291"/>
      <c r="AL18" s="291"/>
      <c r="AM18" s="291"/>
    </row>
    <row r="19" spans="2:39" ht="56.25" customHeight="1">
      <c r="B19" s="805"/>
      <c r="C19" s="804" t="s">
        <v>648</v>
      </c>
      <c r="D19" s="804"/>
      <c r="E19" s="804"/>
      <c r="F19" s="804"/>
      <c r="G19" s="804"/>
      <c r="H19" s="804"/>
      <c r="I19" s="804"/>
      <c r="J19" s="804"/>
      <c r="K19" s="804"/>
      <c r="L19" s="804"/>
      <c r="M19" s="804"/>
      <c r="N19" s="804"/>
      <c r="O19" s="804"/>
      <c r="P19" s="804"/>
      <c r="Q19" s="804"/>
      <c r="R19" s="804"/>
      <c r="S19" s="804"/>
      <c r="T19" s="804"/>
      <c r="U19" s="804"/>
      <c r="V19" s="804"/>
      <c r="W19" s="804"/>
      <c r="X19" s="804"/>
      <c r="Y19" s="650"/>
      <c r="Z19" s="650"/>
      <c r="AA19" s="650"/>
      <c r="AB19" s="650"/>
      <c r="AC19" s="650"/>
      <c r="AD19" s="650"/>
      <c r="AE19" s="296"/>
      <c r="AF19" s="291"/>
      <c r="AG19" s="291"/>
      <c r="AH19" s="291"/>
      <c r="AI19" s="291"/>
      <c r="AJ19" s="291"/>
      <c r="AK19" s="291"/>
      <c r="AL19" s="291"/>
      <c r="AM19" s="291"/>
    </row>
    <row r="20" spans="2:39" ht="62.25" customHeight="1">
      <c r="B20" s="299"/>
      <c r="C20" s="804" t="s">
        <v>652</v>
      </c>
      <c r="D20" s="804"/>
      <c r="E20" s="804"/>
      <c r="F20" s="804"/>
      <c r="G20" s="804"/>
      <c r="H20" s="804"/>
      <c r="I20" s="804"/>
      <c r="J20" s="804"/>
      <c r="K20" s="804"/>
      <c r="L20" s="804"/>
      <c r="M20" s="804"/>
      <c r="N20" s="804"/>
      <c r="O20" s="804"/>
      <c r="P20" s="804"/>
      <c r="Q20" s="804"/>
      <c r="R20" s="804"/>
      <c r="S20" s="804"/>
      <c r="T20" s="804"/>
      <c r="U20" s="804"/>
      <c r="V20" s="804"/>
      <c r="W20" s="804"/>
      <c r="X20" s="804"/>
      <c r="Y20" s="650"/>
      <c r="Z20" s="650"/>
      <c r="AA20" s="650"/>
      <c r="AB20" s="650"/>
      <c r="AC20" s="650"/>
      <c r="AD20" s="650"/>
      <c r="AE20" s="454"/>
      <c r="AF20" s="291"/>
      <c r="AG20" s="291"/>
      <c r="AH20" s="291"/>
      <c r="AI20" s="291"/>
      <c r="AJ20" s="291"/>
      <c r="AK20" s="291"/>
      <c r="AL20" s="291"/>
      <c r="AM20" s="291"/>
    </row>
    <row r="21" spans="2:39" ht="51" customHeight="1">
      <c r="B21" s="299"/>
      <c r="C21" s="804" t="s">
        <v>653</v>
      </c>
      <c r="D21" s="804"/>
      <c r="E21" s="804"/>
      <c r="F21" s="804"/>
      <c r="G21" s="804"/>
      <c r="H21" s="804"/>
      <c r="I21" s="804"/>
      <c r="J21" s="804"/>
      <c r="K21" s="804"/>
      <c r="L21" s="804"/>
      <c r="M21" s="804"/>
      <c r="N21" s="804"/>
      <c r="O21" s="804"/>
      <c r="P21" s="804"/>
      <c r="Q21" s="804"/>
      <c r="R21" s="804"/>
      <c r="S21" s="804"/>
      <c r="T21" s="804"/>
      <c r="U21" s="804"/>
      <c r="V21" s="804"/>
      <c r="W21" s="804"/>
      <c r="X21" s="804"/>
      <c r="Y21" s="650"/>
      <c r="Z21" s="650"/>
      <c r="AA21" s="650"/>
      <c r="AB21" s="650"/>
      <c r="AC21" s="650"/>
      <c r="AD21" s="650"/>
      <c r="AE21" s="302"/>
      <c r="AF21" s="291"/>
      <c r="AG21" s="291"/>
      <c r="AH21" s="291"/>
      <c r="AI21" s="291"/>
      <c r="AJ21" s="291"/>
      <c r="AK21" s="291"/>
      <c r="AL21" s="291"/>
      <c r="AM21" s="291"/>
    </row>
    <row r="22" spans="2:39" ht="72.75" customHeight="1">
      <c r="B22" s="299"/>
      <c r="C22" s="804" t="s">
        <v>665</v>
      </c>
      <c r="D22" s="804"/>
      <c r="E22" s="804"/>
      <c r="F22" s="804"/>
      <c r="G22" s="804"/>
      <c r="H22" s="804"/>
      <c r="I22" s="804"/>
      <c r="J22" s="804"/>
      <c r="K22" s="804"/>
      <c r="L22" s="804"/>
      <c r="M22" s="804"/>
      <c r="N22" s="804"/>
      <c r="O22" s="804"/>
      <c r="P22" s="804"/>
      <c r="Q22" s="804"/>
      <c r="R22" s="804"/>
      <c r="S22" s="804"/>
      <c r="T22" s="804"/>
      <c r="U22" s="804"/>
      <c r="V22" s="804"/>
      <c r="W22" s="804"/>
      <c r="X22" s="804"/>
      <c r="Y22" s="650"/>
      <c r="Z22" s="650"/>
      <c r="AA22" s="650"/>
      <c r="AB22" s="650"/>
      <c r="AC22" s="650"/>
      <c r="AD22" s="650"/>
      <c r="AE22" s="454"/>
      <c r="AF22" s="291"/>
      <c r="AG22" s="291"/>
      <c r="AH22" s="291"/>
      <c r="AI22" s="291"/>
      <c r="AJ22" s="291"/>
      <c r="AK22" s="291"/>
      <c r="AL22" s="291"/>
      <c r="AM22" s="291"/>
    </row>
    <row r="23" spans="2:39" ht="15.75">
      <c r="B23" s="299"/>
      <c r="C23" s="302"/>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291"/>
      <c r="AG23" s="291"/>
      <c r="AH23" s="291"/>
      <c r="AI23" s="291"/>
      <c r="AJ23" s="291"/>
      <c r="AK23" s="291"/>
      <c r="AL23" s="291"/>
      <c r="AM23" s="291"/>
    </row>
    <row r="24" spans="2:39" ht="15.75">
      <c r="B24" s="805" t="s">
        <v>589</v>
      </c>
      <c r="C24" s="632" t="s">
        <v>591</v>
      </c>
      <c r="D24" s="302"/>
      <c r="E24" s="302"/>
      <c r="F24" s="302"/>
      <c r="G24" s="302"/>
      <c r="H24" s="302"/>
      <c r="I24" s="302"/>
      <c r="J24" s="302"/>
      <c r="K24" s="302"/>
      <c r="L24" s="302"/>
      <c r="M24" s="302"/>
      <c r="N24" s="302"/>
      <c r="O24" s="302"/>
      <c r="P24" s="302"/>
      <c r="Q24" s="302"/>
      <c r="R24" s="302"/>
      <c r="S24" s="302"/>
      <c r="T24" s="302"/>
      <c r="U24" s="302"/>
      <c r="V24" s="302"/>
      <c r="W24" s="302"/>
      <c r="X24" s="302"/>
      <c r="Y24" s="302"/>
      <c r="Z24" s="302"/>
      <c r="AA24" s="302"/>
      <c r="AB24" s="302"/>
      <c r="AC24" s="302"/>
      <c r="AD24" s="302"/>
      <c r="AE24" s="302"/>
      <c r="AF24" s="291"/>
      <c r="AG24" s="291"/>
      <c r="AH24" s="291"/>
      <c r="AI24" s="291"/>
      <c r="AJ24" s="291"/>
      <c r="AK24" s="291"/>
      <c r="AL24" s="291"/>
      <c r="AM24" s="291"/>
    </row>
    <row r="25" spans="2:39" ht="15.75">
      <c r="B25" s="805"/>
      <c r="C25" s="632" t="s">
        <v>592</v>
      </c>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291"/>
      <c r="AG25" s="291"/>
      <c r="AH25" s="291"/>
      <c r="AI25" s="291"/>
      <c r="AJ25" s="291"/>
      <c r="AK25" s="291"/>
      <c r="AL25" s="291"/>
      <c r="AM25" s="291"/>
    </row>
    <row r="26" spans="2:39" ht="15.75">
      <c r="B26" s="574"/>
      <c r="C26" s="632" t="s">
        <v>593</v>
      </c>
      <c r="D26" s="302"/>
      <c r="E26" s="302"/>
      <c r="F26" s="302"/>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c r="AD26" s="302"/>
      <c r="AE26" s="302"/>
      <c r="AF26" s="291"/>
      <c r="AG26" s="291"/>
      <c r="AH26" s="291"/>
      <c r="AI26" s="291"/>
      <c r="AJ26" s="291"/>
      <c r="AK26" s="291"/>
      <c r="AL26" s="291"/>
      <c r="AM26" s="291"/>
    </row>
    <row r="27" spans="2:39" ht="15.75">
      <c r="B27" s="574"/>
      <c r="C27" s="632" t="s">
        <v>594</v>
      </c>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291"/>
      <c r="AG27" s="291"/>
      <c r="AH27" s="291"/>
      <c r="AI27" s="291"/>
      <c r="AJ27" s="291"/>
      <c r="AK27" s="291"/>
      <c r="AL27" s="291"/>
      <c r="AM27" s="291"/>
    </row>
    <row r="28" spans="2:39" ht="15.75">
      <c r="B28" s="574"/>
      <c r="C28" s="632" t="s">
        <v>595</v>
      </c>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291"/>
      <c r="AG28" s="291"/>
      <c r="AH28" s="291"/>
      <c r="AI28" s="291"/>
      <c r="AJ28" s="291"/>
      <c r="AK28" s="291"/>
      <c r="AL28" s="291"/>
      <c r="AM28" s="291"/>
    </row>
    <row r="29" spans="2:39" ht="15.75">
      <c r="B29" s="574"/>
      <c r="C29" s="632" t="s">
        <v>596</v>
      </c>
      <c r="D29" s="302"/>
      <c r="E29" s="302"/>
      <c r="F29" s="302"/>
      <c r="G29" s="302"/>
      <c r="H29" s="302"/>
      <c r="I29" s="302"/>
      <c r="J29" s="302"/>
      <c r="K29" s="302"/>
      <c r="L29" s="302"/>
      <c r="M29" s="302"/>
      <c r="N29" s="302"/>
      <c r="O29" s="302"/>
      <c r="P29" s="302"/>
      <c r="Q29" s="302"/>
      <c r="R29" s="302"/>
      <c r="S29" s="302"/>
      <c r="T29" s="302"/>
      <c r="U29" s="302"/>
      <c r="V29" s="302"/>
      <c r="W29" s="302"/>
      <c r="X29" s="302"/>
      <c r="Y29" s="302"/>
      <c r="Z29" s="302"/>
      <c r="AA29" s="302"/>
      <c r="AB29" s="302"/>
      <c r="AC29" s="302"/>
      <c r="AD29" s="302"/>
      <c r="AE29" s="302"/>
      <c r="AF29" s="291"/>
      <c r="AG29" s="291"/>
      <c r="AH29" s="291"/>
      <c r="AI29" s="291"/>
      <c r="AJ29" s="291"/>
      <c r="AK29" s="291"/>
      <c r="AL29" s="291"/>
      <c r="AM29" s="291"/>
    </row>
    <row r="30" spans="2:39" ht="15.75">
      <c r="B30" s="574"/>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291"/>
      <c r="AG30" s="291"/>
      <c r="AH30" s="291"/>
      <c r="AI30" s="291"/>
      <c r="AJ30" s="291"/>
      <c r="AK30" s="291"/>
      <c r="AL30" s="291"/>
      <c r="AM30" s="291"/>
    </row>
    <row r="31" spans="2:39" ht="15.75">
      <c r="B31" s="574"/>
      <c r="C31" s="302"/>
      <c r="D31" s="302"/>
      <c r="E31" s="302"/>
      <c r="F31" s="302"/>
      <c r="G31" s="302"/>
      <c r="H31" s="302"/>
      <c r="I31" s="302"/>
      <c r="J31" s="302"/>
      <c r="K31" s="302"/>
      <c r="L31" s="302"/>
      <c r="M31" s="302"/>
      <c r="N31" s="302"/>
      <c r="O31" s="302"/>
      <c r="P31" s="302"/>
      <c r="Q31" s="302"/>
      <c r="R31" s="302"/>
      <c r="S31" s="302"/>
      <c r="T31" s="302"/>
      <c r="U31" s="302"/>
      <c r="V31" s="302"/>
      <c r="W31" s="302"/>
      <c r="X31" s="302"/>
      <c r="Y31" s="302"/>
      <c r="Z31" s="302"/>
      <c r="AA31" s="302"/>
      <c r="AB31" s="302"/>
      <c r="AC31" s="302"/>
      <c r="AD31" s="302"/>
      <c r="AE31" s="302"/>
      <c r="AF31" s="291"/>
      <c r="AG31" s="291"/>
      <c r="AH31" s="291"/>
      <c r="AI31" s="291"/>
      <c r="AJ31" s="291"/>
      <c r="AK31" s="291"/>
      <c r="AL31" s="291"/>
      <c r="AM31" s="291"/>
    </row>
    <row r="32" spans="2:39">
      <c r="C32" s="279"/>
      <c r="D32" s="279"/>
      <c r="E32" s="279"/>
      <c r="F32" s="279"/>
      <c r="G32" s="279"/>
      <c r="H32" s="279"/>
      <c r="I32" s="279"/>
      <c r="J32" s="279"/>
      <c r="K32" s="279"/>
      <c r="L32" s="279"/>
      <c r="M32" s="279"/>
      <c r="N32" s="279"/>
      <c r="O32" s="279"/>
      <c r="P32" s="279"/>
      <c r="Q32" s="279"/>
      <c r="R32" s="279"/>
      <c r="S32" s="279"/>
      <c r="T32" s="279"/>
      <c r="U32" s="279"/>
      <c r="V32" s="279"/>
      <c r="W32" s="279"/>
      <c r="X32" s="279"/>
      <c r="Y32" s="279"/>
      <c r="Z32" s="279"/>
      <c r="AA32" s="279"/>
      <c r="AB32" s="279"/>
      <c r="AC32" s="279"/>
      <c r="AD32" s="279"/>
      <c r="AE32" s="279"/>
      <c r="AF32" s="279"/>
      <c r="AG32" s="279"/>
      <c r="AH32" s="279"/>
      <c r="AI32" s="279"/>
      <c r="AJ32" s="279"/>
      <c r="AK32" s="279"/>
      <c r="AL32" s="279"/>
      <c r="AM32" s="279"/>
    </row>
    <row r="33" spans="1:39" ht="15.75">
      <c r="B33" s="306" t="s">
        <v>269</v>
      </c>
      <c r="C33" s="307"/>
      <c r="D33" s="626" t="s">
        <v>599</v>
      </c>
      <c r="E33" s="279"/>
      <c r="F33" s="279"/>
      <c r="G33" s="279"/>
      <c r="H33" s="279"/>
      <c r="I33" s="279"/>
      <c r="J33" s="279"/>
      <c r="K33" s="279"/>
      <c r="L33" s="279"/>
      <c r="M33" s="279"/>
      <c r="N33" s="279"/>
      <c r="O33" s="307"/>
      <c r="P33" s="279"/>
      <c r="Q33" s="279"/>
      <c r="R33" s="279"/>
      <c r="S33" s="279"/>
      <c r="T33" s="279"/>
      <c r="U33" s="279"/>
      <c r="V33" s="279"/>
      <c r="W33" s="279"/>
      <c r="X33" s="279"/>
      <c r="Y33" s="296"/>
      <c r="Z33" s="293"/>
      <c r="AA33" s="293"/>
      <c r="AB33" s="293"/>
      <c r="AC33" s="293"/>
      <c r="AD33" s="293"/>
      <c r="AE33" s="293"/>
      <c r="AF33" s="293"/>
      <c r="AG33" s="293"/>
      <c r="AH33" s="293"/>
      <c r="AI33" s="293"/>
      <c r="AJ33" s="293"/>
      <c r="AK33" s="293"/>
      <c r="AL33" s="293"/>
      <c r="AM33" s="308"/>
    </row>
    <row r="34" spans="1:39" ht="36.75" customHeight="1">
      <c r="B34" s="795" t="s">
        <v>213</v>
      </c>
      <c r="C34" s="797" t="s">
        <v>33</v>
      </c>
      <c r="D34" s="310" t="s">
        <v>426</v>
      </c>
      <c r="E34" s="799" t="s">
        <v>211</v>
      </c>
      <c r="F34" s="800"/>
      <c r="G34" s="800"/>
      <c r="H34" s="800"/>
      <c r="I34" s="800"/>
      <c r="J34" s="800"/>
      <c r="K34" s="800"/>
      <c r="L34" s="800"/>
      <c r="M34" s="801"/>
      <c r="N34" s="802" t="s">
        <v>215</v>
      </c>
      <c r="O34" s="310" t="s">
        <v>427</v>
      </c>
      <c r="P34" s="799" t="s">
        <v>214</v>
      </c>
      <c r="Q34" s="800"/>
      <c r="R34" s="800"/>
      <c r="S34" s="800"/>
      <c r="T34" s="800"/>
      <c r="U34" s="800"/>
      <c r="V34" s="800"/>
      <c r="W34" s="800"/>
      <c r="X34" s="801"/>
      <c r="Y34" s="792" t="s">
        <v>246</v>
      </c>
      <c r="Z34" s="793"/>
      <c r="AA34" s="793"/>
      <c r="AB34" s="793"/>
      <c r="AC34" s="793"/>
      <c r="AD34" s="793"/>
      <c r="AE34" s="793"/>
      <c r="AF34" s="793"/>
      <c r="AG34" s="793"/>
      <c r="AH34" s="793"/>
      <c r="AI34" s="793"/>
      <c r="AJ34" s="793"/>
      <c r="AK34" s="793"/>
      <c r="AL34" s="793"/>
      <c r="AM34" s="794"/>
    </row>
    <row r="35" spans="1:39" ht="65.25" customHeight="1">
      <c r="B35" s="796"/>
      <c r="C35" s="798"/>
      <c r="D35" s="311">
        <v>2015</v>
      </c>
      <c r="E35" s="311">
        <v>2016</v>
      </c>
      <c r="F35" s="311">
        <v>2017</v>
      </c>
      <c r="G35" s="311">
        <v>2018</v>
      </c>
      <c r="H35" s="311">
        <v>2019</v>
      </c>
      <c r="I35" s="311">
        <v>2020</v>
      </c>
      <c r="J35" s="311">
        <v>2021</v>
      </c>
      <c r="K35" s="311">
        <v>2022</v>
      </c>
      <c r="L35" s="311">
        <v>2023</v>
      </c>
      <c r="M35" s="455">
        <v>2024</v>
      </c>
      <c r="N35" s="803"/>
      <c r="O35" s="311">
        <v>2015</v>
      </c>
      <c r="P35" s="311">
        <v>2016</v>
      </c>
      <c r="Q35" s="311">
        <v>2017</v>
      </c>
      <c r="R35" s="311">
        <v>2018</v>
      </c>
      <c r="S35" s="311">
        <v>2019</v>
      </c>
      <c r="T35" s="311">
        <v>2020</v>
      </c>
      <c r="U35" s="311">
        <v>2021</v>
      </c>
      <c r="V35" s="311">
        <v>2022</v>
      </c>
      <c r="W35" s="311">
        <v>2023</v>
      </c>
      <c r="X35" s="455">
        <v>2024</v>
      </c>
      <c r="Y35" s="311" t="str">
        <f>'1.  LRAMVA Summary'!D51</f>
        <v>Residential</v>
      </c>
      <c r="Z35" s="311" t="str">
        <f>'1.  LRAMVA Summary'!E51</f>
        <v>GS&lt;50 kW</v>
      </c>
      <c r="AA35" s="311" t="str">
        <f>'1.  LRAMVA Summary'!F51</f>
        <v>General Service 50 to 499 kW</v>
      </c>
      <c r="AB35" s="311" t="str">
        <f>'1.  LRAMVA Summary'!G51</f>
        <v>General Service 500 to 4,999 kW</v>
      </c>
      <c r="AC35" s="311" t="str">
        <f>'1.  LRAMVA Summary'!H51</f>
        <v>Large Use</v>
      </c>
      <c r="AD35" s="311" t="str">
        <f>'1.  LRAMVA Summary'!I51</f>
        <v>Street Lighting</v>
      </c>
      <c r="AE35" s="311" t="str">
        <f>'1.  LRAMVA Summary'!J51</f>
        <v/>
      </c>
      <c r="AF35" s="311" t="str">
        <f>'1.  LRAMVA Summary'!K51</f>
        <v/>
      </c>
      <c r="AG35" s="311" t="str">
        <f>'1.  LRAMVA Summary'!L51</f>
        <v/>
      </c>
      <c r="AH35" s="311" t="str">
        <f>'1.  LRAMVA Summary'!M51</f>
        <v/>
      </c>
      <c r="AI35" s="311" t="str">
        <f>'1.  LRAMVA Summary'!N51</f>
        <v/>
      </c>
      <c r="AJ35" s="311" t="str">
        <f>'1.  LRAMVA Summary'!O51</f>
        <v/>
      </c>
      <c r="AK35" s="311" t="str">
        <f>'1.  LRAMVA Summary'!P51</f>
        <v/>
      </c>
      <c r="AL35" s="311" t="str">
        <f>'1.  LRAMVA Summary'!Q51</f>
        <v/>
      </c>
      <c r="AM35" s="313" t="str">
        <f>'1.  LRAMVA Summary'!R51</f>
        <v>Total</v>
      </c>
    </row>
    <row r="36" spans="1:39" ht="16.5" customHeight="1">
      <c r="B36" s="553" t="s">
        <v>517</v>
      </c>
      <c r="C36" s="315"/>
      <c r="D36" s="315"/>
      <c r="E36" s="315"/>
      <c r="F36" s="315"/>
      <c r="G36" s="315"/>
      <c r="H36" s="315"/>
      <c r="I36" s="315"/>
      <c r="J36" s="315"/>
      <c r="K36" s="315"/>
      <c r="L36" s="315"/>
      <c r="M36" s="315"/>
      <c r="N36" s="316"/>
      <c r="O36" s="315"/>
      <c r="P36" s="315"/>
      <c r="Q36" s="315"/>
      <c r="R36" s="315"/>
      <c r="S36" s="315"/>
      <c r="T36" s="315"/>
      <c r="U36" s="315"/>
      <c r="V36" s="315"/>
      <c r="W36" s="315"/>
      <c r="X36" s="315"/>
      <c r="Y36" s="317" t="str">
        <f>'1.  LRAMVA Summary'!D52</f>
        <v>kWh</v>
      </c>
      <c r="Z36" s="317" t="str">
        <f>'1.  LRAMVA Summary'!E52</f>
        <v>kWh</v>
      </c>
      <c r="AA36" s="317" t="str">
        <f>'1.  LRAMVA Summary'!F52</f>
        <v>kW</v>
      </c>
      <c r="AB36" s="317" t="str">
        <f>'1.  LRAMVA Summary'!G52</f>
        <v>kW</v>
      </c>
      <c r="AC36" s="317" t="str">
        <f>'1.  LRAMVA Summary'!H52</f>
        <v>kW</v>
      </c>
      <c r="AD36" s="317" t="str">
        <f>'1.  LRAMVA Summary'!I52</f>
        <v>kW</v>
      </c>
      <c r="AE36" s="317" t="str">
        <f>'1.  LRAMVA Summary'!J52</f>
        <v/>
      </c>
      <c r="AF36" s="317" t="str">
        <f>'1.  LRAMVA Summary'!K52</f>
        <v/>
      </c>
      <c r="AG36" s="317" t="str">
        <f>'1.  LRAMVA Summary'!L52</f>
        <v/>
      </c>
      <c r="AH36" s="317" t="str">
        <f>'1.  LRAMVA Summary'!M52</f>
        <v/>
      </c>
      <c r="AI36" s="317" t="str">
        <f>'1.  LRAMVA Summary'!N52</f>
        <v/>
      </c>
      <c r="AJ36" s="317" t="str">
        <f>'1.  LRAMVA Summary'!O52</f>
        <v/>
      </c>
      <c r="AK36" s="317" t="str">
        <f>'1.  LRAMVA Summary'!P52</f>
        <v/>
      </c>
      <c r="AL36" s="317" t="str">
        <f>'1.  LRAMVA Summary'!Q52</f>
        <v/>
      </c>
      <c r="AM36" s="318"/>
    </row>
    <row r="37" spans="1:39" ht="16.5" customHeight="1" outlineLevel="1">
      <c r="B37" s="314" t="s">
        <v>510</v>
      </c>
      <c r="C37" s="315"/>
      <c r="D37" s="315"/>
      <c r="E37" s="315"/>
      <c r="F37" s="315"/>
      <c r="G37" s="315"/>
      <c r="H37" s="315"/>
      <c r="I37" s="315"/>
      <c r="J37" s="315"/>
      <c r="K37" s="315"/>
      <c r="L37" s="315"/>
      <c r="M37" s="315"/>
      <c r="N37" s="316"/>
      <c r="O37" s="315"/>
      <c r="P37" s="315"/>
      <c r="Q37" s="315"/>
      <c r="R37" s="315"/>
      <c r="S37" s="315"/>
      <c r="T37" s="315"/>
      <c r="U37" s="315"/>
      <c r="V37" s="315"/>
      <c r="W37" s="315"/>
      <c r="X37" s="315"/>
      <c r="Y37" s="317"/>
      <c r="Z37" s="317"/>
      <c r="AA37" s="317"/>
      <c r="AB37" s="317"/>
      <c r="AC37" s="317"/>
      <c r="AD37" s="317"/>
      <c r="AE37" s="317"/>
      <c r="AF37" s="317"/>
      <c r="AG37" s="317"/>
      <c r="AH37" s="317"/>
      <c r="AI37" s="317"/>
      <c r="AJ37" s="317"/>
      <c r="AK37" s="317"/>
      <c r="AL37" s="317"/>
      <c r="AM37" s="318"/>
    </row>
    <row r="38" spans="1:39" outlineLevel="1">
      <c r="A38" s="557">
        <v>1</v>
      </c>
      <c r="B38" s="555" t="s">
        <v>95</v>
      </c>
      <c r="C38" s="317" t="s">
        <v>25</v>
      </c>
      <c r="D38" s="321">
        <v>2173737</v>
      </c>
      <c r="E38" s="321">
        <f>+'7-e.  2015'!BB24</f>
        <v>2154375</v>
      </c>
      <c r="F38" s="321">
        <f>+'7-e.  2015'!BC24</f>
        <v>2154375</v>
      </c>
      <c r="G38" s="321">
        <f>+'7-e.  2015'!BD24</f>
        <v>2154375</v>
      </c>
      <c r="H38" s="321">
        <f>+'7-e.  2015'!BE24</f>
        <v>2154375</v>
      </c>
      <c r="I38" s="321">
        <f>+'7-e.  2015'!BF24</f>
        <v>2154375</v>
      </c>
      <c r="J38" s="321">
        <f>+'7-e.  2015'!BG24</f>
        <v>2154375</v>
      </c>
      <c r="K38" s="321">
        <f>+'7-e.  2015'!BH24</f>
        <v>2153946</v>
      </c>
      <c r="L38" s="321">
        <f>+'7-e.  2015'!BI24</f>
        <v>2153946</v>
      </c>
      <c r="M38" s="321">
        <f>+'7-e.  2015'!BJ24</f>
        <v>2153946</v>
      </c>
      <c r="N38" s="317"/>
      <c r="O38" s="321">
        <v>141</v>
      </c>
      <c r="P38" s="321">
        <f>+'7-e.  2015'!W24</f>
        <v>140</v>
      </c>
      <c r="Q38" s="321">
        <f>+'7-e.  2015'!X24</f>
        <v>140</v>
      </c>
      <c r="R38" s="321">
        <f>+'7-e.  2015'!Y24</f>
        <v>140</v>
      </c>
      <c r="S38" s="321">
        <f>+'7-e.  2015'!Z24</f>
        <v>140</v>
      </c>
      <c r="T38" s="321">
        <f>+'7-e.  2015'!AA24</f>
        <v>140</v>
      </c>
      <c r="U38" s="321">
        <f>+'7-e.  2015'!AB24</f>
        <v>140</v>
      </c>
      <c r="V38" s="321">
        <f>+'7-e.  2015'!AC24</f>
        <v>140</v>
      </c>
      <c r="W38" s="321">
        <f>+'7-e.  2015'!AD24</f>
        <v>140</v>
      </c>
      <c r="X38" s="321">
        <f>+'7-e.  2015'!AE24</f>
        <v>140</v>
      </c>
      <c r="Y38" s="436">
        <v>1</v>
      </c>
      <c r="Z38" s="436"/>
      <c r="AA38" s="436"/>
      <c r="AB38" s="436"/>
      <c r="AC38" s="436"/>
      <c r="AD38" s="436"/>
      <c r="AE38" s="436"/>
      <c r="AF38" s="436"/>
      <c r="AG38" s="436"/>
      <c r="AH38" s="436"/>
      <c r="AI38" s="436"/>
      <c r="AJ38" s="436"/>
      <c r="AK38" s="436"/>
      <c r="AL38" s="436"/>
      <c r="AM38" s="322">
        <f>SUM(Y38:AL38)</f>
        <v>1</v>
      </c>
    </row>
    <row r="39" spans="1:39" outlineLevel="1">
      <c r="B39" s="320" t="s">
        <v>270</v>
      </c>
      <c r="C39" s="317" t="s">
        <v>164</v>
      </c>
      <c r="D39" s="321">
        <v>502885</v>
      </c>
      <c r="E39" s="321">
        <f>+'7-f.  2016'!BB27</f>
        <v>497119</v>
      </c>
      <c r="F39" s="321">
        <f>+'7-f.  2016'!BC27</f>
        <v>497119</v>
      </c>
      <c r="G39" s="321">
        <f>+'7-f.  2016'!BD27</f>
        <v>497119</v>
      </c>
      <c r="H39" s="321">
        <f>+'7-f.  2016'!BE27</f>
        <v>497119</v>
      </c>
      <c r="I39" s="321">
        <f>+'7-f.  2016'!BF27</f>
        <v>497119</v>
      </c>
      <c r="J39" s="321">
        <f>+'7-f.  2016'!BG27</f>
        <v>497119</v>
      </c>
      <c r="K39" s="321">
        <f>+'7-f.  2016'!BH27</f>
        <v>496860</v>
      </c>
      <c r="L39" s="321">
        <f>+'7-f.  2016'!BI27</f>
        <v>496860</v>
      </c>
      <c r="M39" s="321">
        <f>+'7-f.  2016'!BJ27</f>
        <v>496860</v>
      </c>
      <c r="N39" s="494"/>
      <c r="O39" s="321">
        <v>32</v>
      </c>
      <c r="P39" s="321">
        <f>+'7-f.  2016'!W27</f>
        <v>32</v>
      </c>
      <c r="Q39" s="321">
        <f>+'7-f.  2016'!X27</f>
        <v>32</v>
      </c>
      <c r="R39" s="321">
        <f>+'7-f.  2016'!Y27</f>
        <v>32</v>
      </c>
      <c r="S39" s="321">
        <f>+'7-f.  2016'!Z27</f>
        <v>32</v>
      </c>
      <c r="T39" s="321">
        <f>+'7-f.  2016'!AA27</f>
        <v>32</v>
      </c>
      <c r="U39" s="321">
        <f>+'7-f.  2016'!AB27</f>
        <v>32</v>
      </c>
      <c r="V39" s="321">
        <f>+'7-f.  2016'!AC27</f>
        <v>32</v>
      </c>
      <c r="W39" s="321">
        <f>+'7-f.  2016'!AD27</f>
        <v>32</v>
      </c>
      <c r="X39" s="321">
        <f>+'7-f.  2016'!AE27</f>
        <v>32</v>
      </c>
      <c r="Y39" s="437">
        <f>Y38</f>
        <v>1</v>
      </c>
      <c r="Z39" s="437">
        <f t="shared" ref="Z39:AL39" si="0">Z38</f>
        <v>0</v>
      </c>
      <c r="AA39" s="437">
        <f t="shared" si="0"/>
        <v>0</v>
      </c>
      <c r="AB39" s="437">
        <f t="shared" si="0"/>
        <v>0</v>
      </c>
      <c r="AC39" s="437">
        <f t="shared" si="0"/>
        <v>0</v>
      </c>
      <c r="AD39" s="437">
        <f t="shared" si="0"/>
        <v>0</v>
      </c>
      <c r="AE39" s="437">
        <f t="shared" si="0"/>
        <v>0</v>
      </c>
      <c r="AF39" s="437">
        <f t="shared" si="0"/>
        <v>0</v>
      </c>
      <c r="AG39" s="437">
        <f t="shared" si="0"/>
        <v>0</v>
      </c>
      <c r="AH39" s="437">
        <f t="shared" si="0"/>
        <v>0</v>
      </c>
      <c r="AI39" s="437">
        <f t="shared" si="0"/>
        <v>0</v>
      </c>
      <c r="AJ39" s="437">
        <f t="shared" si="0"/>
        <v>0</v>
      </c>
      <c r="AK39" s="437">
        <f t="shared" si="0"/>
        <v>0</v>
      </c>
      <c r="AL39" s="437">
        <f t="shared" si="0"/>
        <v>0</v>
      </c>
      <c r="AM39" s="323"/>
    </row>
    <row r="40" spans="1:39" ht="15.75" outlineLevel="1">
      <c r="B40" s="324"/>
      <c r="C40" s="325"/>
      <c r="D40" s="325"/>
      <c r="E40" s="325"/>
      <c r="F40" s="325"/>
      <c r="G40" s="325"/>
      <c r="H40" s="325"/>
      <c r="I40" s="325"/>
      <c r="J40" s="325"/>
      <c r="K40" s="325"/>
      <c r="L40" s="325"/>
      <c r="M40" s="325"/>
      <c r="N40" s="326"/>
      <c r="O40" s="325"/>
      <c r="P40" s="325"/>
      <c r="Q40" s="325"/>
      <c r="R40" s="325"/>
      <c r="S40" s="325"/>
      <c r="T40" s="325"/>
      <c r="U40" s="325"/>
      <c r="V40" s="325"/>
      <c r="W40" s="325"/>
      <c r="X40" s="325"/>
      <c r="Y40" s="438"/>
      <c r="Z40" s="439"/>
      <c r="AA40" s="439"/>
      <c r="AB40" s="439"/>
      <c r="AC40" s="439"/>
      <c r="AD40" s="439"/>
      <c r="AE40" s="439"/>
      <c r="AF40" s="439"/>
      <c r="AG40" s="439"/>
      <c r="AH40" s="439"/>
      <c r="AI40" s="439"/>
      <c r="AJ40" s="439"/>
      <c r="AK40" s="439"/>
      <c r="AL40" s="439"/>
      <c r="AM40" s="328"/>
    </row>
    <row r="41" spans="1:39" outlineLevel="1">
      <c r="A41" s="557">
        <v>2</v>
      </c>
      <c r="B41" s="555" t="s">
        <v>96</v>
      </c>
      <c r="C41" s="317" t="s">
        <v>25</v>
      </c>
      <c r="D41" s="321">
        <v>3679485</v>
      </c>
      <c r="E41" s="321">
        <f>+'7-e.  2015'!BB25</f>
        <v>3614091</v>
      </c>
      <c r="F41" s="321">
        <f>+'7-e.  2015'!BC25</f>
        <v>3614091</v>
      </c>
      <c r="G41" s="321">
        <f>+'7-e.  2015'!BD25</f>
        <v>3614091</v>
      </c>
      <c r="H41" s="321">
        <f>+'7-e.  2015'!BE25</f>
        <v>3614091</v>
      </c>
      <c r="I41" s="321">
        <f>+'7-e.  2015'!BF25</f>
        <v>3614091</v>
      </c>
      <c r="J41" s="321">
        <f>+'7-e.  2015'!BG25</f>
        <v>3614091</v>
      </c>
      <c r="K41" s="321">
        <f>+'7-e.  2015'!BH25</f>
        <v>3612200</v>
      </c>
      <c r="L41" s="321">
        <f>+'7-e.  2015'!BI25</f>
        <v>3612200</v>
      </c>
      <c r="M41" s="321">
        <f>+'7-e.  2015'!BJ25</f>
        <v>3612200</v>
      </c>
      <c r="N41" s="317"/>
      <c r="O41" s="321">
        <v>248</v>
      </c>
      <c r="P41" s="321">
        <f>+'7-e.  2015'!W25</f>
        <v>244</v>
      </c>
      <c r="Q41" s="321">
        <f>+'7-e.  2015'!X25</f>
        <v>244</v>
      </c>
      <c r="R41" s="321">
        <f>+'7-e.  2015'!Y25</f>
        <v>244</v>
      </c>
      <c r="S41" s="321">
        <f>+'7-e.  2015'!Z25</f>
        <v>244</v>
      </c>
      <c r="T41" s="321">
        <f>+'7-e.  2015'!AA25</f>
        <v>244</v>
      </c>
      <c r="U41" s="321">
        <f>+'7-e.  2015'!AB25</f>
        <v>244</v>
      </c>
      <c r="V41" s="321">
        <f>+'7-e.  2015'!AC25</f>
        <v>244</v>
      </c>
      <c r="W41" s="321">
        <f>+'7-e.  2015'!AD25</f>
        <v>244</v>
      </c>
      <c r="X41" s="321">
        <f>+'7-e.  2015'!AE25</f>
        <v>244</v>
      </c>
      <c r="Y41" s="436">
        <v>1</v>
      </c>
      <c r="Z41" s="436"/>
      <c r="AA41" s="436"/>
      <c r="AB41" s="436"/>
      <c r="AC41" s="436"/>
      <c r="AD41" s="436"/>
      <c r="AE41" s="436"/>
      <c r="AF41" s="436"/>
      <c r="AG41" s="436"/>
      <c r="AH41" s="436"/>
      <c r="AI41" s="436"/>
      <c r="AJ41" s="436"/>
      <c r="AK41" s="436"/>
      <c r="AL41" s="436"/>
      <c r="AM41" s="322">
        <f>SUM(Y41:AL41)</f>
        <v>1</v>
      </c>
    </row>
    <row r="42" spans="1:39" outlineLevel="1">
      <c r="B42" s="320" t="s">
        <v>270</v>
      </c>
      <c r="C42" s="317" t="s">
        <v>164</v>
      </c>
      <c r="D42" s="321">
        <v>38059</v>
      </c>
      <c r="E42" s="321">
        <f>+'7-f.  2016'!BB28</f>
        <v>37613</v>
      </c>
      <c r="F42" s="321">
        <f>+'7-f.  2016'!BC28</f>
        <v>37613</v>
      </c>
      <c r="G42" s="321">
        <f>+'7-f.  2016'!BD28</f>
        <v>37613</v>
      </c>
      <c r="H42" s="321">
        <f>+'7-f.  2016'!BE28</f>
        <v>37613</v>
      </c>
      <c r="I42" s="321">
        <f>+'7-f.  2016'!BF28</f>
        <v>37613</v>
      </c>
      <c r="J42" s="321">
        <f>+'7-f.  2016'!BG28</f>
        <v>37613</v>
      </c>
      <c r="K42" s="321">
        <f>+'7-f.  2016'!BH28</f>
        <v>37519</v>
      </c>
      <c r="L42" s="321">
        <f>+'7-f.  2016'!BI28</f>
        <v>37519</v>
      </c>
      <c r="M42" s="321">
        <f>+'7-f.  2016'!BJ28</f>
        <v>37519</v>
      </c>
      <c r="N42" s="494"/>
      <c r="O42" s="321">
        <v>2</v>
      </c>
      <c r="P42" s="321">
        <f>+'7-f.  2016'!W28</f>
        <v>2</v>
      </c>
      <c r="Q42" s="321">
        <f>+'7-f.  2016'!X28</f>
        <v>2</v>
      </c>
      <c r="R42" s="321">
        <f>+'7-f.  2016'!Y28</f>
        <v>2</v>
      </c>
      <c r="S42" s="321">
        <f>+'7-f.  2016'!Z28</f>
        <v>2</v>
      </c>
      <c r="T42" s="321">
        <f>+'7-f.  2016'!AA28</f>
        <v>2</v>
      </c>
      <c r="U42" s="321">
        <f>+'7-f.  2016'!AB28</f>
        <v>2</v>
      </c>
      <c r="V42" s="321">
        <f>+'7-f.  2016'!AC28</f>
        <v>2</v>
      </c>
      <c r="W42" s="321">
        <f>+'7-f.  2016'!AD28</f>
        <v>2</v>
      </c>
      <c r="X42" s="321">
        <f>+'7-f.  2016'!AE28</f>
        <v>2</v>
      </c>
      <c r="Y42" s="437">
        <f>Y41</f>
        <v>1</v>
      </c>
      <c r="Z42" s="437">
        <f t="shared" ref="Z42" si="1">Z41</f>
        <v>0</v>
      </c>
      <c r="AA42" s="437">
        <f t="shared" ref="AA42" si="2">AA41</f>
        <v>0</v>
      </c>
      <c r="AB42" s="437">
        <f t="shared" ref="AB42" si="3">AB41</f>
        <v>0</v>
      </c>
      <c r="AC42" s="437">
        <f t="shared" ref="AC42" si="4">AC41</f>
        <v>0</v>
      </c>
      <c r="AD42" s="437">
        <f t="shared" ref="AD42" si="5">AD41</f>
        <v>0</v>
      </c>
      <c r="AE42" s="437">
        <f t="shared" ref="AE42" si="6">AE41</f>
        <v>0</v>
      </c>
      <c r="AF42" s="437">
        <f t="shared" ref="AF42" si="7">AF41</f>
        <v>0</v>
      </c>
      <c r="AG42" s="437">
        <f t="shared" ref="AG42" si="8">AG41</f>
        <v>0</v>
      </c>
      <c r="AH42" s="437">
        <f t="shared" ref="AH42" si="9">AH41</f>
        <v>0</v>
      </c>
      <c r="AI42" s="437">
        <f t="shared" ref="AI42" si="10">AI41</f>
        <v>0</v>
      </c>
      <c r="AJ42" s="437">
        <f t="shared" ref="AJ42" si="11">AJ41</f>
        <v>0</v>
      </c>
      <c r="AK42" s="437">
        <f t="shared" ref="AK42" si="12">AK41</f>
        <v>0</v>
      </c>
      <c r="AL42" s="437">
        <f t="shared" ref="AL42" si="13">AL41</f>
        <v>0</v>
      </c>
      <c r="AM42" s="323"/>
    </row>
    <row r="43" spans="1:39" ht="15.75" outlineLevel="1">
      <c r="B43" s="324"/>
      <c r="C43" s="325"/>
      <c r="D43" s="330"/>
      <c r="E43" s="330"/>
      <c r="F43" s="330"/>
      <c r="G43" s="330"/>
      <c r="H43" s="330"/>
      <c r="I43" s="330"/>
      <c r="J43" s="330"/>
      <c r="K43" s="330"/>
      <c r="L43" s="330"/>
      <c r="M43" s="330"/>
      <c r="N43" s="326"/>
      <c r="O43" s="330"/>
      <c r="P43" s="330"/>
      <c r="Q43" s="330"/>
      <c r="R43" s="330"/>
      <c r="S43" s="330"/>
      <c r="T43" s="330"/>
      <c r="U43" s="330"/>
      <c r="V43" s="330"/>
      <c r="W43" s="330"/>
      <c r="X43" s="330"/>
      <c r="Y43" s="438"/>
      <c r="Z43" s="439"/>
      <c r="AA43" s="439"/>
      <c r="AB43" s="439"/>
      <c r="AC43" s="439"/>
      <c r="AD43" s="439"/>
      <c r="AE43" s="439"/>
      <c r="AF43" s="439"/>
      <c r="AG43" s="439"/>
      <c r="AH43" s="439"/>
      <c r="AI43" s="439"/>
      <c r="AJ43" s="439"/>
      <c r="AK43" s="439"/>
      <c r="AL43" s="439"/>
      <c r="AM43" s="328"/>
    </row>
    <row r="44" spans="1:39" outlineLevel="1">
      <c r="A44" s="557">
        <v>3</v>
      </c>
      <c r="B44" s="555" t="s">
        <v>97</v>
      </c>
      <c r="C44" s="317" t="s">
        <v>25</v>
      </c>
      <c r="D44" s="321">
        <v>60261</v>
      </c>
      <c r="E44" s="321">
        <f>+'7-e.  2015'!BB26</f>
        <v>60261</v>
      </c>
      <c r="F44" s="321">
        <f>+'7-e.  2015'!BC26</f>
        <v>60261</v>
      </c>
      <c r="G44" s="321">
        <f>+'7-e.  2015'!BD26</f>
        <v>60261</v>
      </c>
      <c r="H44" s="321">
        <f>+'7-e.  2015'!BE26</f>
        <v>37035</v>
      </c>
      <c r="I44" s="321">
        <f>+'7-e.  2015'!BF26</f>
        <v>0</v>
      </c>
      <c r="J44" s="321">
        <f>+'7-e.  2015'!BG26</f>
        <v>0</v>
      </c>
      <c r="K44" s="321">
        <f>+'7-e.  2015'!BH26</f>
        <v>0</v>
      </c>
      <c r="L44" s="321">
        <f>+'7-e.  2015'!BI26</f>
        <v>0</v>
      </c>
      <c r="M44" s="321">
        <f>+'7-e.  2015'!BJ26</f>
        <v>0</v>
      </c>
      <c r="N44" s="317"/>
      <c r="O44" s="321">
        <v>9</v>
      </c>
      <c r="P44" s="321">
        <f>+'7-e.  2015'!W26</f>
        <v>9</v>
      </c>
      <c r="Q44" s="321">
        <f>+'7-e.  2015'!X26</f>
        <v>9</v>
      </c>
      <c r="R44" s="321">
        <f>+'7-e.  2015'!Y26</f>
        <v>9</v>
      </c>
      <c r="S44" s="321">
        <f>+'7-e.  2015'!Z26</f>
        <v>5</v>
      </c>
      <c r="T44" s="321">
        <f>+'7-e.  2015'!AA26</f>
        <v>0</v>
      </c>
      <c r="U44" s="321">
        <f>+'7-e.  2015'!AB26</f>
        <v>0</v>
      </c>
      <c r="V44" s="321">
        <f>+'7-e.  2015'!AC26</f>
        <v>0</v>
      </c>
      <c r="W44" s="321">
        <f>+'7-e.  2015'!AD26</f>
        <v>0</v>
      </c>
      <c r="X44" s="321">
        <f>+'7-e.  2015'!AE26</f>
        <v>0</v>
      </c>
      <c r="Y44" s="436">
        <v>1</v>
      </c>
      <c r="Z44" s="436"/>
      <c r="AA44" s="436"/>
      <c r="AB44" s="436"/>
      <c r="AC44" s="436"/>
      <c r="AD44" s="436"/>
      <c r="AE44" s="436"/>
      <c r="AF44" s="436"/>
      <c r="AG44" s="436"/>
      <c r="AH44" s="436"/>
      <c r="AI44" s="436"/>
      <c r="AJ44" s="436"/>
      <c r="AK44" s="436"/>
      <c r="AL44" s="436"/>
      <c r="AM44" s="322">
        <f>SUM(Y44:AL44)</f>
        <v>1</v>
      </c>
    </row>
    <row r="45" spans="1:39" outlineLevel="1">
      <c r="B45" s="320" t="s">
        <v>270</v>
      </c>
      <c r="C45" s="317" t="s">
        <v>164</v>
      </c>
      <c r="D45" s="321"/>
      <c r="E45" s="321"/>
      <c r="F45" s="321"/>
      <c r="G45" s="321"/>
      <c r="H45" s="321"/>
      <c r="I45" s="321"/>
      <c r="J45" s="321"/>
      <c r="K45" s="321"/>
      <c r="L45" s="321"/>
      <c r="M45" s="321"/>
      <c r="N45" s="494"/>
      <c r="O45" s="321"/>
      <c r="P45" s="321"/>
      <c r="Q45" s="321"/>
      <c r="R45" s="321"/>
      <c r="S45" s="321"/>
      <c r="T45" s="321"/>
      <c r="U45" s="321"/>
      <c r="V45" s="321"/>
      <c r="W45" s="321"/>
      <c r="X45" s="321"/>
      <c r="Y45" s="437">
        <f>Y44</f>
        <v>1</v>
      </c>
      <c r="Z45" s="437">
        <f t="shared" ref="Z45" si="14">Z44</f>
        <v>0</v>
      </c>
      <c r="AA45" s="437">
        <f t="shared" ref="AA45" si="15">AA44</f>
        <v>0</v>
      </c>
      <c r="AB45" s="437">
        <f t="shared" ref="AB45" si="16">AB44</f>
        <v>0</v>
      </c>
      <c r="AC45" s="437">
        <f t="shared" ref="AC45" si="17">AC44</f>
        <v>0</v>
      </c>
      <c r="AD45" s="437">
        <f t="shared" ref="AD45" si="18">AD44</f>
        <v>0</v>
      </c>
      <c r="AE45" s="437">
        <f t="shared" ref="AE45" si="19">AE44</f>
        <v>0</v>
      </c>
      <c r="AF45" s="437">
        <f t="shared" ref="AF45" si="20">AF44</f>
        <v>0</v>
      </c>
      <c r="AG45" s="437">
        <f t="shared" ref="AG45" si="21">AG44</f>
        <v>0</v>
      </c>
      <c r="AH45" s="437">
        <f t="shared" ref="AH45" si="22">AH44</f>
        <v>0</v>
      </c>
      <c r="AI45" s="437">
        <f t="shared" ref="AI45" si="23">AI44</f>
        <v>0</v>
      </c>
      <c r="AJ45" s="437">
        <f t="shared" ref="AJ45" si="24">AJ44</f>
        <v>0</v>
      </c>
      <c r="AK45" s="437">
        <f t="shared" ref="AK45" si="25">AK44</f>
        <v>0</v>
      </c>
      <c r="AL45" s="437">
        <f t="shared" ref="AL45" si="26">AL44</f>
        <v>0</v>
      </c>
      <c r="AM45" s="323"/>
    </row>
    <row r="46" spans="1:39" outlineLevel="1">
      <c r="B46" s="320"/>
      <c r="C46" s="331"/>
      <c r="D46" s="317"/>
      <c r="E46" s="317"/>
      <c r="F46" s="317"/>
      <c r="G46" s="317"/>
      <c r="H46" s="317"/>
      <c r="I46" s="317"/>
      <c r="J46" s="317"/>
      <c r="K46" s="317"/>
      <c r="L46" s="317"/>
      <c r="M46" s="317"/>
      <c r="N46" s="317"/>
      <c r="O46" s="317"/>
      <c r="P46" s="317"/>
      <c r="Q46" s="317"/>
      <c r="R46" s="317"/>
      <c r="S46" s="317"/>
      <c r="T46" s="317"/>
      <c r="U46" s="317"/>
      <c r="V46" s="317"/>
      <c r="W46" s="317"/>
      <c r="X46" s="317"/>
      <c r="Y46" s="438"/>
      <c r="Z46" s="438"/>
      <c r="AA46" s="438"/>
      <c r="AB46" s="438"/>
      <c r="AC46" s="438"/>
      <c r="AD46" s="438"/>
      <c r="AE46" s="438"/>
      <c r="AF46" s="438"/>
      <c r="AG46" s="438"/>
      <c r="AH46" s="438"/>
      <c r="AI46" s="438"/>
      <c r="AJ46" s="438"/>
      <c r="AK46" s="438"/>
      <c r="AL46" s="438"/>
      <c r="AM46" s="332"/>
    </row>
    <row r="47" spans="1:39" outlineLevel="1">
      <c r="A47" s="557">
        <v>4</v>
      </c>
      <c r="B47" s="555" t="s">
        <v>98</v>
      </c>
      <c r="C47" s="317" t="s">
        <v>25</v>
      </c>
      <c r="D47" s="321">
        <v>2584003</v>
      </c>
      <c r="E47" s="321">
        <f>+'7-e.  2015'!BB27</f>
        <v>2584003</v>
      </c>
      <c r="F47" s="321">
        <f>+'7-e.  2015'!BC27</f>
        <v>2584003</v>
      </c>
      <c r="G47" s="321">
        <f>+'7-e.  2015'!BD27</f>
        <v>2584003</v>
      </c>
      <c r="H47" s="321">
        <f>+'7-e.  2015'!BE27</f>
        <v>2584003</v>
      </c>
      <c r="I47" s="321">
        <f>+'7-e.  2015'!BF27</f>
        <v>2584003</v>
      </c>
      <c r="J47" s="321">
        <f>+'7-e.  2015'!BG27</f>
        <v>2584003</v>
      </c>
      <c r="K47" s="321">
        <f>+'7-e.  2015'!BH27</f>
        <v>2584003</v>
      </c>
      <c r="L47" s="321">
        <f>+'7-e.  2015'!BI27</f>
        <v>2584003</v>
      </c>
      <c r="M47" s="321">
        <f>+'7-e.  2015'!BJ27</f>
        <v>2584003</v>
      </c>
      <c r="N47" s="317"/>
      <c r="O47" s="321">
        <v>1355</v>
      </c>
      <c r="P47" s="321">
        <f>+'7-e.  2015'!W27</f>
        <v>1355</v>
      </c>
      <c r="Q47" s="321">
        <f>+'7-e.  2015'!X27</f>
        <v>1355</v>
      </c>
      <c r="R47" s="321">
        <f>+'7-e.  2015'!Y27</f>
        <v>1355</v>
      </c>
      <c r="S47" s="321">
        <f>+'7-e.  2015'!Z27</f>
        <v>1355</v>
      </c>
      <c r="T47" s="321">
        <f>+'7-e.  2015'!AA27</f>
        <v>1355</v>
      </c>
      <c r="U47" s="321">
        <f>+'7-e.  2015'!AB27</f>
        <v>1355</v>
      </c>
      <c r="V47" s="321">
        <f>+'7-e.  2015'!AC27</f>
        <v>1355</v>
      </c>
      <c r="W47" s="321">
        <f>+'7-e.  2015'!AD27</f>
        <v>1355</v>
      </c>
      <c r="X47" s="321">
        <f>+'7-e.  2015'!AE27</f>
        <v>1355</v>
      </c>
      <c r="Y47" s="436">
        <v>1</v>
      </c>
      <c r="Z47" s="436"/>
      <c r="AA47" s="436"/>
      <c r="AB47" s="436"/>
      <c r="AC47" s="436"/>
      <c r="AD47" s="436"/>
      <c r="AE47" s="436"/>
      <c r="AF47" s="436"/>
      <c r="AG47" s="436"/>
      <c r="AH47" s="436"/>
      <c r="AI47" s="436"/>
      <c r="AJ47" s="436"/>
      <c r="AK47" s="436"/>
      <c r="AL47" s="436"/>
      <c r="AM47" s="322">
        <f>SUM(Y47:AL47)</f>
        <v>1</v>
      </c>
    </row>
    <row r="48" spans="1:39" outlineLevel="1">
      <c r="B48" s="320" t="s">
        <v>270</v>
      </c>
      <c r="C48" s="317" t="s">
        <v>164</v>
      </c>
      <c r="D48" s="321">
        <v>110951</v>
      </c>
      <c r="E48" s="321">
        <f>+'7-f.  2016'!BB29</f>
        <v>110951</v>
      </c>
      <c r="F48" s="321">
        <f>+'7-f.  2016'!BC29</f>
        <v>110951</v>
      </c>
      <c r="G48" s="321">
        <f>+'7-f.  2016'!BD29</f>
        <v>110951</v>
      </c>
      <c r="H48" s="321">
        <f>+'7-f.  2016'!BE29</f>
        <v>110951</v>
      </c>
      <c r="I48" s="321">
        <f>+'7-f.  2016'!BF29</f>
        <v>110951</v>
      </c>
      <c r="J48" s="321">
        <f>+'7-f.  2016'!BG29</f>
        <v>110951</v>
      </c>
      <c r="K48" s="321">
        <f>+'7-f.  2016'!BH29</f>
        <v>110951</v>
      </c>
      <c r="L48" s="321">
        <f>+'7-f.  2016'!BI29</f>
        <v>110951</v>
      </c>
      <c r="M48" s="321">
        <f>+'7-f.  2016'!BJ29</f>
        <v>110951</v>
      </c>
      <c r="N48" s="494"/>
      <c r="O48" s="321">
        <v>57</v>
      </c>
      <c r="P48" s="321">
        <f>+'7-f.  2016'!W29</f>
        <v>57</v>
      </c>
      <c r="Q48" s="321">
        <f>+'7-f.  2016'!X29</f>
        <v>57</v>
      </c>
      <c r="R48" s="321">
        <f>+'7-f.  2016'!Y29</f>
        <v>57</v>
      </c>
      <c r="S48" s="321">
        <f>+'7-f.  2016'!Z29</f>
        <v>57</v>
      </c>
      <c r="T48" s="321">
        <f>+'7-f.  2016'!AA29</f>
        <v>57</v>
      </c>
      <c r="U48" s="321">
        <f>+'7-f.  2016'!AB29</f>
        <v>57</v>
      </c>
      <c r="V48" s="321">
        <f>+'7-f.  2016'!AC29</f>
        <v>57</v>
      </c>
      <c r="W48" s="321">
        <f>+'7-f.  2016'!AD29</f>
        <v>57</v>
      </c>
      <c r="X48" s="321">
        <f>+'7-f.  2016'!AE29</f>
        <v>57</v>
      </c>
      <c r="Y48" s="437">
        <f>Y47</f>
        <v>1</v>
      </c>
      <c r="Z48" s="437">
        <f t="shared" ref="Z48" si="27">Z47</f>
        <v>0</v>
      </c>
      <c r="AA48" s="437">
        <f t="shared" ref="AA48" si="28">AA47</f>
        <v>0</v>
      </c>
      <c r="AB48" s="437">
        <f t="shared" ref="AB48" si="29">AB47</f>
        <v>0</v>
      </c>
      <c r="AC48" s="437">
        <f t="shared" ref="AC48" si="30">AC47</f>
        <v>0</v>
      </c>
      <c r="AD48" s="437">
        <f t="shared" ref="AD48" si="31">AD47</f>
        <v>0</v>
      </c>
      <c r="AE48" s="437">
        <f t="shared" ref="AE48" si="32">AE47</f>
        <v>0</v>
      </c>
      <c r="AF48" s="437">
        <f t="shared" ref="AF48" si="33">AF47</f>
        <v>0</v>
      </c>
      <c r="AG48" s="437">
        <f t="shared" ref="AG48" si="34">AG47</f>
        <v>0</v>
      </c>
      <c r="AH48" s="437">
        <f t="shared" ref="AH48" si="35">AH47</f>
        <v>0</v>
      </c>
      <c r="AI48" s="437">
        <f t="shared" ref="AI48" si="36">AI47</f>
        <v>0</v>
      </c>
      <c r="AJ48" s="437">
        <f t="shared" ref="AJ48" si="37">AJ47</f>
        <v>0</v>
      </c>
      <c r="AK48" s="437">
        <f t="shared" ref="AK48" si="38">AK47</f>
        <v>0</v>
      </c>
      <c r="AL48" s="437">
        <f t="shared" ref="AL48" si="39">AL47</f>
        <v>0</v>
      </c>
      <c r="AM48" s="323"/>
    </row>
    <row r="49" spans="1:39" outlineLevel="1">
      <c r="B49" s="320"/>
      <c r="C49" s="331"/>
      <c r="D49" s="330"/>
      <c r="E49" s="330"/>
      <c r="F49" s="330"/>
      <c r="G49" s="330"/>
      <c r="H49" s="330"/>
      <c r="I49" s="330"/>
      <c r="J49" s="330"/>
      <c r="K49" s="330"/>
      <c r="L49" s="330"/>
      <c r="M49" s="330"/>
      <c r="N49" s="317"/>
      <c r="O49" s="330"/>
      <c r="P49" s="330"/>
      <c r="Q49" s="330"/>
      <c r="R49" s="330"/>
      <c r="S49" s="330"/>
      <c r="T49" s="330"/>
      <c r="U49" s="330"/>
      <c r="V49" s="330"/>
      <c r="W49" s="330"/>
      <c r="X49" s="330"/>
      <c r="Y49" s="438"/>
      <c r="Z49" s="438"/>
      <c r="AA49" s="438"/>
      <c r="AB49" s="438"/>
      <c r="AC49" s="438"/>
      <c r="AD49" s="438"/>
      <c r="AE49" s="438"/>
      <c r="AF49" s="438"/>
      <c r="AG49" s="438"/>
      <c r="AH49" s="438"/>
      <c r="AI49" s="438"/>
      <c r="AJ49" s="438"/>
      <c r="AK49" s="438"/>
      <c r="AL49" s="438"/>
      <c r="AM49" s="332"/>
    </row>
    <row r="50" spans="1:39" ht="18" customHeight="1" outlineLevel="1">
      <c r="A50" s="557">
        <v>5</v>
      </c>
      <c r="B50" s="555" t="s">
        <v>99</v>
      </c>
      <c r="C50" s="317" t="s">
        <v>25</v>
      </c>
      <c r="D50" s="321"/>
      <c r="E50" s="321"/>
      <c r="F50" s="321"/>
      <c r="G50" s="321"/>
      <c r="H50" s="321"/>
      <c r="I50" s="321"/>
      <c r="J50" s="321"/>
      <c r="K50" s="321"/>
      <c r="L50" s="321"/>
      <c r="M50" s="321"/>
      <c r="N50" s="317"/>
      <c r="O50" s="321"/>
      <c r="P50" s="321"/>
      <c r="Q50" s="321"/>
      <c r="R50" s="321"/>
      <c r="S50" s="321"/>
      <c r="T50" s="321"/>
      <c r="U50" s="321"/>
      <c r="V50" s="321"/>
      <c r="W50" s="321"/>
      <c r="X50" s="321"/>
      <c r="Y50" s="436"/>
      <c r="Z50" s="436"/>
      <c r="AA50" s="436"/>
      <c r="AB50" s="436"/>
      <c r="AC50" s="436"/>
      <c r="AD50" s="436"/>
      <c r="AE50" s="436"/>
      <c r="AF50" s="436"/>
      <c r="AG50" s="436"/>
      <c r="AH50" s="436"/>
      <c r="AI50" s="436"/>
      <c r="AJ50" s="436"/>
      <c r="AK50" s="436"/>
      <c r="AL50" s="436"/>
      <c r="AM50" s="322">
        <f>SUM(Y50:AL50)</f>
        <v>0</v>
      </c>
    </row>
    <row r="51" spans="1:39" outlineLevel="1">
      <c r="B51" s="320" t="s">
        <v>270</v>
      </c>
      <c r="C51" s="317" t="s">
        <v>164</v>
      </c>
      <c r="D51" s="321"/>
      <c r="E51" s="321"/>
      <c r="F51" s="321"/>
      <c r="G51" s="321"/>
      <c r="H51" s="321"/>
      <c r="I51" s="321"/>
      <c r="J51" s="321"/>
      <c r="K51" s="321"/>
      <c r="L51" s="321"/>
      <c r="M51" s="321"/>
      <c r="N51" s="494"/>
      <c r="O51" s="321"/>
      <c r="P51" s="321"/>
      <c r="Q51" s="321"/>
      <c r="R51" s="321"/>
      <c r="S51" s="321"/>
      <c r="T51" s="321"/>
      <c r="U51" s="321"/>
      <c r="V51" s="321"/>
      <c r="W51" s="321"/>
      <c r="X51" s="321"/>
      <c r="Y51" s="437">
        <f>Y50</f>
        <v>0</v>
      </c>
      <c r="Z51" s="437">
        <f t="shared" ref="Z51" si="40">Z50</f>
        <v>0</v>
      </c>
      <c r="AA51" s="437">
        <f t="shared" ref="AA51" si="41">AA50</f>
        <v>0</v>
      </c>
      <c r="AB51" s="437">
        <f t="shared" ref="AB51" si="42">AB50</f>
        <v>0</v>
      </c>
      <c r="AC51" s="437">
        <f t="shared" ref="AC51" si="43">AC50</f>
        <v>0</v>
      </c>
      <c r="AD51" s="437">
        <f t="shared" ref="AD51" si="44">AD50</f>
        <v>0</v>
      </c>
      <c r="AE51" s="437">
        <f t="shared" ref="AE51" si="45">AE50</f>
        <v>0</v>
      </c>
      <c r="AF51" s="437">
        <f t="shared" ref="AF51" si="46">AF50</f>
        <v>0</v>
      </c>
      <c r="AG51" s="437">
        <f t="shared" ref="AG51" si="47">AG50</f>
        <v>0</v>
      </c>
      <c r="AH51" s="437">
        <f t="shared" ref="AH51" si="48">AH50</f>
        <v>0</v>
      </c>
      <c r="AI51" s="437">
        <f t="shared" ref="AI51" si="49">AI50</f>
        <v>0</v>
      </c>
      <c r="AJ51" s="437">
        <f t="shared" ref="AJ51" si="50">AJ50</f>
        <v>0</v>
      </c>
      <c r="AK51" s="437">
        <f t="shared" ref="AK51" si="51">AK50</f>
        <v>0</v>
      </c>
      <c r="AL51" s="437">
        <f t="shared" ref="AL51" si="52">AL50</f>
        <v>0</v>
      </c>
      <c r="AM51" s="323"/>
    </row>
    <row r="52" spans="1:39" outlineLevel="1">
      <c r="B52" s="320"/>
      <c r="C52" s="317"/>
      <c r="D52" s="317"/>
      <c r="E52" s="317"/>
      <c r="F52" s="317"/>
      <c r="G52" s="317"/>
      <c r="H52" s="317"/>
      <c r="I52" s="317"/>
      <c r="J52" s="317"/>
      <c r="K52" s="317"/>
      <c r="L52" s="317"/>
      <c r="M52" s="317"/>
      <c r="N52" s="317"/>
      <c r="O52" s="317"/>
      <c r="P52" s="317"/>
      <c r="Q52" s="317"/>
      <c r="R52" s="317"/>
      <c r="S52" s="317"/>
      <c r="T52" s="317"/>
      <c r="U52" s="317"/>
      <c r="V52" s="317"/>
      <c r="W52" s="317"/>
      <c r="X52" s="317"/>
      <c r="Y52" s="448"/>
      <c r="Z52" s="449"/>
      <c r="AA52" s="449"/>
      <c r="AB52" s="449"/>
      <c r="AC52" s="449"/>
      <c r="AD52" s="449"/>
      <c r="AE52" s="449"/>
      <c r="AF52" s="449"/>
      <c r="AG52" s="449"/>
      <c r="AH52" s="449"/>
      <c r="AI52" s="449"/>
      <c r="AJ52" s="449"/>
      <c r="AK52" s="449"/>
      <c r="AL52" s="449"/>
      <c r="AM52" s="323"/>
    </row>
    <row r="53" spans="1:39" ht="16.5" customHeight="1" outlineLevel="1">
      <c r="B53" s="345" t="s">
        <v>511</v>
      </c>
      <c r="C53" s="315"/>
      <c r="D53" s="315"/>
      <c r="E53" s="315"/>
      <c r="F53" s="315"/>
      <c r="G53" s="315"/>
      <c r="H53" s="315"/>
      <c r="I53" s="315"/>
      <c r="J53" s="315"/>
      <c r="K53" s="315"/>
      <c r="L53" s="315"/>
      <c r="M53" s="315"/>
      <c r="N53" s="316"/>
      <c r="O53" s="315"/>
      <c r="P53" s="315"/>
      <c r="Q53" s="315"/>
      <c r="R53" s="315"/>
      <c r="S53" s="315"/>
      <c r="T53" s="315"/>
      <c r="U53" s="315"/>
      <c r="V53" s="315"/>
      <c r="W53" s="315"/>
      <c r="X53" s="315"/>
      <c r="Y53" s="440"/>
      <c r="Z53" s="440"/>
      <c r="AA53" s="440"/>
      <c r="AB53" s="440"/>
      <c r="AC53" s="440"/>
      <c r="AD53" s="440"/>
      <c r="AE53" s="440"/>
      <c r="AF53" s="440"/>
      <c r="AG53" s="440"/>
      <c r="AH53" s="440"/>
      <c r="AI53" s="440"/>
      <c r="AJ53" s="440"/>
      <c r="AK53" s="440"/>
      <c r="AL53" s="440"/>
      <c r="AM53" s="318"/>
    </row>
    <row r="54" spans="1:39" outlineLevel="1">
      <c r="A54" s="557">
        <v>6</v>
      </c>
      <c r="B54" s="555" t="s">
        <v>100</v>
      </c>
      <c r="C54" s="317" t="s">
        <v>25</v>
      </c>
      <c r="D54" s="321">
        <v>3573385</v>
      </c>
      <c r="E54" s="321">
        <f>+'7-e.  2015'!BB29</f>
        <v>3573385</v>
      </c>
      <c r="F54" s="321">
        <f>+'7-e.  2015'!BC29</f>
        <v>3573385</v>
      </c>
      <c r="G54" s="321">
        <f>+'7-e.  2015'!BD29</f>
        <v>3573385</v>
      </c>
      <c r="H54" s="321">
        <f>+'7-e.  2015'!BE29</f>
        <v>0</v>
      </c>
      <c r="I54" s="321">
        <f>+'7-e.  2015'!BF29</f>
        <v>0</v>
      </c>
      <c r="J54" s="321">
        <f>+'7-e.  2015'!BG29</f>
        <v>0</v>
      </c>
      <c r="K54" s="321">
        <f>+'7-e.  2015'!BH29</f>
        <v>0</v>
      </c>
      <c r="L54" s="321">
        <f>+'7-e.  2015'!BI29</f>
        <v>0</v>
      </c>
      <c r="M54" s="321">
        <f>+'7-e.  2015'!BJ29</f>
        <v>0</v>
      </c>
      <c r="N54" s="321">
        <v>12</v>
      </c>
      <c r="O54" s="321">
        <v>762</v>
      </c>
      <c r="P54" s="321">
        <f>+'7-e.  2015'!W29</f>
        <v>762</v>
      </c>
      <c r="Q54" s="321">
        <f>+'7-e.  2015'!X29</f>
        <v>762</v>
      </c>
      <c r="R54" s="321">
        <f>+'7-e.  2015'!Y29</f>
        <v>762</v>
      </c>
      <c r="S54" s="321">
        <f>+'7-e.  2015'!Z29</f>
        <v>0</v>
      </c>
      <c r="T54" s="321">
        <f>+'7-e.  2015'!AA29</f>
        <v>0</v>
      </c>
      <c r="U54" s="321">
        <f>+'7-e.  2015'!AB29</f>
        <v>0</v>
      </c>
      <c r="V54" s="321">
        <f>+'7-e.  2015'!AC29</f>
        <v>0</v>
      </c>
      <c r="W54" s="321">
        <f>+'7-e.  2015'!AD29</f>
        <v>0</v>
      </c>
      <c r="X54" s="321">
        <f>+'7-e.  2015'!AE29</f>
        <v>0</v>
      </c>
      <c r="Y54" s="441"/>
      <c r="Z54" s="436">
        <v>0.16</v>
      </c>
      <c r="AA54" s="436">
        <v>0.71</v>
      </c>
      <c r="AB54" s="436">
        <v>0.1</v>
      </c>
      <c r="AC54" s="436">
        <v>0.02</v>
      </c>
      <c r="AD54" s="436"/>
      <c r="AE54" s="436"/>
      <c r="AF54" s="441"/>
      <c r="AG54" s="441"/>
      <c r="AH54" s="441"/>
      <c r="AI54" s="441"/>
      <c r="AJ54" s="441"/>
      <c r="AK54" s="441"/>
      <c r="AL54" s="441"/>
      <c r="AM54" s="322">
        <f>SUM(Y54:AL54)</f>
        <v>0.99</v>
      </c>
    </row>
    <row r="55" spans="1:39" outlineLevel="1">
      <c r="B55" s="320" t="s">
        <v>270</v>
      </c>
      <c r="C55" s="317" t="s">
        <v>164</v>
      </c>
      <c r="D55" s="321">
        <v>5766646</v>
      </c>
      <c r="E55" s="321">
        <f>+'7-f.  2016'!BB30</f>
        <v>5766646</v>
      </c>
      <c r="F55" s="321">
        <f>+'7-f.  2016'!BC30</f>
        <v>5766646</v>
      </c>
      <c r="G55" s="321">
        <f>+'7-f.  2016'!BD30</f>
        <v>5766646</v>
      </c>
      <c r="H55" s="321">
        <f>+'7-f.  2016'!BE30</f>
        <v>9340038</v>
      </c>
      <c r="I55" s="321">
        <f>+'7-f.  2016'!BF30</f>
        <v>9340038</v>
      </c>
      <c r="J55" s="321">
        <f>+'7-f.  2016'!BG30</f>
        <v>9340038</v>
      </c>
      <c r="K55" s="321">
        <f>+'7-f.  2016'!BH30</f>
        <v>9340038</v>
      </c>
      <c r="L55" s="321">
        <f>+'7-f.  2016'!BI30</f>
        <v>9340038</v>
      </c>
      <c r="M55" s="321">
        <f>+'7-f.  2016'!BJ30</f>
        <v>9340038</v>
      </c>
      <c r="N55" s="321">
        <f>N54</f>
        <v>12</v>
      </c>
      <c r="O55" s="321">
        <v>1229</v>
      </c>
      <c r="P55" s="321">
        <f>+'7-f.  2016'!W30</f>
        <v>1229</v>
      </c>
      <c r="Q55" s="321">
        <f>+'7-f.  2016'!X30</f>
        <v>1229</v>
      </c>
      <c r="R55" s="321">
        <f>+'7-f.  2016'!Y30</f>
        <v>1229</v>
      </c>
      <c r="S55" s="321">
        <f>+'7-f.  2016'!Z30</f>
        <v>2127</v>
      </c>
      <c r="T55" s="321">
        <f>+'7-f.  2016'!AA30</f>
        <v>2127</v>
      </c>
      <c r="U55" s="321">
        <f>+'7-f.  2016'!AB30</f>
        <v>2127</v>
      </c>
      <c r="V55" s="321">
        <f>+'7-f.  2016'!AC30</f>
        <v>2127</v>
      </c>
      <c r="W55" s="321">
        <f>+'7-f.  2016'!AD30</f>
        <v>2127</v>
      </c>
      <c r="X55" s="321">
        <f>+'7-f.  2016'!AE30</f>
        <v>2127</v>
      </c>
      <c r="Y55" s="437">
        <f>Y54</f>
        <v>0</v>
      </c>
      <c r="Z55" s="437">
        <f t="shared" ref="Z55" si="53">Z54</f>
        <v>0.16</v>
      </c>
      <c r="AA55" s="437">
        <f t="shared" ref="AA55" si="54">AA54</f>
        <v>0.71</v>
      </c>
      <c r="AB55" s="437">
        <f t="shared" ref="AB55" si="55">AB54</f>
        <v>0.1</v>
      </c>
      <c r="AC55" s="437">
        <f t="shared" ref="AC55" si="56">AC54</f>
        <v>0.02</v>
      </c>
      <c r="AD55" s="437">
        <f t="shared" ref="AD55" si="57">AD54</f>
        <v>0</v>
      </c>
      <c r="AE55" s="437">
        <f t="shared" ref="AE55" si="58">AE54</f>
        <v>0</v>
      </c>
      <c r="AF55" s="437">
        <f t="shared" ref="AF55" si="59">AF54</f>
        <v>0</v>
      </c>
      <c r="AG55" s="437">
        <f t="shared" ref="AG55" si="60">AG54</f>
        <v>0</v>
      </c>
      <c r="AH55" s="437">
        <f t="shared" ref="AH55" si="61">AH54</f>
        <v>0</v>
      </c>
      <c r="AI55" s="437">
        <f t="shared" ref="AI55" si="62">AI54</f>
        <v>0</v>
      </c>
      <c r="AJ55" s="437">
        <f t="shared" ref="AJ55" si="63">AJ54</f>
        <v>0</v>
      </c>
      <c r="AK55" s="437">
        <f t="shared" ref="AK55" si="64">AK54</f>
        <v>0</v>
      </c>
      <c r="AL55" s="437">
        <f t="shared" ref="AL55" si="65">AL54</f>
        <v>0</v>
      </c>
      <c r="AM55" s="337"/>
    </row>
    <row r="56" spans="1:39" outlineLevel="1">
      <c r="B56" s="336"/>
      <c r="C56" s="338"/>
      <c r="D56" s="317"/>
      <c r="E56" s="317"/>
      <c r="F56" s="317"/>
      <c r="G56" s="317"/>
      <c r="H56" s="317"/>
      <c r="I56" s="317"/>
      <c r="J56" s="317"/>
      <c r="K56" s="317"/>
      <c r="L56" s="317"/>
      <c r="M56" s="317"/>
      <c r="N56" s="317"/>
      <c r="O56" s="317"/>
      <c r="P56" s="317"/>
      <c r="Q56" s="317"/>
      <c r="R56" s="317"/>
      <c r="S56" s="317"/>
      <c r="T56" s="317"/>
      <c r="U56" s="317"/>
      <c r="V56" s="317"/>
      <c r="W56" s="317"/>
      <c r="X56" s="317"/>
      <c r="Y56" s="442"/>
      <c r="Z56" s="442"/>
      <c r="AA56" s="442"/>
      <c r="AB56" s="442"/>
      <c r="AC56" s="442"/>
      <c r="AD56" s="442"/>
      <c r="AE56" s="442"/>
      <c r="AF56" s="442"/>
      <c r="AG56" s="442"/>
      <c r="AH56" s="442"/>
      <c r="AI56" s="442"/>
      <c r="AJ56" s="442"/>
      <c r="AK56" s="442"/>
      <c r="AL56" s="442"/>
      <c r="AM56" s="339"/>
    </row>
    <row r="57" spans="1:39" ht="28.5" customHeight="1" outlineLevel="1">
      <c r="A57" s="557">
        <v>7</v>
      </c>
      <c r="B57" s="555" t="s">
        <v>101</v>
      </c>
      <c r="C57" s="317" t="s">
        <v>25</v>
      </c>
      <c r="D57" s="321">
        <v>45320196</v>
      </c>
      <c r="E57" s="321">
        <f>+'7-e.  2015'!BB30</f>
        <v>45320196</v>
      </c>
      <c r="F57" s="321">
        <f>+'7-e.  2015'!BC30</f>
        <v>45034080</v>
      </c>
      <c r="G57" s="321">
        <f>+'7-e.  2015'!BD30</f>
        <v>45032593</v>
      </c>
      <c r="H57" s="321">
        <f>+'7-e.  2015'!BE30</f>
        <v>45032593</v>
      </c>
      <c r="I57" s="321">
        <f>+'7-e.  2015'!BF30</f>
        <v>44840465</v>
      </c>
      <c r="J57" s="321">
        <f>+'7-e.  2015'!BG30</f>
        <v>42808250</v>
      </c>
      <c r="K57" s="321">
        <f>+'7-e.  2015'!BH30</f>
        <v>42808250</v>
      </c>
      <c r="L57" s="321">
        <f>+'7-e.  2015'!BI30</f>
        <v>41594868</v>
      </c>
      <c r="M57" s="321">
        <f>+'7-e.  2015'!BJ30</f>
        <v>34763280</v>
      </c>
      <c r="N57" s="321">
        <v>12</v>
      </c>
      <c r="O57" s="321">
        <v>6865</v>
      </c>
      <c r="P57" s="321">
        <f>+'7-e.  2015'!W30</f>
        <v>6865</v>
      </c>
      <c r="Q57" s="321">
        <f>+'7-e.  2015'!X30</f>
        <v>6775</v>
      </c>
      <c r="R57" s="321">
        <f>+'7-e.  2015'!Y30</f>
        <v>6775</v>
      </c>
      <c r="S57" s="321">
        <f>+'7-e.  2015'!Z30</f>
        <v>6775</v>
      </c>
      <c r="T57" s="321">
        <f>+'7-e.  2015'!AA30</f>
        <v>6715</v>
      </c>
      <c r="U57" s="321">
        <f>+'7-e.  2015'!AB30</f>
        <v>6396</v>
      </c>
      <c r="V57" s="321">
        <f>+'7-e.  2015'!AC30</f>
        <v>6396</v>
      </c>
      <c r="W57" s="321">
        <f>+'7-e.  2015'!AD30</f>
        <v>6101</v>
      </c>
      <c r="X57" s="321">
        <f>+'7-e.  2015'!AE30</f>
        <v>5063</v>
      </c>
      <c r="Y57" s="568"/>
      <c r="Z57" s="436">
        <v>0.14000000000000001</v>
      </c>
      <c r="AA57" s="436">
        <v>0.57999999999999996</v>
      </c>
      <c r="AB57" s="436">
        <v>0.32</v>
      </c>
      <c r="AC57" s="436">
        <v>0.05</v>
      </c>
      <c r="AD57" s="436"/>
      <c r="AE57" s="436"/>
      <c r="AF57" s="441"/>
      <c r="AG57" s="441"/>
      <c r="AH57" s="441"/>
      <c r="AI57" s="441"/>
      <c r="AJ57" s="441"/>
      <c r="AK57" s="441"/>
      <c r="AL57" s="441"/>
      <c r="AM57" s="322">
        <f>SUM(Y57:AL57)</f>
        <v>1.0900000000000001</v>
      </c>
    </row>
    <row r="58" spans="1:39" outlineLevel="1">
      <c r="B58" s="320" t="s">
        <v>270</v>
      </c>
      <c r="C58" s="317" t="s">
        <v>164</v>
      </c>
      <c r="D58" s="321">
        <v>2784592</v>
      </c>
      <c r="E58" s="321">
        <f>+'7-f.  2016'!BB31</f>
        <v>2784592</v>
      </c>
      <c r="F58" s="321">
        <f>+'7-f.  2016'!BC31</f>
        <v>2777671</v>
      </c>
      <c r="G58" s="321">
        <f>+'7-f.  2016'!BD31</f>
        <v>2771791</v>
      </c>
      <c r="H58" s="321">
        <f>+'7-f.  2016'!BE31</f>
        <v>2771791</v>
      </c>
      <c r="I58" s="321">
        <f>+'7-f.  2016'!BF31</f>
        <v>2771791</v>
      </c>
      <c r="J58" s="321">
        <f>+'7-f.  2016'!BG31</f>
        <v>2533149</v>
      </c>
      <c r="K58" s="321">
        <f>+'7-f.  2016'!BH31</f>
        <v>2533149</v>
      </c>
      <c r="L58" s="321">
        <f>+'7-f.  2016'!BI31</f>
        <v>2502350</v>
      </c>
      <c r="M58" s="321">
        <f>+'7-f.  2016'!BJ31</f>
        <v>1509208</v>
      </c>
      <c r="N58" s="321">
        <f>N57</f>
        <v>12</v>
      </c>
      <c r="O58" s="321">
        <v>462</v>
      </c>
      <c r="P58" s="321">
        <f>+'7-f.  2016'!W31</f>
        <v>462</v>
      </c>
      <c r="Q58" s="321">
        <f>+'7-f.  2016'!X31</f>
        <v>460</v>
      </c>
      <c r="R58" s="321">
        <f>+'7-f.  2016'!Y31</f>
        <v>458</v>
      </c>
      <c r="S58" s="321">
        <f>+'7-f.  2016'!Z31</f>
        <v>458</v>
      </c>
      <c r="T58" s="321">
        <f>+'7-f.  2016'!AA31</f>
        <v>458</v>
      </c>
      <c r="U58" s="321">
        <f>+'7-f.  2016'!AB31</f>
        <v>419</v>
      </c>
      <c r="V58" s="321">
        <f>+'7-f.  2016'!AC31</f>
        <v>419</v>
      </c>
      <c r="W58" s="321">
        <f>+'7-f.  2016'!AD31</f>
        <v>409</v>
      </c>
      <c r="X58" s="321">
        <f>+'7-f.  2016'!AE31</f>
        <v>247</v>
      </c>
      <c r="Y58" s="437">
        <f>Y57</f>
        <v>0</v>
      </c>
      <c r="Z58" s="437">
        <f>Z57</f>
        <v>0.14000000000000001</v>
      </c>
      <c r="AA58" s="437">
        <f t="shared" ref="AA58" si="66">AA57</f>
        <v>0.57999999999999996</v>
      </c>
      <c r="AB58" s="437">
        <f t="shared" ref="AB58" si="67">AB57</f>
        <v>0.32</v>
      </c>
      <c r="AC58" s="437">
        <f t="shared" ref="AC58" si="68">AC57</f>
        <v>0.05</v>
      </c>
      <c r="AD58" s="437">
        <f t="shared" ref="AD58" si="69">AD57</f>
        <v>0</v>
      </c>
      <c r="AE58" s="437">
        <f t="shared" ref="AE58" si="70">AE57</f>
        <v>0</v>
      </c>
      <c r="AF58" s="437">
        <f t="shared" ref="AF58" si="71">AF57</f>
        <v>0</v>
      </c>
      <c r="AG58" s="437">
        <f t="shared" ref="AG58" si="72">AG57</f>
        <v>0</v>
      </c>
      <c r="AH58" s="437">
        <f t="shared" ref="AH58" si="73">AH57</f>
        <v>0</v>
      </c>
      <c r="AI58" s="437">
        <f t="shared" ref="AI58" si="74">AI57</f>
        <v>0</v>
      </c>
      <c r="AJ58" s="437">
        <f t="shared" ref="AJ58" si="75">AJ57</f>
        <v>0</v>
      </c>
      <c r="AK58" s="437">
        <f t="shared" ref="AK58" si="76">AK57</f>
        <v>0</v>
      </c>
      <c r="AL58" s="437">
        <f t="shared" ref="AL58" si="77">AL57</f>
        <v>0</v>
      </c>
      <c r="AM58" s="337"/>
    </row>
    <row r="59" spans="1:39" outlineLevel="1">
      <c r="B59" s="340"/>
      <c r="C59" s="338"/>
      <c r="D59" s="317"/>
      <c r="E59" s="317"/>
      <c r="F59" s="317"/>
      <c r="G59" s="317"/>
      <c r="H59" s="317"/>
      <c r="I59" s="317"/>
      <c r="J59" s="317"/>
      <c r="K59" s="317"/>
      <c r="L59" s="317"/>
      <c r="M59" s="317"/>
      <c r="N59" s="317"/>
      <c r="O59" s="317"/>
      <c r="P59" s="317"/>
      <c r="Q59" s="317"/>
      <c r="R59" s="317"/>
      <c r="S59" s="317"/>
      <c r="T59" s="317"/>
      <c r="U59" s="317"/>
      <c r="V59" s="317"/>
      <c r="W59" s="317"/>
      <c r="X59" s="317"/>
      <c r="Y59" s="442"/>
      <c r="Z59" s="443"/>
      <c r="AA59" s="442"/>
      <c r="AB59" s="442"/>
      <c r="AC59" s="442"/>
      <c r="AD59" s="442"/>
      <c r="AE59" s="442"/>
      <c r="AF59" s="442"/>
      <c r="AG59" s="442"/>
      <c r="AH59" s="442"/>
      <c r="AI59" s="442"/>
      <c r="AJ59" s="442"/>
      <c r="AK59" s="442"/>
      <c r="AL59" s="442"/>
      <c r="AM59" s="339"/>
    </row>
    <row r="60" spans="1:39" ht="30" outlineLevel="1">
      <c r="A60" s="557">
        <v>8</v>
      </c>
      <c r="B60" s="555" t="s">
        <v>102</v>
      </c>
      <c r="C60" s="317" t="s">
        <v>25</v>
      </c>
      <c r="D60" s="321">
        <v>3360796</v>
      </c>
      <c r="E60" s="321">
        <f>+'7-e.  2015'!BB31</f>
        <v>3220399</v>
      </c>
      <c r="F60" s="321">
        <f>+'7-e.  2015'!BC31</f>
        <v>1926026</v>
      </c>
      <c r="G60" s="321">
        <f>+'7-e.  2015'!BD31</f>
        <v>1925910</v>
      </c>
      <c r="H60" s="321">
        <f>+'7-e.  2015'!BE31</f>
        <v>1925910</v>
      </c>
      <c r="I60" s="321">
        <f>+'7-e.  2015'!BF31</f>
        <v>1925910</v>
      </c>
      <c r="J60" s="321">
        <f>+'7-e.  2015'!BG31</f>
        <v>1925910</v>
      </c>
      <c r="K60" s="321">
        <f>+'7-e.  2015'!BH31</f>
        <v>1925910</v>
      </c>
      <c r="L60" s="321">
        <f>+'7-e.  2015'!BI31</f>
        <v>1925910</v>
      </c>
      <c r="M60" s="321">
        <f>+'7-e.  2015'!BJ31</f>
        <v>1925910</v>
      </c>
      <c r="N60" s="321">
        <v>12</v>
      </c>
      <c r="O60" s="321">
        <v>810</v>
      </c>
      <c r="P60" s="321">
        <f>+'7-e.  2015'!W31</f>
        <v>778</v>
      </c>
      <c r="Q60" s="321">
        <f>+'7-e.  2015'!X31</f>
        <v>441</v>
      </c>
      <c r="R60" s="321">
        <f>+'7-e.  2015'!Y31</f>
        <v>441</v>
      </c>
      <c r="S60" s="321">
        <f>+'7-e.  2015'!Z31</f>
        <v>441</v>
      </c>
      <c r="T60" s="321">
        <f>+'7-e.  2015'!AA31</f>
        <v>441</v>
      </c>
      <c r="U60" s="321">
        <f>+'7-e.  2015'!AB31</f>
        <v>441</v>
      </c>
      <c r="V60" s="321">
        <f>+'7-e.  2015'!AC31</f>
        <v>441</v>
      </c>
      <c r="W60" s="321">
        <f>+'7-e.  2015'!AD31</f>
        <v>441</v>
      </c>
      <c r="X60" s="321">
        <f>+'7-e.  2015'!AE31</f>
        <v>441</v>
      </c>
      <c r="Y60" s="441"/>
      <c r="Z60" s="436">
        <v>1</v>
      </c>
      <c r="AA60" s="436"/>
      <c r="AB60" s="436"/>
      <c r="AC60" s="436"/>
      <c r="AD60" s="436"/>
      <c r="AE60" s="436"/>
      <c r="AF60" s="441"/>
      <c r="AG60" s="441"/>
      <c r="AH60" s="441"/>
      <c r="AI60" s="441"/>
      <c r="AJ60" s="441"/>
      <c r="AK60" s="441"/>
      <c r="AL60" s="441"/>
      <c r="AM60" s="322">
        <f>SUM(Y60:AL60)</f>
        <v>1</v>
      </c>
    </row>
    <row r="61" spans="1:39" outlineLevel="1">
      <c r="B61" s="320" t="s">
        <v>270</v>
      </c>
      <c r="C61" s="317" t="s">
        <v>164</v>
      </c>
      <c r="D61" s="321"/>
      <c r="E61" s="321"/>
      <c r="F61" s="321"/>
      <c r="G61" s="321"/>
      <c r="H61" s="321"/>
      <c r="I61" s="321"/>
      <c r="J61" s="321"/>
      <c r="K61" s="321"/>
      <c r="L61" s="321"/>
      <c r="M61" s="321"/>
      <c r="N61" s="321">
        <f>N60</f>
        <v>12</v>
      </c>
      <c r="O61" s="321"/>
      <c r="P61" s="321"/>
      <c r="Q61" s="321"/>
      <c r="R61" s="321"/>
      <c r="S61" s="321"/>
      <c r="T61" s="321"/>
      <c r="U61" s="321"/>
      <c r="V61" s="321"/>
      <c r="W61" s="321"/>
      <c r="X61" s="321"/>
      <c r="Y61" s="437">
        <f>Y60</f>
        <v>0</v>
      </c>
      <c r="Z61" s="437">
        <f t="shared" ref="Z61" si="78">Z60</f>
        <v>1</v>
      </c>
      <c r="AA61" s="437">
        <f t="shared" ref="AA61" si="79">AA60</f>
        <v>0</v>
      </c>
      <c r="AB61" s="437">
        <f t="shared" ref="AB61" si="80">AB60</f>
        <v>0</v>
      </c>
      <c r="AC61" s="437">
        <f t="shared" ref="AC61" si="81">AC60</f>
        <v>0</v>
      </c>
      <c r="AD61" s="437">
        <f t="shared" ref="AD61" si="82">AD60</f>
        <v>0</v>
      </c>
      <c r="AE61" s="437">
        <f t="shared" ref="AE61" si="83">AE60</f>
        <v>0</v>
      </c>
      <c r="AF61" s="437">
        <f t="shared" ref="AF61" si="84">AF60</f>
        <v>0</v>
      </c>
      <c r="AG61" s="437">
        <f t="shared" ref="AG61" si="85">AG60</f>
        <v>0</v>
      </c>
      <c r="AH61" s="437">
        <f t="shared" ref="AH61" si="86">AH60</f>
        <v>0</v>
      </c>
      <c r="AI61" s="437">
        <f t="shared" ref="AI61" si="87">AI60</f>
        <v>0</v>
      </c>
      <c r="AJ61" s="437">
        <f t="shared" ref="AJ61" si="88">AJ60</f>
        <v>0</v>
      </c>
      <c r="AK61" s="437">
        <f t="shared" ref="AK61" si="89">AK60</f>
        <v>0</v>
      </c>
      <c r="AL61" s="437">
        <f t="shared" ref="AL61" si="90">AL60</f>
        <v>0</v>
      </c>
      <c r="AM61" s="337"/>
    </row>
    <row r="62" spans="1:39" outlineLevel="1">
      <c r="B62" s="340"/>
      <c r="C62" s="338"/>
      <c r="D62" s="342"/>
      <c r="E62" s="342"/>
      <c r="F62" s="342"/>
      <c r="G62" s="342"/>
      <c r="H62" s="342"/>
      <c r="I62" s="342"/>
      <c r="J62" s="342"/>
      <c r="K62" s="342"/>
      <c r="L62" s="342"/>
      <c r="M62" s="342"/>
      <c r="N62" s="317"/>
      <c r="O62" s="342"/>
      <c r="P62" s="342"/>
      <c r="Q62" s="342"/>
      <c r="R62" s="342"/>
      <c r="S62" s="342"/>
      <c r="T62" s="342"/>
      <c r="U62" s="342"/>
      <c r="V62" s="342"/>
      <c r="W62" s="342"/>
      <c r="X62" s="342"/>
      <c r="Y62" s="442"/>
      <c r="Z62" s="443"/>
      <c r="AA62" s="442"/>
      <c r="AB62" s="442"/>
      <c r="AC62" s="442"/>
      <c r="AD62" s="442"/>
      <c r="AE62" s="442"/>
      <c r="AF62" s="442"/>
      <c r="AG62" s="442"/>
      <c r="AH62" s="442"/>
      <c r="AI62" s="442"/>
      <c r="AJ62" s="442"/>
      <c r="AK62" s="442"/>
      <c r="AL62" s="442"/>
      <c r="AM62" s="339"/>
    </row>
    <row r="63" spans="1:39" ht="30" outlineLevel="1">
      <c r="A63" s="557">
        <v>9</v>
      </c>
      <c r="B63" s="555" t="s">
        <v>103</v>
      </c>
      <c r="C63" s="317" t="s">
        <v>25</v>
      </c>
      <c r="D63" s="321">
        <v>931231</v>
      </c>
      <c r="E63" s="321">
        <f>+'7-e.  2015'!BB32</f>
        <v>931231</v>
      </c>
      <c r="F63" s="321">
        <f>+'7-e.  2015'!BC32</f>
        <v>931231</v>
      </c>
      <c r="G63" s="321">
        <f>+'7-e.  2015'!BD32</f>
        <v>931231</v>
      </c>
      <c r="H63" s="321">
        <f>+'7-e.  2015'!BE32</f>
        <v>931231</v>
      </c>
      <c r="I63" s="321">
        <f>+'7-e.  2015'!BF32</f>
        <v>931231</v>
      </c>
      <c r="J63" s="321">
        <f>+'7-e.  2015'!BG32</f>
        <v>931231</v>
      </c>
      <c r="K63" s="321">
        <f>+'7-e.  2015'!BH32</f>
        <v>931231</v>
      </c>
      <c r="L63" s="321">
        <f>+'7-e.  2015'!BI32</f>
        <v>930086</v>
      </c>
      <c r="M63" s="321">
        <f>+'7-e.  2015'!BJ32</f>
        <v>930086</v>
      </c>
      <c r="N63" s="321">
        <v>12</v>
      </c>
      <c r="O63" s="321">
        <v>305</v>
      </c>
      <c r="P63" s="321">
        <f>+'7-e.  2015'!W32</f>
        <v>305</v>
      </c>
      <c r="Q63" s="321">
        <f>+'7-e.  2015'!X32</f>
        <v>305</v>
      </c>
      <c r="R63" s="321">
        <f>+'7-e.  2015'!Y32</f>
        <v>305</v>
      </c>
      <c r="S63" s="321">
        <f>+'7-e.  2015'!Z32</f>
        <v>305</v>
      </c>
      <c r="T63" s="321">
        <f>+'7-e.  2015'!AA32</f>
        <v>305</v>
      </c>
      <c r="U63" s="321">
        <f>+'7-e.  2015'!AB32</f>
        <v>305</v>
      </c>
      <c r="V63" s="321">
        <f>+'7-e.  2015'!AC32</f>
        <v>305</v>
      </c>
      <c r="W63" s="321">
        <f>+'7-e.  2015'!AD32</f>
        <v>305</v>
      </c>
      <c r="X63" s="321">
        <f>+'7-e.  2015'!AE32</f>
        <v>305</v>
      </c>
      <c r="Y63" s="441"/>
      <c r="Z63" s="436">
        <v>0.01</v>
      </c>
      <c r="AA63" s="436">
        <v>0.05</v>
      </c>
      <c r="AB63" s="436">
        <v>0.94</v>
      </c>
      <c r="AC63" s="436">
        <v>0</v>
      </c>
      <c r="AD63" s="436"/>
      <c r="AE63" s="436"/>
      <c r="AF63" s="441"/>
      <c r="AG63" s="441"/>
      <c r="AH63" s="441"/>
      <c r="AI63" s="441"/>
      <c r="AJ63" s="441"/>
      <c r="AK63" s="441"/>
      <c r="AL63" s="441"/>
      <c r="AM63" s="322">
        <f>SUM(Y63:AL63)</f>
        <v>1</v>
      </c>
    </row>
    <row r="64" spans="1:39" outlineLevel="1">
      <c r="B64" s="320" t="s">
        <v>270</v>
      </c>
      <c r="C64" s="317" t="s">
        <v>164</v>
      </c>
      <c r="D64" s="321">
        <v>573307</v>
      </c>
      <c r="E64" s="321">
        <f>+'7-f.  2016'!BB32</f>
        <v>573307</v>
      </c>
      <c r="F64" s="321">
        <f>+'7-f.  2016'!BC32</f>
        <v>573307</v>
      </c>
      <c r="G64" s="321">
        <f>+'7-f.  2016'!BD32</f>
        <v>573307</v>
      </c>
      <c r="H64" s="321">
        <f>+'7-f.  2016'!BE32</f>
        <v>573307</v>
      </c>
      <c r="I64" s="321">
        <f>+'7-f.  2016'!BF32</f>
        <v>573307</v>
      </c>
      <c r="J64" s="321">
        <f>+'7-f.  2016'!BG32</f>
        <v>573307</v>
      </c>
      <c r="K64" s="321">
        <f>+'7-f.  2016'!BH32</f>
        <v>573307</v>
      </c>
      <c r="L64" s="321">
        <f>+'7-f.  2016'!BI32</f>
        <v>573307</v>
      </c>
      <c r="M64" s="321">
        <f>+'7-f.  2016'!BJ32</f>
        <v>573307</v>
      </c>
      <c r="N64" s="321">
        <f>N63</f>
        <v>12</v>
      </c>
      <c r="O64" s="321">
        <v>200</v>
      </c>
      <c r="P64" s="321">
        <f>+'7-f.  2016'!W32</f>
        <v>200</v>
      </c>
      <c r="Q64" s="321">
        <f>+'7-f.  2016'!X32</f>
        <v>200</v>
      </c>
      <c r="R64" s="321">
        <f>+'7-f.  2016'!Y32</f>
        <v>200</v>
      </c>
      <c r="S64" s="321">
        <f>+'7-f.  2016'!Z32</f>
        <v>200</v>
      </c>
      <c r="T64" s="321">
        <f>+'7-f.  2016'!AA32</f>
        <v>200</v>
      </c>
      <c r="U64" s="321">
        <f>+'7-f.  2016'!AB32</f>
        <v>200</v>
      </c>
      <c r="V64" s="321">
        <f>+'7-f.  2016'!AC32</f>
        <v>200</v>
      </c>
      <c r="W64" s="321">
        <f>+'7-f.  2016'!AD32</f>
        <v>200</v>
      </c>
      <c r="X64" s="321">
        <f>+'7-f.  2016'!AE32</f>
        <v>200</v>
      </c>
      <c r="Y64" s="437">
        <f>Y63</f>
        <v>0</v>
      </c>
      <c r="Z64" s="437">
        <f t="shared" ref="Z64" si="91">Z63</f>
        <v>0.01</v>
      </c>
      <c r="AA64" s="437">
        <f t="shared" ref="AA64" si="92">AA63</f>
        <v>0.05</v>
      </c>
      <c r="AB64" s="437">
        <f t="shared" ref="AB64" si="93">AB63</f>
        <v>0.94</v>
      </c>
      <c r="AC64" s="437">
        <f t="shared" ref="AC64" si="94">AC63</f>
        <v>0</v>
      </c>
      <c r="AD64" s="437">
        <f t="shared" ref="AD64" si="95">AD63</f>
        <v>0</v>
      </c>
      <c r="AE64" s="437">
        <f t="shared" ref="AE64" si="96">AE63</f>
        <v>0</v>
      </c>
      <c r="AF64" s="437">
        <f t="shared" ref="AF64" si="97">AF63</f>
        <v>0</v>
      </c>
      <c r="AG64" s="437">
        <f t="shared" ref="AG64" si="98">AG63</f>
        <v>0</v>
      </c>
      <c r="AH64" s="437">
        <f t="shared" ref="AH64" si="99">AH63</f>
        <v>0</v>
      </c>
      <c r="AI64" s="437">
        <f t="shared" ref="AI64" si="100">AI63</f>
        <v>0</v>
      </c>
      <c r="AJ64" s="437">
        <f t="shared" ref="AJ64" si="101">AJ63</f>
        <v>0</v>
      </c>
      <c r="AK64" s="437">
        <f t="shared" ref="AK64" si="102">AK63</f>
        <v>0</v>
      </c>
      <c r="AL64" s="437">
        <f t="shared" ref="AL64" si="103">AL63</f>
        <v>0</v>
      </c>
      <c r="AM64" s="337"/>
    </row>
    <row r="65" spans="1:39" outlineLevel="1">
      <c r="B65" s="340"/>
      <c r="C65" s="338"/>
      <c r="D65" s="342"/>
      <c r="E65" s="342"/>
      <c r="F65" s="342"/>
      <c r="G65" s="342"/>
      <c r="H65" s="342"/>
      <c r="I65" s="342"/>
      <c r="J65" s="342"/>
      <c r="K65" s="342"/>
      <c r="L65" s="342"/>
      <c r="M65" s="342"/>
      <c r="N65" s="317"/>
      <c r="O65" s="342"/>
      <c r="P65" s="342"/>
      <c r="Q65" s="342"/>
      <c r="R65" s="342"/>
      <c r="S65" s="342"/>
      <c r="T65" s="342"/>
      <c r="U65" s="342"/>
      <c r="V65" s="342"/>
      <c r="W65" s="342"/>
      <c r="X65" s="342"/>
      <c r="Y65" s="442"/>
      <c r="Z65" s="442"/>
      <c r="AA65" s="442"/>
      <c r="AB65" s="442"/>
      <c r="AC65" s="442"/>
      <c r="AD65" s="442"/>
      <c r="AE65" s="442"/>
      <c r="AF65" s="442"/>
      <c r="AG65" s="442"/>
      <c r="AH65" s="442"/>
      <c r="AI65" s="442"/>
      <c r="AJ65" s="442"/>
      <c r="AK65" s="442"/>
      <c r="AL65" s="442"/>
      <c r="AM65" s="339"/>
    </row>
    <row r="66" spans="1:39" ht="30" outlineLevel="1">
      <c r="A66" s="557">
        <v>10</v>
      </c>
      <c r="B66" s="555" t="s">
        <v>104</v>
      </c>
      <c r="C66" s="317" t="s">
        <v>25</v>
      </c>
      <c r="D66" s="321"/>
      <c r="E66" s="321"/>
      <c r="F66" s="321"/>
      <c r="G66" s="321"/>
      <c r="H66" s="321"/>
      <c r="I66" s="321"/>
      <c r="J66" s="321"/>
      <c r="K66" s="321"/>
      <c r="L66" s="321"/>
      <c r="M66" s="321"/>
      <c r="N66" s="321">
        <v>3</v>
      </c>
      <c r="O66" s="321"/>
      <c r="P66" s="321"/>
      <c r="Q66" s="321"/>
      <c r="R66" s="321"/>
      <c r="S66" s="321"/>
      <c r="T66" s="321"/>
      <c r="U66" s="321"/>
      <c r="V66" s="321"/>
      <c r="W66" s="321"/>
      <c r="X66" s="321"/>
      <c r="Y66" s="441"/>
      <c r="Z66" s="436"/>
      <c r="AA66" s="436"/>
      <c r="AB66" s="436"/>
      <c r="AC66" s="436"/>
      <c r="AD66" s="436"/>
      <c r="AE66" s="436"/>
      <c r="AF66" s="441"/>
      <c r="AG66" s="441"/>
      <c r="AH66" s="441"/>
      <c r="AI66" s="441"/>
      <c r="AJ66" s="441"/>
      <c r="AK66" s="441"/>
      <c r="AL66" s="441"/>
      <c r="AM66" s="322">
        <f>SUM(Y66:AL66)</f>
        <v>0</v>
      </c>
    </row>
    <row r="67" spans="1:39" outlineLevel="1">
      <c r="B67" s="320" t="s">
        <v>270</v>
      </c>
      <c r="C67" s="317" t="s">
        <v>164</v>
      </c>
      <c r="D67" s="321"/>
      <c r="E67" s="321"/>
      <c r="F67" s="321"/>
      <c r="G67" s="321"/>
      <c r="H67" s="321"/>
      <c r="I67" s="321"/>
      <c r="J67" s="321"/>
      <c r="K67" s="321"/>
      <c r="L67" s="321"/>
      <c r="M67" s="321"/>
      <c r="N67" s="321">
        <f>N66</f>
        <v>3</v>
      </c>
      <c r="O67" s="321"/>
      <c r="P67" s="321"/>
      <c r="Q67" s="321"/>
      <c r="R67" s="321"/>
      <c r="S67" s="321"/>
      <c r="T67" s="321"/>
      <c r="U67" s="321"/>
      <c r="V67" s="321"/>
      <c r="W67" s="321"/>
      <c r="X67" s="321"/>
      <c r="Y67" s="437">
        <f>Y66</f>
        <v>0</v>
      </c>
      <c r="Z67" s="437">
        <f t="shared" ref="Z67" si="104">Z66</f>
        <v>0</v>
      </c>
      <c r="AA67" s="437">
        <f t="shared" ref="AA67" si="105">AA66</f>
        <v>0</v>
      </c>
      <c r="AB67" s="437">
        <f t="shared" ref="AB67" si="106">AB66</f>
        <v>0</v>
      </c>
      <c r="AC67" s="437">
        <f t="shared" ref="AC67" si="107">AC66</f>
        <v>0</v>
      </c>
      <c r="AD67" s="437">
        <f t="shared" ref="AD67" si="108">AD66</f>
        <v>0</v>
      </c>
      <c r="AE67" s="437">
        <f t="shared" ref="AE67" si="109">AE66</f>
        <v>0</v>
      </c>
      <c r="AF67" s="437">
        <f t="shared" ref="AF67" si="110">AF66</f>
        <v>0</v>
      </c>
      <c r="AG67" s="437">
        <f t="shared" ref="AG67" si="111">AG66</f>
        <v>0</v>
      </c>
      <c r="AH67" s="437">
        <f t="shared" ref="AH67" si="112">AH66</f>
        <v>0</v>
      </c>
      <c r="AI67" s="437">
        <f t="shared" ref="AI67" si="113">AI66</f>
        <v>0</v>
      </c>
      <c r="AJ67" s="437">
        <f t="shared" ref="AJ67" si="114">AJ66</f>
        <v>0</v>
      </c>
      <c r="AK67" s="437">
        <f t="shared" ref="AK67" si="115">AK66</f>
        <v>0</v>
      </c>
      <c r="AL67" s="437">
        <f t="shared" ref="AL67" si="116">AL66</f>
        <v>0</v>
      </c>
      <c r="AM67" s="337"/>
    </row>
    <row r="68" spans="1:39" outlineLevel="1">
      <c r="B68" s="340"/>
      <c r="C68" s="338"/>
      <c r="D68" s="342"/>
      <c r="E68" s="342"/>
      <c r="F68" s="342"/>
      <c r="G68" s="342"/>
      <c r="H68" s="342"/>
      <c r="I68" s="342"/>
      <c r="J68" s="342"/>
      <c r="K68" s="342"/>
      <c r="L68" s="342"/>
      <c r="M68" s="342"/>
      <c r="N68" s="317"/>
      <c r="O68" s="342"/>
      <c r="P68" s="342"/>
      <c r="Q68" s="342"/>
      <c r="R68" s="342"/>
      <c r="S68" s="342"/>
      <c r="T68" s="342"/>
      <c r="U68" s="342"/>
      <c r="V68" s="342"/>
      <c r="W68" s="342"/>
      <c r="X68" s="342"/>
      <c r="Y68" s="442"/>
      <c r="Z68" s="443"/>
      <c r="AA68" s="442"/>
      <c r="AB68" s="442"/>
      <c r="AC68" s="442"/>
      <c r="AD68" s="442"/>
      <c r="AE68" s="442"/>
      <c r="AF68" s="442"/>
      <c r="AG68" s="442"/>
      <c r="AH68" s="442"/>
      <c r="AI68" s="442"/>
      <c r="AJ68" s="442"/>
      <c r="AK68" s="442"/>
      <c r="AL68" s="442"/>
      <c r="AM68" s="339"/>
    </row>
    <row r="69" spans="1:39" ht="15.75" outlineLevel="1">
      <c r="B69" s="314" t="s">
        <v>10</v>
      </c>
      <c r="C69" s="315"/>
      <c r="D69" s="315"/>
      <c r="E69" s="315"/>
      <c r="F69" s="315"/>
      <c r="G69" s="315"/>
      <c r="H69" s="315"/>
      <c r="I69" s="315"/>
      <c r="J69" s="315"/>
      <c r="K69" s="315"/>
      <c r="L69" s="315"/>
      <c r="M69" s="315"/>
      <c r="N69" s="316"/>
      <c r="O69" s="315"/>
      <c r="P69" s="315"/>
      <c r="Q69" s="315"/>
      <c r="R69" s="315"/>
      <c r="S69" s="315"/>
      <c r="T69" s="315"/>
      <c r="U69" s="315"/>
      <c r="V69" s="315"/>
      <c r="W69" s="315"/>
      <c r="X69" s="315"/>
      <c r="Y69" s="440"/>
      <c r="Z69" s="440"/>
      <c r="AA69" s="440"/>
      <c r="AB69" s="440"/>
      <c r="AC69" s="440"/>
      <c r="AD69" s="440"/>
      <c r="AE69" s="440"/>
      <c r="AF69" s="440"/>
      <c r="AG69" s="440"/>
      <c r="AH69" s="440"/>
      <c r="AI69" s="440"/>
      <c r="AJ69" s="440"/>
      <c r="AK69" s="440"/>
      <c r="AL69" s="440"/>
      <c r="AM69" s="318"/>
    </row>
    <row r="70" spans="1:39" ht="30" outlineLevel="1">
      <c r="A70" s="557">
        <v>11</v>
      </c>
      <c r="B70" s="555" t="s">
        <v>105</v>
      </c>
      <c r="C70" s="317" t="s">
        <v>25</v>
      </c>
      <c r="D70" s="321"/>
      <c r="E70" s="321"/>
      <c r="F70" s="321"/>
      <c r="G70" s="321"/>
      <c r="H70" s="321"/>
      <c r="I70" s="321"/>
      <c r="J70" s="321"/>
      <c r="K70" s="321"/>
      <c r="L70" s="321"/>
      <c r="M70" s="321"/>
      <c r="N70" s="321">
        <v>12</v>
      </c>
      <c r="O70" s="321"/>
      <c r="P70" s="321"/>
      <c r="Q70" s="321"/>
      <c r="R70" s="321"/>
      <c r="S70" s="321"/>
      <c r="T70" s="321"/>
      <c r="U70" s="321"/>
      <c r="V70" s="321"/>
      <c r="W70" s="321"/>
      <c r="X70" s="321"/>
      <c r="Y70" s="441"/>
      <c r="Z70" s="436"/>
      <c r="AA70" s="436"/>
      <c r="AB70" s="436">
        <v>0.47058280250771872</v>
      </c>
      <c r="AC70" s="436">
        <v>0.52941719749228133</v>
      </c>
      <c r="AD70" s="436"/>
      <c r="AE70" s="436"/>
      <c r="AF70" s="441"/>
      <c r="AG70" s="441"/>
      <c r="AH70" s="441"/>
      <c r="AI70" s="441"/>
      <c r="AJ70" s="441"/>
      <c r="AK70" s="441"/>
      <c r="AL70" s="441"/>
      <c r="AM70" s="322">
        <f>SUM(Y70:AL70)</f>
        <v>1</v>
      </c>
    </row>
    <row r="71" spans="1:39" outlineLevel="1">
      <c r="B71" s="320" t="s">
        <v>270</v>
      </c>
      <c r="C71" s="317" t="s">
        <v>164</v>
      </c>
      <c r="D71" s="321">
        <v>2462181</v>
      </c>
      <c r="E71" s="321">
        <f>+'7-f.  2016'!BB33</f>
        <v>2462181</v>
      </c>
      <c r="F71" s="321">
        <f>+'7-f.  2016'!BC33</f>
        <v>515382</v>
      </c>
      <c r="G71" s="321">
        <f>+'7-f.  2016'!BD33</f>
        <v>515382</v>
      </c>
      <c r="H71" s="321">
        <f>+'7-f.  2016'!BE33</f>
        <v>515382</v>
      </c>
      <c r="I71" s="321">
        <f>+'7-f.  2016'!BF33</f>
        <v>515382</v>
      </c>
      <c r="J71" s="321">
        <f>+'7-f.  2016'!BG33</f>
        <v>515382</v>
      </c>
      <c r="K71" s="321">
        <f>+'7-f.  2016'!BH33</f>
        <v>515382</v>
      </c>
      <c r="L71" s="321">
        <f>+'7-f.  2016'!BI33</f>
        <v>515382</v>
      </c>
      <c r="M71" s="321">
        <f>+'7-f.  2016'!BJ33</f>
        <v>515382</v>
      </c>
      <c r="N71" s="321">
        <f>N70</f>
        <v>12</v>
      </c>
      <c r="O71" s="321">
        <v>272</v>
      </c>
      <c r="P71" s="321">
        <f>+'7-f.  2016'!W33</f>
        <v>272</v>
      </c>
      <c r="Q71" s="321">
        <f>+'7-f.  2016'!X33</f>
        <v>61</v>
      </c>
      <c r="R71" s="321">
        <f>+'7-f.  2016'!Y33</f>
        <v>61</v>
      </c>
      <c r="S71" s="321">
        <f>+'7-f.  2016'!Z33</f>
        <v>61</v>
      </c>
      <c r="T71" s="321">
        <f>+'7-f.  2016'!AA33</f>
        <v>61</v>
      </c>
      <c r="U71" s="321">
        <f>+'7-f.  2016'!AB33</f>
        <v>61</v>
      </c>
      <c r="V71" s="321">
        <f>+'7-f.  2016'!AC33</f>
        <v>61</v>
      </c>
      <c r="W71" s="321">
        <f>+'7-f.  2016'!AD33</f>
        <v>61</v>
      </c>
      <c r="X71" s="321">
        <f>+'7-f.  2016'!AE33</f>
        <v>61</v>
      </c>
      <c r="Y71" s="437">
        <f>Y70</f>
        <v>0</v>
      </c>
      <c r="Z71" s="437">
        <f t="shared" ref="Z71" si="117">Z70</f>
        <v>0</v>
      </c>
      <c r="AA71" s="437">
        <f t="shared" ref="AA71" si="118">AA70</f>
        <v>0</v>
      </c>
      <c r="AB71" s="437">
        <f t="shared" ref="AB71" si="119">AB70</f>
        <v>0.47058280250771872</v>
      </c>
      <c r="AC71" s="437">
        <f t="shared" ref="AC71" si="120">AC70</f>
        <v>0.52941719749228133</v>
      </c>
      <c r="AD71" s="437">
        <f t="shared" ref="AD71" si="121">AD70</f>
        <v>0</v>
      </c>
      <c r="AE71" s="437">
        <f t="shared" ref="AE71" si="122">AE70</f>
        <v>0</v>
      </c>
      <c r="AF71" s="437">
        <f t="shared" ref="AF71" si="123">AF70</f>
        <v>0</v>
      </c>
      <c r="AG71" s="437">
        <f t="shared" ref="AG71" si="124">AG70</f>
        <v>0</v>
      </c>
      <c r="AH71" s="437">
        <f t="shared" ref="AH71" si="125">AH70</f>
        <v>0</v>
      </c>
      <c r="AI71" s="437">
        <f t="shared" ref="AI71" si="126">AI70</f>
        <v>0</v>
      </c>
      <c r="AJ71" s="437">
        <f t="shared" ref="AJ71" si="127">AJ70</f>
        <v>0</v>
      </c>
      <c r="AK71" s="437">
        <f t="shared" ref="AK71" si="128">AK70</f>
        <v>0</v>
      </c>
      <c r="AL71" s="437">
        <f t="shared" ref="AL71" si="129">AL70</f>
        <v>0</v>
      </c>
      <c r="AM71" s="337"/>
    </row>
    <row r="72" spans="1:39" outlineLevel="1">
      <c r="B72" s="341"/>
      <c r="C72" s="331"/>
      <c r="D72" s="317"/>
      <c r="E72" s="317"/>
      <c r="F72" s="317"/>
      <c r="G72" s="317"/>
      <c r="H72" s="317"/>
      <c r="I72" s="317"/>
      <c r="J72" s="317"/>
      <c r="K72" s="317"/>
      <c r="L72" s="317"/>
      <c r="M72" s="317"/>
      <c r="N72" s="317"/>
      <c r="O72" s="317"/>
      <c r="P72" s="317"/>
      <c r="Q72" s="317"/>
      <c r="R72" s="317"/>
      <c r="S72" s="317"/>
      <c r="T72" s="317"/>
      <c r="U72" s="317"/>
      <c r="V72" s="317"/>
      <c r="W72" s="317"/>
      <c r="X72" s="317"/>
      <c r="Y72" s="438"/>
      <c r="Z72" s="447"/>
      <c r="AA72" s="447"/>
      <c r="AB72" s="447"/>
      <c r="AC72" s="447"/>
      <c r="AD72" s="447"/>
      <c r="AE72" s="447"/>
      <c r="AF72" s="447"/>
      <c r="AG72" s="447"/>
      <c r="AH72" s="447"/>
      <c r="AI72" s="447"/>
      <c r="AJ72" s="447"/>
      <c r="AK72" s="447"/>
      <c r="AL72" s="447"/>
      <c r="AM72" s="332"/>
    </row>
    <row r="73" spans="1:39" ht="45" outlineLevel="1">
      <c r="A73" s="557">
        <v>12</v>
      </c>
      <c r="B73" s="555" t="s">
        <v>106</v>
      </c>
      <c r="C73" s="317" t="s">
        <v>25</v>
      </c>
      <c r="D73" s="321"/>
      <c r="E73" s="321"/>
      <c r="F73" s="321"/>
      <c r="G73" s="321"/>
      <c r="H73" s="321"/>
      <c r="I73" s="321"/>
      <c r="J73" s="321"/>
      <c r="K73" s="321"/>
      <c r="L73" s="321"/>
      <c r="M73" s="321"/>
      <c r="N73" s="321">
        <v>12</v>
      </c>
      <c r="O73" s="321"/>
      <c r="P73" s="321"/>
      <c r="Q73" s="321"/>
      <c r="R73" s="321"/>
      <c r="S73" s="321"/>
      <c r="T73" s="321"/>
      <c r="U73" s="321"/>
      <c r="V73" s="321"/>
      <c r="W73" s="321"/>
      <c r="X73" s="321"/>
      <c r="Y73" s="436"/>
      <c r="Z73" s="436"/>
      <c r="AA73" s="436"/>
      <c r="AB73" s="436"/>
      <c r="AC73" s="436"/>
      <c r="AD73" s="436"/>
      <c r="AE73" s="436"/>
      <c r="AF73" s="441"/>
      <c r="AG73" s="441"/>
      <c r="AH73" s="441"/>
      <c r="AI73" s="441"/>
      <c r="AJ73" s="441"/>
      <c r="AK73" s="441"/>
      <c r="AL73" s="441"/>
      <c r="AM73" s="322">
        <f>SUM(Y73:AL73)</f>
        <v>0</v>
      </c>
    </row>
    <row r="74" spans="1:39" outlineLevel="1">
      <c r="B74" s="555" t="s">
        <v>270</v>
      </c>
      <c r="C74" s="317" t="s">
        <v>164</v>
      </c>
      <c r="D74" s="321"/>
      <c r="E74" s="321"/>
      <c r="F74" s="321"/>
      <c r="G74" s="321"/>
      <c r="H74" s="321"/>
      <c r="I74" s="321"/>
      <c r="J74" s="321"/>
      <c r="K74" s="321"/>
      <c r="L74" s="321"/>
      <c r="M74" s="321"/>
      <c r="N74" s="321">
        <f>N73</f>
        <v>12</v>
      </c>
      <c r="O74" s="321"/>
      <c r="P74" s="321"/>
      <c r="Q74" s="321"/>
      <c r="R74" s="321"/>
      <c r="S74" s="321"/>
      <c r="T74" s="321"/>
      <c r="U74" s="321"/>
      <c r="V74" s="321"/>
      <c r="W74" s="321"/>
      <c r="X74" s="321"/>
      <c r="Y74" s="437">
        <f>Y73</f>
        <v>0</v>
      </c>
      <c r="Z74" s="437">
        <f t="shared" ref="Z74" si="130">Z73</f>
        <v>0</v>
      </c>
      <c r="AA74" s="437">
        <f t="shared" ref="AA74" si="131">AA73</f>
        <v>0</v>
      </c>
      <c r="AB74" s="437">
        <f t="shared" ref="AB74" si="132">AB73</f>
        <v>0</v>
      </c>
      <c r="AC74" s="437">
        <f t="shared" ref="AC74" si="133">AC73</f>
        <v>0</v>
      </c>
      <c r="AD74" s="437">
        <f t="shared" ref="AD74" si="134">AD73</f>
        <v>0</v>
      </c>
      <c r="AE74" s="437">
        <f t="shared" ref="AE74" si="135">AE73</f>
        <v>0</v>
      </c>
      <c r="AF74" s="437">
        <f t="shared" ref="AF74" si="136">AF73</f>
        <v>0</v>
      </c>
      <c r="AG74" s="437">
        <f t="shared" ref="AG74" si="137">AG73</f>
        <v>0</v>
      </c>
      <c r="AH74" s="437">
        <f t="shared" ref="AH74" si="138">AH73</f>
        <v>0</v>
      </c>
      <c r="AI74" s="437">
        <f t="shared" ref="AI74" si="139">AI73</f>
        <v>0</v>
      </c>
      <c r="AJ74" s="437">
        <f t="shared" ref="AJ74" si="140">AJ73</f>
        <v>0</v>
      </c>
      <c r="AK74" s="437">
        <f t="shared" ref="AK74" si="141">AK73</f>
        <v>0</v>
      </c>
      <c r="AL74" s="437">
        <f t="shared" ref="AL74" si="142">AL73</f>
        <v>0</v>
      </c>
      <c r="AM74" s="323"/>
    </row>
    <row r="75" spans="1:39" outlineLevel="1">
      <c r="B75" s="555"/>
      <c r="C75" s="331"/>
      <c r="D75" s="317"/>
      <c r="E75" s="317"/>
      <c r="F75" s="317"/>
      <c r="G75" s="317"/>
      <c r="H75" s="317"/>
      <c r="I75" s="317"/>
      <c r="J75" s="317"/>
      <c r="K75" s="317"/>
      <c r="L75" s="317"/>
      <c r="M75" s="317"/>
      <c r="N75" s="317"/>
      <c r="O75" s="317"/>
      <c r="P75" s="317"/>
      <c r="Q75" s="317"/>
      <c r="R75" s="317"/>
      <c r="S75" s="317"/>
      <c r="T75" s="317"/>
      <c r="U75" s="317"/>
      <c r="V75" s="317"/>
      <c r="W75" s="317"/>
      <c r="X75" s="317"/>
      <c r="Y75" s="448"/>
      <c r="Z75" s="448"/>
      <c r="AA75" s="438"/>
      <c r="AB75" s="438"/>
      <c r="AC75" s="438"/>
      <c r="AD75" s="438"/>
      <c r="AE75" s="438"/>
      <c r="AF75" s="438"/>
      <c r="AG75" s="438"/>
      <c r="AH75" s="438"/>
      <c r="AI75" s="438"/>
      <c r="AJ75" s="438"/>
      <c r="AK75" s="438"/>
      <c r="AL75" s="438"/>
      <c r="AM75" s="332"/>
    </row>
    <row r="76" spans="1:39" ht="30" outlineLevel="1">
      <c r="A76" s="557">
        <v>13</v>
      </c>
      <c r="B76" s="555" t="s">
        <v>107</v>
      </c>
      <c r="C76" s="317" t="s">
        <v>25</v>
      </c>
      <c r="D76" s="321">
        <v>4040545</v>
      </c>
      <c r="E76" s="321">
        <f>+'7-e.  2015'!BB35</f>
        <v>3202504</v>
      </c>
      <c r="F76" s="321">
        <f>+'7-e.  2015'!BC35</f>
        <v>3202504</v>
      </c>
      <c r="G76" s="321">
        <f>+'7-e.  2015'!BD35</f>
        <v>3202504</v>
      </c>
      <c r="H76" s="321">
        <f>+'7-e.  2015'!BE35</f>
        <v>3095771</v>
      </c>
      <c r="I76" s="321">
        <f>+'7-e.  2015'!BF35</f>
        <v>3095771</v>
      </c>
      <c r="J76" s="321">
        <f>+'7-e.  2015'!BG35</f>
        <v>3013834</v>
      </c>
      <c r="K76" s="321">
        <f>+'7-e.  2015'!BH35</f>
        <v>2972509</v>
      </c>
      <c r="L76" s="321">
        <f>+'7-e.  2015'!BI35</f>
        <v>2972509</v>
      </c>
      <c r="M76" s="321">
        <f>+'7-e.  2015'!BJ35</f>
        <v>1392934</v>
      </c>
      <c r="N76" s="321">
        <v>12</v>
      </c>
      <c r="O76" s="321">
        <v>1232</v>
      </c>
      <c r="P76" s="321">
        <f>+'7-e.  2015'!W35</f>
        <v>1146</v>
      </c>
      <c r="Q76" s="321">
        <f>+'7-e.  2015'!X35</f>
        <v>1146</v>
      </c>
      <c r="R76" s="321">
        <f>+'7-e.  2015'!Y35</f>
        <v>1146</v>
      </c>
      <c r="S76" s="321">
        <f>+'7-e.  2015'!Z35</f>
        <v>1127</v>
      </c>
      <c r="T76" s="321">
        <f>+'7-e.  2015'!AA35</f>
        <v>1127</v>
      </c>
      <c r="U76" s="321">
        <f>+'7-e.  2015'!AB35</f>
        <v>1107</v>
      </c>
      <c r="V76" s="321">
        <f>+'7-e.  2015'!AC35</f>
        <v>1089</v>
      </c>
      <c r="W76" s="321">
        <f>+'7-e.  2015'!AD35</f>
        <v>1089</v>
      </c>
      <c r="X76" s="321">
        <f>+'7-e.  2015'!AE35</f>
        <v>342</v>
      </c>
      <c r="Y76" s="436"/>
      <c r="Z76" s="436"/>
      <c r="AA76" s="436"/>
      <c r="AB76" s="436">
        <v>0.5</v>
      </c>
      <c r="AC76" s="436">
        <v>0.5</v>
      </c>
      <c r="AD76" s="436"/>
      <c r="AE76" s="436"/>
      <c r="AF76" s="441"/>
      <c r="AG76" s="441"/>
      <c r="AH76" s="441"/>
      <c r="AI76" s="441"/>
      <c r="AJ76" s="441"/>
      <c r="AK76" s="441"/>
      <c r="AL76" s="441"/>
      <c r="AM76" s="322">
        <f>SUM(Y76:AL76)</f>
        <v>1</v>
      </c>
    </row>
    <row r="77" spans="1:39" outlineLevel="1">
      <c r="B77" s="555" t="s">
        <v>270</v>
      </c>
      <c r="C77" s="317" t="s">
        <v>164</v>
      </c>
      <c r="D77" s="321"/>
      <c r="E77" s="321"/>
      <c r="F77" s="321"/>
      <c r="G77" s="321"/>
      <c r="H77" s="321"/>
      <c r="I77" s="321"/>
      <c r="J77" s="321"/>
      <c r="K77" s="321"/>
      <c r="L77" s="321"/>
      <c r="M77" s="321"/>
      <c r="N77" s="321">
        <f>N76</f>
        <v>12</v>
      </c>
      <c r="O77" s="321"/>
      <c r="P77" s="321"/>
      <c r="Q77" s="321"/>
      <c r="R77" s="321"/>
      <c r="S77" s="321"/>
      <c r="T77" s="321"/>
      <c r="U77" s="321"/>
      <c r="V77" s="321"/>
      <c r="W77" s="321"/>
      <c r="X77" s="321"/>
      <c r="Y77" s="437">
        <f>Y76</f>
        <v>0</v>
      </c>
      <c r="Z77" s="437">
        <f t="shared" ref="Z77:AL77" si="143">Z76</f>
        <v>0</v>
      </c>
      <c r="AA77" s="437">
        <f t="shared" si="143"/>
        <v>0</v>
      </c>
      <c r="AB77" s="437">
        <f t="shared" si="143"/>
        <v>0.5</v>
      </c>
      <c r="AC77" s="437">
        <f t="shared" si="143"/>
        <v>0.5</v>
      </c>
      <c r="AD77" s="437">
        <f t="shared" si="143"/>
        <v>0</v>
      </c>
      <c r="AE77" s="437">
        <f t="shared" si="143"/>
        <v>0</v>
      </c>
      <c r="AF77" s="437">
        <f t="shared" si="143"/>
        <v>0</v>
      </c>
      <c r="AG77" s="437">
        <f t="shared" si="143"/>
        <v>0</v>
      </c>
      <c r="AH77" s="437">
        <f t="shared" si="143"/>
        <v>0</v>
      </c>
      <c r="AI77" s="437">
        <f t="shared" si="143"/>
        <v>0</v>
      </c>
      <c r="AJ77" s="437">
        <f t="shared" si="143"/>
        <v>0</v>
      </c>
      <c r="AK77" s="437">
        <f t="shared" si="143"/>
        <v>0</v>
      </c>
      <c r="AL77" s="437">
        <f t="shared" si="143"/>
        <v>0</v>
      </c>
      <c r="AM77" s="332"/>
    </row>
    <row r="78" spans="1:39" outlineLevel="1">
      <c r="B78" s="555"/>
      <c r="C78" s="331"/>
      <c r="D78" s="317"/>
      <c r="E78" s="317"/>
      <c r="F78" s="317"/>
      <c r="G78" s="317"/>
      <c r="H78" s="317"/>
      <c r="I78" s="317"/>
      <c r="J78" s="317"/>
      <c r="K78" s="317"/>
      <c r="L78" s="317"/>
      <c r="M78" s="317"/>
      <c r="N78" s="317"/>
      <c r="O78" s="317"/>
      <c r="P78" s="317"/>
      <c r="Q78" s="317"/>
      <c r="R78" s="317"/>
      <c r="S78" s="317"/>
      <c r="T78" s="317"/>
      <c r="U78" s="317"/>
      <c r="V78" s="317"/>
      <c r="W78" s="317"/>
      <c r="X78" s="317"/>
      <c r="Y78" s="438"/>
      <c r="Z78" s="438"/>
      <c r="AA78" s="438"/>
      <c r="AB78" s="438"/>
      <c r="AC78" s="438"/>
      <c r="AD78" s="438"/>
      <c r="AE78" s="438"/>
      <c r="AF78" s="438"/>
      <c r="AG78" s="438"/>
      <c r="AH78" s="438"/>
      <c r="AI78" s="438"/>
      <c r="AJ78" s="438"/>
      <c r="AK78" s="438"/>
      <c r="AL78" s="438"/>
      <c r="AM78" s="332"/>
    </row>
    <row r="79" spans="1:39" ht="15.75" outlineLevel="1">
      <c r="B79" s="314" t="s">
        <v>108</v>
      </c>
      <c r="C79" s="315"/>
      <c r="D79" s="316"/>
      <c r="E79" s="316"/>
      <c r="F79" s="316"/>
      <c r="G79" s="316"/>
      <c r="H79" s="316"/>
      <c r="I79" s="316"/>
      <c r="J79" s="316"/>
      <c r="K79" s="316"/>
      <c r="L79" s="316"/>
      <c r="M79" s="316"/>
      <c r="N79" s="316"/>
      <c r="O79" s="316"/>
      <c r="P79" s="315"/>
      <c r="Q79" s="315"/>
      <c r="R79" s="315"/>
      <c r="S79" s="315"/>
      <c r="T79" s="315"/>
      <c r="U79" s="315"/>
      <c r="V79" s="315"/>
      <c r="W79" s="315"/>
      <c r="X79" s="315"/>
      <c r="Y79" s="440"/>
      <c r="Z79" s="440"/>
      <c r="AA79" s="440"/>
      <c r="AB79" s="440"/>
      <c r="AC79" s="440"/>
      <c r="AD79" s="440"/>
      <c r="AE79" s="440"/>
      <c r="AF79" s="440"/>
      <c r="AG79" s="440"/>
      <c r="AH79" s="440"/>
      <c r="AI79" s="440"/>
      <c r="AJ79" s="440"/>
      <c r="AK79" s="440"/>
      <c r="AL79" s="440"/>
      <c r="AM79" s="318"/>
    </row>
    <row r="80" spans="1:39" outlineLevel="1">
      <c r="A80" s="557">
        <v>14</v>
      </c>
      <c r="B80" s="341" t="s">
        <v>109</v>
      </c>
      <c r="C80" s="317" t="s">
        <v>25</v>
      </c>
      <c r="D80" s="321">
        <v>343883</v>
      </c>
      <c r="E80" s="321">
        <f>+'7-e.  2015'!BB37</f>
        <v>274624</v>
      </c>
      <c r="F80" s="321">
        <f>+'7-e.  2015'!BC37</f>
        <v>264686</v>
      </c>
      <c r="G80" s="321">
        <f>+'7-e.  2015'!BD37</f>
        <v>254747</v>
      </c>
      <c r="H80" s="321">
        <f>+'7-e.  2015'!BE37</f>
        <v>253557</v>
      </c>
      <c r="I80" s="321">
        <f>+'7-e.  2015'!BF37</f>
        <v>253557</v>
      </c>
      <c r="J80" s="321">
        <f>+'7-e.  2015'!BG37</f>
        <v>249106</v>
      </c>
      <c r="K80" s="321">
        <f>+'7-e.  2015'!BH37</f>
        <v>248306</v>
      </c>
      <c r="L80" s="321">
        <f>+'7-e.  2015'!BI37</f>
        <v>141134</v>
      </c>
      <c r="M80" s="321">
        <f>+'7-e.  2015'!BJ37</f>
        <v>140918</v>
      </c>
      <c r="N80" s="321">
        <v>12</v>
      </c>
      <c r="O80" s="321">
        <v>30</v>
      </c>
      <c r="P80" s="321">
        <f>+'7-e.  2015'!W37</f>
        <v>26</v>
      </c>
      <c r="Q80" s="321">
        <f>+'7-e.  2015'!X37</f>
        <v>26</v>
      </c>
      <c r="R80" s="321">
        <f>+'7-e.  2015'!Y37</f>
        <v>25</v>
      </c>
      <c r="S80" s="321">
        <f>+'7-e.  2015'!Z37</f>
        <v>25</v>
      </c>
      <c r="T80" s="321">
        <f>+'7-e.  2015'!AA37</f>
        <v>25</v>
      </c>
      <c r="U80" s="321">
        <f>+'7-e.  2015'!AB37</f>
        <v>25</v>
      </c>
      <c r="V80" s="321">
        <f>+'7-e.  2015'!AC37</f>
        <v>25</v>
      </c>
      <c r="W80" s="321">
        <f>+'7-e.  2015'!AD37</f>
        <v>19</v>
      </c>
      <c r="X80" s="321">
        <f>+'7-e.  2015'!AE37</f>
        <v>19</v>
      </c>
      <c r="Y80" s="568">
        <v>1</v>
      </c>
      <c r="Z80" s="436"/>
      <c r="AA80" s="436"/>
      <c r="AB80" s="436"/>
      <c r="AC80" s="436"/>
      <c r="AD80" s="436"/>
      <c r="AE80" s="436"/>
      <c r="AF80" s="436"/>
      <c r="AG80" s="436"/>
      <c r="AH80" s="436"/>
      <c r="AI80" s="436"/>
      <c r="AJ80" s="436"/>
      <c r="AK80" s="436"/>
      <c r="AL80" s="436"/>
      <c r="AM80" s="322">
        <f>SUM(Y80:AL80)</f>
        <v>1</v>
      </c>
    </row>
    <row r="81" spans="1:39" outlineLevel="1">
      <c r="B81" s="320" t="s">
        <v>270</v>
      </c>
      <c r="C81" s="317" t="s">
        <v>164</v>
      </c>
      <c r="D81" s="321"/>
      <c r="E81" s="321"/>
      <c r="F81" s="321"/>
      <c r="G81" s="321"/>
      <c r="H81" s="321"/>
      <c r="I81" s="321"/>
      <c r="J81" s="321"/>
      <c r="K81" s="321"/>
      <c r="L81" s="321"/>
      <c r="M81" s="321"/>
      <c r="N81" s="321">
        <f>N80</f>
        <v>12</v>
      </c>
      <c r="O81" s="321"/>
      <c r="P81" s="321"/>
      <c r="Q81" s="321"/>
      <c r="R81" s="321"/>
      <c r="S81" s="321"/>
      <c r="T81" s="321"/>
      <c r="U81" s="321"/>
      <c r="V81" s="321"/>
      <c r="W81" s="321"/>
      <c r="X81" s="321"/>
      <c r="Y81" s="437">
        <f>Y80</f>
        <v>1</v>
      </c>
      <c r="Z81" s="437">
        <f t="shared" ref="Z81" si="144">Z80</f>
        <v>0</v>
      </c>
      <c r="AA81" s="437">
        <f t="shared" ref="AA81" si="145">AA80</f>
        <v>0</v>
      </c>
      <c r="AB81" s="437">
        <f t="shared" ref="AB81" si="146">AB80</f>
        <v>0</v>
      </c>
      <c r="AC81" s="437">
        <f t="shared" ref="AC81" si="147">AC80</f>
        <v>0</v>
      </c>
      <c r="AD81" s="437">
        <f>AD80</f>
        <v>0</v>
      </c>
      <c r="AE81" s="437">
        <f t="shared" ref="AE81" si="148">AE80</f>
        <v>0</v>
      </c>
      <c r="AF81" s="437">
        <f t="shared" ref="AF81" si="149">AF80</f>
        <v>0</v>
      </c>
      <c r="AG81" s="437">
        <f t="shared" ref="AG81" si="150">AG80</f>
        <v>0</v>
      </c>
      <c r="AH81" s="437">
        <f t="shared" ref="AH81" si="151">AH80</f>
        <v>0</v>
      </c>
      <c r="AI81" s="437">
        <f t="shared" ref="AI81" si="152">AI80</f>
        <v>0</v>
      </c>
      <c r="AJ81" s="437">
        <f t="shared" ref="AJ81" si="153">AJ80</f>
        <v>0</v>
      </c>
      <c r="AK81" s="437">
        <f t="shared" ref="AK81" si="154">AK80</f>
        <v>0</v>
      </c>
      <c r="AL81" s="437">
        <f t="shared" ref="AL81" si="155">AL80</f>
        <v>0</v>
      </c>
      <c r="AM81" s="323"/>
    </row>
    <row r="82" spans="1:39" s="550" customFormat="1" outlineLevel="1">
      <c r="A82" s="558"/>
      <c r="B82" s="320"/>
      <c r="C82" s="317"/>
      <c r="D82" s="317"/>
      <c r="E82" s="317"/>
      <c r="F82" s="317"/>
      <c r="G82" s="317"/>
      <c r="H82" s="317"/>
      <c r="I82" s="317"/>
      <c r="J82" s="317"/>
      <c r="K82" s="317"/>
      <c r="L82" s="317"/>
      <c r="M82" s="317"/>
      <c r="N82" s="494"/>
      <c r="O82" s="317"/>
      <c r="P82" s="317"/>
      <c r="Q82" s="317"/>
      <c r="R82" s="317"/>
      <c r="S82" s="317"/>
      <c r="T82" s="317"/>
      <c r="U82" s="317"/>
      <c r="V82" s="317"/>
      <c r="W82" s="317"/>
      <c r="X82" s="317"/>
      <c r="Y82" s="437"/>
      <c r="Z82" s="437"/>
      <c r="AA82" s="437"/>
      <c r="AB82" s="437"/>
      <c r="AC82" s="437"/>
      <c r="AD82" s="437"/>
      <c r="AE82" s="437"/>
      <c r="AF82" s="437"/>
      <c r="AG82" s="437"/>
      <c r="AH82" s="437"/>
      <c r="AI82" s="437"/>
      <c r="AJ82" s="437"/>
      <c r="AK82" s="437"/>
      <c r="AL82" s="437"/>
      <c r="AM82" s="551"/>
    </row>
    <row r="83" spans="1:39" s="335" customFormat="1" ht="15.75" outlineLevel="1">
      <c r="A83" s="558"/>
      <c r="B83" s="314" t="s">
        <v>503</v>
      </c>
      <c r="C83" s="317"/>
      <c r="D83" s="317"/>
      <c r="E83" s="317"/>
      <c r="F83" s="317"/>
      <c r="G83" s="317"/>
      <c r="H83" s="317"/>
      <c r="I83" s="317"/>
      <c r="J83" s="317"/>
      <c r="K83" s="317"/>
      <c r="L83" s="317"/>
      <c r="M83" s="317"/>
      <c r="N83" s="317"/>
      <c r="O83" s="317"/>
      <c r="P83" s="317"/>
      <c r="Q83" s="317"/>
      <c r="R83" s="317"/>
      <c r="S83" s="317"/>
      <c r="T83" s="317"/>
      <c r="U83" s="317"/>
      <c r="V83" s="317"/>
      <c r="W83" s="317"/>
      <c r="X83" s="317"/>
      <c r="Y83" s="438"/>
      <c r="Z83" s="438"/>
      <c r="AA83" s="438"/>
      <c r="AB83" s="438"/>
      <c r="AC83" s="438"/>
      <c r="AD83" s="438"/>
      <c r="AE83" s="442"/>
      <c r="AF83" s="442"/>
      <c r="AG83" s="442"/>
      <c r="AH83" s="442"/>
      <c r="AI83" s="442"/>
      <c r="AJ83" s="442"/>
      <c r="AK83" s="442"/>
      <c r="AL83" s="442"/>
      <c r="AM83" s="552"/>
    </row>
    <row r="84" spans="1:39" outlineLevel="1">
      <c r="A84" s="557">
        <v>15</v>
      </c>
      <c r="B84" s="320" t="s">
        <v>508</v>
      </c>
      <c r="C84" s="317" t="s">
        <v>25</v>
      </c>
      <c r="D84" s="321"/>
      <c r="E84" s="321"/>
      <c r="F84" s="321"/>
      <c r="G84" s="321"/>
      <c r="H84" s="321"/>
      <c r="I84" s="321"/>
      <c r="J84" s="321"/>
      <c r="K84" s="321"/>
      <c r="L84" s="321"/>
      <c r="M84" s="321"/>
      <c r="N84" s="321">
        <v>0</v>
      </c>
      <c r="O84" s="321"/>
      <c r="P84" s="321"/>
      <c r="Q84" s="321"/>
      <c r="R84" s="321"/>
      <c r="S84" s="321"/>
      <c r="T84" s="321"/>
      <c r="U84" s="321"/>
      <c r="V84" s="321"/>
      <c r="W84" s="321"/>
      <c r="X84" s="321"/>
      <c r="Y84" s="436"/>
      <c r="Z84" s="436"/>
      <c r="AA84" s="436"/>
      <c r="AB84" s="436"/>
      <c r="AC84" s="436"/>
      <c r="AD84" s="436"/>
      <c r="AE84" s="436"/>
      <c r="AF84" s="436"/>
      <c r="AG84" s="436"/>
      <c r="AH84" s="436"/>
      <c r="AI84" s="436"/>
      <c r="AJ84" s="436"/>
      <c r="AK84" s="436"/>
      <c r="AL84" s="436"/>
      <c r="AM84" s="322">
        <f>SUM(Y84:AL84)</f>
        <v>0</v>
      </c>
    </row>
    <row r="85" spans="1:39" outlineLevel="1">
      <c r="B85" s="320" t="s">
        <v>270</v>
      </c>
      <c r="C85" s="317" t="s">
        <v>164</v>
      </c>
      <c r="D85" s="321"/>
      <c r="E85" s="321"/>
      <c r="F85" s="321"/>
      <c r="G85" s="321"/>
      <c r="H85" s="321"/>
      <c r="I85" s="321"/>
      <c r="J85" s="321"/>
      <c r="K85" s="321"/>
      <c r="L85" s="321"/>
      <c r="M85" s="321"/>
      <c r="N85" s="321">
        <f>N84</f>
        <v>0</v>
      </c>
      <c r="O85" s="321"/>
      <c r="P85" s="321"/>
      <c r="Q85" s="321"/>
      <c r="R85" s="321"/>
      <c r="S85" s="321"/>
      <c r="T85" s="321"/>
      <c r="U85" s="321"/>
      <c r="V85" s="321"/>
      <c r="W85" s="321"/>
      <c r="X85" s="321"/>
      <c r="Y85" s="437">
        <f>Y84</f>
        <v>0</v>
      </c>
      <c r="Z85" s="437">
        <f t="shared" ref="Z85:AC85" si="156">Z84</f>
        <v>0</v>
      </c>
      <c r="AA85" s="437">
        <f t="shared" si="156"/>
        <v>0</v>
      </c>
      <c r="AB85" s="437">
        <f t="shared" si="156"/>
        <v>0</v>
      </c>
      <c r="AC85" s="437">
        <f t="shared" si="156"/>
        <v>0</v>
      </c>
      <c r="AD85" s="437">
        <f>AD84</f>
        <v>0</v>
      </c>
      <c r="AE85" s="437">
        <f t="shared" ref="AE85:AL85" si="157">AE84</f>
        <v>0</v>
      </c>
      <c r="AF85" s="437">
        <f t="shared" si="157"/>
        <v>0</v>
      </c>
      <c r="AG85" s="437">
        <f t="shared" si="157"/>
        <v>0</v>
      </c>
      <c r="AH85" s="437">
        <f t="shared" si="157"/>
        <v>0</v>
      </c>
      <c r="AI85" s="437">
        <f t="shared" si="157"/>
        <v>0</v>
      </c>
      <c r="AJ85" s="437">
        <f t="shared" si="157"/>
        <v>0</v>
      </c>
      <c r="AK85" s="437">
        <f t="shared" si="157"/>
        <v>0</v>
      </c>
      <c r="AL85" s="437">
        <f t="shared" si="157"/>
        <v>0</v>
      </c>
      <c r="AM85" s="323"/>
    </row>
    <row r="86" spans="1:39" outlineLevel="1">
      <c r="B86" s="341"/>
      <c r="C86" s="331"/>
      <c r="D86" s="317"/>
      <c r="E86" s="317"/>
      <c r="F86" s="317"/>
      <c r="G86" s="317"/>
      <c r="H86" s="317"/>
      <c r="I86" s="317"/>
      <c r="J86" s="317"/>
      <c r="K86" s="317"/>
      <c r="L86" s="317"/>
      <c r="M86" s="317"/>
      <c r="N86" s="317"/>
      <c r="O86" s="317"/>
      <c r="P86" s="317"/>
      <c r="Q86" s="317"/>
      <c r="R86" s="317"/>
      <c r="S86" s="317"/>
      <c r="T86" s="317"/>
      <c r="U86" s="317"/>
      <c r="V86" s="317"/>
      <c r="W86" s="317"/>
      <c r="X86" s="317"/>
      <c r="Y86" s="438"/>
      <c r="Z86" s="438"/>
      <c r="AA86" s="438"/>
      <c r="AB86" s="438"/>
      <c r="AC86" s="438"/>
      <c r="AD86" s="438"/>
      <c r="AE86" s="438"/>
      <c r="AF86" s="438"/>
      <c r="AG86" s="438"/>
      <c r="AH86" s="438"/>
      <c r="AI86" s="438"/>
      <c r="AJ86" s="438"/>
      <c r="AK86" s="438"/>
      <c r="AL86" s="438"/>
      <c r="AM86" s="332"/>
    </row>
    <row r="87" spans="1:39" s="309" customFormat="1" outlineLevel="1">
      <c r="A87" s="557">
        <v>16</v>
      </c>
      <c r="B87" s="350" t="s">
        <v>667</v>
      </c>
      <c r="C87" s="317" t="s">
        <v>25</v>
      </c>
      <c r="D87" s="321"/>
      <c r="E87" s="321"/>
      <c r="F87" s="321"/>
      <c r="G87" s="321"/>
      <c r="H87" s="321"/>
      <c r="I87" s="321"/>
      <c r="J87" s="321"/>
      <c r="K87" s="321"/>
      <c r="L87" s="321"/>
      <c r="M87" s="321"/>
      <c r="N87" s="321">
        <v>12</v>
      </c>
      <c r="O87" s="321"/>
      <c r="P87" s="321"/>
      <c r="Q87" s="321"/>
      <c r="R87" s="321"/>
      <c r="S87" s="321"/>
      <c r="T87" s="321"/>
      <c r="U87" s="321"/>
      <c r="V87" s="321"/>
      <c r="W87" s="321"/>
      <c r="X87" s="321"/>
      <c r="Y87" s="436"/>
      <c r="Z87" s="436"/>
      <c r="AA87" s="436"/>
      <c r="AB87" s="436"/>
      <c r="AC87" s="436"/>
      <c r="AD87" s="436"/>
      <c r="AE87" s="436"/>
      <c r="AF87" s="436"/>
      <c r="AG87" s="436"/>
      <c r="AH87" s="436"/>
      <c r="AI87" s="436"/>
      <c r="AJ87" s="436"/>
      <c r="AK87" s="436"/>
      <c r="AL87" s="436"/>
      <c r="AM87" s="322">
        <f>SUM(Y87:AL87)</f>
        <v>0</v>
      </c>
    </row>
    <row r="88" spans="1:39" s="309" customFormat="1" outlineLevel="1">
      <c r="A88" s="557"/>
      <c r="B88" s="350" t="s">
        <v>270</v>
      </c>
      <c r="C88" s="317" t="s">
        <v>164</v>
      </c>
      <c r="D88" s="321"/>
      <c r="E88" s="321"/>
      <c r="F88" s="321"/>
      <c r="G88" s="321"/>
      <c r="H88" s="321"/>
      <c r="I88" s="321"/>
      <c r="J88" s="321"/>
      <c r="K88" s="321"/>
      <c r="L88" s="321"/>
      <c r="M88" s="321"/>
      <c r="N88" s="321">
        <f>N87</f>
        <v>12</v>
      </c>
      <c r="O88" s="321"/>
      <c r="P88" s="321"/>
      <c r="Q88" s="321"/>
      <c r="R88" s="321"/>
      <c r="S88" s="321"/>
      <c r="T88" s="321"/>
      <c r="U88" s="321"/>
      <c r="V88" s="321"/>
      <c r="W88" s="321"/>
      <c r="X88" s="321"/>
      <c r="Y88" s="437">
        <f>Y87</f>
        <v>0</v>
      </c>
      <c r="Z88" s="437">
        <f t="shared" ref="Z88:AC88" si="158">Z87</f>
        <v>0</v>
      </c>
      <c r="AA88" s="437">
        <f t="shared" si="158"/>
        <v>0</v>
      </c>
      <c r="AB88" s="437">
        <f t="shared" si="158"/>
        <v>0</v>
      </c>
      <c r="AC88" s="437">
        <f t="shared" si="158"/>
        <v>0</v>
      </c>
      <c r="AD88" s="437">
        <f>AD87</f>
        <v>0</v>
      </c>
      <c r="AE88" s="437">
        <f t="shared" ref="AE88:AL88" si="159">AE87</f>
        <v>0</v>
      </c>
      <c r="AF88" s="437">
        <f t="shared" si="159"/>
        <v>0</v>
      </c>
      <c r="AG88" s="437">
        <f t="shared" si="159"/>
        <v>0</v>
      </c>
      <c r="AH88" s="437">
        <f t="shared" si="159"/>
        <v>0</v>
      </c>
      <c r="AI88" s="437">
        <f t="shared" si="159"/>
        <v>0</v>
      </c>
      <c r="AJ88" s="437">
        <f t="shared" si="159"/>
        <v>0</v>
      </c>
      <c r="AK88" s="437">
        <f t="shared" si="159"/>
        <v>0</v>
      </c>
      <c r="AL88" s="437">
        <f t="shared" si="159"/>
        <v>0</v>
      </c>
      <c r="AM88" s="323"/>
    </row>
    <row r="89" spans="1:39" s="309" customFormat="1" outlineLevel="1">
      <c r="A89" s="557"/>
      <c r="B89" s="350"/>
      <c r="C89" s="317"/>
      <c r="D89" s="317"/>
      <c r="E89" s="317"/>
      <c r="F89" s="317"/>
      <c r="G89" s="317"/>
      <c r="H89" s="317"/>
      <c r="I89" s="317"/>
      <c r="J89" s="317"/>
      <c r="K89" s="317"/>
      <c r="L89" s="317"/>
      <c r="M89" s="317"/>
      <c r="N89" s="317"/>
      <c r="O89" s="317"/>
      <c r="P89" s="317"/>
      <c r="Q89" s="317"/>
      <c r="R89" s="317"/>
      <c r="S89" s="317"/>
      <c r="T89" s="317"/>
      <c r="U89" s="317"/>
      <c r="V89" s="317"/>
      <c r="W89" s="317"/>
      <c r="X89" s="317"/>
      <c r="Y89" s="438"/>
      <c r="Z89" s="438"/>
      <c r="AA89" s="438"/>
      <c r="AB89" s="438"/>
      <c r="AC89" s="438"/>
      <c r="AD89" s="438"/>
      <c r="AE89" s="442"/>
      <c r="AF89" s="442"/>
      <c r="AG89" s="442"/>
      <c r="AH89" s="442"/>
      <c r="AI89" s="442"/>
      <c r="AJ89" s="442"/>
      <c r="AK89" s="442"/>
      <c r="AL89" s="442"/>
      <c r="AM89" s="339"/>
    </row>
    <row r="90" spans="1:39" ht="15.75" outlineLevel="1">
      <c r="B90" s="554" t="s">
        <v>509</v>
      </c>
      <c r="C90" s="346"/>
      <c r="D90" s="316"/>
      <c r="E90" s="315"/>
      <c r="F90" s="315"/>
      <c r="G90" s="315"/>
      <c r="H90" s="315"/>
      <c r="I90" s="315"/>
      <c r="J90" s="315"/>
      <c r="K90" s="315"/>
      <c r="L90" s="315"/>
      <c r="M90" s="315"/>
      <c r="N90" s="316"/>
      <c r="O90" s="315"/>
      <c r="P90" s="315"/>
      <c r="Q90" s="315"/>
      <c r="R90" s="315"/>
      <c r="S90" s="315"/>
      <c r="T90" s="315"/>
      <c r="U90" s="315"/>
      <c r="V90" s="315"/>
      <c r="W90" s="315"/>
      <c r="X90" s="315"/>
      <c r="Y90" s="440"/>
      <c r="Z90" s="440"/>
      <c r="AA90" s="440"/>
      <c r="AB90" s="440"/>
      <c r="AC90" s="440"/>
      <c r="AD90" s="440"/>
      <c r="AE90" s="440"/>
      <c r="AF90" s="440"/>
      <c r="AG90" s="440"/>
      <c r="AH90" s="440"/>
      <c r="AI90" s="440"/>
      <c r="AJ90" s="440"/>
      <c r="AK90" s="440"/>
      <c r="AL90" s="440"/>
      <c r="AM90" s="318"/>
    </row>
    <row r="91" spans="1:39" outlineLevel="1">
      <c r="A91" s="557">
        <v>17</v>
      </c>
      <c r="B91" s="555" t="s">
        <v>113</v>
      </c>
      <c r="C91" s="317" t="s">
        <v>25</v>
      </c>
      <c r="D91" s="321"/>
      <c r="E91" s="321"/>
      <c r="F91" s="321"/>
      <c r="G91" s="321"/>
      <c r="H91" s="321"/>
      <c r="I91" s="321"/>
      <c r="J91" s="321"/>
      <c r="K91" s="321"/>
      <c r="L91" s="321"/>
      <c r="M91" s="321"/>
      <c r="N91" s="321"/>
      <c r="O91" s="321"/>
      <c r="P91" s="321"/>
      <c r="Q91" s="321"/>
      <c r="R91" s="321"/>
      <c r="S91" s="321"/>
      <c r="T91" s="321"/>
      <c r="U91" s="321"/>
      <c r="V91" s="321"/>
      <c r="W91" s="321"/>
      <c r="X91" s="321"/>
      <c r="Y91" s="452"/>
      <c r="Z91" s="436"/>
      <c r="AA91" s="436"/>
      <c r="AB91" s="436"/>
      <c r="AC91" s="436"/>
      <c r="AD91" s="436"/>
      <c r="AE91" s="436"/>
      <c r="AF91" s="441"/>
      <c r="AG91" s="441"/>
      <c r="AH91" s="441"/>
      <c r="AI91" s="441"/>
      <c r="AJ91" s="441"/>
      <c r="AK91" s="441"/>
      <c r="AL91" s="441"/>
      <c r="AM91" s="322">
        <f>SUM(Y91:AL91)</f>
        <v>0</v>
      </c>
    </row>
    <row r="92" spans="1:39" outlineLevel="1">
      <c r="B92" s="320" t="s">
        <v>270</v>
      </c>
      <c r="C92" s="317" t="s">
        <v>164</v>
      </c>
      <c r="D92" s="321"/>
      <c r="E92" s="321"/>
      <c r="F92" s="321"/>
      <c r="G92" s="321"/>
      <c r="H92" s="321"/>
      <c r="I92" s="321"/>
      <c r="J92" s="321"/>
      <c r="K92" s="321"/>
      <c r="L92" s="321"/>
      <c r="M92" s="321"/>
      <c r="N92" s="321">
        <f>N91</f>
        <v>0</v>
      </c>
      <c r="O92" s="321"/>
      <c r="P92" s="321"/>
      <c r="Q92" s="321"/>
      <c r="R92" s="321"/>
      <c r="S92" s="321"/>
      <c r="T92" s="321"/>
      <c r="U92" s="321"/>
      <c r="V92" s="321"/>
      <c r="W92" s="321"/>
      <c r="X92" s="321"/>
      <c r="Y92" s="437">
        <f>Y91</f>
        <v>0</v>
      </c>
      <c r="Z92" s="437">
        <f t="shared" ref="Z92:AL92" si="160">Z91</f>
        <v>0</v>
      </c>
      <c r="AA92" s="437">
        <f t="shared" si="160"/>
        <v>0</v>
      </c>
      <c r="AB92" s="437">
        <f t="shared" si="160"/>
        <v>0</v>
      </c>
      <c r="AC92" s="437">
        <f t="shared" si="160"/>
        <v>0</v>
      </c>
      <c r="AD92" s="437">
        <f t="shared" si="160"/>
        <v>0</v>
      </c>
      <c r="AE92" s="437">
        <f t="shared" si="160"/>
        <v>0</v>
      </c>
      <c r="AF92" s="437">
        <f t="shared" si="160"/>
        <v>0</v>
      </c>
      <c r="AG92" s="437">
        <f t="shared" si="160"/>
        <v>0</v>
      </c>
      <c r="AH92" s="437">
        <f t="shared" si="160"/>
        <v>0</v>
      </c>
      <c r="AI92" s="437">
        <f t="shared" si="160"/>
        <v>0</v>
      </c>
      <c r="AJ92" s="437">
        <f t="shared" si="160"/>
        <v>0</v>
      </c>
      <c r="AK92" s="437">
        <f t="shared" si="160"/>
        <v>0</v>
      </c>
      <c r="AL92" s="437">
        <f t="shared" si="160"/>
        <v>0</v>
      </c>
      <c r="AM92" s="332"/>
    </row>
    <row r="93" spans="1:39" outlineLevel="1">
      <c r="B93" s="320"/>
      <c r="C93" s="317"/>
      <c r="D93" s="317"/>
      <c r="E93" s="317"/>
      <c r="F93" s="317"/>
      <c r="G93" s="317"/>
      <c r="H93" s="317"/>
      <c r="I93" s="317"/>
      <c r="J93" s="317"/>
      <c r="K93" s="317"/>
      <c r="L93" s="317"/>
      <c r="M93" s="317"/>
      <c r="N93" s="317"/>
      <c r="O93" s="317"/>
      <c r="P93" s="317"/>
      <c r="Q93" s="317"/>
      <c r="R93" s="317"/>
      <c r="S93" s="317"/>
      <c r="T93" s="317"/>
      <c r="U93" s="317"/>
      <c r="V93" s="317"/>
      <c r="W93" s="317"/>
      <c r="X93" s="317"/>
      <c r="Y93" s="448"/>
      <c r="Z93" s="451"/>
      <c r="AA93" s="451"/>
      <c r="AB93" s="451"/>
      <c r="AC93" s="451"/>
      <c r="AD93" s="451"/>
      <c r="AE93" s="451"/>
      <c r="AF93" s="451"/>
      <c r="AG93" s="451"/>
      <c r="AH93" s="451"/>
      <c r="AI93" s="451"/>
      <c r="AJ93" s="451"/>
      <c r="AK93" s="451"/>
      <c r="AL93" s="451"/>
      <c r="AM93" s="332"/>
    </row>
    <row r="94" spans="1:39" outlineLevel="1">
      <c r="A94" s="557">
        <v>18</v>
      </c>
      <c r="B94" s="555" t="s">
        <v>110</v>
      </c>
      <c r="C94" s="317" t="s">
        <v>25</v>
      </c>
      <c r="D94" s="321">
        <v>183513</v>
      </c>
      <c r="E94" s="321">
        <f>+'7-e.  2015'!BB38</f>
        <v>183513</v>
      </c>
      <c r="F94" s="321">
        <f>+'7-e.  2015'!BC38</f>
        <v>183513</v>
      </c>
      <c r="G94" s="321">
        <f>+'7-e.  2015'!BD38</f>
        <v>183513</v>
      </c>
      <c r="H94" s="321">
        <f>+'7-e.  2015'!BE38</f>
        <v>183513</v>
      </c>
      <c r="I94" s="321">
        <f>+'7-e.  2015'!BF38</f>
        <v>183513</v>
      </c>
      <c r="J94" s="321">
        <f>+'7-e.  2015'!BG38</f>
        <v>183513</v>
      </c>
      <c r="K94" s="321">
        <f>+'7-e.  2015'!BH38</f>
        <v>183513</v>
      </c>
      <c r="L94" s="321">
        <f>+'7-e.  2015'!BI38</f>
        <v>183513</v>
      </c>
      <c r="M94" s="321">
        <f>+'7-e.  2015'!BJ38</f>
        <v>183513</v>
      </c>
      <c r="N94" s="321">
        <v>12</v>
      </c>
      <c r="O94" s="321">
        <v>14</v>
      </c>
      <c r="P94" s="321">
        <f>+'7-e.  2015'!W38</f>
        <v>14</v>
      </c>
      <c r="Q94" s="321">
        <f>+'7-e.  2015'!X38</f>
        <v>14</v>
      </c>
      <c r="R94" s="321">
        <f>+'7-e.  2015'!Y38</f>
        <v>14</v>
      </c>
      <c r="S94" s="321">
        <f>+'7-e.  2015'!Z38</f>
        <v>14</v>
      </c>
      <c r="T94" s="321">
        <f>+'7-e.  2015'!AA38</f>
        <v>14</v>
      </c>
      <c r="U94" s="321">
        <f>+'7-e.  2015'!AB38</f>
        <v>14</v>
      </c>
      <c r="V94" s="321">
        <f>+'7-e.  2015'!AC38</f>
        <v>14</v>
      </c>
      <c r="W94" s="321">
        <f>+'7-e.  2015'!AD38</f>
        <v>14</v>
      </c>
      <c r="X94" s="321">
        <f>+'7-e.  2015'!AE38</f>
        <v>14</v>
      </c>
      <c r="Y94" s="452"/>
      <c r="Z94" s="436"/>
      <c r="AA94" s="436"/>
      <c r="AB94" s="436">
        <v>1</v>
      </c>
      <c r="AC94" s="436"/>
      <c r="AD94" s="436"/>
      <c r="AE94" s="436"/>
      <c r="AF94" s="441"/>
      <c r="AG94" s="441"/>
      <c r="AH94" s="441"/>
      <c r="AI94" s="441"/>
      <c r="AJ94" s="441"/>
      <c r="AK94" s="441"/>
      <c r="AL94" s="441"/>
      <c r="AM94" s="322">
        <f>SUM(Y94:AL94)</f>
        <v>1</v>
      </c>
    </row>
    <row r="95" spans="1:39" outlineLevel="1">
      <c r="B95" s="320" t="s">
        <v>270</v>
      </c>
      <c r="C95" s="317" t="s">
        <v>164</v>
      </c>
      <c r="D95" s="321"/>
      <c r="E95" s="321"/>
      <c r="F95" s="321"/>
      <c r="G95" s="321"/>
      <c r="H95" s="321"/>
      <c r="I95" s="321"/>
      <c r="J95" s="321"/>
      <c r="K95" s="321"/>
      <c r="L95" s="321"/>
      <c r="M95" s="321"/>
      <c r="N95" s="321">
        <f>N94</f>
        <v>12</v>
      </c>
      <c r="O95" s="321"/>
      <c r="P95" s="321"/>
      <c r="Q95" s="321"/>
      <c r="R95" s="321"/>
      <c r="S95" s="321"/>
      <c r="T95" s="321"/>
      <c r="U95" s="321"/>
      <c r="V95" s="321"/>
      <c r="W95" s="321"/>
      <c r="X95" s="321"/>
      <c r="Y95" s="437">
        <f>Y94</f>
        <v>0</v>
      </c>
      <c r="Z95" s="437">
        <f t="shared" ref="Z95" si="161">Z94</f>
        <v>0</v>
      </c>
      <c r="AA95" s="437">
        <f t="shared" ref="AA95" si="162">AA94</f>
        <v>0</v>
      </c>
      <c r="AB95" s="437">
        <f t="shared" ref="AB95" si="163">AB94</f>
        <v>1</v>
      </c>
      <c r="AC95" s="437">
        <f t="shared" ref="AC95" si="164">AC94</f>
        <v>0</v>
      </c>
      <c r="AD95" s="437">
        <f t="shared" ref="AD95" si="165">AD94</f>
        <v>0</v>
      </c>
      <c r="AE95" s="437">
        <f t="shared" ref="AE95" si="166">AE94</f>
        <v>0</v>
      </c>
      <c r="AF95" s="437">
        <f t="shared" ref="AF95" si="167">AF94</f>
        <v>0</v>
      </c>
      <c r="AG95" s="437">
        <f t="shared" ref="AG95" si="168">AG94</f>
        <v>0</v>
      </c>
      <c r="AH95" s="437">
        <f t="shared" ref="AH95" si="169">AH94</f>
        <v>0</v>
      </c>
      <c r="AI95" s="437">
        <f t="shared" ref="AI95" si="170">AI94</f>
        <v>0</v>
      </c>
      <c r="AJ95" s="437">
        <f t="shared" ref="AJ95" si="171">AJ94</f>
        <v>0</v>
      </c>
      <c r="AK95" s="437">
        <f t="shared" ref="AK95" si="172">AK94</f>
        <v>0</v>
      </c>
      <c r="AL95" s="437">
        <f t="shared" ref="AL95" si="173">AL94</f>
        <v>0</v>
      </c>
      <c r="AM95" s="332"/>
    </row>
    <row r="96" spans="1:39" outlineLevel="1">
      <c r="B96" s="348"/>
      <c r="C96" s="317"/>
      <c r="D96" s="317"/>
      <c r="E96" s="317"/>
      <c r="F96" s="317"/>
      <c r="G96" s="317"/>
      <c r="H96" s="317"/>
      <c r="I96" s="317"/>
      <c r="J96" s="317"/>
      <c r="K96" s="317"/>
      <c r="L96" s="317"/>
      <c r="M96" s="317"/>
      <c r="N96" s="317"/>
      <c r="O96" s="317"/>
      <c r="P96" s="317"/>
      <c r="Q96" s="317"/>
      <c r="R96" s="317"/>
      <c r="S96" s="317"/>
      <c r="T96" s="317"/>
      <c r="U96" s="317"/>
      <c r="V96" s="317"/>
      <c r="W96" s="317"/>
      <c r="X96" s="317"/>
      <c r="Y96" s="449"/>
      <c r="Z96" s="450"/>
      <c r="AA96" s="450"/>
      <c r="AB96" s="450"/>
      <c r="AC96" s="450"/>
      <c r="AD96" s="450"/>
      <c r="AE96" s="450"/>
      <c r="AF96" s="450"/>
      <c r="AG96" s="450"/>
      <c r="AH96" s="450"/>
      <c r="AI96" s="450"/>
      <c r="AJ96" s="450"/>
      <c r="AK96" s="450"/>
      <c r="AL96" s="450"/>
      <c r="AM96" s="323"/>
    </row>
    <row r="97" spans="1:39" outlineLevel="1">
      <c r="A97" s="557">
        <v>19</v>
      </c>
      <c r="B97" s="555" t="s">
        <v>112</v>
      </c>
      <c r="C97" s="317" t="s">
        <v>25</v>
      </c>
      <c r="D97" s="321">
        <v>6899972</v>
      </c>
      <c r="E97" s="321"/>
      <c r="F97" s="321"/>
      <c r="G97" s="321"/>
      <c r="H97" s="321"/>
      <c r="I97" s="321"/>
      <c r="J97" s="321"/>
      <c r="K97" s="321"/>
      <c r="L97" s="321"/>
      <c r="M97" s="321"/>
      <c r="N97" s="321">
        <v>12</v>
      </c>
      <c r="O97" s="321">
        <v>499</v>
      </c>
      <c r="P97" s="321"/>
      <c r="Q97" s="321"/>
      <c r="R97" s="321"/>
      <c r="S97" s="321"/>
      <c r="T97" s="321"/>
      <c r="U97" s="321"/>
      <c r="V97" s="321"/>
      <c r="W97" s="321"/>
      <c r="X97" s="321"/>
      <c r="Y97" s="452"/>
      <c r="Z97" s="436"/>
      <c r="AA97" s="436">
        <v>0.5</v>
      </c>
      <c r="AB97" s="436">
        <v>0.5</v>
      </c>
      <c r="AC97" s="436"/>
      <c r="AD97" s="436"/>
      <c r="AE97" s="436"/>
      <c r="AF97" s="441"/>
      <c r="AG97" s="441"/>
      <c r="AH97" s="441"/>
      <c r="AI97" s="441"/>
      <c r="AJ97" s="441"/>
      <c r="AK97" s="441"/>
      <c r="AL97" s="441"/>
      <c r="AM97" s="322">
        <f>SUM(Y97:AL97)</f>
        <v>1</v>
      </c>
    </row>
    <row r="98" spans="1:39" outlineLevel="1">
      <c r="B98" s="320" t="s">
        <v>270</v>
      </c>
      <c r="C98" s="317" t="s">
        <v>164</v>
      </c>
      <c r="D98" s="321"/>
      <c r="E98" s="321"/>
      <c r="F98" s="321"/>
      <c r="G98" s="321"/>
      <c r="H98" s="321"/>
      <c r="I98" s="321"/>
      <c r="J98" s="321"/>
      <c r="K98" s="321"/>
      <c r="L98" s="321"/>
      <c r="M98" s="321"/>
      <c r="N98" s="321">
        <f>N97</f>
        <v>12</v>
      </c>
      <c r="O98" s="321"/>
      <c r="P98" s="321"/>
      <c r="Q98" s="321"/>
      <c r="R98" s="321"/>
      <c r="S98" s="321"/>
      <c r="T98" s="321"/>
      <c r="U98" s="321"/>
      <c r="V98" s="321"/>
      <c r="W98" s="321"/>
      <c r="X98" s="321"/>
      <c r="Y98" s="437">
        <f>Y97</f>
        <v>0</v>
      </c>
      <c r="Z98" s="437">
        <f t="shared" ref="Z98:AL98" si="174">Z97</f>
        <v>0</v>
      </c>
      <c r="AA98" s="437">
        <f t="shared" si="174"/>
        <v>0.5</v>
      </c>
      <c r="AB98" s="437">
        <f t="shared" si="174"/>
        <v>0.5</v>
      </c>
      <c r="AC98" s="437">
        <f t="shared" si="174"/>
        <v>0</v>
      </c>
      <c r="AD98" s="437">
        <f t="shared" si="174"/>
        <v>0</v>
      </c>
      <c r="AE98" s="437">
        <f t="shared" si="174"/>
        <v>0</v>
      </c>
      <c r="AF98" s="437">
        <f t="shared" si="174"/>
        <v>0</v>
      </c>
      <c r="AG98" s="437">
        <f t="shared" si="174"/>
        <v>0</v>
      </c>
      <c r="AH98" s="437">
        <f t="shared" si="174"/>
        <v>0</v>
      </c>
      <c r="AI98" s="437">
        <f t="shared" si="174"/>
        <v>0</v>
      </c>
      <c r="AJ98" s="437">
        <f t="shared" si="174"/>
        <v>0</v>
      </c>
      <c r="AK98" s="437">
        <f t="shared" si="174"/>
        <v>0</v>
      </c>
      <c r="AL98" s="437">
        <f t="shared" si="174"/>
        <v>0</v>
      </c>
      <c r="AM98" s="323"/>
    </row>
    <row r="99" spans="1:39" outlineLevel="1">
      <c r="B99" s="348"/>
      <c r="C99" s="317"/>
      <c r="D99" s="317"/>
      <c r="E99" s="317"/>
      <c r="F99" s="317"/>
      <c r="G99" s="317"/>
      <c r="H99" s="317"/>
      <c r="I99" s="317"/>
      <c r="J99" s="317"/>
      <c r="K99" s="317"/>
      <c r="L99" s="317"/>
      <c r="M99" s="317"/>
      <c r="N99" s="317"/>
      <c r="O99" s="317"/>
      <c r="P99" s="317"/>
      <c r="Q99" s="317"/>
      <c r="R99" s="317"/>
      <c r="S99" s="317"/>
      <c r="T99" s="317"/>
      <c r="U99" s="317"/>
      <c r="V99" s="317"/>
      <c r="W99" s="317"/>
      <c r="X99" s="317"/>
      <c r="Y99" s="438"/>
      <c r="Z99" s="438"/>
      <c r="AA99" s="438"/>
      <c r="AB99" s="438"/>
      <c r="AC99" s="438"/>
      <c r="AD99" s="438"/>
      <c r="AE99" s="438"/>
      <c r="AF99" s="438"/>
      <c r="AG99" s="438"/>
      <c r="AH99" s="438"/>
      <c r="AI99" s="438"/>
      <c r="AJ99" s="438"/>
      <c r="AK99" s="438"/>
      <c r="AL99" s="438"/>
      <c r="AM99" s="332"/>
    </row>
    <row r="100" spans="1:39" outlineLevel="1">
      <c r="A100" s="557">
        <v>20</v>
      </c>
      <c r="B100" s="555" t="s">
        <v>111</v>
      </c>
      <c r="C100" s="317" t="s">
        <v>25</v>
      </c>
      <c r="D100" s="321"/>
      <c r="E100" s="321"/>
      <c r="F100" s="321"/>
      <c r="G100" s="321"/>
      <c r="H100" s="321"/>
      <c r="I100" s="321"/>
      <c r="J100" s="321"/>
      <c r="K100" s="321"/>
      <c r="L100" s="321"/>
      <c r="M100" s="321"/>
      <c r="N100" s="321">
        <v>0</v>
      </c>
      <c r="O100" s="321"/>
      <c r="P100" s="321"/>
      <c r="Q100" s="321"/>
      <c r="R100" s="321"/>
      <c r="S100" s="321"/>
      <c r="T100" s="321"/>
      <c r="U100" s="321"/>
      <c r="V100" s="321"/>
      <c r="W100" s="321"/>
      <c r="X100" s="321"/>
      <c r="Y100" s="452"/>
      <c r="Z100" s="436"/>
      <c r="AA100" s="436"/>
      <c r="AB100" s="436"/>
      <c r="AC100" s="436"/>
      <c r="AD100" s="436"/>
      <c r="AE100" s="436"/>
      <c r="AF100" s="441"/>
      <c r="AG100" s="441"/>
      <c r="AH100" s="441"/>
      <c r="AI100" s="441"/>
      <c r="AJ100" s="441"/>
      <c r="AK100" s="441"/>
      <c r="AL100" s="441"/>
      <c r="AM100" s="322">
        <f>SUM(Y100:AL100)</f>
        <v>0</v>
      </c>
    </row>
    <row r="101" spans="1:39" outlineLevel="1">
      <c r="B101" s="320" t="s">
        <v>270</v>
      </c>
      <c r="C101" s="317" t="s">
        <v>164</v>
      </c>
      <c r="D101" s="321"/>
      <c r="E101" s="321"/>
      <c r="F101" s="321"/>
      <c r="G101" s="321"/>
      <c r="H101" s="321"/>
      <c r="I101" s="321"/>
      <c r="J101" s="321"/>
      <c r="K101" s="321"/>
      <c r="L101" s="321"/>
      <c r="M101" s="321"/>
      <c r="N101" s="321">
        <f>N100</f>
        <v>0</v>
      </c>
      <c r="O101" s="321"/>
      <c r="P101" s="321"/>
      <c r="Q101" s="321"/>
      <c r="R101" s="321"/>
      <c r="S101" s="321"/>
      <c r="T101" s="321"/>
      <c r="U101" s="321"/>
      <c r="V101" s="321"/>
      <c r="W101" s="321"/>
      <c r="X101" s="321"/>
      <c r="Y101" s="437">
        <f t="shared" ref="Y101:AL101" si="175">Y100</f>
        <v>0</v>
      </c>
      <c r="Z101" s="437">
        <f t="shared" si="175"/>
        <v>0</v>
      </c>
      <c r="AA101" s="437">
        <f t="shared" si="175"/>
        <v>0</v>
      </c>
      <c r="AB101" s="437">
        <f t="shared" si="175"/>
        <v>0</v>
      </c>
      <c r="AC101" s="437">
        <f t="shared" si="175"/>
        <v>0</v>
      </c>
      <c r="AD101" s="437">
        <f t="shared" si="175"/>
        <v>0</v>
      </c>
      <c r="AE101" s="437">
        <f t="shared" si="175"/>
        <v>0</v>
      </c>
      <c r="AF101" s="437">
        <f t="shared" si="175"/>
        <v>0</v>
      </c>
      <c r="AG101" s="437">
        <f t="shared" si="175"/>
        <v>0</v>
      </c>
      <c r="AH101" s="437">
        <f t="shared" si="175"/>
        <v>0</v>
      </c>
      <c r="AI101" s="437">
        <f t="shared" si="175"/>
        <v>0</v>
      </c>
      <c r="AJ101" s="437">
        <f t="shared" si="175"/>
        <v>0</v>
      </c>
      <c r="AK101" s="437">
        <f t="shared" si="175"/>
        <v>0</v>
      </c>
      <c r="AL101" s="437">
        <f t="shared" si="175"/>
        <v>0</v>
      </c>
      <c r="AM101" s="332"/>
    </row>
    <row r="102" spans="1:39" ht="15.75" outlineLevel="1">
      <c r="B102" s="349"/>
      <c r="C102" s="326"/>
      <c r="D102" s="317"/>
      <c r="E102" s="317"/>
      <c r="F102" s="317"/>
      <c r="G102" s="317"/>
      <c r="H102" s="317"/>
      <c r="I102" s="317"/>
      <c r="J102" s="317"/>
      <c r="K102" s="317"/>
      <c r="L102" s="317"/>
      <c r="M102" s="317"/>
      <c r="N102" s="326"/>
      <c r="O102" s="317"/>
      <c r="P102" s="317"/>
      <c r="Q102" s="317"/>
      <c r="R102" s="317"/>
      <c r="S102" s="317"/>
      <c r="T102" s="317"/>
      <c r="U102" s="317"/>
      <c r="V102" s="317"/>
      <c r="W102" s="317"/>
      <c r="X102" s="317"/>
      <c r="Y102" s="438"/>
      <c r="Z102" s="438"/>
      <c r="AA102" s="438"/>
      <c r="AB102" s="438"/>
      <c r="AC102" s="438"/>
      <c r="AD102" s="438"/>
      <c r="AE102" s="438"/>
      <c r="AF102" s="438"/>
      <c r="AG102" s="438"/>
      <c r="AH102" s="438"/>
      <c r="AI102" s="438"/>
      <c r="AJ102" s="438"/>
      <c r="AK102" s="438"/>
      <c r="AL102" s="438"/>
      <c r="AM102" s="332"/>
    </row>
    <row r="103" spans="1:39" ht="15.75" outlineLevel="1">
      <c r="B103" s="553" t="s">
        <v>516</v>
      </c>
      <c r="C103" s="317"/>
      <c r="D103" s="317"/>
      <c r="E103" s="317"/>
      <c r="F103" s="317"/>
      <c r="G103" s="317"/>
      <c r="H103" s="317"/>
      <c r="I103" s="317"/>
      <c r="J103" s="317"/>
      <c r="K103" s="317"/>
      <c r="L103" s="317"/>
      <c r="M103" s="317"/>
      <c r="N103" s="317"/>
      <c r="O103" s="317"/>
      <c r="P103" s="317"/>
      <c r="Q103" s="317"/>
      <c r="R103" s="317"/>
      <c r="S103" s="317"/>
      <c r="T103" s="317"/>
      <c r="U103" s="317"/>
      <c r="V103" s="317"/>
      <c r="W103" s="317"/>
      <c r="X103" s="317"/>
      <c r="Y103" s="448"/>
      <c r="Z103" s="451"/>
      <c r="AA103" s="451"/>
      <c r="AB103" s="451"/>
      <c r="AC103" s="451"/>
      <c r="AD103" s="451"/>
      <c r="AE103" s="451"/>
      <c r="AF103" s="451"/>
      <c r="AG103" s="451"/>
      <c r="AH103" s="451"/>
      <c r="AI103" s="451"/>
      <c r="AJ103" s="451"/>
      <c r="AK103" s="451"/>
      <c r="AL103" s="451"/>
      <c r="AM103" s="332"/>
    </row>
    <row r="104" spans="1:39" ht="15.75" outlineLevel="1">
      <c r="B104" s="314" t="s">
        <v>512</v>
      </c>
      <c r="C104" s="317"/>
      <c r="D104" s="317"/>
      <c r="E104" s="317"/>
      <c r="F104" s="317"/>
      <c r="G104" s="317"/>
      <c r="H104" s="317"/>
      <c r="I104" s="317"/>
      <c r="J104" s="317"/>
      <c r="K104" s="317"/>
      <c r="L104" s="317"/>
      <c r="M104" s="317"/>
      <c r="N104" s="317"/>
      <c r="O104" s="317"/>
      <c r="P104" s="317"/>
      <c r="Q104" s="317"/>
      <c r="R104" s="317"/>
      <c r="S104" s="317"/>
      <c r="T104" s="317"/>
      <c r="U104" s="317"/>
      <c r="V104" s="317"/>
      <c r="W104" s="317"/>
      <c r="X104" s="317"/>
      <c r="Y104" s="448"/>
      <c r="Z104" s="451"/>
      <c r="AA104" s="451"/>
      <c r="AB104" s="451"/>
      <c r="AC104" s="451"/>
      <c r="AD104" s="451"/>
      <c r="AE104" s="451"/>
      <c r="AF104" s="451"/>
      <c r="AG104" s="451"/>
      <c r="AH104" s="451"/>
      <c r="AI104" s="451"/>
      <c r="AJ104" s="451"/>
      <c r="AK104" s="451"/>
      <c r="AL104" s="451"/>
      <c r="AM104" s="332"/>
    </row>
    <row r="105" spans="1:39" outlineLevel="1">
      <c r="A105" s="557">
        <v>21</v>
      </c>
      <c r="B105" s="555" t="s">
        <v>114</v>
      </c>
      <c r="C105" s="317" t="s">
        <v>25</v>
      </c>
      <c r="D105" s="321"/>
      <c r="E105" s="321"/>
      <c r="F105" s="321"/>
      <c r="G105" s="321"/>
      <c r="H105" s="321"/>
      <c r="I105" s="321"/>
      <c r="J105" s="321"/>
      <c r="K105" s="321"/>
      <c r="L105" s="321"/>
      <c r="M105" s="321"/>
      <c r="N105" s="317"/>
      <c r="O105" s="321"/>
      <c r="P105" s="321"/>
      <c r="Q105" s="321"/>
      <c r="R105" s="321"/>
      <c r="S105" s="321"/>
      <c r="T105" s="321"/>
      <c r="U105" s="321"/>
      <c r="V105" s="321"/>
      <c r="W105" s="321"/>
      <c r="X105" s="321"/>
      <c r="Y105" s="568"/>
      <c r="Z105" s="436"/>
      <c r="AA105" s="436"/>
      <c r="AB105" s="436"/>
      <c r="AC105" s="436"/>
      <c r="AD105" s="436"/>
      <c r="AE105" s="436"/>
      <c r="AF105" s="436"/>
      <c r="AG105" s="436"/>
      <c r="AH105" s="436"/>
      <c r="AI105" s="436"/>
      <c r="AJ105" s="436"/>
      <c r="AK105" s="436"/>
      <c r="AL105" s="436"/>
      <c r="AM105" s="322">
        <f>SUM(Y105:AL105)</f>
        <v>0</v>
      </c>
    </row>
    <row r="106" spans="1:39" outlineLevel="1">
      <c r="B106" s="320" t="s">
        <v>270</v>
      </c>
      <c r="C106" s="317" t="s">
        <v>164</v>
      </c>
      <c r="D106" s="321"/>
      <c r="E106" s="321"/>
      <c r="F106" s="321"/>
      <c r="G106" s="321"/>
      <c r="H106" s="321"/>
      <c r="I106" s="321"/>
      <c r="J106" s="321"/>
      <c r="K106" s="321"/>
      <c r="L106" s="321"/>
      <c r="M106" s="321"/>
      <c r="N106" s="317"/>
      <c r="O106" s="321"/>
      <c r="P106" s="321"/>
      <c r="Q106" s="321"/>
      <c r="R106" s="321"/>
      <c r="S106" s="321"/>
      <c r="T106" s="321"/>
      <c r="U106" s="321"/>
      <c r="V106" s="321"/>
      <c r="W106" s="321"/>
      <c r="X106" s="321"/>
      <c r="Y106" s="437">
        <f>Y105</f>
        <v>0</v>
      </c>
      <c r="Z106" s="437">
        <f t="shared" ref="Z106" si="176">Z105</f>
        <v>0</v>
      </c>
      <c r="AA106" s="437">
        <f t="shared" ref="AA106" si="177">AA105</f>
        <v>0</v>
      </c>
      <c r="AB106" s="437">
        <f t="shared" ref="AB106" si="178">AB105</f>
        <v>0</v>
      </c>
      <c r="AC106" s="437">
        <f t="shared" ref="AC106" si="179">AC105</f>
        <v>0</v>
      </c>
      <c r="AD106" s="437">
        <f t="shared" ref="AD106" si="180">AD105</f>
        <v>0</v>
      </c>
      <c r="AE106" s="437">
        <f t="shared" ref="AE106" si="181">AE105</f>
        <v>0</v>
      </c>
      <c r="AF106" s="437">
        <f t="shared" ref="AF106" si="182">AF105</f>
        <v>0</v>
      </c>
      <c r="AG106" s="437">
        <f t="shared" ref="AG106" si="183">AG105</f>
        <v>0</v>
      </c>
      <c r="AH106" s="437">
        <f t="shared" ref="AH106" si="184">AH105</f>
        <v>0</v>
      </c>
      <c r="AI106" s="437">
        <f t="shared" ref="AI106" si="185">AI105</f>
        <v>0</v>
      </c>
      <c r="AJ106" s="437">
        <f t="shared" ref="AJ106" si="186">AJ105</f>
        <v>0</v>
      </c>
      <c r="AK106" s="437">
        <f t="shared" ref="AK106" si="187">AK105</f>
        <v>0</v>
      </c>
      <c r="AL106" s="437">
        <f t="shared" ref="AL106" si="188">AL105</f>
        <v>0</v>
      </c>
      <c r="AM106" s="332"/>
    </row>
    <row r="107" spans="1:39" outlineLevel="1">
      <c r="B107" s="320"/>
      <c r="C107" s="317"/>
      <c r="D107" s="317"/>
      <c r="E107" s="317"/>
      <c r="F107" s="317"/>
      <c r="G107" s="317"/>
      <c r="H107" s="317"/>
      <c r="I107" s="317"/>
      <c r="J107" s="317"/>
      <c r="K107" s="317"/>
      <c r="L107" s="317"/>
      <c r="M107" s="317"/>
      <c r="N107" s="317"/>
      <c r="O107" s="317"/>
      <c r="P107" s="317"/>
      <c r="Q107" s="317"/>
      <c r="R107" s="317"/>
      <c r="S107" s="317"/>
      <c r="T107" s="317"/>
      <c r="U107" s="317"/>
      <c r="V107" s="317"/>
      <c r="W107" s="317"/>
      <c r="X107" s="317"/>
      <c r="Y107" s="448"/>
      <c r="Z107" s="451"/>
      <c r="AA107" s="451"/>
      <c r="AB107" s="451"/>
      <c r="AC107" s="451"/>
      <c r="AD107" s="451"/>
      <c r="AE107" s="451"/>
      <c r="AF107" s="451"/>
      <c r="AG107" s="451"/>
      <c r="AH107" s="451"/>
      <c r="AI107" s="451"/>
      <c r="AJ107" s="451"/>
      <c r="AK107" s="451"/>
      <c r="AL107" s="451"/>
      <c r="AM107" s="332"/>
    </row>
    <row r="108" spans="1:39" ht="30" outlineLevel="1">
      <c r="A108" s="557">
        <v>22</v>
      </c>
      <c r="B108" s="555" t="s">
        <v>115</v>
      </c>
      <c r="C108" s="317" t="s">
        <v>25</v>
      </c>
      <c r="D108" s="321"/>
      <c r="E108" s="321"/>
      <c r="F108" s="321"/>
      <c r="G108" s="321"/>
      <c r="H108" s="321"/>
      <c r="I108" s="321"/>
      <c r="J108" s="321"/>
      <c r="K108" s="321"/>
      <c r="L108" s="321"/>
      <c r="M108" s="321"/>
      <c r="N108" s="317"/>
      <c r="O108" s="321"/>
      <c r="P108" s="321"/>
      <c r="Q108" s="321"/>
      <c r="R108" s="321"/>
      <c r="S108" s="321"/>
      <c r="T108" s="321"/>
      <c r="U108" s="321"/>
      <c r="V108" s="321"/>
      <c r="W108" s="321"/>
      <c r="X108" s="321"/>
      <c r="Y108" s="568"/>
      <c r="Z108" s="436"/>
      <c r="AA108" s="436"/>
      <c r="AB108" s="436"/>
      <c r="AC108" s="436"/>
      <c r="AD108" s="436"/>
      <c r="AE108" s="436"/>
      <c r="AF108" s="436"/>
      <c r="AG108" s="436"/>
      <c r="AH108" s="436"/>
      <c r="AI108" s="436"/>
      <c r="AJ108" s="436"/>
      <c r="AK108" s="436"/>
      <c r="AL108" s="436"/>
      <c r="AM108" s="322">
        <f>SUM(Y108:AL108)</f>
        <v>0</v>
      </c>
    </row>
    <row r="109" spans="1:39" outlineLevel="1">
      <c r="B109" s="320" t="s">
        <v>270</v>
      </c>
      <c r="C109" s="317" t="s">
        <v>164</v>
      </c>
      <c r="D109" s="321"/>
      <c r="E109" s="321"/>
      <c r="F109" s="321"/>
      <c r="G109" s="321"/>
      <c r="H109" s="321"/>
      <c r="I109" s="321"/>
      <c r="J109" s="321"/>
      <c r="K109" s="321"/>
      <c r="L109" s="321"/>
      <c r="M109" s="321"/>
      <c r="N109" s="317"/>
      <c r="O109" s="321"/>
      <c r="P109" s="321"/>
      <c r="Q109" s="321"/>
      <c r="R109" s="321"/>
      <c r="S109" s="321"/>
      <c r="T109" s="321"/>
      <c r="U109" s="321"/>
      <c r="V109" s="321"/>
      <c r="W109" s="321"/>
      <c r="X109" s="321"/>
      <c r="Y109" s="437">
        <f>Y108</f>
        <v>0</v>
      </c>
      <c r="Z109" s="437">
        <f t="shared" ref="Z109" si="189">Z108</f>
        <v>0</v>
      </c>
      <c r="AA109" s="437">
        <f t="shared" ref="AA109" si="190">AA108</f>
        <v>0</v>
      </c>
      <c r="AB109" s="437">
        <f t="shared" ref="AB109" si="191">AB108</f>
        <v>0</v>
      </c>
      <c r="AC109" s="437">
        <f t="shared" ref="AC109" si="192">AC108</f>
        <v>0</v>
      </c>
      <c r="AD109" s="437">
        <f t="shared" ref="AD109" si="193">AD108</f>
        <v>0</v>
      </c>
      <c r="AE109" s="437">
        <f t="shared" ref="AE109" si="194">AE108</f>
        <v>0</v>
      </c>
      <c r="AF109" s="437">
        <f t="shared" ref="AF109" si="195">AF108</f>
        <v>0</v>
      </c>
      <c r="AG109" s="437">
        <f t="shared" ref="AG109" si="196">AG108</f>
        <v>0</v>
      </c>
      <c r="AH109" s="437">
        <f t="shared" ref="AH109" si="197">AH108</f>
        <v>0</v>
      </c>
      <c r="AI109" s="437">
        <f t="shared" ref="AI109" si="198">AI108</f>
        <v>0</v>
      </c>
      <c r="AJ109" s="437">
        <f t="shared" ref="AJ109" si="199">AJ108</f>
        <v>0</v>
      </c>
      <c r="AK109" s="437">
        <f t="shared" ref="AK109" si="200">AK108</f>
        <v>0</v>
      </c>
      <c r="AL109" s="437">
        <f t="shared" ref="AL109" si="201">AL108</f>
        <v>0</v>
      </c>
      <c r="AM109" s="332"/>
    </row>
    <row r="110" spans="1:39" outlineLevel="1">
      <c r="B110" s="320"/>
      <c r="C110" s="317"/>
      <c r="D110" s="317"/>
      <c r="E110" s="317"/>
      <c r="F110" s="317"/>
      <c r="G110" s="317"/>
      <c r="H110" s="317"/>
      <c r="I110" s="317"/>
      <c r="J110" s="317"/>
      <c r="K110" s="317"/>
      <c r="L110" s="317"/>
      <c r="M110" s="317"/>
      <c r="N110" s="317"/>
      <c r="O110" s="317"/>
      <c r="P110" s="317"/>
      <c r="Q110" s="317"/>
      <c r="R110" s="317"/>
      <c r="S110" s="317"/>
      <c r="T110" s="317"/>
      <c r="U110" s="317"/>
      <c r="V110" s="317"/>
      <c r="W110" s="317"/>
      <c r="X110" s="317"/>
      <c r="Y110" s="448"/>
      <c r="Z110" s="451"/>
      <c r="AA110" s="451"/>
      <c r="AB110" s="451"/>
      <c r="AC110" s="451"/>
      <c r="AD110" s="451"/>
      <c r="AE110" s="451"/>
      <c r="AF110" s="451"/>
      <c r="AG110" s="451"/>
      <c r="AH110" s="451"/>
      <c r="AI110" s="451"/>
      <c r="AJ110" s="451"/>
      <c r="AK110" s="451"/>
      <c r="AL110" s="451"/>
      <c r="AM110" s="332"/>
    </row>
    <row r="111" spans="1:39" ht="30" outlineLevel="1">
      <c r="A111" s="557">
        <v>23</v>
      </c>
      <c r="B111" s="555" t="s">
        <v>116</v>
      </c>
      <c r="C111" s="317" t="s">
        <v>25</v>
      </c>
      <c r="D111" s="321"/>
      <c r="E111" s="321"/>
      <c r="F111" s="321"/>
      <c r="G111" s="321"/>
      <c r="H111" s="321"/>
      <c r="I111" s="321"/>
      <c r="J111" s="321"/>
      <c r="K111" s="321"/>
      <c r="L111" s="321"/>
      <c r="M111" s="321"/>
      <c r="N111" s="317"/>
      <c r="O111" s="321"/>
      <c r="P111" s="321"/>
      <c r="Q111" s="321"/>
      <c r="R111" s="321"/>
      <c r="S111" s="321"/>
      <c r="T111" s="321"/>
      <c r="U111" s="321"/>
      <c r="V111" s="321"/>
      <c r="W111" s="321"/>
      <c r="X111" s="321"/>
      <c r="Y111" s="436"/>
      <c r="Z111" s="436"/>
      <c r="AA111" s="436"/>
      <c r="AB111" s="436"/>
      <c r="AC111" s="436"/>
      <c r="AD111" s="436"/>
      <c r="AE111" s="436"/>
      <c r="AF111" s="436"/>
      <c r="AG111" s="436"/>
      <c r="AH111" s="436"/>
      <c r="AI111" s="436"/>
      <c r="AJ111" s="436"/>
      <c r="AK111" s="436"/>
      <c r="AL111" s="436"/>
      <c r="AM111" s="322">
        <f>SUM(Y111:AL111)</f>
        <v>0</v>
      </c>
    </row>
    <row r="112" spans="1:39" outlineLevel="1">
      <c r="B112" s="320" t="s">
        <v>270</v>
      </c>
      <c r="C112" s="317" t="s">
        <v>164</v>
      </c>
      <c r="D112" s="321"/>
      <c r="E112" s="321"/>
      <c r="F112" s="321"/>
      <c r="G112" s="321"/>
      <c r="H112" s="321"/>
      <c r="I112" s="321"/>
      <c r="J112" s="321"/>
      <c r="K112" s="321"/>
      <c r="L112" s="321"/>
      <c r="M112" s="321"/>
      <c r="N112" s="317"/>
      <c r="O112" s="321"/>
      <c r="P112" s="321"/>
      <c r="Q112" s="321"/>
      <c r="R112" s="321"/>
      <c r="S112" s="321"/>
      <c r="T112" s="321"/>
      <c r="U112" s="321"/>
      <c r="V112" s="321"/>
      <c r="W112" s="321"/>
      <c r="X112" s="321"/>
      <c r="Y112" s="437">
        <f>Y111</f>
        <v>0</v>
      </c>
      <c r="Z112" s="437">
        <f t="shared" ref="Z112" si="202">Z111</f>
        <v>0</v>
      </c>
      <c r="AA112" s="437">
        <f t="shared" ref="AA112" si="203">AA111</f>
        <v>0</v>
      </c>
      <c r="AB112" s="437">
        <f t="shared" ref="AB112" si="204">AB111</f>
        <v>0</v>
      </c>
      <c r="AC112" s="437">
        <f t="shared" ref="AC112" si="205">AC111</f>
        <v>0</v>
      </c>
      <c r="AD112" s="437">
        <f t="shared" ref="AD112" si="206">AD111</f>
        <v>0</v>
      </c>
      <c r="AE112" s="437">
        <f t="shared" ref="AE112" si="207">AE111</f>
        <v>0</v>
      </c>
      <c r="AF112" s="437">
        <f t="shared" ref="AF112" si="208">AF111</f>
        <v>0</v>
      </c>
      <c r="AG112" s="437">
        <f t="shared" ref="AG112" si="209">AG111</f>
        <v>0</v>
      </c>
      <c r="AH112" s="437">
        <f t="shared" ref="AH112" si="210">AH111</f>
        <v>0</v>
      </c>
      <c r="AI112" s="437">
        <f t="shared" ref="AI112" si="211">AI111</f>
        <v>0</v>
      </c>
      <c r="AJ112" s="437">
        <f t="shared" ref="AJ112" si="212">AJ111</f>
        <v>0</v>
      </c>
      <c r="AK112" s="437">
        <f t="shared" ref="AK112" si="213">AK111</f>
        <v>0</v>
      </c>
      <c r="AL112" s="437">
        <f t="shared" ref="AL112" si="214">AL111</f>
        <v>0</v>
      </c>
      <c r="AM112" s="332"/>
    </row>
    <row r="113" spans="1:39" outlineLevel="1">
      <c r="B113" s="348"/>
      <c r="C113" s="317"/>
      <c r="D113" s="317"/>
      <c r="E113" s="317"/>
      <c r="F113" s="317"/>
      <c r="G113" s="317"/>
      <c r="H113" s="317"/>
      <c r="I113" s="317"/>
      <c r="J113" s="317"/>
      <c r="K113" s="317"/>
      <c r="L113" s="317"/>
      <c r="M113" s="317"/>
      <c r="N113" s="317"/>
      <c r="O113" s="317"/>
      <c r="P113" s="317"/>
      <c r="Q113" s="317"/>
      <c r="R113" s="317"/>
      <c r="S113" s="317"/>
      <c r="T113" s="317"/>
      <c r="U113" s="317"/>
      <c r="V113" s="317"/>
      <c r="W113" s="317"/>
      <c r="X113" s="317"/>
      <c r="Y113" s="448"/>
      <c r="Z113" s="451"/>
      <c r="AA113" s="451"/>
      <c r="AB113" s="451"/>
      <c r="AC113" s="451"/>
      <c r="AD113" s="451"/>
      <c r="AE113" s="451"/>
      <c r="AF113" s="451"/>
      <c r="AG113" s="451"/>
      <c r="AH113" s="451"/>
      <c r="AI113" s="451"/>
      <c r="AJ113" s="451"/>
      <c r="AK113" s="451"/>
      <c r="AL113" s="451"/>
      <c r="AM113" s="332"/>
    </row>
    <row r="114" spans="1:39" ht="30" outlineLevel="1">
      <c r="A114" s="557">
        <v>24</v>
      </c>
      <c r="B114" s="555" t="s">
        <v>117</v>
      </c>
      <c r="C114" s="317" t="s">
        <v>25</v>
      </c>
      <c r="D114" s="321"/>
      <c r="E114" s="321"/>
      <c r="F114" s="321"/>
      <c r="G114" s="321"/>
      <c r="H114" s="321"/>
      <c r="I114" s="321"/>
      <c r="J114" s="321"/>
      <c r="K114" s="321"/>
      <c r="L114" s="321"/>
      <c r="M114" s="321"/>
      <c r="N114" s="317"/>
      <c r="O114" s="321"/>
      <c r="P114" s="321"/>
      <c r="Q114" s="321"/>
      <c r="R114" s="321"/>
      <c r="S114" s="321"/>
      <c r="T114" s="321"/>
      <c r="U114" s="321"/>
      <c r="V114" s="321"/>
      <c r="W114" s="321"/>
      <c r="X114" s="321"/>
      <c r="Y114" s="436"/>
      <c r="Z114" s="436"/>
      <c r="AA114" s="436"/>
      <c r="AB114" s="436"/>
      <c r="AC114" s="436"/>
      <c r="AD114" s="436"/>
      <c r="AE114" s="436"/>
      <c r="AF114" s="436"/>
      <c r="AG114" s="436"/>
      <c r="AH114" s="436"/>
      <c r="AI114" s="436"/>
      <c r="AJ114" s="436"/>
      <c r="AK114" s="436"/>
      <c r="AL114" s="436"/>
      <c r="AM114" s="322">
        <f>SUM(Y114:AL114)</f>
        <v>0</v>
      </c>
    </row>
    <row r="115" spans="1:39" outlineLevel="1">
      <c r="B115" s="320" t="s">
        <v>270</v>
      </c>
      <c r="C115" s="317" t="s">
        <v>164</v>
      </c>
      <c r="D115" s="321"/>
      <c r="E115" s="321"/>
      <c r="F115" s="321"/>
      <c r="G115" s="321"/>
      <c r="H115" s="321"/>
      <c r="I115" s="321"/>
      <c r="J115" s="321"/>
      <c r="K115" s="321"/>
      <c r="L115" s="321"/>
      <c r="M115" s="321"/>
      <c r="N115" s="317"/>
      <c r="O115" s="321"/>
      <c r="P115" s="321"/>
      <c r="Q115" s="321"/>
      <c r="R115" s="321"/>
      <c r="S115" s="321"/>
      <c r="T115" s="321"/>
      <c r="U115" s="321"/>
      <c r="V115" s="321"/>
      <c r="W115" s="321"/>
      <c r="X115" s="321"/>
      <c r="Y115" s="437">
        <f>Y114</f>
        <v>0</v>
      </c>
      <c r="Z115" s="437">
        <f t="shared" ref="Z115" si="215">Z114</f>
        <v>0</v>
      </c>
      <c r="AA115" s="437">
        <f t="shared" ref="AA115" si="216">AA114</f>
        <v>0</v>
      </c>
      <c r="AB115" s="437">
        <f t="shared" ref="AB115" si="217">AB114</f>
        <v>0</v>
      </c>
      <c r="AC115" s="437">
        <f t="shared" ref="AC115" si="218">AC114</f>
        <v>0</v>
      </c>
      <c r="AD115" s="437">
        <f t="shared" ref="AD115" si="219">AD114</f>
        <v>0</v>
      </c>
      <c r="AE115" s="437">
        <f t="shared" ref="AE115" si="220">AE114</f>
        <v>0</v>
      </c>
      <c r="AF115" s="437">
        <f t="shared" ref="AF115" si="221">AF114</f>
        <v>0</v>
      </c>
      <c r="AG115" s="437">
        <f t="shared" ref="AG115" si="222">AG114</f>
        <v>0</v>
      </c>
      <c r="AH115" s="437">
        <f t="shared" ref="AH115" si="223">AH114</f>
        <v>0</v>
      </c>
      <c r="AI115" s="437">
        <f t="shared" ref="AI115" si="224">AI114</f>
        <v>0</v>
      </c>
      <c r="AJ115" s="437">
        <f t="shared" ref="AJ115" si="225">AJ114</f>
        <v>0</v>
      </c>
      <c r="AK115" s="437">
        <f t="shared" ref="AK115" si="226">AK114</f>
        <v>0</v>
      </c>
      <c r="AL115" s="437">
        <f t="shared" ref="AL115" si="227">AL114</f>
        <v>0</v>
      </c>
      <c r="AM115" s="332"/>
    </row>
    <row r="116" spans="1:39" outlineLevel="1">
      <c r="B116" s="320"/>
      <c r="C116" s="317"/>
      <c r="D116" s="317"/>
      <c r="E116" s="317"/>
      <c r="F116" s="317"/>
      <c r="G116" s="317"/>
      <c r="H116" s="317"/>
      <c r="I116" s="317"/>
      <c r="J116" s="317"/>
      <c r="K116" s="317"/>
      <c r="L116" s="317"/>
      <c r="M116" s="317"/>
      <c r="N116" s="317"/>
      <c r="O116" s="317"/>
      <c r="P116" s="317"/>
      <c r="Q116" s="317"/>
      <c r="R116" s="317"/>
      <c r="S116" s="317"/>
      <c r="T116" s="317"/>
      <c r="U116" s="317"/>
      <c r="V116" s="317"/>
      <c r="W116" s="317"/>
      <c r="X116" s="317"/>
      <c r="Y116" s="438"/>
      <c r="Z116" s="451"/>
      <c r="AA116" s="451"/>
      <c r="AB116" s="451"/>
      <c r="AC116" s="451"/>
      <c r="AD116" s="451"/>
      <c r="AE116" s="451"/>
      <c r="AF116" s="451"/>
      <c r="AG116" s="451"/>
      <c r="AH116" s="451"/>
      <c r="AI116" s="451"/>
      <c r="AJ116" s="451"/>
      <c r="AK116" s="451"/>
      <c r="AL116" s="451"/>
      <c r="AM116" s="332"/>
    </row>
    <row r="117" spans="1:39" ht="15.75" outlineLevel="1">
      <c r="B117" s="314" t="s">
        <v>513</v>
      </c>
      <c r="C117" s="317"/>
      <c r="D117" s="317"/>
      <c r="E117" s="317"/>
      <c r="F117" s="317"/>
      <c r="G117" s="317"/>
      <c r="H117" s="317"/>
      <c r="I117" s="317"/>
      <c r="J117" s="317"/>
      <c r="K117" s="317"/>
      <c r="L117" s="317"/>
      <c r="M117" s="317"/>
      <c r="N117" s="317"/>
      <c r="O117" s="317"/>
      <c r="P117" s="317"/>
      <c r="Q117" s="317"/>
      <c r="R117" s="317"/>
      <c r="S117" s="317"/>
      <c r="T117" s="317"/>
      <c r="U117" s="317"/>
      <c r="V117" s="317"/>
      <c r="W117" s="317"/>
      <c r="X117" s="317"/>
      <c r="Y117" s="438"/>
      <c r="Z117" s="451"/>
      <c r="AA117" s="451"/>
      <c r="AB117" s="451"/>
      <c r="AC117" s="451"/>
      <c r="AD117" s="451"/>
      <c r="AE117" s="451"/>
      <c r="AF117" s="451"/>
      <c r="AG117" s="451"/>
      <c r="AH117" s="451"/>
      <c r="AI117" s="451"/>
      <c r="AJ117" s="451"/>
      <c r="AK117" s="451"/>
      <c r="AL117" s="451"/>
      <c r="AM117" s="332"/>
    </row>
    <row r="118" spans="1:39" outlineLevel="1">
      <c r="A118" s="557">
        <v>25</v>
      </c>
      <c r="B118" s="555" t="s">
        <v>118</v>
      </c>
      <c r="C118" s="317" t="s">
        <v>25</v>
      </c>
      <c r="D118" s="321"/>
      <c r="E118" s="321"/>
      <c r="F118" s="321"/>
      <c r="G118" s="321"/>
      <c r="H118" s="321"/>
      <c r="I118" s="321"/>
      <c r="J118" s="321"/>
      <c r="K118" s="321"/>
      <c r="L118" s="321"/>
      <c r="M118" s="321"/>
      <c r="N118" s="321">
        <v>12</v>
      </c>
      <c r="O118" s="321"/>
      <c r="P118" s="321"/>
      <c r="Q118" s="321"/>
      <c r="R118" s="321"/>
      <c r="S118" s="321"/>
      <c r="T118" s="321"/>
      <c r="U118" s="321"/>
      <c r="V118" s="321"/>
      <c r="W118" s="321"/>
      <c r="X118" s="321"/>
      <c r="Y118" s="452">
        <f>+Y54</f>
        <v>0</v>
      </c>
      <c r="Z118" s="452">
        <f t="shared" ref="Z118:AF118" si="228">+Z54</f>
        <v>0.16</v>
      </c>
      <c r="AA118" s="452">
        <f t="shared" si="228"/>
        <v>0.71</v>
      </c>
      <c r="AB118" s="452">
        <f t="shared" si="228"/>
        <v>0.1</v>
      </c>
      <c r="AC118" s="452">
        <f t="shared" si="228"/>
        <v>0.02</v>
      </c>
      <c r="AD118" s="452">
        <f t="shared" si="228"/>
        <v>0</v>
      </c>
      <c r="AE118" s="452">
        <f t="shared" si="228"/>
        <v>0</v>
      </c>
      <c r="AF118" s="452">
        <f t="shared" si="228"/>
        <v>0</v>
      </c>
      <c r="AG118" s="441"/>
      <c r="AH118" s="441"/>
      <c r="AI118" s="441"/>
      <c r="AJ118" s="441"/>
      <c r="AK118" s="441"/>
      <c r="AL118" s="441"/>
      <c r="AM118" s="322">
        <f>SUM(Y118:AL118)</f>
        <v>0.99</v>
      </c>
    </row>
    <row r="119" spans="1:39" outlineLevel="1">
      <c r="B119" s="320" t="s">
        <v>270</v>
      </c>
      <c r="C119" s="317" t="s">
        <v>164</v>
      </c>
      <c r="D119" s="321">
        <v>77834</v>
      </c>
      <c r="E119" s="321">
        <f>+'7-f.  2016'!BB24</f>
        <v>77834</v>
      </c>
      <c r="F119" s="321">
        <f>+'7-f.  2016'!BC24</f>
        <v>77834</v>
      </c>
      <c r="G119" s="321">
        <f>+'7-f.  2016'!BD24</f>
        <v>77834</v>
      </c>
      <c r="H119" s="321">
        <f>+'7-f.  2016'!BE24</f>
        <v>77834</v>
      </c>
      <c r="I119" s="321">
        <f>+'7-f.  2016'!BF24</f>
        <v>77834</v>
      </c>
      <c r="J119" s="321">
        <f>+'7-f.  2016'!BG24</f>
        <v>77834</v>
      </c>
      <c r="K119" s="321">
        <f>+'7-f.  2016'!BH24</f>
        <v>77834</v>
      </c>
      <c r="L119" s="321">
        <f>+'7-f.  2016'!BI24</f>
        <v>77834</v>
      </c>
      <c r="M119" s="321">
        <f>+'7-f.  2016'!BJ24</f>
        <v>77834</v>
      </c>
      <c r="N119" s="321">
        <f>N118</f>
        <v>12</v>
      </c>
      <c r="O119" s="321">
        <v>17</v>
      </c>
      <c r="P119" s="321">
        <f>+'7-f.  2016'!W24</f>
        <v>17</v>
      </c>
      <c r="Q119" s="321">
        <f>+'7-f.  2016'!X24</f>
        <v>17</v>
      </c>
      <c r="R119" s="321">
        <f>+'7-f.  2016'!Y24</f>
        <v>17</v>
      </c>
      <c r="S119" s="321">
        <f>+'7-f.  2016'!Z24</f>
        <v>17</v>
      </c>
      <c r="T119" s="321">
        <f>+'7-f.  2016'!AA24</f>
        <v>17</v>
      </c>
      <c r="U119" s="321">
        <f>+'7-f.  2016'!AB24</f>
        <v>17</v>
      </c>
      <c r="V119" s="321">
        <f>+'7-f.  2016'!AC24</f>
        <v>17</v>
      </c>
      <c r="W119" s="321">
        <f>+'7-f.  2016'!AD24</f>
        <v>17</v>
      </c>
      <c r="X119" s="321">
        <f>+'7-f.  2016'!AE24</f>
        <v>17</v>
      </c>
      <c r="Y119" s="437">
        <f>Y118</f>
        <v>0</v>
      </c>
      <c r="Z119" s="437">
        <f t="shared" ref="Z119" si="229">Z118</f>
        <v>0.16</v>
      </c>
      <c r="AA119" s="437">
        <f t="shared" ref="AA119" si="230">AA118</f>
        <v>0.71</v>
      </c>
      <c r="AB119" s="437">
        <f t="shared" ref="AB119" si="231">AB118</f>
        <v>0.1</v>
      </c>
      <c r="AC119" s="437">
        <f t="shared" ref="AC119" si="232">AC118</f>
        <v>0.02</v>
      </c>
      <c r="AD119" s="437">
        <f t="shared" ref="AD119" si="233">AD118</f>
        <v>0</v>
      </c>
      <c r="AE119" s="437">
        <f t="shared" ref="AE119" si="234">AE118</f>
        <v>0</v>
      </c>
      <c r="AF119" s="437">
        <f t="shared" ref="AF119" si="235">AF118</f>
        <v>0</v>
      </c>
      <c r="AG119" s="437">
        <f t="shared" ref="AG119" si="236">AG118</f>
        <v>0</v>
      </c>
      <c r="AH119" s="437">
        <f t="shared" ref="AH119" si="237">AH118</f>
        <v>0</v>
      </c>
      <c r="AI119" s="437">
        <f t="shared" ref="AI119" si="238">AI118</f>
        <v>0</v>
      </c>
      <c r="AJ119" s="437">
        <f t="shared" ref="AJ119" si="239">AJ118</f>
        <v>0</v>
      </c>
      <c r="AK119" s="437">
        <f t="shared" ref="AK119" si="240">AK118</f>
        <v>0</v>
      </c>
      <c r="AL119" s="437">
        <f t="shared" ref="AL119" si="241">AL118</f>
        <v>0</v>
      </c>
      <c r="AM119" s="332"/>
    </row>
    <row r="120" spans="1:39" outlineLevel="1">
      <c r="B120" s="320"/>
      <c r="C120" s="317"/>
      <c r="D120" s="317"/>
      <c r="E120" s="317"/>
      <c r="F120" s="317"/>
      <c r="G120" s="317"/>
      <c r="H120" s="317"/>
      <c r="I120" s="317"/>
      <c r="J120" s="317"/>
      <c r="K120" s="317"/>
      <c r="L120" s="317"/>
      <c r="M120" s="317"/>
      <c r="N120" s="317"/>
      <c r="O120" s="317"/>
      <c r="P120" s="317"/>
      <c r="Q120" s="317"/>
      <c r="R120" s="317"/>
      <c r="S120" s="317"/>
      <c r="T120" s="317"/>
      <c r="U120" s="317"/>
      <c r="V120" s="317"/>
      <c r="W120" s="317"/>
      <c r="X120" s="317"/>
      <c r="Y120" s="438"/>
      <c r="Z120" s="451"/>
      <c r="AA120" s="451"/>
      <c r="AB120" s="451"/>
      <c r="AC120" s="451"/>
      <c r="AD120" s="451"/>
      <c r="AE120" s="451"/>
      <c r="AF120" s="451"/>
      <c r="AG120" s="451"/>
      <c r="AH120" s="451"/>
      <c r="AI120" s="451"/>
      <c r="AJ120" s="451"/>
      <c r="AK120" s="451"/>
      <c r="AL120" s="451"/>
      <c r="AM120" s="332"/>
    </row>
    <row r="121" spans="1:39" outlineLevel="1">
      <c r="A121" s="557">
        <v>26</v>
      </c>
      <c r="B121" s="555" t="s">
        <v>119</v>
      </c>
      <c r="C121" s="317" t="s">
        <v>25</v>
      </c>
      <c r="D121" s="321"/>
      <c r="E121" s="321"/>
      <c r="F121" s="321"/>
      <c r="G121" s="321"/>
      <c r="H121" s="321"/>
      <c r="I121" s="321"/>
      <c r="J121" s="321"/>
      <c r="K121" s="321"/>
      <c r="L121" s="321"/>
      <c r="M121" s="321"/>
      <c r="N121" s="321">
        <v>12</v>
      </c>
      <c r="O121" s="321"/>
      <c r="P121" s="321"/>
      <c r="Q121" s="321"/>
      <c r="R121" s="321"/>
      <c r="S121" s="321"/>
      <c r="T121" s="321"/>
      <c r="U121" s="321"/>
      <c r="V121" s="321"/>
      <c r="W121" s="321"/>
      <c r="X121" s="321"/>
      <c r="Y121" s="452">
        <f>+Y57</f>
        <v>0</v>
      </c>
      <c r="Z121" s="452">
        <v>0.13548826896561653</v>
      </c>
      <c r="AA121" s="452">
        <v>0.4913451488412221</v>
      </c>
      <c r="AB121" s="452">
        <v>0.3184506499388049</v>
      </c>
      <c r="AC121" s="452">
        <v>5.4715932254356552E-2</v>
      </c>
      <c r="AD121" s="452">
        <f t="shared" ref="AD121:AF121" si="242">+AD57</f>
        <v>0</v>
      </c>
      <c r="AE121" s="452">
        <f t="shared" si="242"/>
        <v>0</v>
      </c>
      <c r="AF121" s="452">
        <f t="shared" si="242"/>
        <v>0</v>
      </c>
      <c r="AG121" s="441"/>
      <c r="AH121" s="441"/>
      <c r="AI121" s="441"/>
      <c r="AJ121" s="441"/>
      <c r="AK121" s="441"/>
      <c r="AL121" s="441"/>
      <c r="AM121" s="322">
        <f>SUM(Y121:AL121)</f>
        <v>1</v>
      </c>
    </row>
    <row r="122" spans="1:39" outlineLevel="1">
      <c r="B122" s="320" t="s">
        <v>270</v>
      </c>
      <c r="C122" s="317" t="s">
        <v>164</v>
      </c>
      <c r="D122" s="321">
        <v>210218</v>
      </c>
      <c r="E122" s="321">
        <f>+'7-f.  2016'!BB25</f>
        <v>210218</v>
      </c>
      <c r="F122" s="321">
        <f>+'7-f.  2016'!BC25</f>
        <v>210218</v>
      </c>
      <c r="G122" s="321">
        <f>+'7-f.  2016'!BD25</f>
        <v>210218</v>
      </c>
      <c r="H122" s="321">
        <f>+'7-f.  2016'!BE25</f>
        <v>210218</v>
      </c>
      <c r="I122" s="321">
        <f>+'7-f.  2016'!BF25</f>
        <v>210218</v>
      </c>
      <c r="J122" s="321">
        <f>+'7-f.  2016'!BG25</f>
        <v>192248</v>
      </c>
      <c r="K122" s="321">
        <f>+'7-f.  2016'!BH25</f>
        <v>192248</v>
      </c>
      <c r="L122" s="321">
        <f>+'7-f.  2016'!BI25</f>
        <v>192248</v>
      </c>
      <c r="M122" s="321">
        <f>+'7-f.  2016'!BJ25</f>
        <v>135499</v>
      </c>
      <c r="N122" s="321">
        <f>N121</f>
        <v>12</v>
      </c>
      <c r="O122" s="321">
        <v>45</v>
      </c>
      <c r="P122" s="321">
        <f>+'7-f.  2016'!W25</f>
        <v>45</v>
      </c>
      <c r="Q122" s="321">
        <f>+'7-f.  2016'!X25</f>
        <v>45</v>
      </c>
      <c r="R122" s="321">
        <f>+'7-f.  2016'!Y25</f>
        <v>45</v>
      </c>
      <c r="S122" s="321">
        <f>+'7-f.  2016'!Z25</f>
        <v>45</v>
      </c>
      <c r="T122" s="321">
        <f>+'7-f.  2016'!AA25</f>
        <v>45</v>
      </c>
      <c r="U122" s="321">
        <f>+'7-f.  2016'!AB25</f>
        <v>41</v>
      </c>
      <c r="V122" s="321">
        <f>+'7-f.  2016'!AC25</f>
        <v>41</v>
      </c>
      <c r="W122" s="321">
        <f>+'7-f.  2016'!AD25</f>
        <v>41</v>
      </c>
      <c r="X122" s="321">
        <f>+'7-f.  2016'!AE25</f>
        <v>29</v>
      </c>
      <c r="Y122" s="437">
        <f>Y121</f>
        <v>0</v>
      </c>
      <c r="Z122" s="437">
        <f t="shared" ref="Z122" si="243">Z121</f>
        <v>0.13548826896561653</v>
      </c>
      <c r="AA122" s="437">
        <f t="shared" ref="AA122" si="244">AA121</f>
        <v>0.4913451488412221</v>
      </c>
      <c r="AB122" s="437">
        <f t="shared" ref="AB122" si="245">AB121</f>
        <v>0.3184506499388049</v>
      </c>
      <c r="AC122" s="437">
        <f t="shared" ref="AC122" si="246">AC121</f>
        <v>5.4715932254356552E-2</v>
      </c>
      <c r="AD122" s="437">
        <f t="shared" ref="AD122" si="247">AD121</f>
        <v>0</v>
      </c>
      <c r="AE122" s="437">
        <f t="shared" ref="AE122" si="248">AE121</f>
        <v>0</v>
      </c>
      <c r="AF122" s="437">
        <f t="shared" ref="AF122" si="249">AF121</f>
        <v>0</v>
      </c>
      <c r="AG122" s="437">
        <f t="shared" ref="AG122" si="250">AG121</f>
        <v>0</v>
      </c>
      <c r="AH122" s="437">
        <f t="shared" ref="AH122" si="251">AH121</f>
        <v>0</v>
      </c>
      <c r="AI122" s="437">
        <f t="shared" ref="AI122" si="252">AI121</f>
        <v>0</v>
      </c>
      <c r="AJ122" s="437">
        <f t="shared" ref="AJ122" si="253">AJ121</f>
        <v>0</v>
      </c>
      <c r="AK122" s="437">
        <f t="shared" ref="AK122" si="254">AK121</f>
        <v>0</v>
      </c>
      <c r="AL122" s="437">
        <f t="shared" ref="AL122" si="255">AL121</f>
        <v>0</v>
      </c>
      <c r="AM122" s="332"/>
    </row>
    <row r="123" spans="1:39" outlineLevel="1">
      <c r="B123" s="320"/>
      <c r="C123" s="317"/>
      <c r="D123" s="317"/>
      <c r="E123" s="317"/>
      <c r="F123" s="317"/>
      <c r="G123" s="317"/>
      <c r="H123" s="317"/>
      <c r="I123" s="317"/>
      <c r="J123" s="317"/>
      <c r="K123" s="317"/>
      <c r="L123" s="317"/>
      <c r="M123" s="317"/>
      <c r="N123" s="317"/>
      <c r="O123" s="317"/>
      <c r="P123" s="317"/>
      <c r="Q123" s="317"/>
      <c r="R123" s="317"/>
      <c r="S123" s="317"/>
      <c r="T123" s="317"/>
      <c r="U123" s="317"/>
      <c r="V123" s="317"/>
      <c r="W123" s="317"/>
      <c r="X123" s="317"/>
      <c r="Y123" s="438"/>
      <c r="Z123" s="451"/>
      <c r="AA123" s="451"/>
      <c r="AB123" s="451"/>
      <c r="AC123" s="451"/>
      <c r="AD123" s="451"/>
      <c r="AE123" s="451"/>
      <c r="AF123" s="451"/>
      <c r="AG123" s="451"/>
      <c r="AH123" s="451"/>
      <c r="AI123" s="451"/>
      <c r="AJ123" s="451"/>
      <c r="AK123" s="451"/>
      <c r="AL123" s="451"/>
      <c r="AM123" s="332"/>
    </row>
    <row r="124" spans="1:39" ht="30" outlineLevel="1">
      <c r="A124" s="557">
        <v>27</v>
      </c>
      <c r="B124" s="555" t="s">
        <v>120</v>
      </c>
      <c r="C124" s="317" t="s">
        <v>25</v>
      </c>
      <c r="D124" s="321"/>
      <c r="E124" s="321"/>
      <c r="F124" s="321"/>
      <c r="G124" s="321"/>
      <c r="H124" s="321"/>
      <c r="I124" s="321"/>
      <c r="J124" s="321"/>
      <c r="K124" s="321"/>
      <c r="L124" s="321"/>
      <c r="M124" s="321"/>
      <c r="N124" s="321">
        <v>12</v>
      </c>
      <c r="O124" s="321"/>
      <c r="P124" s="321"/>
      <c r="Q124" s="321"/>
      <c r="R124" s="321"/>
      <c r="S124" s="321"/>
      <c r="T124" s="321"/>
      <c r="U124" s="321"/>
      <c r="V124" s="321"/>
      <c r="W124" s="321"/>
      <c r="X124" s="321"/>
      <c r="Y124" s="452"/>
      <c r="Z124" s="436"/>
      <c r="AA124" s="436"/>
      <c r="AB124" s="436"/>
      <c r="AC124" s="436"/>
      <c r="AD124" s="436"/>
      <c r="AE124" s="436"/>
      <c r="AF124" s="441"/>
      <c r="AG124" s="441"/>
      <c r="AH124" s="441"/>
      <c r="AI124" s="441"/>
      <c r="AJ124" s="441"/>
      <c r="AK124" s="441"/>
      <c r="AL124" s="441"/>
      <c r="AM124" s="322">
        <f>SUM(Y124:AL124)</f>
        <v>0</v>
      </c>
    </row>
    <row r="125" spans="1:39" outlineLevel="1">
      <c r="B125" s="320" t="s">
        <v>270</v>
      </c>
      <c r="C125" s="317" t="s">
        <v>164</v>
      </c>
      <c r="D125" s="321"/>
      <c r="E125" s="321"/>
      <c r="F125" s="321"/>
      <c r="G125" s="321"/>
      <c r="H125" s="321"/>
      <c r="I125" s="321"/>
      <c r="J125" s="321"/>
      <c r="K125" s="321"/>
      <c r="L125" s="321"/>
      <c r="M125" s="321"/>
      <c r="N125" s="321">
        <f>N124</f>
        <v>12</v>
      </c>
      <c r="O125" s="321"/>
      <c r="P125" s="321"/>
      <c r="Q125" s="321"/>
      <c r="R125" s="321"/>
      <c r="S125" s="321"/>
      <c r="T125" s="321"/>
      <c r="U125" s="321"/>
      <c r="V125" s="321"/>
      <c r="W125" s="321"/>
      <c r="X125" s="321"/>
      <c r="Y125" s="437">
        <f>Y124</f>
        <v>0</v>
      </c>
      <c r="Z125" s="437">
        <f t="shared" ref="Z125" si="256">Z124</f>
        <v>0</v>
      </c>
      <c r="AA125" s="437">
        <f t="shared" ref="AA125" si="257">AA124</f>
        <v>0</v>
      </c>
      <c r="AB125" s="437">
        <f t="shared" ref="AB125" si="258">AB124</f>
        <v>0</v>
      </c>
      <c r="AC125" s="437">
        <f t="shared" ref="AC125" si="259">AC124</f>
        <v>0</v>
      </c>
      <c r="AD125" s="437">
        <f t="shared" ref="AD125" si="260">AD124</f>
        <v>0</v>
      </c>
      <c r="AE125" s="437">
        <f t="shared" ref="AE125" si="261">AE124</f>
        <v>0</v>
      </c>
      <c r="AF125" s="437">
        <f t="shared" ref="AF125" si="262">AF124</f>
        <v>0</v>
      </c>
      <c r="AG125" s="437">
        <f t="shared" ref="AG125" si="263">AG124</f>
        <v>0</v>
      </c>
      <c r="AH125" s="437">
        <f t="shared" ref="AH125" si="264">AH124</f>
        <v>0</v>
      </c>
      <c r="AI125" s="437">
        <f t="shared" ref="AI125" si="265">AI124</f>
        <v>0</v>
      </c>
      <c r="AJ125" s="437">
        <f t="shared" ref="AJ125" si="266">AJ124</f>
        <v>0</v>
      </c>
      <c r="AK125" s="437">
        <f t="shared" ref="AK125" si="267">AK124</f>
        <v>0</v>
      </c>
      <c r="AL125" s="437">
        <f t="shared" ref="AL125" si="268">AL124</f>
        <v>0</v>
      </c>
      <c r="AM125" s="332"/>
    </row>
    <row r="126" spans="1:39" outlineLevel="1">
      <c r="B126" s="320"/>
      <c r="C126" s="317"/>
      <c r="D126" s="317"/>
      <c r="E126" s="317"/>
      <c r="F126" s="317"/>
      <c r="G126" s="317"/>
      <c r="H126" s="317"/>
      <c r="I126" s="317"/>
      <c r="J126" s="317"/>
      <c r="K126" s="317"/>
      <c r="L126" s="317"/>
      <c r="M126" s="317"/>
      <c r="N126" s="317"/>
      <c r="O126" s="317"/>
      <c r="P126" s="317"/>
      <c r="Q126" s="317"/>
      <c r="R126" s="317"/>
      <c r="S126" s="317"/>
      <c r="T126" s="317"/>
      <c r="U126" s="317"/>
      <c r="V126" s="317"/>
      <c r="W126" s="317"/>
      <c r="X126" s="317"/>
      <c r="Y126" s="438"/>
      <c r="Z126" s="451"/>
      <c r="AA126" s="451"/>
      <c r="AB126" s="451"/>
      <c r="AC126" s="451"/>
      <c r="AD126" s="451"/>
      <c r="AE126" s="451"/>
      <c r="AF126" s="451"/>
      <c r="AG126" s="451"/>
      <c r="AH126" s="451"/>
      <c r="AI126" s="451"/>
      <c r="AJ126" s="451"/>
      <c r="AK126" s="451"/>
      <c r="AL126" s="451"/>
      <c r="AM126" s="332"/>
    </row>
    <row r="127" spans="1:39" ht="30" outlineLevel="1">
      <c r="A127" s="557">
        <v>28</v>
      </c>
      <c r="B127" s="555" t="s">
        <v>121</v>
      </c>
      <c r="C127" s="317" t="s">
        <v>25</v>
      </c>
      <c r="D127" s="321"/>
      <c r="E127" s="321"/>
      <c r="F127" s="321"/>
      <c r="G127" s="321"/>
      <c r="H127" s="321"/>
      <c r="I127" s="321"/>
      <c r="J127" s="321"/>
      <c r="K127" s="321"/>
      <c r="L127" s="321"/>
      <c r="M127" s="321"/>
      <c r="N127" s="321">
        <v>12</v>
      </c>
      <c r="O127" s="321"/>
      <c r="P127" s="321"/>
      <c r="Q127" s="321"/>
      <c r="R127" s="321"/>
      <c r="S127" s="321"/>
      <c r="T127" s="321"/>
      <c r="U127" s="321"/>
      <c r="V127" s="321"/>
      <c r="W127" s="321"/>
      <c r="X127" s="321"/>
      <c r="Y127" s="452"/>
      <c r="Z127" s="436"/>
      <c r="AA127" s="436"/>
      <c r="AB127" s="436"/>
      <c r="AC127" s="436"/>
      <c r="AD127" s="436"/>
      <c r="AE127" s="436"/>
      <c r="AF127" s="441"/>
      <c r="AG127" s="441"/>
      <c r="AH127" s="441"/>
      <c r="AI127" s="441"/>
      <c r="AJ127" s="441"/>
      <c r="AK127" s="441"/>
      <c r="AL127" s="441"/>
      <c r="AM127" s="322">
        <f>SUM(Y127:AL127)</f>
        <v>0</v>
      </c>
    </row>
    <row r="128" spans="1:39" outlineLevel="1">
      <c r="B128" s="320" t="s">
        <v>270</v>
      </c>
      <c r="C128" s="317" t="s">
        <v>164</v>
      </c>
      <c r="D128" s="321"/>
      <c r="E128" s="321"/>
      <c r="F128" s="321"/>
      <c r="G128" s="321"/>
      <c r="H128" s="321"/>
      <c r="I128" s="321"/>
      <c r="J128" s="321"/>
      <c r="K128" s="321"/>
      <c r="L128" s="321"/>
      <c r="M128" s="321"/>
      <c r="N128" s="321">
        <f>N127</f>
        <v>12</v>
      </c>
      <c r="O128" s="321"/>
      <c r="P128" s="321"/>
      <c r="Q128" s="321"/>
      <c r="R128" s="321"/>
      <c r="S128" s="321"/>
      <c r="T128" s="321"/>
      <c r="U128" s="321"/>
      <c r="V128" s="321"/>
      <c r="W128" s="321"/>
      <c r="X128" s="321"/>
      <c r="Y128" s="437">
        <f>Y127</f>
        <v>0</v>
      </c>
      <c r="Z128" s="437">
        <f t="shared" ref="Z128" si="269">Z127</f>
        <v>0</v>
      </c>
      <c r="AA128" s="437">
        <f t="shared" ref="AA128" si="270">AA127</f>
        <v>0</v>
      </c>
      <c r="AB128" s="437">
        <f t="shared" ref="AB128" si="271">AB127</f>
        <v>0</v>
      </c>
      <c r="AC128" s="437">
        <f t="shared" ref="AC128" si="272">AC127</f>
        <v>0</v>
      </c>
      <c r="AD128" s="437">
        <f t="shared" ref="AD128" si="273">AD127</f>
        <v>0</v>
      </c>
      <c r="AE128" s="437">
        <f t="shared" ref="AE128" si="274">AE127</f>
        <v>0</v>
      </c>
      <c r="AF128" s="437">
        <f t="shared" ref="AF128" si="275">AF127</f>
        <v>0</v>
      </c>
      <c r="AG128" s="437">
        <f t="shared" ref="AG128" si="276">AG127</f>
        <v>0</v>
      </c>
      <c r="AH128" s="437">
        <f t="shared" ref="AH128" si="277">AH127</f>
        <v>0</v>
      </c>
      <c r="AI128" s="437">
        <f t="shared" ref="AI128" si="278">AI127</f>
        <v>0</v>
      </c>
      <c r="AJ128" s="437">
        <f t="shared" ref="AJ128" si="279">AJ127</f>
        <v>0</v>
      </c>
      <c r="AK128" s="437">
        <f t="shared" ref="AK128" si="280">AK127</f>
        <v>0</v>
      </c>
      <c r="AL128" s="437">
        <f t="shared" ref="AL128" si="281">AL127</f>
        <v>0</v>
      </c>
      <c r="AM128" s="332"/>
    </row>
    <row r="129" spans="1:39" outlineLevel="1">
      <c r="B129" s="320"/>
      <c r="C129" s="317"/>
      <c r="D129" s="317"/>
      <c r="E129" s="317"/>
      <c r="F129" s="317"/>
      <c r="G129" s="317"/>
      <c r="H129" s="317"/>
      <c r="I129" s="317"/>
      <c r="J129" s="317"/>
      <c r="K129" s="317"/>
      <c r="L129" s="317"/>
      <c r="M129" s="317"/>
      <c r="N129" s="317"/>
      <c r="O129" s="317"/>
      <c r="P129" s="317"/>
      <c r="Q129" s="317"/>
      <c r="R129" s="317"/>
      <c r="S129" s="317"/>
      <c r="T129" s="317"/>
      <c r="U129" s="317"/>
      <c r="V129" s="317"/>
      <c r="W129" s="317"/>
      <c r="X129" s="317"/>
      <c r="Y129" s="438"/>
      <c r="Z129" s="451"/>
      <c r="AA129" s="451"/>
      <c r="AB129" s="451"/>
      <c r="AC129" s="451"/>
      <c r="AD129" s="451"/>
      <c r="AE129" s="451"/>
      <c r="AF129" s="451"/>
      <c r="AG129" s="451"/>
      <c r="AH129" s="451"/>
      <c r="AI129" s="451"/>
      <c r="AJ129" s="451"/>
      <c r="AK129" s="451"/>
      <c r="AL129" s="451"/>
      <c r="AM129" s="332"/>
    </row>
    <row r="130" spans="1:39" ht="30" outlineLevel="1">
      <c r="A130" s="557">
        <v>29</v>
      </c>
      <c r="B130" s="555" t="s">
        <v>122</v>
      </c>
      <c r="C130" s="317" t="s">
        <v>25</v>
      </c>
      <c r="D130" s="321"/>
      <c r="E130" s="321"/>
      <c r="F130" s="321"/>
      <c r="G130" s="321"/>
      <c r="H130" s="321"/>
      <c r="I130" s="321"/>
      <c r="J130" s="321"/>
      <c r="K130" s="321"/>
      <c r="L130" s="321"/>
      <c r="M130" s="321"/>
      <c r="N130" s="321">
        <v>3</v>
      </c>
      <c r="O130" s="321"/>
      <c r="P130" s="321"/>
      <c r="Q130" s="321"/>
      <c r="R130" s="321"/>
      <c r="S130" s="321"/>
      <c r="T130" s="321"/>
      <c r="U130" s="321"/>
      <c r="V130" s="321"/>
      <c r="W130" s="321"/>
      <c r="X130" s="321"/>
      <c r="Y130" s="452"/>
      <c r="Z130" s="436"/>
      <c r="AA130" s="436"/>
      <c r="AB130" s="436"/>
      <c r="AC130" s="436"/>
      <c r="AD130" s="436"/>
      <c r="AE130" s="436"/>
      <c r="AF130" s="441"/>
      <c r="AG130" s="441"/>
      <c r="AH130" s="441"/>
      <c r="AI130" s="441"/>
      <c r="AJ130" s="441"/>
      <c r="AK130" s="441"/>
      <c r="AL130" s="441"/>
      <c r="AM130" s="322">
        <f>SUM(Y130:AL130)</f>
        <v>0</v>
      </c>
    </row>
    <row r="131" spans="1:39" outlineLevel="1">
      <c r="B131" s="320" t="s">
        <v>270</v>
      </c>
      <c r="C131" s="317" t="s">
        <v>164</v>
      </c>
      <c r="D131" s="321"/>
      <c r="E131" s="321"/>
      <c r="F131" s="321"/>
      <c r="G131" s="321"/>
      <c r="H131" s="321"/>
      <c r="I131" s="321"/>
      <c r="J131" s="321"/>
      <c r="K131" s="321"/>
      <c r="L131" s="321"/>
      <c r="M131" s="321"/>
      <c r="N131" s="321">
        <f>N130</f>
        <v>3</v>
      </c>
      <c r="O131" s="321"/>
      <c r="P131" s="321"/>
      <c r="Q131" s="321"/>
      <c r="R131" s="321"/>
      <c r="S131" s="321"/>
      <c r="T131" s="321"/>
      <c r="U131" s="321"/>
      <c r="V131" s="321"/>
      <c r="W131" s="321"/>
      <c r="X131" s="321"/>
      <c r="Y131" s="437">
        <f>Y130</f>
        <v>0</v>
      </c>
      <c r="Z131" s="437">
        <f t="shared" ref="Z131" si="282">Z130</f>
        <v>0</v>
      </c>
      <c r="AA131" s="437">
        <f t="shared" ref="AA131" si="283">AA130</f>
        <v>0</v>
      </c>
      <c r="AB131" s="437">
        <f t="shared" ref="AB131" si="284">AB130</f>
        <v>0</v>
      </c>
      <c r="AC131" s="437">
        <f t="shared" ref="AC131" si="285">AC130</f>
        <v>0</v>
      </c>
      <c r="AD131" s="437">
        <f t="shared" ref="AD131" si="286">AD130</f>
        <v>0</v>
      </c>
      <c r="AE131" s="437">
        <f t="shared" ref="AE131" si="287">AE130</f>
        <v>0</v>
      </c>
      <c r="AF131" s="437">
        <f t="shared" ref="AF131" si="288">AF130</f>
        <v>0</v>
      </c>
      <c r="AG131" s="437">
        <f t="shared" ref="AG131" si="289">AG130</f>
        <v>0</v>
      </c>
      <c r="AH131" s="437">
        <f t="shared" ref="AH131" si="290">AH130</f>
        <v>0</v>
      </c>
      <c r="AI131" s="437">
        <f t="shared" ref="AI131" si="291">AI130</f>
        <v>0</v>
      </c>
      <c r="AJ131" s="437">
        <f t="shared" ref="AJ131" si="292">AJ130</f>
        <v>0</v>
      </c>
      <c r="AK131" s="437">
        <f t="shared" ref="AK131" si="293">AK130</f>
        <v>0</v>
      </c>
      <c r="AL131" s="437">
        <f t="shared" ref="AL131" si="294">AL130</f>
        <v>0</v>
      </c>
      <c r="AM131" s="332"/>
    </row>
    <row r="132" spans="1:39" outlineLevel="1">
      <c r="B132" s="320"/>
      <c r="C132" s="317"/>
      <c r="D132" s="317"/>
      <c r="E132" s="317"/>
      <c r="F132" s="317"/>
      <c r="G132" s="317"/>
      <c r="H132" s="317"/>
      <c r="I132" s="317"/>
      <c r="J132" s="317"/>
      <c r="K132" s="317"/>
      <c r="L132" s="317"/>
      <c r="M132" s="317"/>
      <c r="N132" s="317"/>
      <c r="O132" s="317"/>
      <c r="P132" s="317"/>
      <c r="Q132" s="317"/>
      <c r="R132" s="317"/>
      <c r="S132" s="317"/>
      <c r="T132" s="317"/>
      <c r="U132" s="317"/>
      <c r="V132" s="317"/>
      <c r="W132" s="317"/>
      <c r="X132" s="317"/>
      <c r="Y132" s="438"/>
      <c r="Z132" s="451"/>
      <c r="AA132" s="451"/>
      <c r="AB132" s="451"/>
      <c r="AC132" s="451"/>
      <c r="AD132" s="451"/>
      <c r="AE132" s="451"/>
      <c r="AF132" s="451"/>
      <c r="AG132" s="451"/>
      <c r="AH132" s="451"/>
      <c r="AI132" s="451"/>
      <c r="AJ132" s="451"/>
      <c r="AK132" s="451"/>
      <c r="AL132" s="451"/>
      <c r="AM132" s="332"/>
    </row>
    <row r="133" spans="1:39" ht="30" outlineLevel="1">
      <c r="A133" s="557">
        <v>30</v>
      </c>
      <c r="B133" s="555" t="s">
        <v>123</v>
      </c>
      <c r="C133" s="317" t="s">
        <v>25</v>
      </c>
      <c r="D133" s="321"/>
      <c r="E133" s="321"/>
      <c r="F133" s="321"/>
      <c r="G133" s="321"/>
      <c r="H133" s="321"/>
      <c r="I133" s="321"/>
      <c r="J133" s="321"/>
      <c r="K133" s="321"/>
      <c r="L133" s="321"/>
      <c r="M133" s="321"/>
      <c r="N133" s="321">
        <v>12</v>
      </c>
      <c r="O133" s="321"/>
      <c r="P133" s="321"/>
      <c r="Q133" s="321"/>
      <c r="R133" s="321"/>
      <c r="S133" s="321"/>
      <c r="T133" s="321"/>
      <c r="U133" s="321"/>
      <c r="V133" s="321"/>
      <c r="W133" s="321"/>
      <c r="X133" s="321"/>
      <c r="Y133" s="452"/>
      <c r="Z133" s="436"/>
      <c r="AA133" s="436"/>
      <c r="AB133" s="436"/>
      <c r="AC133" s="436"/>
      <c r="AD133" s="436"/>
      <c r="AE133" s="436"/>
      <c r="AF133" s="441"/>
      <c r="AG133" s="441"/>
      <c r="AH133" s="441"/>
      <c r="AI133" s="441"/>
      <c r="AJ133" s="441"/>
      <c r="AK133" s="441"/>
      <c r="AL133" s="441"/>
      <c r="AM133" s="322">
        <f>SUM(Y133:AL133)</f>
        <v>0</v>
      </c>
    </row>
    <row r="134" spans="1:39" outlineLevel="1">
      <c r="B134" s="320" t="s">
        <v>270</v>
      </c>
      <c r="C134" s="317" t="s">
        <v>164</v>
      </c>
      <c r="D134" s="321"/>
      <c r="E134" s="321"/>
      <c r="F134" s="321"/>
      <c r="G134" s="321"/>
      <c r="H134" s="321"/>
      <c r="I134" s="321"/>
      <c r="J134" s="321"/>
      <c r="K134" s="321"/>
      <c r="L134" s="321"/>
      <c r="M134" s="321"/>
      <c r="N134" s="321">
        <f>N133</f>
        <v>12</v>
      </c>
      <c r="O134" s="321"/>
      <c r="P134" s="321"/>
      <c r="Q134" s="321"/>
      <c r="R134" s="321"/>
      <c r="S134" s="321"/>
      <c r="T134" s="321"/>
      <c r="U134" s="321"/>
      <c r="V134" s="321"/>
      <c r="W134" s="321"/>
      <c r="X134" s="321"/>
      <c r="Y134" s="437">
        <f>Y133</f>
        <v>0</v>
      </c>
      <c r="Z134" s="437">
        <f t="shared" ref="Z134" si="295">Z133</f>
        <v>0</v>
      </c>
      <c r="AA134" s="437">
        <f t="shared" ref="AA134" si="296">AA133</f>
        <v>0</v>
      </c>
      <c r="AB134" s="437">
        <f t="shared" ref="AB134" si="297">AB133</f>
        <v>0</v>
      </c>
      <c r="AC134" s="437">
        <f t="shared" ref="AC134" si="298">AC133</f>
        <v>0</v>
      </c>
      <c r="AD134" s="437">
        <f t="shared" ref="AD134" si="299">AD133</f>
        <v>0</v>
      </c>
      <c r="AE134" s="437">
        <f t="shared" ref="AE134" si="300">AE133</f>
        <v>0</v>
      </c>
      <c r="AF134" s="437">
        <f t="shared" ref="AF134" si="301">AF133</f>
        <v>0</v>
      </c>
      <c r="AG134" s="437">
        <f t="shared" ref="AG134" si="302">AG133</f>
        <v>0</v>
      </c>
      <c r="AH134" s="437">
        <f t="shared" ref="AH134" si="303">AH133</f>
        <v>0</v>
      </c>
      <c r="AI134" s="437">
        <f t="shared" ref="AI134" si="304">AI133</f>
        <v>0</v>
      </c>
      <c r="AJ134" s="437">
        <f t="shared" ref="AJ134" si="305">AJ133</f>
        <v>0</v>
      </c>
      <c r="AK134" s="437">
        <f t="shared" ref="AK134" si="306">AK133</f>
        <v>0</v>
      </c>
      <c r="AL134" s="437">
        <f t="shared" ref="AL134" si="307">AL133</f>
        <v>0</v>
      </c>
      <c r="AM134" s="332"/>
    </row>
    <row r="135" spans="1:39" outlineLevel="1">
      <c r="B135" s="320"/>
      <c r="C135" s="317"/>
      <c r="D135" s="317"/>
      <c r="E135" s="317"/>
      <c r="F135" s="317"/>
      <c r="G135" s="317"/>
      <c r="H135" s="317"/>
      <c r="I135" s="317"/>
      <c r="J135" s="317"/>
      <c r="K135" s="317"/>
      <c r="L135" s="317"/>
      <c r="M135" s="317"/>
      <c r="N135" s="317"/>
      <c r="O135" s="317"/>
      <c r="P135" s="317"/>
      <c r="Q135" s="317"/>
      <c r="R135" s="317"/>
      <c r="S135" s="317"/>
      <c r="T135" s="317"/>
      <c r="U135" s="317"/>
      <c r="V135" s="317"/>
      <c r="W135" s="317"/>
      <c r="X135" s="317"/>
      <c r="Y135" s="438"/>
      <c r="Z135" s="451"/>
      <c r="AA135" s="451"/>
      <c r="AB135" s="451"/>
      <c r="AC135" s="451"/>
      <c r="AD135" s="451"/>
      <c r="AE135" s="451"/>
      <c r="AF135" s="451"/>
      <c r="AG135" s="451"/>
      <c r="AH135" s="451"/>
      <c r="AI135" s="451"/>
      <c r="AJ135" s="451"/>
      <c r="AK135" s="451"/>
      <c r="AL135" s="451"/>
      <c r="AM135" s="332"/>
    </row>
    <row r="136" spans="1:39" ht="30" outlineLevel="1">
      <c r="A136" s="557">
        <v>31</v>
      </c>
      <c r="B136" s="555" t="s">
        <v>124</v>
      </c>
      <c r="C136" s="317" t="s">
        <v>25</v>
      </c>
      <c r="D136" s="321"/>
      <c r="E136" s="321"/>
      <c r="F136" s="321"/>
      <c r="G136" s="321"/>
      <c r="H136" s="321"/>
      <c r="I136" s="321"/>
      <c r="J136" s="321"/>
      <c r="K136" s="321"/>
      <c r="L136" s="321"/>
      <c r="M136" s="321"/>
      <c r="N136" s="321">
        <v>12</v>
      </c>
      <c r="O136" s="321"/>
      <c r="P136" s="321"/>
      <c r="Q136" s="321"/>
      <c r="R136" s="321"/>
      <c r="S136" s="321"/>
      <c r="T136" s="321"/>
      <c r="U136" s="321"/>
      <c r="V136" s="321"/>
      <c r="W136" s="321"/>
      <c r="X136" s="321"/>
      <c r="Y136" s="452"/>
      <c r="Z136" s="436"/>
      <c r="AA136" s="436"/>
      <c r="AB136" s="436"/>
      <c r="AC136" s="436"/>
      <c r="AD136" s="436"/>
      <c r="AE136" s="436"/>
      <c r="AF136" s="441"/>
      <c r="AG136" s="441"/>
      <c r="AH136" s="441"/>
      <c r="AI136" s="441"/>
      <c r="AJ136" s="441"/>
      <c r="AK136" s="441"/>
      <c r="AL136" s="441"/>
      <c r="AM136" s="322">
        <f>SUM(Y136:AL136)</f>
        <v>0</v>
      </c>
    </row>
    <row r="137" spans="1:39" outlineLevel="1">
      <c r="B137" s="320" t="s">
        <v>270</v>
      </c>
      <c r="C137" s="317" t="s">
        <v>164</v>
      </c>
      <c r="D137" s="321"/>
      <c r="E137" s="321"/>
      <c r="F137" s="321"/>
      <c r="G137" s="321"/>
      <c r="H137" s="321"/>
      <c r="I137" s="321"/>
      <c r="J137" s="321"/>
      <c r="K137" s="321"/>
      <c r="L137" s="321"/>
      <c r="M137" s="321"/>
      <c r="N137" s="321">
        <f>N136</f>
        <v>12</v>
      </c>
      <c r="O137" s="321"/>
      <c r="P137" s="321"/>
      <c r="Q137" s="321"/>
      <c r="R137" s="321"/>
      <c r="S137" s="321"/>
      <c r="T137" s="321"/>
      <c r="U137" s="321"/>
      <c r="V137" s="321"/>
      <c r="W137" s="321"/>
      <c r="X137" s="321"/>
      <c r="Y137" s="437">
        <f>Y136</f>
        <v>0</v>
      </c>
      <c r="Z137" s="437">
        <f t="shared" ref="Z137" si="308">Z136</f>
        <v>0</v>
      </c>
      <c r="AA137" s="437">
        <f t="shared" ref="AA137" si="309">AA136</f>
        <v>0</v>
      </c>
      <c r="AB137" s="437">
        <f t="shared" ref="AB137" si="310">AB136</f>
        <v>0</v>
      </c>
      <c r="AC137" s="437">
        <f t="shared" ref="AC137" si="311">AC136</f>
        <v>0</v>
      </c>
      <c r="AD137" s="437">
        <f t="shared" ref="AD137" si="312">AD136</f>
        <v>0</v>
      </c>
      <c r="AE137" s="437">
        <f t="shared" ref="AE137" si="313">AE136</f>
        <v>0</v>
      </c>
      <c r="AF137" s="437">
        <f t="shared" ref="AF137" si="314">AF136</f>
        <v>0</v>
      </c>
      <c r="AG137" s="437">
        <f t="shared" ref="AG137" si="315">AG136</f>
        <v>0</v>
      </c>
      <c r="AH137" s="437">
        <f t="shared" ref="AH137" si="316">AH136</f>
        <v>0</v>
      </c>
      <c r="AI137" s="437">
        <f t="shared" ref="AI137" si="317">AI136</f>
        <v>0</v>
      </c>
      <c r="AJ137" s="437">
        <f t="shared" ref="AJ137" si="318">AJ136</f>
        <v>0</v>
      </c>
      <c r="AK137" s="437">
        <f t="shared" ref="AK137" si="319">AK136</f>
        <v>0</v>
      </c>
      <c r="AL137" s="437">
        <f t="shared" ref="AL137" si="320">AL136</f>
        <v>0</v>
      </c>
      <c r="AM137" s="332"/>
    </row>
    <row r="138" spans="1:39" outlineLevel="1">
      <c r="B138" s="555"/>
      <c r="C138" s="317"/>
      <c r="D138" s="317"/>
      <c r="E138" s="317"/>
      <c r="F138" s="317"/>
      <c r="G138" s="317"/>
      <c r="H138" s="317"/>
      <c r="I138" s="317"/>
      <c r="J138" s="317"/>
      <c r="K138" s="317"/>
      <c r="L138" s="317"/>
      <c r="M138" s="317"/>
      <c r="N138" s="317"/>
      <c r="O138" s="317"/>
      <c r="P138" s="317"/>
      <c r="Q138" s="317"/>
      <c r="R138" s="317"/>
      <c r="S138" s="317"/>
      <c r="T138" s="317"/>
      <c r="U138" s="317"/>
      <c r="V138" s="317"/>
      <c r="W138" s="317"/>
      <c r="X138" s="317"/>
      <c r="Y138" s="438"/>
      <c r="Z138" s="451"/>
      <c r="AA138" s="451"/>
      <c r="AB138" s="451"/>
      <c r="AC138" s="451"/>
      <c r="AD138" s="451"/>
      <c r="AE138" s="451"/>
      <c r="AF138" s="451"/>
      <c r="AG138" s="451"/>
      <c r="AH138" s="451"/>
      <c r="AI138" s="451"/>
      <c r="AJ138" s="451"/>
      <c r="AK138" s="451"/>
      <c r="AL138" s="451"/>
      <c r="AM138" s="332"/>
    </row>
    <row r="139" spans="1:39" outlineLevel="1">
      <c r="A139" s="557">
        <v>32</v>
      </c>
      <c r="B139" s="555" t="s">
        <v>752</v>
      </c>
      <c r="C139" s="317" t="s">
        <v>25</v>
      </c>
      <c r="D139" s="321"/>
      <c r="E139" s="321"/>
      <c r="F139" s="321"/>
      <c r="G139" s="321"/>
      <c r="H139" s="321"/>
      <c r="I139" s="321"/>
      <c r="J139" s="321"/>
      <c r="K139" s="321"/>
      <c r="L139" s="321"/>
      <c r="M139" s="321"/>
      <c r="N139" s="321">
        <v>12</v>
      </c>
      <c r="O139" s="321"/>
      <c r="P139" s="321"/>
      <c r="Q139" s="321"/>
      <c r="R139" s="321"/>
      <c r="S139" s="321"/>
      <c r="T139" s="321"/>
      <c r="U139" s="321"/>
      <c r="V139" s="321"/>
      <c r="W139" s="321"/>
      <c r="X139" s="321"/>
      <c r="Y139" s="452">
        <f>+Y57</f>
        <v>0</v>
      </c>
      <c r="Z139" s="452">
        <v>0.13548826896561653</v>
      </c>
      <c r="AA139" s="452">
        <v>0.4913451488412221</v>
      </c>
      <c r="AB139" s="452">
        <v>0.3184506499388049</v>
      </c>
      <c r="AC139" s="452">
        <v>5.4715932254356552E-2</v>
      </c>
      <c r="AD139" s="452">
        <f t="shared" ref="AD139:AF139" si="321">+AD57</f>
        <v>0</v>
      </c>
      <c r="AE139" s="452">
        <f t="shared" si="321"/>
        <v>0</v>
      </c>
      <c r="AF139" s="452">
        <f t="shared" si="321"/>
        <v>0</v>
      </c>
      <c r="AG139" s="441"/>
      <c r="AH139" s="441"/>
      <c r="AI139" s="441"/>
      <c r="AJ139" s="441"/>
      <c r="AK139" s="441"/>
      <c r="AL139" s="441"/>
      <c r="AM139" s="322">
        <f>SUM(Y139:AL139)</f>
        <v>1</v>
      </c>
    </row>
    <row r="140" spans="1:39" outlineLevel="1">
      <c r="B140" s="320" t="s">
        <v>270</v>
      </c>
      <c r="C140" s="317" t="s">
        <v>164</v>
      </c>
      <c r="D140" s="321">
        <v>1731152</v>
      </c>
      <c r="E140" s="321">
        <f>+'7-f.  2016'!BB26</f>
        <v>1567230</v>
      </c>
      <c r="F140" s="321">
        <f>+'7-f.  2016'!BC26</f>
        <v>1567230</v>
      </c>
      <c r="G140" s="321">
        <f>+'7-f.  2016'!BD26</f>
        <v>1567230</v>
      </c>
      <c r="H140" s="321">
        <f>+'7-f.  2016'!BE26</f>
        <v>1567230</v>
      </c>
      <c r="I140" s="321">
        <f>+'7-f.  2016'!BF26</f>
        <v>1567230</v>
      </c>
      <c r="J140" s="321">
        <f>+'7-f.  2016'!BG26</f>
        <v>1567230</v>
      </c>
      <c r="K140" s="321">
        <f>+'7-f.  2016'!BH26</f>
        <v>1567230</v>
      </c>
      <c r="L140" s="321">
        <f>+'7-f.  2016'!BI26</f>
        <v>1504817</v>
      </c>
      <c r="M140" s="321">
        <f>+'7-f.  2016'!BJ26</f>
        <v>1504817</v>
      </c>
      <c r="N140" s="321">
        <f>N139</f>
        <v>12</v>
      </c>
      <c r="O140" s="321">
        <v>341</v>
      </c>
      <c r="P140" s="321">
        <f>+'7-f.  2016'!W26</f>
        <v>296</v>
      </c>
      <c r="Q140" s="321">
        <f>+'7-f.  2016'!X26</f>
        <v>296</v>
      </c>
      <c r="R140" s="321">
        <f>+'7-f.  2016'!Y26</f>
        <v>296</v>
      </c>
      <c r="S140" s="321">
        <f>+'7-f.  2016'!Z26</f>
        <v>296</v>
      </c>
      <c r="T140" s="321">
        <f>+'7-f.  2016'!AA26</f>
        <v>296</v>
      </c>
      <c r="U140" s="321">
        <f>+'7-f.  2016'!AB26</f>
        <v>296</v>
      </c>
      <c r="V140" s="321">
        <f>+'7-f.  2016'!AC26</f>
        <v>296</v>
      </c>
      <c r="W140" s="321">
        <f>+'7-f.  2016'!AD26</f>
        <v>286</v>
      </c>
      <c r="X140" s="321">
        <f>+'7-f.  2016'!AE26</f>
        <v>286</v>
      </c>
      <c r="Y140" s="437">
        <f>Y139</f>
        <v>0</v>
      </c>
      <c r="Z140" s="437">
        <f t="shared" ref="Z140" si="322">Z139</f>
        <v>0.13548826896561653</v>
      </c>
      <c r="AA140" s="437">
        <f t="shared" ref="AA140" si="323">AA139</f>
        <v>0.4913451488412221</v>
      </c>
      <c r="AB140" s="437">
        <f t="shared" ref="AB140" si="324">AB139</f>
        <v>0.3184506499388049</v>
      </c>
      <c r="AC140" s="437">
        <f t="shared" ref="AC140" si="325">AC139</f>
        <v>5.4715932254356552E-2</v>
      </c>
      <c r="AD140" s="437">
        <f t="shared" ref="AD140" si="326">AD139</f>
        <v>0</v>
      </c>
      <c r="AE140" s="437">
        <f t="shared" ref="AE140" si="327">AE139</f>
        <v>0</v>
      </c>
      <c r="AF140" s="437">
        <f t="shared" ref="AF140" si="328">AF139</f>
        <v>0</v>
      </c>
      <c r="AG140" s="437">
        <f t="shared" ref="AG140" si="329">AG139</f>
        <v>0</v>
      </c>
      <c r="AH140" s="437">
        <f t="shared" ref="AH140" si="330">AH139</f>
        <v>0</v>
      </c>
      <c r="AI140" s="437">
        <f t="shared" ref="AI140" si="331">AI139</f>
        <v>0</v>
      </c>
      <c r="AJ140" s="437">
        <f t="shared" ref="AJ140" si="332">AJ139</f>
        <v>0</v>
      </c>
      <c r="AK140" s="437">
        <f t="shared" ref="AK140" si="333">AK139</f>
        <v>0</v>
      </c>
      <c r="AL140" s="437">
        <f t="shared" ref="AL140" si="334">AL139</f>
        <v>0</v>
      </c>
      <c r="AM140" s="332"/>
    </row>
    <row r="141" spans="1:39" outlineLevel="1">
      <c r="B141" s="555"/>
      <c r="C141" s="317"/>
      <c r="D141" s="317"/>
      <c r="E141" s="317"/>
      <c r="F141" s="317"/>
      <c r="G141" s="317"/>
      <c r="H141" s="317"/>
      <c r="I141" s="317"/>
      <c r="J141" s="317"/>
      <c r="K141" s="317"/>
      <c r="L141" s="317"/>
      <c r="M141" s="317"/>
      <c r="N141" s="317"/>
      <c r="O141" s="317"/>
      <c r="P141" s="317"/>
      <c r="Q141" s="317"/>
      <c r="R141" s="317"/>
      <c r="S141" s="317"/>
      <c r="T141" s="317"/>
      <c r="U141" s="317"/>
      <c r="V141" s="317"/>
      <c r="W141" s="317"/>
      <c r="X141" s="317"/>
      <c r="Y141" s="438"/>
      <c r="Z141" s="451"/>
      <c r="AA141" s="451"/>
      <c r="AB141" s="451"/>
      <c r="AC141" s="451"/>
      <c r="AD141" s="451"/>
      <c r="AE141" s="451"/>
      <c r="AF141" s="451"/>
      <c r="AG141" s="451"/>
      <c r="AH141" s="451"/>
      <c r="AI141" s="451"/>
      <c r="AJ141" s="451"/>
      <c r="AK141" s="451"/>
      <c r="AL141" s="451"/>
      <c r="AM141" s="332"/>
    </row>
    <row r="142" spans="1:39" ht="15.75" outlineLevel="1">
      <c r="B142" s="314" t="s">
        <v>514</v>
      </c>
      <c r="C142" s="317"/>
      <c r="D142" s="317"/>
      <c r="E142" s="317"/>
      <c r="F142" s="317"/>
      <c r="G142" s="317"/>
      <c r="H142" s="317"/>
      <c r="I142" s="317"/>
      <c r="J142" s="317"/>
      <c r="K142" s="317"/>
      <c r="L142" s="317"/>
      <c r="M142" s="317"/>
      <c r="N142" s="317"/>
      <c r="O142" s="317"/>
      <c r="P142" s="317"/>
      <c r="Q142" s="317"/>
      <c r="R142" s="317"/>
      <c r="S142" s="317"/>
      <c r="T142" s="317"/>
      <c r="U142" s="317"/>
      <c r="V142" s="317"/>
      <c r="W142" s="317"/>
      <c r="X142" s="317"/>
      <c r="Y142" s="438"/>
      <c r="Z142" s="451"/>
      <c r="AA142" s="451"/>
      <c r="AB142" s="451"/>
      <c r="AC142" s="451"/>
      <c r="AD142" s="451"/>
      <c r="AE142" s="451"/>
      <c r="AF142" s="451"/>
      <c r="AG142" s="451"/>
      <c r="AH142" s="451"/>
      <c r="AI142" s="451"/>
      <c r="AJ142" s="451"/>
      <c r="AK142" s="451"/>
      <c r="AL142" s="451"/>
      <c r="AM142" s="332"/>
    </row>
    <row r="143" spans="1:39" outlineLevel="1">
      <c r="A143" s="557">
        <v>33</v>
      </c>
      <c r="B143" s="555" t="s">
        <v>126</v>
      </c>
      <c r="C143" s="317" t="s">
        <v>25</v>
      </c>
      <c r="D143" s="321"/>
      <c r="E143" s="321"/>
      <c r="F143" s="321"/>
      <c r="G143" s="321"/>
      <c r="H143" s="321"/>
      <c r="I143" s="321"/>
      <c r="J143" s="321"/>
      <c r="K143" s="321"/>
      <c r="L143" s="321"/>
      <c r="M143" s="321"/>
      <c r="N143" s="321">
        <v>0</v>
      </c>
      <c r="O143" s="321"/>
      <c r="P143" s="321"/>
      <c r="Q143" s="321"/>
      <c r="R143" s="321"/>
      <c r="S143" s="321"/>
      <c r="T143" s="321"/>
      <c r="U143" s="321"/>
      <c r="V143" s="321"/>
      <c r="W143" s="321"/>
      <c r="X143" s="321"/>
      <c r="Y143" s="452"/>
      <c r="Z143" s="436"/>
      <c r="AA143" s="436"/>
      <c r="AB143" s="436"/>
      <c r="AC143" s="436"/>
      <c r="AD143" s="436"/>
      <c r="AE143" s="436"/>
      <c r="AF143" s="441"/>
      <c r="AG143" s="441"/>
      <c r="AH143" s="441"/>
      <c r="AI143" s="441"/>
      <c r="AJ143" s="441"/>
      <c r="AK143" s="441"/>
      <c r="AL143" s="441"/>
      <c r="AM143" s="322">
        <f>SUM(Y143:AL143)</f>
        <v>0</v>
      </c>
    </row>
    <row r="144" spans="1:39" outlineLevel="1">
      <c r="B144" s="320" t="s">
        <v>270</v>
      </c>
      <c r="C144" s="317" t="s">
        <v>164</v>
      </c>
      <c r="D144" s="321"/>
      <c r="E144" s="321"/>
      <c r="F144" s="321"/>
      <c r="G144" s="321"/>
      <c r="H144" s="321"/>
      <c r="I144" s="321"/>
      <c r="J144" s="321"/>
      <c r="K144" s="321"/>
      <c r="L144" s="321"/>
      <c r="M144" s="321"/>
      <c r="N144" s="321">
        <f>N143</f>
        <v>0</v>
      </c>
      <c r="O144" s="321"/>
      <c r="P144" s="321"/>
      <c r="Q144" s="321"/>
      <c r="R144" s="321"/>
      <c r="S144" s="321"/>
      <c r="T144" s="321"/>
      <c r="U144" s="321"/>
      <c r="V144" s="321"/>
      <c r="W144" s="321"/>
      <c r="X144" s="321"/>
      <c r="Y144" s="437">
        <f>Y143</f>
        <v>0</v>
      </c>
      <c r="Z144" s="437">
        <f t="shared" ref="Z144" si="335">Z143</f>
        <v>0</v>
      </c>
      <c r="AA144" s="437">
        <f t="shared" ref="AA144" si="336">AA143</f>
        <v>0</v>
      </c>
      <c r="AB144" s="437">
        <f t="shared" ref="AB144" si="337">AB143</f>
        <v>0</v>
      </c>
      <c r="AC144" s="437">
        <f t="shared" ref="AC144" si="338">AC143</f>
        <v>0</v>
      </c>
      <c r="AD144" s="437">
        <f t="shared" ref="AD144" si="339">AD143</f>
        <v>0</v>
      </c>
      <c r="AE144" s="437">
        <f t="shared" ref="AE144" si="340">AE143</f>
        <v>0</v>
      </c>
      <c r="AF144" s="437">
        <f t="shared" ref="AF144" si="341">AF143</f>
        <v>0</v>
      </c>
      <c r="AG144" s="437">
        <f t="shared" ref="AG144" si="342">AG143</f>
        <v>0</v>
      </c>
      <c r="AH144" s="437">
        <f t="shared" ref="AH144" si="343">AH143</f>
        <v>0</v>
      </c>
      <c r="AI144" s="437">
        <f t="shared" ref="AI144" si="344">AI143</f>
        <v>0</v>
      </c>
      <c r="AJ144" s="437">
        <f t="shared" ref="AJ144" si="345">AJ143</f>
        <v>0</v>
      </c>
      <c r="AK144" s="437">
        <f t="shared" ref="AK144" si="346">AK143</f>
        <v>0</v>
      </c>
      <c r="AL144" s="437">
        <f t="shared" ref="AL144" si="347">AL143</f>
        <v>0</v>
      </c>
      <c r="AM144" s="332"/>
    </row>
    <row r="145" spans="1:39" outlineLevel="1">
      <c r="B145" s="555"/>
      <c r="C145" s="317"/>
      <c r="D145" s="317"/>
      <c r="E145" s="317"/>
      <c r="F145" s="317"/>
      <c r="G145" s="317"/>
      <c r="H145" s="317"/>
      <c r="I145" s="317"/>
      <c r="J145" s="317"/>
      <c r="K145" s="317"/>
      <c r="L145" s="317"/>
      <c r="M145" s="317"/>
      <c r="N145" s="317"/>
      <c r="O145" s="317"/>
      <c r="P145" s="317"/>
      <c r="Q145" s="317"/>
      <c r="R145" s="317"/>
      <c r="S145" s="317"/>
      <c r="T145" s="317"/>
      <c r="U145" s="317"/>
      <c r="V145" s="317"/>
      <c r="W145" s="317"/>
      <c r="X145" s="317"/>
      <c r="Y145" s="438"/>
      <c r="Z145" s="451"/>
      <c r="AA145" s="451"/>
      <c r="AB145" s="451"/>
      <c r="AC145" s="451"/>
      <c r="AD145" s="451"/>
      <c r="AE145" s="451"/>
      <c r="AF145" s="451"/>
      <c r="AG145" s="451"/>
      <c r="AH145" s="451"/>
      <c r="AI145" s="451"/>
      <c r="AJ145" s="451"/>
      <c r="AK145" s="451"/>
      <c r="AL145" s="451"/>
      <c r="AM145" s="332"/>
    </row>
    <row r="146" spans="1:39" outlineLevel="1">
      <c r="A146" s="557">
        <v>34</v>
      </c>
      <c r="B146" s="555" t="s">
        <v>127</v>
      </c>
      <c r="C146" s="317" t="s">
        <v>25</v>
      </c>
      <c r="D146" s="321"/>
      <c r="E146" s="321"/>
      <c r="F146" s="321"/>
      <c r="G146" s="321"/>
      <c r="H146" s="321"/>
      <c r="I146" s="321"/>
      <c r="J146" s="321"/>
      <c r="K146" s="321"/>
      <c r="L146" s="321"/>
      <c r="M146" s="321"/>
      <c r="N146" s="321">
        <v>0</v>
      </c>
      <c r="O146" s="321"/>
      <c r="P146" s="321"/>
      <c r="Q146" s="321"/>
      <c r="R146" s="321"/>
      <c r="S146" s="321"/>
      <c r="T146" s="321"/>
      <c r="U146" s="321"/>
      <c r="V146" s="321"/>
      <c r="W146" s="321"/>
      <c r="X146" s="321"/>
      <c r="Y146" s="452"/>
      <c r="Z146" s="436"/>
      <c r="AA146" s="436"/>
      <c r="AB146" s="436"/>
      <c r="AC146" s="436"/>
      <c r="AD146" s="436"/>
      <c r="AE146" s="436"/>
      <c r="AF146" s="441"/>
      <c r="AG146" s="441"/>
      <c r="AH146" s="441"/>
      <c r="AI146" s="441"/>
      <c r="AJ146" s="441"/>
      <c r="AK146" s="441"/>
      <c r="AL146" s="441"/>
      <c r="AM146" s="322">
        <f>SUM(Y146:AL146)</f>
        <v>0</v>
      </c>
    </row>
    <row r="147" spans="1:39" outlineLevel="1">
      <c r="B147" s="320" t="s">
        <v>270</v>
      </c>
      <c r="C147" s="317" t="s">
        <v>164</v>
      </c>
      <c r="D147" s="321"/>
      <c r="E147" s="321"/>
      <c r="F147" s="321"/>
      <c r="G147" s="321"/>
      <c r="H147" s="321"/>
      <c r="I147" s="321"/>
      <c r="J147" s="321"/>
      <c r="K147" s="321"/>
      <c r="L147" s="321"/>
      <c r="M147" s="321"/>
      <c r="N147" s="321">
        <f>N146</f>
        <v>0</v>
      </c>
      <c r="O147" s="321"/>
      <c r="P147" s="321"/>
      <c r="Q147" s="321"/>
      <c r="R147" s="321"/>
      <c r="S147" s="321"/>
      <c r="T147" s="321"/>
      <c r="U147" s="321"/>
      <c r="V147" s="321"/>
      <c r="W147" s="321"/>
      <c r="X147" s="321"/>
      <c r="Y147" s="437">
        <f>Y146</f>
        <v>0</v>
      </c>
      <c r="Z147" s="437">
        <f t="shared" ref="Z147" si="348">Z146</f>
        <v>0</v>
      </c>
      <c r="AA147" s="437">
        <f t="shared" ref="AA147" si="349">AA146</f>
        <v>0</v>
      </c>
      <c r="AB147" s="437">
        <f t="shared" ref="AB147" si="350">AB146</f>
        <v>0</v>
      </c>
      <c r="AC147" s="437">
        <f t="shared" ref="AC147" si="351">AC146</f>
        <v>0</v>
      </c>
      <c r="AD147" s="437">
        <f t="shared" ref="AD147" si="352">AD146</f>
        <v>0</v>
      </c>
      <c r="AE147" s="437">
        <f t="shared" ref="AE147" si="353">AE146</f>
        <v>0</v>
      </c>
      <c r="AF147" s="437">
        <f t="shared" ref="AF147" si="354">AF146</f>
        <v>0</v>
      </c>
      <c r="AG147" s="437">
        <f t="shared" ref="AG147" si="355">AG146</f>
        <v>0</v>
      </c>
      <c r="AH147" s="437">
        <f t="shared" ref="AH147" si="356">AH146</f>
        <v>0</v>
      </c>
      <c r="AI147" s="437">
        <f t="shared" ref="AI147" si="357">AI146</f>
        <v>0</v>
      </c>
      <c r="AJ147" s="437">
        <f t="shared" ref="AJ147" si="358">AJ146</f>
        <v>0</v>
      </c>
      <c r="AK147" s="437">
        <f t="shared" ref="AK147" si="359">AK146</f>
        <v>0</v>
      </c>
      <c r="AL147" s="437">
        <f t="shared" ref="AL147" si="360">AL146</f>
        <v>0</v>
      </c>
      <c r="AM147" s="332"/>
    </row>
    <row r="148" spans="1:39" outlineLevel="1">
      <c r="B148" s="555"/>
      <c r="C148" s="317"/>
      <c r="D148" s="317"/>
      <c r="E148" s="317"/>
      <c r="F148" s="317"/>
      <c r="G148" s="317"/>
      <c r="H148" s="317"/>
      <c r="I148" s="317"/>
      <c r="J148" s="317"/>
      <c r="K148" s="317"/>
      <c r="L148" s="317"/>
      <c r="M148" s="317"/>
      <c r="N148" s="317"/>
      <c r="O148" s="317"/>
      <c r="P148" s="317"/>
      <c r="Q148" s="317"/>
      <c r="R148" s="317"/>
      <c r="S148" s="317"/>
      <c r="T148" s="317"/>
      <c r="U148" s="317"/>
      <c r="V148" s="317"/>
      <c r="W148" s="317"/>
      <c r="X148" s="317"/>
      <c r="Y148" s="438"/>
      <c r="Z148" s="451"/>
      <c r="AA148" s="451"/>
      <c r="AB148" s="451"/>
      <c r="AC148" s="451"/>
      <c r="AD148" s="451"/>
      <c r="AE148" s="451"/>
      <c r="AF148" s="451"/>
      <c r="AG148" s="451"/>
      <c r="AH148" s="451"/>
      <c r="AI148" s="451"/>
      <c r="AJ148" s="451"/>
      <c r="AK148" s="451"/>
      <c r="AL148" s="451"/>
      <c r="AM148" s="332"/>
    </row>
    <row r="149" spans="1:39" outlineLevel="1">
      <c r="A149" s="557">
        <v>35</v>
      </c>
      <c r="B149" s="555" t="s">
        <v>128</v>
      </c>
      <c r="C149" s="317" t="s">
        <v>25</v>
      </c>
      <c r="D149" s="321"/>
      <c r="E149" s="321"/>
      <c r="F149" s="321"/>
      <c r="G149" s="321"/>
      <c r="H149" s="321"/>
      <c r="I149" s="321"/>
      <c r="J149" s="321"/>
      <c r="K149" s="321"/>
      <c r="L149" s="321"/>
      <c r="M149" s="321"/>
      <c r="N149" s="321">
        <v>0</v>
      </c>
      <c r="O149" s="321"/>
      <c r="P149" s="321"/>
      <c r="Q149" s="321"/>
      <c r="R149" s="321"/>
      <c r="S149" s="321"/>
      <c r="T149" s="321"/>
      <c r="U149" s="321"/>
      <c r="V149" s="321"/>
      <c r="W149" s="321"/>
      <c r="X149" s="321"/>
      <c r="Y149" s="452"/>
      <c r="Z149" s="436"/>
      <c r="AA149" s="436"/>
      <c r="AB149" s="436"/>
      <c r="AC149" s="436"/>
      <c r="AD149" s="436"/>
      <c r="AE149" s="436"/>
      <c r="AF149" s="441"/>
      <c r="AG149" s="441"/>
      <c r="AH149" s="441"/>
      <c r="AI149" s="441"/>
      <c r="AJ149" s="441"/>
      <c r="AK149" s="441"/>
      <c r="AL149" s="441"/>
      <c r="AM149" s="322">
        <f>SUM(Y149:AL149)</f>
        <v>0</v>
      </c>
    </row>
    <row r="150" spans="1:39" outlineLevel="1">
      <c r="B150" s="320" t="s">
        <v>270</v>
      </c>
      <c r="C150" s="317" t="s">
        <v>164</v>
      </c>
      <c r="D150" s="321"/>
      <c r="E150" s="321"/>
      <c r="F150" s="321"/>
      <c r="G150" s="321"/>
      <c r="H150" s="321"/>
      <c r="I150" s="321"/>
      <c r="J150" s="321"/>
      <c r="K150" s="321"/>
      <c r="L150" s="321"/>
      <c r="M150" s="321"/>
      <c r="N150" s="321">
        <f>N149</f>
        <v>0</v>
      </c>
      <c r="O150" s="321"/>
      <c r="P150" s="321"/>
      <c r="Q150" s="321"/>
      <c r="R150" s="321"/>
      <c r="S150" s="321"/>
      <c r="T150" s="321"/>
      <c r="U150" s="321"/>
      <c r="V150" s="321"/>
      <c r="W150" s="321"/>
      <c r="X150" s="321"/>
      <c r="Y150" s="437">
        <f>Y149</f>
        <v>0</v>
      </c>
      <c r="Z150" s="437">
        <f t="shared" ref="Z150" si="361">Z149</f>
        <v>0</v>
      </c>
      <c r="AA150" s="437">
        <f t="shared" ref="AA150" si="362">AA149</f>
        <v>0</v>
      </c>
      <c r="AB150" s="437">
        <f t="shared" ref="AB150" si="363">AB149</f>
        <v>0</v>
      </c>
      <c r="AC150" s="437">
        <f t="shared" ref="AC150" si="364">AC149</f>
        <v>0</v>
      </c>
      <c r="AD150" s="437">
        <f t="shared" ref="AD150" si="365">AD149</f>
        <v>0</v>
      </c>
      <c r="AE150" s="437">
        <f t="shared" ref="AE150" si="366">AE149</f>
        <v>0</v>
      </c>
      <c r="AF150" s="437">
        <f t="shared" ref="AF150" si="367">AF149</f>
        <v>0</v>
      </c>
      <c r="AG150" s="437">
        <f t="shared" ref="AG150" si="368">AG149</f>
        <v>0</v>
      </c>
      <c r="AH150" s="437">
        <f t="shared" ref="AH150" si="369">AH149</f>
        <v>0</v>
      </c>
      <c r="AI150" s="437">
        <f t="shared" ref="AI150" si="370">AI149</f>
        <v>0</v>
      </c>
      <c r="AJ150" s="437">
        <f t="shared" ref="AJ150" si="371">AJ149</f>
        <v>0</v>
      </c>
      <c r="AK150" s="437">
        <f t="shared" ref="AK150" si="372">AK149</f>
        <v>0</v>
      </c>
      <c r="AL150" s="437">
        <f t="shared" ref="AL150" si="373">AL149</f>
        <v>0</v>
      </c>
      <c r="AM150" s="332"/>
    </row>
    <row r="151" spans="1:39" outlineLevel="1">
      <c r="B151" s="320"/>
      <c r="C151" s="317"/>
      <c r="D151" s="317"/>
      <c r="E151" s="317"/>
      <c r="F151" s="317"/>
      <c r="G151" s="317"/>
      <c r="H151" s="317"/>
      <c r="I151" s="317"/>
      <c r="J151" s="317"/>
      <c r="K151" s="317"/>
      <c r="L151" s="317"/>
      <c r="M151" s="317"/>
      <c r="N151" s="317"/>
      <c r="O151" s="317"/>
      <c r="P151" s="317"/>
      <c r="Q151" s="317"/>
      <c r="R151" s="317"/>
      <c r="S151" s="317"/>
      <c r="T151" s="317"/>
      <c r="U151" s="317"/>
      <c r="V151" s="317"/>
      <c r="W151" s="317"/>
      <c r="X151" s="317"/>
      <c r="Y151" s="438"/>
      <c r="Z151" s="451"/>
      <c r="AA151" s="451"/>
      <c r="AB151" s="451"/>
      <c r="AC151" s="451"/>
      <c r="AD151" s="451"/>
      <c r="AE151" s="451"/>
      <c r="AF151" s="451"/>
      <c r="AG151" s="451"/>
      <c r="AH151" s="451"/>
      <c r="AI151" s="451"/>
      <c r="AJ151" s="451"/>
      <c r="AK151" s="451"/>
      <c r="AL151" s="451"/>
      <c r="AM151" s="332"/>
    </row>
    <row r="152" spans="1:39" ht="15.75" outlineLevel="1">
      <c r="B152" s="314" t="s">
        <v>515</v>
      </c>
      <c r="C152" s="317"/>
      <c r="D152" s="317"/>
      <c r="E152" s="317"/>
      <c r="F152" s="317"/>
      <c r="G152" s="317"/>
      <c r="H152" s="317"/>
      <c r="I152" s="317"/>
      <c r="J152" s="317"/>
      <c r="K152" s="317"/>
      <c r="L152" s="317"/>
      <c r="M152" s="317"/>
      <c r="N152" s="317"/>
      <c r="O152" s="317"/>
      <c r="P152" s="317"/>
      <c r="Q152" s="317"/>
      <c r="R152" s="317"/>
      <c r="S152" s="317"/>
      <c r="T152" s="317"/>
      <c r="U152" s="317"/>
      <c r="V152" s="317"/>
      <c r="W152" s="317"/>
      <c r="X152" s="317"/>
      <c r="Y152" s="438"/>
      <c r="Z152" s="451"/>
      <c r="AA152" s="451"/>
      <c r="AB152" s="451"/>
      <c r="AC152" s="451"/>
      <c r="AD152" s="451"/>
      <c r="AE152" s="451"/>
      <c r="AF152" s="451"/>
      <c r="AG152" s="451"/>
      <c r="AH152" s="451"/>
      <c r="AI152" s="451"/>
      <c r="AJ152" s="451"/>
      <c r="AK152" s="451"/>
      <c r="AL152" s="451"/>
      <c r="AM152" s="332"/>
    </row>
    <row r="153" spans="1:39" ht="45" outlineLevel="1">
      <c r="A153" s="557">
        <v>36</v>
      </c>
      <c r="B153" s="555" t="s">
        <v>129</v>
      </c>
      <c r="C153" s="317" t="s">
        <v>25</v>
      </c>
      <c r="D153" s="321"/>
      <c r="E153" s="321"/>
      <c r="F153" s="321"/>
      <c r="G153" s="321"/>
      <c r="H153" s="321"/>
      <c r="I153" s="321"/>
      <c r="J153" s="321"/>
      <c r="K153" s="321"/>
      <c r="L153" s="321"/>
      <c r="M153" s="321"/>
      <c r="N153" s="321">
        <v>12</v>
      </c>
      <c r="O153" s="321"/>
      <c r="P153" s="321"/>
      <c r="Q153" s="321"/>
      <c r="R153" s="321"/>
      <c r="S153" s="321"/>
      <c r="T153" s="321"/>
      <c r="U153" s="321"/>
      <c r="V153" s="321"/>
      <c r="W153" s="321"/>
      <c r="X153" s="321"/>
      <c r="Y153" s="452"/>
      <c r="Z153" s="436"/>
      <c r="AA153" s="436"/>
      <c r="AB153" s="436"/>
      <c r="AC153" s="436"/>
      <c r="AD153" s="436"/>
      <c r="AE153" s="436"/>
      <c r="AF153" s="441"/>
      <c r="AG153" s="441"/>
      <c r="AH153" s="441"/>
      <c r="AI153" s="441"/>
      <c r="AJ153" s="441"/>
      <c r="AK153" s="441"/>
      <c r="AL153" s="441"/>
      <c r="AM153" s="322">
        <f>SUM(Y153:AL153)</f>
        <v>0</v>
      </c>
    </row>
    <row r="154" spans="1:39" outlineLevel="1">
      <c r="B154" s="320" t="s">
        <v>270</v>
      </c>
      <c r="C154" s="317" t="s">
        <v>164</v>
      </c>
      <c r="D154" s="321"/>
      <c r="E154" s="321"/>
      <c r="F154" s="321"/>
      <c r="G154" s="321"/>
      <c r="H154" s="321"/>
      <c r="I154" s="321"/>
      <c r="J154" s="321"/>
      <c r="K154" s="321"/>
      <c r="L154" s="321"/>
      <c r="M154" s="321"/>
      <c r="N154" s="321">
        <f>N153</f>
        <v>12</v>
      </c>
      <c r="O154" s="321"/>
      <c r="P154" s="321"/>
      <c r="Q154" s="321"/>
      <c r="R154" s="321"/>
      <c r="S154" s="321"/>
      <c r="T154" s="321"/>
      <c r="U154" s="321"/>
      <c r="V154" s="321"/>
      <c r="W154" s="321"/>
      <c r="X154" s="321"/>
      <c r="Y154" s="437">
        <f>Y153</f>
        <v>0</v>
      </c>
      <c r="Z154" s="437">
        <f t="shared" ref="Z154" si="374">Z153</f>
        <v>0</v>
      </c>
      <c r="AA154" s="437">
        <f t="shared" ref="AA154" si="375">AA153</f>
        <v>0</v>
      </c>
      <c r="AB154" s="437">
        <f t="shared" ref="AB154" si="376">AB153</f>
        <v>0</v>
      </c>
      <c r="AC154" s="437">
        <f t="shared" ref="AC154" si="377">AC153</f>
        <v>0</v>
      </c>
      <c r="AD154" s="437">
        <f t="shared" ref="AD154" si="378">AD153</f>
        <v>0</v>
      </c>
      <c r="AE154" s="437">
        <f t="shared" ref="AE154" si="379">AE153</f>
        <v>0</v>
      </c>
      <c r="AF154" s="437">
        <f t="shared" ref="AF154" si="380">AF153</f>
        <v>0</v>
      </c>
      <c r="AG154" s="437">
        <f t="shared" ref="AG154" si="381">AG153</f>
        <v>0</v>
      </c>
      <c r="AH154" s="437">
        <f t="shared" ref="AH154" si="382">AH153</f>
        <v>0</v>
      </c>
      <c r="AI154" s="437">
        <f t="shared" ref="AI154" si="383">AI153</f>
        <v>0</v>
      </c>
      <c r="AJ154" s="437">
        <f t="shared" ref="AJ154" si="384">AJ153</f>
        <v>0</v>
      </c>
      <c r="AK154" s="437">
        <f t="shared" ref="AK154" si="385">AK153</f>
        <v>0</v>
      </c>
      <c r="AL154" s="437">
        <f t="shared" ref="AL154" si="386">AL153</f>
        <v>0</v>
      </c>
      <c r="AM154" s="332"/>
    </row>
    <row r="155" spans="1:39" outlineLevel="1">
      <c r="B155" s="555"/>
      <c r="C155" s="317"/>
      <c r="D155" s="317"/>
      <c r="E155" s="317"/>
      <c r="F155" s="317"/>
      <c r="G155" s="317"/>
      <c r="H155" s="317"/>
      <c r="I155" s="317"/>
      <c r="J155" s="317"/>
      <c r="K155" s="317"/>
      <c r="L155" s="317"/>
      <c r="M155" s="317"/>
      <c r="N155" s="317"/>
      <c r="O155" s="317"/>
      <c r="P155" s="317"/>
      <c r="Q155" s="317"/>
      <c r="R155" s="317"/>
      <c r="S155" s="317"/>
      <c r="T155" s="317"/>
      <c r="U155" s="317"/>
      <c r="V155" s="317"/>
      <c r="W155" s="317"/>
      <c r="X155" s="317"/>
      <c r="Y155" s="438"/>
      <c r="Z155" s="451"/>
      <c r="AA155" s="451"/>
      <c r="AB155" s="451"/>
      <c r="AC155" s="451"/>
      <c r="AD155" s="451"/>
      <c r="AE155" s="451"/>
      <c r="AF155" s="451"/>
      <c r="AG155" s="451"/>
      <c r="AH155" s="451"/>
      <c r="AI155" s="451"/>
      <c r="AJ155" s="451"/>
      <c r="AK155" s="451"/>
      <c r="AL155" s="451"/>
      <c r="AM155" s="332"/>
    </row>
    <row r="156" spans="1:39" ht="30" outlineLevel="1">
      <c r="A156" s="557">
        <v>37</v>
      </c>
      <c r="B156" s="555" t="s">
        <v>130</v>
      </c>
      <c r="C156" s="317" t="s">
        <v>25</v>
      </c>
      <c r="D156" s="321"/>
      <c r="E156" s="321"/>
      <c r="F156" s="321"/>
      <c r="G156" s="321"/>
      <c r="H156" s="321"/>
      <c r="I156" s="321"/>
      <c r="J156" s="321"/>
      <c r="K156" s="321"/>
      <c r="L156" s="321"/>
      <c r="M156" s="321"/>
      <c r="N156" s="321">
        <v>0</v>
      </c>
      <c r="O156" s="321"/>
      <c r="P156" s="321"/>
      <c r="Q156" s="321"/>
      <c r="R156" s="321"/>
      <c r="S156" s="321"/>
      <c r="T156" s="321"/>
      <c r="U156" s="321"/>
      <c r="V156" s="321"/>
      <c r="W156" s="321"/>
      <c r="X156" s="321"/>
      <c r="Y156" s="452"/>
      <c r="Z156" s="436"/>
      <c r="AA156" s="436"/>
      <c r="AB156" s="436"/>
      <c r="AC156" s="436"/>
      <c r="AD156" s="436"/>
      <c r="AE156" s="436"/>
      <c r="AF156" s="441"/>
      <c r="AG156" s="441"/>
      <c r="AH156" s="441"/>
      <c r="AI156" s="441"/>
      <c r="AJ156" s="441"/>
      <c r="AK156" s="441"/>
      <c r="AL156" s="441"/>
      <c r="AM156" s="322">
        <f>SUM(Y156:AL156)</f>
        <v>0</v>
      </c>
    </row>
    <row r="157" spans="1:39" outlineLevel="1">
      <c r="B157" s="320" t="s">
        <v>270</v>
      </c>
      <c r="C157" s="317" t="s">
        <v>164</v>
      </c>
      <c r="D157" s="321"/>
      <c r="E157" s="321"/>
      <c r="F157" s="321"/>
      <c r="G157" s="321"/>
      <c r="H157" s="321"/>
      <c r="I157" s="321"/>
      <c r="J157" s="321"/>
      <c r="K157" s="321"/>
      <c r="L157" s="321"/>
      <c r="M157" s="321"/>
      <c r="N157" s="321">
        <f>N156</f>
        <v>0</v>
      </c>
      <c r="O157" s="321"/>
      <c r="P157" s="321"/>
      <c r="Q157" s="321"/>
      <c r="R157" s="321"/>
      <c r="S157" s="321"/>
      <c r="T157" s="321"/>
      <c r="U157" s="321"/>
      <c r="V157" s="321"/>
      <c r="W157" s="321"/>
      <c r="X157" s="321"/>
      <c r="Y157" s="437">
        <f>Y156</f>
        <v>0</v>
      </c>
      <c r="Z157" s="437">
        <f t="shared" ref="Z157" si="387">Z156</f>
        <v>0</v>
      </c>
      <c r="AA157" s="437">
        <f t="shared" ref="AA157" si="388">AA156</f>
        <v>0</v>
      </c>
      <c r="AB157" s="437">
        <f t="shared" ref="AB157" si="389">AB156</f>
        <v>0</v>
      </c>
      <c r="AC157" s="437">
        <f t="shared" ref="AC157" si="390">AC156</f>
        <v>0</v>
      </c>
      <c r="AD157" s="437">
        <f t="shared" ref="AD157" si="391">AD156</f>
        <v>0</v>
      </c>
      <c r="AE157" s="437">
        <f t="shared" ref="AE157" si="392">AE156</f>
        <v>0</v>
      </c>
      <c r="AF157" s="437">
        <f t="shared" ref="AF157" si="393">AF156</f>
        <v>0</v>
      </c>
      <c r="AG157" s="437">
        <f t="shared" ref="AG157" si="394">AG156</f>
        <v>0</v>
      </c>
      <c r="AH157" s="437">
        <f t="shared" ref="AH157" si="395">AH156</f>
        <v>0</v>
      </c>
      <c r="AI157" s="437">
        <f t="shared" ref="AI157" si="396">AI156</f>
        <v>0</v>
      </c>
      <c r="AJ157" s="437">
        <f t="shared" ref="AJ157" si="397">AJ156</f>
        <v>0</v>
      </c>
      <c r="AK157" s="437">
        <f t="shared" ref="AK157" si="398">AK156</f>
        <v>0</v>
      </c>
      <c r="AL157" s="437">
        <f t="shared" ref="AL157" si="399">AL156</f>
        <v>0</v>
      </c>
      <c r="AM157" s="332"/>
    </row>
    <row r="158" spans="1:39" outlineLevel="1">
      <c r="B158" s="555"/>
      <c r="C158" s="317"/>
      <c r="D158" s="317"/>
      <c r="E158" s="317"/>
      <c r="F158" s="317"/>
      <c r="G158" s="317"/>
      <c r="H158" s="317"/>
      <c r="I158" s="317"/>
      <c r="J158" s="317"/>
      <c r="K158" s="317"/>
      <c r="L158" s="317"/>
      <c r="M158" s="317"/>
      <c r="N158" s="317"/>
      <c r="O158" s="317"/>
      <c r="P158" s="317"/>
      <c r="Q158" s="317"/>
      <c r="R158" s="317"/>
      <c r="S158" s="317"/>
      <c r="T158" s="317"/>
      <c r="U158" s="317"/>
      <c r="V158" s="317"/>
      <c r="W158" s="317"/>
      <c r="X158" s="317"/>
      <c r="Y158" s="438"/>
      <c r="Z158" s="451"/>
      <c r="AA158" s="451"/>
      <c r="AB158" s="451"/>
      <c r="AC158" s="451"/>
      <c r="AD158" s="451"/>
      <c r="AE158" s="451"/>
      <c r="AF158" s="451"/>
      <c r="AG158" s="451"/>
      <c r="AH158" s="451"/>
      <c r="AI158" s="451"/>
      <c r="AJ158" s="451"/>
      <c r="AK158" s="451"/>
      <c r="AL158" s="451"/>
      <c r="AM158" s="332"/>
    </row>
    <row r="159" spans="1:39" outlineLevel="1">
      <c r="A159" s="557">
        <v>38</v>
      </c>
      <c r="B159" s="555" t="s">
        <v>131</v>
      </c>
      <c r="C159" s="317" t="s">
        <v>25</v>
      </c>
      <c r="D159" s="321"/>
      <c r="E159" s="321"/>
      <c r="F159" s="321"/>
      <c r="G159" s="321"/>
      <c r="H159" s="321"/>
      <c r="I159" s="321"/>
      <c r="J159" s="321"/>
      <c r="K159" s="321"/>
      <c r="L159" s="321"/>
      <c r="M159" s="321"/>
      <c r="N159" s="321">
        <v>0</v>
      </c>
      <c r="O159" s="321"/>
      <c r="P159" s="321"/>
      <c r="Q159" s="321"/>
      <c r="R159" s="321"/>
      <c r="S159" s="321"/>
      <c r="T159" s="321"/>
      <c r="U159" s="321"/>
      <c r="V159" s="321"/>
      <c r="W159" s="321"/>
      <c r="X159" s="321"/>
      <c r="Y159" s="452"/>
      <c r="Z159" s="436"/>
      <c r="AA159" s="436"/>
      <c r="AB159" s="436"/>
      <c r="AC159" s="436"/>
      <c r="AD159" s="436"/>
      <c r="AE159" s="436"/>
      <c r="AF159" s="441"/>
      <c r="AG159" s="441"/>
      <c r="AH159" s="441"/>
      <c r="AI159" s="441"/>
      <c r="AJ159" s="441"/>
      <c r="AK159" s="441"/>
      <c r="AL159" s="441"/>
      <c r="AM159" s="322">
        <f>SUM(Y159:AL159)</f>
        <v>0</v>
      </c>
    </row>
    <row r="160" spans="1:39" outlineLevel="1">
      <c r="B160" s="320" t="s">
        <v>270</v>
      </c>
      <c r="C160" s="317" t="s">
        <v>164</v>
      </c>
      <c r="D160" s="321"/>
      <c r="E160" s="321"/>
      <c r="F160" s="321"/>
      <c r="G160" s="321"/>
      <c r="H160" s="321"/>
      <c r="I160" s="321"/>
      <c r="J160" s="321"/>
      <c r="K160" s="321"/>
      <c r="L160" s="321"/>
      <c r="M160" s="321"/>
      <c r="N160" s="321">
        <f>N159</f>
        <v>0</v>
      </c>
      <c r="O160" s="321"/>
      <c r="P160" s="321"/>
      <c r="Q160" s="321"/>
      <c r="R160" s="321"/>
      <c r="S160" s="321"/>
      <c r="T160" s="321"/>
      <c r="U160" s="321"/>
      <c r="V160" s="321"/>
      <c r="W160" s="321"/>
      <c r="X160" s="321"/>
      <c r="Y160" s="437">
        <f>Y159</f>
        <v>0</v>
      </c>
      <c r="Z160" s="437">
        <f t="shared" ref="Z160" si="400">Z159</f>
        <v>0</v>
      </c>
      <c r="AA160" s="437">
        <f t="shared" ref="AA160" si="401">AA159</f>
        <v>0</v>
      </c>
      <c r="AB160" s="437">
        <f t="shared" ref="AB160" si="402">AB159</f>
        <v>0</v>
      </c>
      <c r="AC160" s="437">
        <f t="shared" ref="AC160" si="403">AC159</f>
        <v>0</v>
      </c>
      <c r="AD160" s="437">
        <f t="shared" ref="AD160" si="404">AD159</f>
        <v>0</v>
      </c>
      <c r="AE160" s="437">
        <f t="shared" ref="AE160" si="405">AE159</f>
        <v>0</v>
      </c>
      <c r="AF160" s="437">
        <f t="shared" ref="AF160" si="406">AF159</f>
        <v>0</v>
      </c>
      <c r="AG160" s="437">
        <f t="shared" ref="AG160" si="407">AG159</f>
        <v>0</v>
      </c>
      <c r="AH160" s="437">
        <f t="shared" ref="AH160" si="408">AH159</f>
        <v>0</v>
      </c>
      <c r="AI160" s="437">
        <f t="shared" ref="AI160" si="409">AI159</f>
        <v>0</v>
      </c>
      <c r="AJ160" s="437">
        <f t="shared" ref="AJ160" si="410">AJ159</f>
        <v>0</v>
      </c>
      <c r="AK160" s="437">
        <f t="shared" ref="AK160" si="411">AK159</f>
        <v>0</v>
      </c>
      <c r="AL160" s="437">
        <f t="shared" ref="AL160" si="412">AL159</f>
        <v>0</v>
      </c>
      <c r="AM160" s="332"/>
    </row>
    <row r="161" spans="1:39" outlineLevel="1">
      <c r="B161" s="555"/>
      <c r="C161" s="317"/>
      <c r="D161" s="317"/>
      <c r="E161" s="317"/>
      <c r="F161" s="317"/>
      <c r="G161" s="317"/>
      <c r="H161" s="317"/>
      <c r="I161" s="317"/>
      <c r="J161" s="317"/>
      <c r="K161" s="317"/>
      <c r="L161" s="317"/>
      <c r="M161" s="317"/>
      <c r="N161" s="317"/>
      <c r="O161" s="317"/>
      <c r="P161" s="317"/>
      <c r="Q161" s="317"/>
      <c r="R161" s="317"/>
      <c r="S161" s="317"/>
      <c r="T161" s="317"/>
      <c r="U161" s="317"/>
      <c r="V161" s="317"/>
      <c r="W161" s="317"/>
      <c r="X161" s="317"/>
      <c r="Y161" s="438"/>
      <c r="Z161" s="451"/>
      <c r="AA161" s="451"/>
      <c r="AB161" s="451"/>
      <c r="AC161" s="451"/>
      <c r="AD161" s="451"/>
      <c r="AE161" s="451"/>
      <c r="AF161" s="451"/>
      <c r="AG161" s="451"/>
      <c r="AH161" s="451"/>
      <c r="AI161" s="451"/>
      <c r="AJ161" s="451"/>
      <c r="AK161" s="451"/>
      <c r="AL161" s="451"/>
      <c r="AM161" s="332"/>
    </row>
    <row r="162" spans="1:39" ht="30" outlineLevel="1">
      <c r="A162" s="557">
        <v>39</v>
      </c>
      <c r="B162" s="555" t="s">
        <v>132</v>
      </c>
      <c r="C162" s="317" t="s">
        <v>25</v>
      </c>
      <c r="D162" s="321"/>
      <c r="E162" s="321"/>
      <c r="F162" s="321"/>
      <c r="G162" s="321"/>
      <c r="H162" s="321"/>
      <c r="I162" s="321"/>
      <c r="J162" s="321"/>
      <c r="K162" s="321"/>
      <c r="L162" s="321"/>
      <c r="M162" s="321"/>
      <c r="N162" s="321">
        <v>0</v>
      </c>
      <c r="O162" s="321"/>
      <c r="P162" s="321"/>
      <c r="Q162" s="321"/>
      <c r="R162" s="321"/>
      <c r="S162" s="321"/>
      <c r="T162" s="321"/>
      <c r="U162" s="321"/>
      <c r="V162" s="321"/>
      <c r="W162" s="321"/>
      <c r="X162" s="321"/>
      <c r="Y162" s="452"/>
      <c r="Z162" s="436"/>
      <c r="AA162" s="436"/>
      <c r="AB162" s="436"/>
      <c r="AC162" s="436"/>
      <c r="AD162" s="436"/>
      <c r="AE162" s="436"/>
      <c r="AF162" s="441"/>
      <c r="AG162" s="441"/>
      <c r="AH162" s="441"/>
      <c r="AI162" s="441"/>
      <c r="AJ162" s="441"/>
      <c r="AK162" s="441"/>
      <c r="AL162" s="441"/>
      <c r="AM162" s="322">
        <f>SUM(Y162:AL162)</f>
        <v>0</v>
      </c>
    </row>
    <row r="163" spans="1:39" outlineLevel="1">
      <c r="B163" s="320" t="s">
        <v>270</v>
      </c>
      <c r="C163" s="317" t="s">
        <v>164</v>
      </c>
      <c r="D163" s="321"/>
      <c r="E163" s="321"/>
      <c r="F163" s="321"/>
      <c r="G163" s="321"/>
      <c r="H163" s="321"/>
      <c r="I163" s="321"/>
      <c r="J163" s="321"/>
      <c r="K163" s="321"/>
      <c r="L163" s="321"/>
      <c r="M163" s="321"/>
      <c r="N163" s="321">
        <f>N162</f>
        <v>0</v>
      </c>
      <c r="O163" s="321"/>
      <c r="P163" s="321"/>
      <c r="Q163" s="321"/>
      <c r="R163" s="321"/>
      <c r="S163" s="321"/>
      <c r="T163" s="321"/>
      <c r="U163" s="321"/>
      <c r="V163" s="321"/>
      <c r="W163" s="321"/>
      <c r="X163" s="321"/>
      <c r="Y163" s="437">
        <f>Y162</f>
        <v>0</v>
      </c>
      <c r="Z163" s="437">
        <f t="shared" ref="Z163" si="413">Z162</f>
        <v>0</v>
      </c>
      <c r="AA163" s="437">
        <f t="shared" ref="AA163" si="414">AA162</f>
        <v>0</v>
      </c>
      <c r="AB163" s="437">
        <f t="shared" ref="AB163" si="415">AB162</f>
        <v>0</v>
      </c>
      <c r="AC163" s="437">
        <f t="shared" ref="AC163" si="416">AC162</f>
        <v>0</v>
      </c>
      <c r="AD163" s="437">
        <f t="shared" ref="AD163" si="417">AD162</f>
        <v>0</v>
      </c>
      <c r="AE163" s="437">
        <f t="shared" ref="AE163" si="418">AE162</f>
        <v>0</v>
      </c>
      <c r="AF163" s="437">
        <f t="shared" ref="AF163" si="419">AF162</f>
        <v>0</v>
      </c>
      <c r="AG163" s="437">
        <f t="shared" ref="AG163" si="420">AG162</f>
        <v>0</v>
      </c>
      <c r="AH163" s="437">
        <f t="shared" ref="AH163" si="421">AH162</f>
        <v>0</v>
      </c>
      <c r="AI163" s="437">
        <f t="shared" ref="AI163" si="422">AI162</f>
        <v>0</v>
      </c>
      <c r="AJ163" s="437">
        <f t="shared" ref="AJ163" si="423">AJ162</f>
        <v>0</v>
      </c>
      <c r="AK163" s="437">
        <f t="shared" ref="AK163" si="424">AK162</f>
        <v>0</v>
      </c>
      <c r="AL163" s="437">
        <f t="shared" ref="AL163" si="425">AL162</f>
        <v>0</v>
      </c>
      <c r="AM163" s="332"/>
    </row>
    <row r="164" spans="1:39" outlineLevel="1">
      <c r="B164" s="555"/>
      <c r="C164" s="317"/>
      <c r="D164" s="317"/>
      <c r="E164" s="317"/>
      <c r="F164" s="317"/>
      <c r="G164" s="317"/>
      <c r="H164" s="317"/>
      <c r="I164" s="317"/>
      <c r="J164" s="317"/>
      <c r="K164" s="317"/>
      <c r="L164" s="317"/>
      <c r="M164" s="317"/>
      <c r="N164" s="317"/>
      <c r="O164" s="317"/>
      <c r="P164" s="317"/>
      <c r="Q164" s="317"/>
      <c r="R164" s="317"/>
      <c r="S164" s="317"/>
      <c r="T164" s="317"/>
      <c r="U164" s="317"/>
      <c r="V164" s="317"/>
      <c r="W164" s="317"/>
      <c r="X164" s="317"/>
      <c r="Y164" s="438"/>
      <c r="Z164" s="451"/>
      <c r="AA164" s="451"/>
      <c r="AB164" s="451"/>
      <c r="AC164" s="451"/>
      <c r="AD164" s="451"/>
      <c r="AE164" s="451"/>
      <c r="AF164" s="451"/>
      <c r="AG164" s="451"/>
      <c r="AH164" s="451"/>
      <c r="AI164" s="451"/>
      <c r="AJ164" s="451"/>
      <c r="AK164" s="451"/>
      <c r="AL164" s="451"/>
      <c r="AM164" s="332"/>
    </row>
    <row r="165" spans="1:39" ht="30" outlineLevel="1">
      <c r="A165" s="557">
        <v>40</v>
      </c>
      <c r="B165" s="555" t="s">
        <v>133</v>
      </c>
      <c r="C165" s="317" t="s">
        <v>25</v>
      </c>
      <c r="D165" s="321"/>
      <c r="E165" s="321"/>
      <c r="F165" s="321"/>
      <c r="G165" s="321"/>
      <c r="H165" s="321"/>
      <c r="I165" s="321"/>
      <c r="J165" s="321"/>
      <c r="K165" s="321"/>
      <c r="L165" s="321"/>
      <c r="M165" s="321"/>
      <c r="N165" s="321">
        <v>0</v>
      </c>
      <c r="O165" s="321"/>
      <c r="P165" s="321"/>
      <c r="Q165" s="321"/>
      <c r="R165" s="321"/>
      <c r="S165" s="321"/>
      <c r="T165" s="321"/>
      <c r="U165" s="321"/>
      <c r="V165" s="321"/>
      <c r="W165" s="321"/>
      <c r="X165" s="321"/>
      <c r="Y165" s="452"/>
      <c r="Z165" s="436"/>
      <c r="AA165" s="436"/>
      <c r="AB165" s="436"/>
      <c r="AC165" s="436"/>
      <c r="AD165" s="436"/>
      <c r="AE165" s="436"/>
      <c r="AF165" s="441"/>
      <c r="AG165" s="441"/>
      <c r="AH165" s="441"/>
      <c r="AI165" s="441"/>
      <c r="AJ165" s="441"/>
      <c r="AK165" s="441"/>
      <c r="AL165" s="441"/>
      <c r="AM165" s="322">
        <f>SUM(Y165:AL165)</f>
        <v>0</v>
      </c>
    </row>
    <row r="166" spans="1:39" outlineLevel="1">
      <c r="B166" s="320" t="s">
        <v>270</v>
      </c>
      <c r="C166" s="317" t="s">
        <v>164</v>
      </c>
      <c r="D166" s="321"/>
      <c r="E166" s="321"/>
      <c r="F166" s="321"/>
      <c r="G166" s="321"/>
      <c r="H166" s="321"/>
      <c r="I166" s="321"/>
      <c r="J166" s="321"/>
      <c r="K166" s="321"/>
      <c r="L166" s="321"/>
      <c r="M166" s="321"/>
      <c r="N166" s="321">
        <f>N165</f>
        <v>0</v>
      </c>
      <c r="O166" s="321"/>
      <c r="P166" s="321"/>
      <c r="Q166" s="321"/>
      <c r="R166" s="321"/>
      <c r="S166" s="321"/>
      <c r="T166" s="321"/>
      <c r="U166" s="321"/>
      <c r="V166" s="321"/>
      <c r="W166" s="321"/>
      <c r="X166" s="321"/>
      <c r="Y166" s="437">
        <f>Y165</f>
        <v>0</v>
      </c>
      <c r="Z166" s="437">
        <f t="shared" ref="Z166" si="426">Z165</f>
        <v>0</v>
      </c>
      <c r="AA166" s="437">
        <f t="shared" ref="AA166" si="427">AA165</f>
        <v>0</v>
      </c>
      <c r="AB166" s="437">
        <f t="shared" ref="AB166" si="428">AB165</f>
        <v>0</v>
      </c>
      <c r="AC166" s="437">
        <f t="shared" ref="AC166" si="429">AC165</f>
        <v>0</v>
      </c>
      <c r="AD166" s="437">
        <f t="shared" ref="AD166" si="430">AD165</f>
        <v>0</v>
      </c>
      <c r="AE166" s="437">
        <f t="shared" ref="AE166" si="431">AE165</f>
        <v>0</v>
      </c>
      <c r="AF166" s="437">
        <f t="shared" ref="AF166" si="432">AF165</f>
        <v>0</v>
      </c>
      <c r="AG166" s="437">
        <f t="shared" ref="AG166" si="433">AG165</f>
        <v>0</v>
      </c>
      <c r="AH166" s="437">
        <f t="shared" ref="AH166" si="434">AH165</f>
        <v>0</v>
      </c>
      <c r="AI166" s="437">
        <f t="shared" ref="AI166" si="435">AI165</f>
        <v>0</v>
      </c>
      <c r="AJ166" s="437">
        <f t="shared" ref="AJ166" si="436">AJ165</f>
        <v>0</v>
      </c>
      <c r="AK166" s="437">
        <f t="shared" ref="AK166" si="437">AK165</f>
        <v>0</v>
      </c>
      <c r="AL166" s="437">
        <f t="shared" ref="AL166" si="438">AL165</f>
        <v>0</v>
      </c>
      <c r="AM166" s="332"/>
    </row>
    <row r="167" spans="1:39" outlineLevel="1">
      <c r="B167" s="555"/>
      <c r="C167" s="317"/>
      <c r="D167" s="317"/>
      <c r="E167" s="317"/>
      <c r="F167" s="317"/>
      <c r="G167" s="317"/>
      <c r="H167" s="317"/>
      <c r="I167" s="317"/>
      <c r="J167" s="317"/>
      <c r="K167" s="317"/>
      <c r="L167" s="317"/>
      <c r="M167" s="317"/>
      <c r="N167" s="317"/>
      <c r="O167" s="317"/>
      <c r="P167" s="317"/>
      <c r="Q167" s="317"/>
      <c r="R167" s="317"/>
      <c r="S167" s="317"/>
      <c r="T167" s="317"/>
      <c r="U167" s="317"/>
      <c r="V167" s="317"/>
      <c r="W167" s="317"/>
      <c r="X167" s="317"/>
      <c r="Y167" s="438"/>
      <c r="Z167" s="451"/>
      <c r="AA167" s="451"/>
      <c r="AB167" s="451"/>
      <c r="AC167" s="451"/>
      <c r="AD167" s="451"/>
      <c r="AE167" s="451"/>
      <c r="AF167" s="451"/>
      <c r="AG167" s="451"/>
      <c r="AH167" s="451"/>
      <c r="AI167" s="451"/>
      <c r="AJ167" s="451"/>
      <c r="AK167" s="451"/>
      <c r="AL167" s="451"/>
      <c r="AM167" s="332"/>
    </row>
    <row r="168" spans="1:39" ht="45" outlineLevel="1">
      <c r="A168" s="557">
        <v>41</v>
      </c>
      <c r="B168" s="555" t="s">
        <v>134</v>
      </c>
      <c r="C168" s="317" t="s">
        <v>25</v>
      </c>
      <c r="D168" s="321"/>
      <c r="E168" s="321"/>
      <c r="F168" s="321"/>
      <c r="G168" s="321"/>
      <c r="H168" s="321"/>
      <c r="I168" s="321"/>
      <c r="J168" s="321"/>
      <c r="K168" s="321"/>
      <c r="L168" s="321"/>
      <c r="M168" s="321"/>
      <c r="N168" s="321">
        <v>0</v>
      </c>
      <c r="O168" s="321"/>
      <c r="P168" s="321"/>
      <c r="Q168" s="321"/>
      <c r="R168" s="321"/>
      <c r="S168" s="321"/>
      <c r="T168" s="321"/>
      <c r="U168" s="321"/>
      <c r="V168" s="321"/>
      <c r="W168" s="321"/>
      <c r="X168" s="321"/>
      <c r="Y168" s="452"/>
      <c r="Z168" s="436"/>
      <c r="AA168" s="436"/>
      <c r="AB168" s="436"/>
      <c r="AC168" s="436"/>
      <c r="AD168" s="436"/>
      <c r="AE168" s="436"/>
      <c r="AF168" s="441"/>
      <c r="AG168" s="441"/>
      <c r="AH168" s="441"/>
      <c r="AI168" s="441"/>
      <c r="AJ168" s="441"/>
      <c r="AK168" s="441"/>
      <c r="AL168" s="441"/>
      <c r="AM168" s="322">
        <f>SUM(Y168:AL168)</f>
        <v>0</v>
      </c>
    </row>
    <row r="169" spans="1:39" outlineLevel="1">
      <c r="B169" s="320" t="s">
        <v>270</v>
      </c>
      <c r="C169" s="317" t="s">
        <v>164</v>
      </c>
      <c r="D169" s="321"/>
      <c r="E169" s="321"/>
      <c r="F169" s="321"/>
      <c r="G169" s="321"/>
      <c r="H169" s="321"/>
      <c r="I169" s="321"/>
      <c r="J169" s="321"/>
      <c r="K169" s="321"/>
      <c r="L169" s="321"/>
      <c r="M169" s="321"/>
      <c r="N169" s="321">
        <f>N168</f>
        <v>0</v>
      </c>
      <c r="O169" s="321"/>
      <c r="P169" s="321"/>
      <c r="Q169" s="321"/>
      <c r="R169" s="321"/>
      <c r="S169" s="321"/>
      <c r="T169" s="321"/>
      <c r="U169" s="321"/>
      <c r="V169" s="321"/>
      <c r="W169" s="321"/>
      <c r="X169" s="321"/>
      <c r="Y169" s="437">
        <f>Y168</f>
        <v>0</v>
      </c>
      <c r="Z169" s="437">
        <f t="shared" ref="Z169" si="439">Z168</f>
        <v>0</v>
      </c>
      <c r="AA169" s="437">
        <f t="shared" ref="AA169" si="440">AA168</f>
        <v>0</v>
      </c>
      <c r="AB169" s="437">
        <f t="shared" ref="AB169" si="441">AB168</f>
        <v>0</v>
      </c>
      <c r="AC169" s="437">
        <f t="shared" ref="AC169" si="442">AC168</f>
        <v>0</v>
      </c>
      <c r="AD169" s="437">
        <f t="shared" ref="AD169" si="443">AD168</f>
        <v>0</v>
      </c>
      <c r="AE169" s="437">
        <f t="shared" ref="AE169" si="444">AE168</f>
        <v>0</v>
      </c>
      <c r="AF169" s="437">
        <f t="shared" ref="AF169" si="445">AF168</f>
        <v>0</v>
      </c>
      <c r="AG169" s="437">
        <f t="shared" ref="AG169" si="446">AG168</f>
        <v>0</v>
      </c>
      <c r="AH169" s="437">
        <f t="shared" ref="AH169" si="447">AH168</f>
        <v>0</v>
      </c>
      <c r="AI169" s="437">
        <f t="shared" ref="AI169" si="448">AI168</f>
        <v>0</v>
      </c>
      <c r="AJ169" s="437">
        <f t="shared" ref="AJ169" si="449">AJ168</f>
        <v>0</v>
      </c>
      <c r="AK169" s="437">
        <f t="shared" ref="AK169" si="450">AK168</f>
        <v>0</v>
      </c>
      <c r="AL169" s="437">
        <f t="shared" ref="AL169" si="451">AL168</f>
        <v>0</v>
      </c>
      <c r="AM169" s="332"/>
    </row>
    <row r="170" spans="1:39" outlineLevel="1">
      <c r="B170" s="555"/>
      <c r="C170" s="317"/>
      <c r="D170" s="317"/>
      <c r="E170" s="317"/>
      <c r="F170" s="317"/>
      <c r="G170" s="317"/>
      <c r="H170" s="317"/>
      <c r="I170" s="317"/>
      <c r="J170" s="317"/>
      <c r="K170" s="317"/>
      <c r="L170" s="317"/>
      <c r="M170" s="317"/>
      <c r="N170" s="317"/>
      <c r="O170" s="317"/>
      <c r="P170" s="317"/>
      <c r="Q170" s="317"/>
      <c r="R170" s="317"/>
      <c r="S170" s="317"/>
      <c r="T170" s="317"/>
      <c r="U170" s="317"/>
      <c r="V170" s="317"/>
      <c r="W170" s="317"/>
      <c r="X170" s="317"/>
      <c r="Y170" s="438"/>
      <c r="Z170" s="451"/>
      <c r="AA170" s="451"/>
      <c r="AB170" s="451"/>
      <c r="AC170" s="451"/>
      <c r="AD170" s="451"/>
      <c r="AE170" s="451"/>
      <c r="AF170" s="451"/>
      <c r="AG170" s="451"/>
      <c r="AH170" s="451"/>
      <c r="AI170" s="451"/>
      <c r="AJ170" s="451"/>
      <c r="AK170" s="451"/>
      <c r="AL170" s="451"/>
      <c r="AM170" s="332"/>
    </row>
    <row r="171" spans="1:39" ht="45" outlineLevel="1">
      <c r="A171" s="557">
        <v>42</v>
      </c>
      <c r="B171" s="555" t="s">
        <v>135</v>
      </c>
      <c r="C171" s="317" t="s">
        <v>25</v>
      </c>
      <c r="D171" s="321"/>
      <c r="E171" s="321"/>
      <c r="F171" s="321"/>
      <c r="G171" s="321"/>
      <c r="H171" s="321"/>
      <c r="I171" s="321"/>
      <c r="J171" s="321"/>
      <c r="K171" s="321"/>
      <c r="L171" s="321"/>
      <c r="M171" s="321"/>
      <c r="N171" s="317"/>
      <c r="O171" s="321"/>
      <c r="P171" s="321"/>
      <c r="Q171" s="321"/>
      <c r="R171" s="321"/>
      <c r="S171" s="321"/>
      <c r="T171" s="321"/>
      <c r="U171" s="321"/>
      <c r="V171" s="321"/>
      <c r="W171" s="321"/>
      <c r="X171" s="321"/>
      <c r="Y171" s="452"/>
      <c r="Z171" s="436"/>
      <c r="AA171" s="436"/>
      <c r="AB171" s="436"/>
      <c r="AC171" s="436"/>
      <c r="AD171" s="436"/>
      <c r="AE171" s="436"/>
      <c r="AF171" s="441"/>
      <c r="AG171" s="441"/>
      <c r="AH171" s="441"/>
      <c r="AI171" s="441"/>
      <c r="AJ171" s="441"/>
      <c r="AK171" s="441"/>
      <c r="AL171" s="441"/>
      <c r="AM171" s="322">
        <f>SUM(Y171:AL171)</f>
        <v>0</v>
      </c>
    </row>
    <row r="172" spans="1:39" outlineLevel="1">
      <c r="B172" s="320" t="s">
        <v>270</v>
      </c>
      <c r="C172" s="317" t="s">
        <v>164</v>
      </c>
      <c r="D172" s="321"/>
      <c r="E172" s="321"/>
      <c r="F172" s="321"/>
      <c r="G172" s="321"/>
      <c r="H172" s="321"/>
      <c r="I172" s="321"/>
      <c r="J172" s="321"/>
      <c r="K172" s="321"/>
      <c r="L172" s="321"/>
      <c r="M172" s="321"/>
      <c r="N172" s="494"/>
      <c r="O172" s="321"/>
      <c r="P172" s="321"/>
      <c r="Q172" s="321"/>
      <c r="R172" s="321"/>
      <c r="S172" s="321"/>
      <c r="T172" s="321"/>
      <c r="U172" s="321"/>
      <c r="V172" s="321"/>
      <c r="W172" s="321"/>
      <c r="X172" s="321"/>
      <c r="Y172" s="437">
        <f>Y171</f>
        <v>0</v>
      </c>
      <c r="Z172" s="437">
        <f t="shared" ref="Z172" si="452">Z171</f>
        <v>0</v>
      </c>
      <c r="AA172" s="437">
        <f t="shared" ref="AA172" si="453">AA171</f>
        <v>0</v>
      </c>
      <c r="AB172" s="437">
        <f t="shared" ref="AB172" si="454">AB171</f>
        <v>0</v>
      </c>
      <c r="AC172" s="437">
        <f t="shared" ref="AC172" si="455">AC171</f>
        <v>0</v>
      </c>
      <c r="AD172" s="437">
        <f t="shared" ref="AD172" si="456">AD171</f>
        <v>0</v>
      </c>
      <c r="AE172" s="437">
        <f t="shared" ref="AE172" si="457">AE171</f>
        <v>0</v>
      </c>
      <c r="AF172" s="437">
        <f t="shared" ref="AF172" si="458">AF171</f>
        <v>0</v>
      </c>
      <c r="AG172" s="437">
        <f t="shared" ref="AG172" si="459">AG171</f>
        <v>0</v>
      </c>
      <c r="AH172" s="437">
        <f t="shared" ref="AH172" si="460">AH171</f>
        <v>0</v>
      </c>
      <c r="AI172" s="437">
        <f t="shared" ref="AI172" si="461">AI171</f>
        <v>0</v>
      </c>
      <c r="AJ172" s="437">
        <f t="shared" ref="AJ172" si="462">AJ171</f>
        <v>0</v>
      </c>
      <c r="AK172" s="437">
        <f t="shared" ref="AK172" si="463">AK171</f>
        <v>0</v>
      </c>
      <c r="AL172" s="437">
        <f t="shared" ref="AL172" si="464">AL171</f>
        <v>0</v>
      </c>
      <c r="AM172" s="332"/>
    </row>
    <row r="173" spans="1:39" outlineLevel="1">
      <c r="B173" s="555"/>
      <c r="C173" s="317"/>
      <c r="D173" s="317"/>
      <c r="E173" s="317"/>
      <c r="F173" s="317"/>
      <c r="G173" s="317"/>
      <c r="H173" s="317"/>
      <c r="I173" s="317"/>
      <c r="J173" s="317"/>
      <c r="K173" s="317"/>
      <c r="L173" s="317"/>
      <c r="M173" s="317"/>
      <c r="N173" s="317"/>
      <c r="O173" s="317"/>
      <c r="P173" s="317"/>
      <c r="Q173" s="317"/>
      <c r="R173" s="317"/>
      <c r="S173" s="317"/>
      <c r="T173" s="317"/>
      <c r="U173" s="317"/>
      <c r="V173" s="317"/>
      <c r="W173" s="317"/>
      <c r="X173" s="317"/>
      <c r="Y173" s="438"/>
      <c r="Z173" s="451"/>
      <c r="AA173" s="451"/>
      <c r="AB173" s="451"/>
      <c r="AC173" s="451"/>
      <c r="AD173" s="451"/>
      <c r="AE173" s="451"/>
      <c r="AF173" s="451"/>
      <c r="AG173" s="451"/>
      <c r="AH173" s="451"/>
      <c r="AI173" s="451"/>
      <c r="AJ173" s="451"/>
      <c r="AK173" s="451"/>
      <c r="AL173" s="451"/>
      <c r="AM173" s="332"/>
    </row>
    <row r="174" spans="1:39" ht="30" outlineLevel="1">
      <c r="A174" s="557">
        <v>43</v>
      </c>
      <c r="B174" s="555" t="s">
        <v>136</v>
      </c>
      <c r="C174" s="317" t="s">
        <v>25</v>
      </c>
      <c r="D174" s="321"/>
      <c r="E174" s="321"/>
      <c r="F174" s="321"/>
      <c r="G174" s="321"/>
      <c r="H174" s="321"/>
      <c r="I174" s="321"/>
      <c r="J174" s="321"/>
      <c r="K174" s="321"/>
      <c r="L174" s="321"/>
      <c r="M174" s="321"/>
      <c r="N174" s="321">
        <v>0</v>
      </c>
      <c r="O174" s="321"/>
      <c r="P174" s="321"/>
      <c r="Q174" s="321"/>
      <c r="R174" s="321"/>
      <c r="S174" s="321"/>
      <c r="T174" s="321"/>
      <c r="U174" s="321"/>
      <c r="V174" s="321"/>
      <c r="W174" s="321"/>
      <c r="X174" s="321"/>
      <c r="Y174" s="452"/>
      <c r="Z174" s="436"/>
      <c r="AA174" s="436"/>
      <c r="AB174" s="436"/>
      <c r="AC174" s="436"/>
      <c r="AD174" s="436"/>
      <c r="AE174" s="436"/>
      <c r="AF174" s="441"/>
      <c r="AG174" s="441"/>
      <c r="AH174" s="441"/>
      <c r="AI174" s="441"/>
      <c r="AJ174" s="441"/>
      <c r="AK174" s="441"/>
      <c r="AL174" s="441"/>
      <c r="AM174" s="322">
        <f>SUM(Y174:AL174)</f>
        <v>0</v>
      </c>
    </row>
    <row r="175" spans="1:39" outlineLevel="1">
      <c r="B175" s="320" t="s">
        <v>270</v>
      </c>
      <c r="C175" s="317" t="s">
        <v>164</v>
      </c>
      <c r="D175" s="321"/>
      <c r="E175" s="321"/>
      <c r="F175" s="321"/>
      <c r="G175" s="321"/>
      <c r="H175" s="321"/>
      <c r="I175" s="321"/>
      <c r="J175" s="321"/>
      <c r="K175" s="321"/>
      <c r="L175" s="321"/>
      <c r="M175" s="321"/>
      <c r="N175" s="321">
        <f>N174</f>
        <v>0</v>
      </c>
      <c r="O175" s="321"/>
      <c r="P175" s="321"/>
      <c r="Q175" s="321"/>
      <c r="R175" s="321"/>
      <c r="S175" s="321"/>
      <c r="T175" s="321"/>
      <c r="U175" s="321"/>
      <c r="V175" s="321"/>
      <c r="W175" s="321"/>
      <c r="X175" s="321"/>
      <c r="Y175" s="437">
        <f>Y174</f>
        <v>0</v>
      </c>
      <c r="Z175" s="437">
        <f t="shared" ref="Z175" si="465">Z174</f>
        <v>0</v>
      </c>
      <c r="AA175" s="437">
        <f t="shared" ref="AA175" si="466">AA174</f>
        <v>0</v>
      </c>
      <c r="AB175" s="437">
        <f t="shared" ref="AB175" si="467">AB174</f>
        <v>0</v>
      </c>
      <c r="AC175" s="437">
        <f t="shared" ref="AC175" si="468">AC174</f>
        <v>0</v>
      </c>
      <c r="AD175" s="437">
        <f t="shared" ref="AD175" si="469">AD174</f>
        <v>0</v>
      </c>
      <c r="AE175" s="437">
        <f t="shared" ref="AE175" si="470">AE174</f>
        <v>0</v>
      </c>
      <c r="AF175" s="437">
        <f t="shared" ref="AF175" si="471">AF174</f>
        <v>0</v>
      </c>
      <c r="AG175" s="437">
        <f t="shared" ref="AG175" si="472">AG174</f>
        <v>0</v>
      </c>
      <c r="AH175" s="437">
        <f t="shared" ref="AH175" si="473">AH174</f>
        <v>0</v>
      </c>
      <c r="AI175" s="437">
        <f t="shared" ref="AI175" si="474">AI174</f>
        <v>0</v>
      </c>
      <c r="AJ175" s="437">
        <f t="shared" ref="AJ175" si="475">AJ174</f>
        <v>0</v>
      </c>
      <c r="AK175" s="437">
        <f t="shared" ref="AK175" si="476">AK174</f>
        <v>0</v>
      </c>
      <c r="AL175" s="437">
        <f t="shared" ref="AL175" si="477">AL174</f>
        <v>0</v>
      </c>
      <c r="AM175" s="332"/>
    </row>
    <row r="176" spans="1:39" outlineLevel="1">
      <c r="B176" s="555"/>
      <c r="C176" s="317"/>
      <c r="D176" s="317"/>
      <c r="E176" s="317"/>
      <c r="F176" s="317"/>
      <c r="G176" s="317"/>
      <c r="H176" s="317"/>
      <c r="I176" s="317"/>
      <c r="J176" s="317"/>
      <c r="K176" s="317"/>
      <c r="L176" s="317"/>
      <c r="M176" s="317"/>
      <c r="N176" s="317"/>
      <c r="O176" s="317"/>
      <c r="P176" s="317"/>
      <c r="Q176" s="317"/>
      <c r="R176" s="317"/>
      <c r="S176" s="317"/>
      <c r="T176" s="317"/>
      <c r="U176" s="317"/>
      <c r="V176" s="317"/>
      <c r="W176" s="317"/>
      <c r="X176" s="317"/>
      <c r="Y176" s="438"/>
      <c r="Z176" s="451"/>
      <c r="AA176" s="451"/>
      <c r="AB176" s="451"/>
      <c r="AC176" s="451"/>
      <c r="AD176" s="451"/>
      <c r="AE176" s="451"/>
      <c r="AF176" s="451"/>
      <c r="AG176" s="451"/>
      <c r="AH176" s="451"/>
      <c r="AI176" s="451"/>
      <c r="AJ176" s="451"/>
      <c r="AK176" s="451"/>
      <c r="AL176" s="451"/>
      <c r="AM176" s="332"/>
    </row>
    <row r="177" spans="1:39" ht="45" outlineLevel="1">
      <c r="A177" s="557">
        <v>44</v>
      </c>
      <c r="B177" s="555" t="s">
        <v>137</v>
      </c>
      <c r="C177" s="317" t="s">
        <v>25</v>
      </c>
      <c r="D177" s="321"/>
      <c r="E177" s="321"/>
      <c r="F177" s="321"/>
      <c r="G177" s="321"/>
      <c r="H177" s="321"/>
      <c r="I177" s="321"/>
      <c r="J177" s="321"/>
      <c r="K177" s="321"/>
      <c r="L177" s="321"/>
      <c r="M177" s="321"/>
      <c r="N177" s="321">
        <v>0</v>
      </c>
      <c r="O177" s="321"/>
      <c r="P177" s="321"/>
      <c r="Q177" s="321"/>
      <c r="R177" s="321"/>
      <c r="S177" s="321"/>
      <c r="T177" s="321"/>
      <c r="U177" s="321"/>
      <c r="V177" s="321"/>
      <c r="W177" s="321"/>
      <c r="X177" s="321"/>
      <c r="Y177" s="452"/>
      <c r="Z177" s="436"/>
      <c r="AA177" s="436"/>
      <c r="AB177" s="436"/>
      <c r="AC177" s="436"/>
      <c r="AD177" s="436"/>
      <c r="AE177" s="436"/>
      <c r="AF177" s="441"/>
      <c r="AG177" s="441"/>
      <c r="AH177" s="441"/>
      <c r="AI177" s="441"/>
      <c r="AJ177" s="441"/>
      <c r="AK177" s="441"/>
      <c r="AL177" s="441"/>
      <c r="AM177" s="322">
        <f>SUM(Y177:AL177)</f>
        <v>0</v>
      </c>
    </row>
    <row r="178" spans="1:39" outlineLevel="1">
      <c r="B178" s="320" t="s">
        <v>270</v>
      </c>
      <c r="C178" s="317" t="s">
        <v>164</v>
      </c>
      <c r="D178" s="321"/>
      <c r="E178" s="321"/>
      <c r="F178" s="321"/>
      <c r="G178" s="321"/>
      <c r="H178" s="321"/>
      <c r="I178" s="321"/>
      <c r="J178" s="321"/>
      <c r="K178" s="321"/>
      <c r="L178" s="321"/>
      <c r="M178" s="321"/>
      <c r="N178" s="321">
        <f>N177</f>
        <v>0</v>
      </c>
      <c r="O178" s="321"/>
      <c r="P178" s="321"/>
      <c r="Q178" s="321"/>
      <c r="R178" s="321"/>
      <c r="S178" s="321"/>
      <c r="T178" s="321"/>
      <c r="U178" s="321"/>
      <c r="V178" s="321"/>
      <c r="W178" s="321"/>
      <c r="X178" s="321"/>
      <c r="Y178" s="437">
        <f>Y177</f>
        <v>0</v>
      </c>
      <c r="Z178" s="437">
        <f t="shared" ref="Z178" si="478">Z177</f>
        <v>0</v>
      </c>
      <c r="AA178" s="437">
        <f t="shared" ref="AA178" si="479">AA177</f>
        <v>0</v>
      </c>
      <c r="AB178" s="437">
        <f t="shared" ref="AB178" si="480">AB177</f>
        <v>0</v>
      </c>
      <c r="AC178" s="437">
        <f t="shared" ref="AC178" si="481">AC177</f>
        <v>0</v>
      </c>
      <c r="AD178" s="437">
        <f t="shared" ref="AD178" si="482">AD177</f>
        <v>0</v>
      </c>
      <c r="AE178" s="437">
        <f t="shared" ref="AE178" si="483">AE177</f>
        <v>0</v>
      </c>
      <c r="AF178" s="437">
        <f t="shared" ref="AF178" si="484">AF177</f>
        <v>0</v>
      </c>
      <c r="AG178" s="437">
        <f t="shared" ref="AG178" si="485">AG177</f>
        <v>0</v>
      </c>
      <c r="AH178" s="437">
        <f t="shared" ref="AH178" si="486">AH177</f>
        <v>0</v>
      </c>
      <c r="AI178" s="437">
        <f t="shared" ref="AI178" si="487">AI177</f>
        <v>0</v>
      </c>
      <c r="AJ178" s="437">
        <f t="shared" ref="AJ178" si="488">AJ177</f>
        <v>0</v>
      </c>
      <c r="AK178" s="437">
        <f t="shared" ref="AK178" si="489">AK177</f>
        <v>0</v>
      </c>
      <c r="AL178" s="437">
        <f t="shared" ref="AL178" si="490">AL177</f>
        <v>0</v>
      </c>
      <c r="AM178" s="332"/>
    </row>
    <row r="179" spans="1:39" outlineLevel="1">
      <c r="B179" s="555"/>
      <c r="C179" s="317"/>
      <c r="D179" s="317"/>
      <c r="E179" s="317"/>
      <c r="F179" s="317"/>
      <c r="G179" s="317"/>
      <c r="H179" s="317"/>
      <c r="I179" s="317"/>
      <c r="J179" s="317"/>
      <c r="K179" s="317"/>
      <c r="L179" s="317"/>
      <c r="M179" s="317"/>
      <c r="N179" s="317"/>
      <c r="O179" s="317"/>
      <c r="P179" s="317"/>
      <c r="Q179" s="317"/>
      <c r="R179" s="317"/>
      <c r="S179" s="317"/>
      <c r="T179" s="317"/>
      <c r="U179" s="317"/>
      <c r="V179" s="317"/>
      <c r="W179" s="317"/>
      <c r="X179" s="317"/>
      <c r="Y179" s="438"/>
      <c r="Z179" s="451"/>
      <c r="AA179" s="451"/>
      <c r="AB179" s="451"/>
      <c r="AC179" s="451"/>
      <c r="AD179" s="451"/>
      <c r="AE179" s="451"/>
      <c r="AF179" s="451"/>
      <c r="AG179" s="451"/>
      <c r="AH179" s="451"/>
      <c r="AI179" s="451"/>
      <c r="AJ179" s="451"/>
      <c r="AK179" s="451"/>
      <c r="AL179" s="451"/>
      <c r="AM179" s="332"/>
    </row>
    <row r="180" spans="1:39" ht="30" outlineLevel="1">
      <c r="A180" s="557">
        <v>45</v>
      </c>
      <c r="B180" s="555" t="s">
        <v>138</v>
      </c>
      <c r="C180" s="317" t="s">
        <v>25</v>
      </c>
      <c r="D180" s="321"/>
      <c r="E180" s="321"/>
      <c r="F180" s="321"/>
      <c r="G180" s="321"/>
      <c r="H180" s="321"/>
      <c r="I180" s="321"/>
      <c r="J180" s="321"/>
      <c r="K180" s="321"/>
      <c r="L180" s="321"/>
      <c r="M180" s="321"/>
      <c r="N180" s="321">
        <v>0</v>
      </c>
      <c r="O180" s="321"/>
      <c r="P180" s="321"/>
      <c r="Q180" s="321"/>
      <c r="R180" s="321"/>
      <c r="S180" s="321"/>
      <c r="T180" s="321"/>
      <c r="U180" s="321"/>
      <c r="V180" s="321"/>
      <c r="W180" s="321"/>
      <c r="X180" s="321"/>
      <c r="Y180" s="452"/>
      <c r="Z180" s="436"/>
      <c r="AA180" s="436"/>
      <c r="AB180" s="436"/>
      <c r="AC180" s="436"/>
      <c r="AD180" s="436"/>
      <c r="AE180" s="436"/>
      <c r="AF180" s="441"/>
      <c r="AG180" s="441"/>
      <c r="AH180" s="441"/>
      <c r="AI180" s="441"/>
      <c r="AJ180" s="441"/>
      <c r="AK180" s="441"/>
      <c r="AL180" s="441"/>
      <c r="AM180" s="322">
        <f>SUM(Y180:AL180)</f>
        <v>0</v>
      </c>
    </row>
    <row r="181" spans="1:39" outlineLevel="1">
      <c r="B181" s="320" t="s">
        <v>270</v>
      </c>
      <c r="C181" s="317" t="s">
        <v>164</v>
      </c>
      <c r="D181" s="321"/>
      <c r="E181" s="321"/>
      <c r="F181" s="321"/>
      <c r="G181" s="321"/>
      <c r="H181" s="321"/>
      <c r="I181" s="321"/>
      <c r="J181" s="321"/>
      <c r="K181" s="321"/>
      <c r="L181" s="321"/>
      <c r="M181" s="321"/>
      <c r="N181" s="321">
        <f>N180</f>
        <v>0</v>
      </c>
      <c r="O181" s="321"/>
      <c r="P181" s="321"/>
      <c r="Q181" s="321"/>
      <c r="R181" s="321"/>
      <c r="S181" s="321"/>
      <c r="T181" s="321"/>
      <c r="U181" s="321"/>
      <c r="V181" s="321"/>
      <c r="W181" s="321"/>
      <c r="X181" s="321"/>
      <c r="Y181" s="437">
        <f>Y180</f>
        <v>0</v>
      </c>
      <c r="Z181" s="437">
        <f t="shared" ref="Z181" si="491">Z180</f>
        <v>0</v>
      </c>
      <c r="AA181" s="437">
        <f t="shared" ref="AA181" si="492">AA180</f>
        <v>0</v>
      </c>
      <c r="AB181" s="437">
        <f t="shared" ref="AB181" si="493">AB180</f>
        <v>0</v>
      </c>
      <c r="AC181" s="437">
        <f t="shared" ref="AC181" si="494">AC180</f>
        <v>0</v>
      </c>
      <c r="AD181" s="437">
        <f t="shared" ref="AD181" si="495">AD180</f>
        <v>0</v>
      </c>
      <c r="AE181" s="437">
        <f t="shared" ref="AE181" si="496">AE180</f>
        <v>0</v>
      </c>
      <c r="AF181" s="437">
        <f t="shared" ref="AF181" si="497">AF180</f>
        <v>0</v>
      </c>
      <c r="AG181" s="437">
        <f t="shared" ref="AG181" si="498">AG180</f>
        <v>0</v>
      </c>
      <c r="AH181" s="437">
        <f t="shared" ref="AH181" si="499">AH180</f>
        <v>0</v>
      </c>
      <c r="AI181" s="437">
        <f t="shared" ref="AI181" si="500">AI180</f>
        <v>0</v>
      </c>
      <c r="AJ181" s="437">
        <f t="shared" ref="AJ181" si="501">AJ180</f>
        <v>0</v>
      </c>
      <c r="AK181" s="437">
        <f t="shared" ref="AK181" si="502">AK180</f>
        <v>0</v>
      </c>
      <c r="AL181" s="437">
        <f t="shared" ref="AL181" si="503">AL180</f>
        <v>0</v>
      </c>
      <c r="AM181" s="332"/>
    </row>
    <row r="182" spans="1:39" outlineLevel="1">
      <c r="B182" s="555"/>
      <c r="C182" s="317"/>
      <c r="D182" s="317"/>
      <c r="E182" s="317"/>
      <c r="F182" s="317"/>
      <c r="G182" s="317"/>
      <c r="H182" s="317"/>
      <c r="I182" s="317"/>
      <c r="J182" s="317"/>
      <c r="K182" s="317"/>
      <c r="L182" s="317"/>
      <c r="M182" s="317"/>
      <c r="N182" s="317"/>
      <c r="O182" s="317"/>
      <c r="P182" s="317"/>
      <c r="Q182" s="317"/>
      <c r="R182" s="317"/>
      <c r="S182" s="317"/>
      <c r="T182" s="317"/>
      <c r="U182" s="317"/>
      <c r="V182" s="317"/>
      <c r="W182" s="317"/>
      <c r="X182" s="317"/>
      <c r="Y182" s="438"/>
      <c r="Z182" s="451"/>
      <c r="AA182" s="451"/>
      <c r="AB182" s="451"/>
      <c r="AC182" s="451"/>
      <c r="AD182" s="451"/>
      <c r="AE182" s="451"/>
      <c r="AF182" s="451"/>
      <c r="AG182" s="451"/>
      <c r="AH182" s="451"/>
      <c r="AI182" s="451"/>
      <c r="AJ182" s="451"/>
      <c r="AK182" s="451"/>
      <c r="AL182" s="451"/>
      <c r="AM182" s="332"/>
    </row>
    <row r="183" spans="1:39" ht="30" outlineLevel="1">
      <c r="A183" s="557">
        <v>46</v>
      </c>
      <c r="B183" s="555" t="s">
        <v>139</v>
      </c>
      <c r="C183" s="317" t="s">
        <v>25</v>
      </c>
      <c r="D183" s="321"/>
      <c r="E183" s="321"/>
      <c r="F183" s="321"/>
      <c r="G183" s="321"/>
      <c r="H183" s="321"/>
      <c r="I183" s="321"/>
      <c r="J183" s="321"/>
      <c r="K183" s="321"/>
      <c r="L183" s="321"/>
      <c r="M183" s="321"/>
      <c r="N183" s="321">
        <v>0</v>
      </c>
      <c r="O183" s="321"/>
      <c r="P183" s="321"/>
      <c r="Q183" s="321"/>
      <c r="R183" s="321"/>
      <c r="S183" s="321"/>
      <c r="T183" s="321"/>
      <c r="U183" s="321"/>
      <c r="V183" s="321"/>
      <c r="W183" s="321"/>
      <c r="X183" s="321"/>
      <c r="Y183" s="452"/>
      <c r="Z183" s="436"/>
      <c r="AA183" s="436"/>
      <c r="AB183" s="436"/>
      <c r="AC183" s="436"/>
      <c r="AD183" s="436"/>
      <c r="AE183" s="436"/>
      <c r="AF183" s="441"/>
      <c r="AG183" s="441"/>
      <c r="AH183" s="441"/>
      <c r="AI183" s="441"/>
      <c r="AJ183" s="441"/>
      <c r="AK183" s="441"/>
      <c r="AL183" s="441"/>
      <c r="AM183" s="322">
        <f>SUM(Y183:AL183)</f>
        <v>0</v>
      </c>
    </row>
    <row r="184" spans="1:39" outlineLevel="1">
      <c r="B184" s="320" t="s">
        <v>270</v>
      </c>
      <c r="C184" s="317" t="s">
        <v>164</v>
      </c>
      <c r="D184" s="321"/>
      <c r="E184" s="321"/>
      <c r="F184" s="321"/>
      <c r="G184" s="321"/>
      <c r="H184" s="321"/>
      <c r="I184" s="321"/>
      <c r="J184" s="321"/>
      <c r="K184" s="321"/>
      <c r="L184" s="321"/>
      <c r="M184" s="321"/>
      <c r="N184" s="321">
        <f>N183</f>
        <v>0</v>
      </c>
      <c r="O184" s="321"/>
      <c r="P184" s="321"/>
      <c r="Q184" s="321"/>
      <c r="R184" s="321"/>
      <c r="S184" s="321"/>
      <c r="T184" s="321"/>
      <c r="U184" s="321"/>
      <c r="V184" s="321"/>
      <c r="W184" s="321"/>
      <c r="X184" s="321"/>
      <c r="Y184" s="437">
        <f>Y183</f>
        <v>0</v>
      </c>
      <c r="Z184" s="437">
        <f t="shared" ref="Z184" si="504">Z183</f>
        <v>0</v>
      </c>
      <c r="AA184" s="437">
        <f t="shared" ref="AA184" si="505">AA183</f>
        <v>0</v>
      </c>
      <c r="AB184" s="437">
        <f t="shared" ref="AB184" si="506">AB183</f>
        <v>0</v>
      </c>
      <c r="AC184" s="437">
        <f t="shared" ref="AC184" si="507">AC183</f>
        <v>0</v>
      </c>
      <c r="AD184" s="437">
        <f t="shared" ref="AD184" si="508">AD183</f>
        <v>0</v>
      </c>
      <c r="AE184" s="437">
        <f t="shared" ref="AE184" si="509">AE183</f>
        <v>0</v>
      </c>
      <c r="AF184" s="437">
        <f t="shared" ref="AF184" si="510">AF183</f>
        <v>0</v>
      </c>
      <c r="AG184" s="437">
        <f t="shared" ref="AG184" si="511">AG183</f>
        <v>0</v>
      </c>
      <c r="AH184" s="437">
        <f t="shared" ref="AH184" si="512">AH183</f>
        <v>0</v>
      </c>
      <c r="AI184" s="437">
        <f t="shared" ref="AI184" si="513">AI183</f>
        <v>0</v>
      </c>
      <c r="AJ184" s="437">
        <f t="shared" ref="AJ184" si="514">AJ183</f>
        <v>0</v>
      </c>
      <c r="AK184" s="437">
        <f t="shared" ref="AK184" si="515">AK183</f>
        <v>0</v>
      </c>
      <c r="AL184" s="437">
        <f t="shared" ref="AL184" si="516">AL183</f>
        <v>0</v>
      </c>
      <c r="AM184" s="332"/>
    </row>
    <row r="185" spans="1:39" outlineLevel="1">
      <c r="B185" s="555"/>
      <c r="C185" s="317"/>
      <c r="D185" s="317"/>
      <c r="E185" s="317"/>
      <c r="F185" s="317"/>
      <c r="G185" s="317"/>
      <c r="H185" s="317"/>
      <c r="I185" s="317"/>
      <c r="J185" s="317"/>
      <c r="K185" s="317"/>
      <c r="L185" s="317"/>
      <c r="M185" s="317"/>
      <c r="N185" s="317"/>
      <c r="O185" s="317"/>
      <c r="P185" s="317"/>
      <c r="Q185" s="317"/>
      <c r="R185" s="317"/>
      <c r="S185" s="317"/>
      <c r="T185" s="317"/>
      <c r="U185" s="317"/>
      <c r="V185" s="317"/>
      <c r="W185" s="317"/>
      <c r="X185" s="317"/>
      <c r="Y185" s="438"/>
      <c r="Z185" s="451"/>
      <c r="AA185" s="451"/>
      <c r="AB185" s="451"/>
      <c r="AC185" s="451"/>
      <c r="AD185" s="451"/>
      <c r="AE185" s="451"/>
      <c r="AF185" s="451"/>
      <c r="AG185" s="451"/>
      <c r="AH185" s="451"/>
      <c r="AI185" s="451"/>
      <c r="AJ185" s="451"/>
      <c r="AK185" s="451"/>
      <c r="AL185" s="451"/>
      <c r="AM185" s="332"/>
    </row>
    <row r="186" spans="1:39" ht="30" outlineLevel="1">
      <c r="A186" s="557">
        <v>47</v>
      </c>
      <c r="B186" s="555" t="s">
        <v>140</v>
      </c>
      <c r="C186" s="317" t="s">
        <v>25</v>
      </c>
      <c r="D186" s="321"/>
      <c r="E186" s="321"/>
      <c r="F186" s="321"/>
      <c r="G186" s="321"/>
      <c r="H186" s="321"/>
      <c r="I186" s="321"/>
      <c r="J186" s="321"/>
      <c r="K186" s="321"/>
      <c r="L186" s="321"/>
      <c r="M186" s="321"/>
      <c r="N186" s="321">
        <v>0</v>
      </c>
      <c r="O186" s="321"/>
      <c r="P186" s="321"/>
      <c r="Q186" s="321"/>
      <c r="R186" s="321"/>
      <c r="S186" s="321"/>
      <c r="T186" s="321"/>
      <c r="U186" s="321"/>
      <c r="V186" s="321"/>
      <c r="W186" s="321"/>
      <c r="X186" s="321"/>
      <c r="Y186" s="452"/>
      <c r="Z186" s="436"/>
      <c r="AA186" s="436"/>
      <c r="AB186" s="436"/>
      <c r="AC186" s="436"/>
      <c r="AD186" s="436"/>
      <c r="AE186" s="436"/>
      <c r="AF186" s="441"/>
      <c r="AG186" s="441"/>
      <c r="AH186" s="441"/>
      <c r="AI186" s="441"/>
      <c r="AJ186" s="441"/>
      <c r="AK186" s="441"/>
      <c r="AL186" s="441"/>
      <c r="AM186" s="322">
        <f>SUM(Y186:AL186)</f>
        <v>0</v>
      </c>
    </row>
    <row r="187" spans="1:39" outlineLevel="1">
      <c r="B187" s="320" t="s">
        <v>270</v>
      </c>
      <c r="C187" s="317" t="s">
        <v>164</v>
      </c>
      <c r="D187" s="321"/>
      <c r="E187" s="321"/>
      <c r="F187" s="321"/>
      <c r="G187" s="321"/>
      <c r="H187" s="321"/>
      <c r="I187" s="321"/>
      <c r="J187" s="321"/>
      <c r="K187" s="321"/>
      <c r="L187" s="321"/>
      <c r="M187" s="321"/>
      <c r="N187" s="321">
        <f>N186</f>
        <v>0</v>
      </c>
      <c r="O187" s="321"/>
      <c r="P187" s="321"/>
      <c r="Q187" s="321"/>
      <c r="R187" s="321"/>
      <c r="S187" s="321"/>
      <c r="T187" s="321"/>
      <c r="U187" s="321"/>
      <c r="V187" s="321"/>
      <c r="W187" s="321"/>
      <c r="X187" s="321"/>
      <c r="Y187" s="437">
        <f>Y186</f>
        <v>0</v>
      </c>
      <c r="Z187" s="437">
        <f t="shared" ref="Z187" si="517">Z186</f>
        <v>0</v>
      </c>
      <c r="AA187" s="437">
        <f t="shared" ref="AA187" si="518">AA186</f>
        <v>0</v>
      </c>
      <c r="AB187" s="437">
        <f t="shared" ref="AB187" si="519">AB186</f>
        <v>0</v>
      </c>
      <c r="AC187" s="437">
        <f t="shared" ref="AC187" si="520">AC186</f>
        <v>0</v>
      </c>
      <c r="AD187" s="437">
        <f t="shared" ref="AD187" si="521">AD186</f>
        <v>0</v>
      </c>
      <c r="AE187" s="437">
        <f t="shared" ref="AE187" si="522">AE186</f>
        <v>0</v>
      </c>
      <c r="AF187" s="437">
        <f t="shared" ref="AF187" si="523">AF186</f>
        <v>0</v>
      </c>
      <c r="AG187" s="437">
        <f t="shared" ref="AG187" si="524">AG186</f>
        <v>0</v>
      </c>
      <c r="AH187" s="437">
        <f t="shared" ref="AH187" si="525">AH186</f>
        <v>0</v>
      </c>
      <c r="AI187" s="437">
        <f t="shared" ref="AI187" si="526">AI186</f>
        <v>0</v>
      </c>
      <c r="AJ187" s="437">
        <f t="shared" ref="AJ187" si="527">AJ186</f>
        <v>0</v>
      </c>
      <c r="AK187" s="437">
        <f t="shared" ref="AK187" si="528">AK186</f>
        <v>0</v>
      </c>
      <c r="AL187" s="437">
        <f t="shared" ref="AL187" si="529">AL186</f>
        <v>0</v>
      </c>
      <c r="AM187" s="332"/>
    </row>
    <row r="188" spans="1:39" outlineLevel="1">
      <c r="B188" s="555"/>
      <c r="C188" s="317"/>
      <c r="D188" s="317"/>
      <c r="E188" s="317"/>
      <c r="F188" s="317"/>
      <c r="G188" s="317"/>
      <c r="H188" s="317"/>
      <c r="I188" s="317"/>
      <c r="J188" s="317"/>
      <c r="K188" s="317"/>
      <c r="L188" s="317"/>
      <c r="M188" s="317"/>
      <c r="N188" s="317"/>
      <c r="O188" s="317"/>
      <c r="P188" s="317"/>
      <c r="Q188" s="317"/>
      <c r="R188" s="317"/>
      <c r="S188" s="317"/>
      <c r="T188" s="317"/>
      <c r="U188" s="317"/>
      <c r="V188" s="317"/>
      <c r="W188" s="317"/>
      <c r="X188" s="317"/>
      <c r="Y188" s="438"/>
      <c r="Z188" s="451"/>
      <c r="AA188" s="451"/>
      <c r="AB188" s="451"/>
      <c r="AC188" s="451"/>
      <c r="AD188" s="451"/>
      <c r="AE188" s="451"/>
      <c r="AF188" s="451"/>
      <c r="AG188" s="451"/>
      <c r="AH188" s="451"/>
      <c r="AI188" s="451"/>
      <c r="AJ188" s="451"/>
      <c r="AK188" s="451"/>
      <c r="AL188" s="451"/>
      <c r="AM188" s="332"/>
    </row>
    <row r="189" spans="1:39" ht="45" outlineLevel="1">
      <c r="A189" s="557">
        <v>48</v>
      </c>
      <c r="B189" s="555" t="s">
        <v>141</v>
      </c>
      <c r="C189" s="317" t="s">
        <v>25</v>
      </c>
      <c r="D189" s="321"/>
      <c r="E189" s="321"/>
      <c r="F189" s="321"/>
      <c r="G189" s="321"/>
      <c r="H189" s="321"/>
      <c r="I189" s="321"/>
      <c r="J189" s="321"/>
      <c r="K189" s="321"/>
      <c r="L189" s="321"/>
      <c r="M189" s="321"/>
      <c r="N189" s="321">
        <v>0</v>
      </c>
      <c r="O189" s="321"/>
      <c r="P189" s="321"/>
      <c r="Q189" s="321"/>
      <c r="R189" s="321"/>
      <c r="S189" s="321"/>
      <c r="T189" s="321"/>
      <c r="U189" s="321"/>
      <c r="V189" s="321"/>
      <c r="W189" s="321"/>
      <c r="X189" s="321"/>
      <c r="Y189" s="452"/>
      <c r="Z189" s="436"/>
      <c r="AA189" s="436"/>
      <c r="AB189" s="436"/>
      <c r="AC189" s="436"/>
      <c r="AD189" s="436"/>
      <c r="AE189" s="436"/>
      <c r="AF189" s="441"/>
      <c r="AG189" s="441"/>
      <c r="AH189" s="441"/>
      <c r="AI189" s="441"/>
      <c r="AJ189" s="441"/>
      <c r="AK189" s="441"/>
      <c r="AL189" s="441"/>
      <c r="AM189" s="322">
        <f>SUM(Y189:AL189)</f>
        <v>0</v>
      </c>
    </row>
    <row r="190" spans="1:39" outlineLevel="1">
      <c r="B190" s="320" t="s">
        <v>270</v>
      </c>
      <c r="C190" s="317" t="s">
        <v>164</v>
      </c>
      <c r="D190" s="321"/>
      <c r="E190" s="321"/>
      <c r="F190" s="321"/>
      <c r="G190" s="321"/>
      <c r="H190" s="321"/>
      <c r="I190" s="321"/>
      <c r="J190" s="321"/>
      <c r="K190" s="321"/>
      <c r="L190" s="321"/>
      <c r="M190" s="321"/>
      <c r="N190" s="321">
        <f>N189</f>
        <v>0</v>
      </c>
      <c r="O190" s="321"/>
      <c r="P190" s="321"/>
      <c r="Q190" s="321"/>
      <c r="R190" s="321"/>
      <c r="S190" s="321"/>
      <c r="T190" s="321"/>
      <c r="U190" s="321"/>
      <c r="V190" s="321"/>
      <c r="W190" s="321"/>
      <c r="X190" s="321"/>
      <c r="Y190" s="437">
        <f>Y189</f>
        <v>0</v>
      </c>
      <c r="Z190" s="437">
        <f t="shared" ref="Z190" si="530">Z189</f>
        <v>0</v>
      </c>
      <c r="AA190" s="437">
        <f t="shared" ref="AA190" si="531">AA189</f>
        <v>0</v>
      </c>
      <c r="AB190" s="437">
        <f t="shared" ref="AB190" si="532">AB189</f>
        <v>0</v>
      </c>
      <c r="AC190" s="437">
        <f t="shared" ref="AC190" si="533">AC189</f>
        <v>0</v>
      </c>
      <c r="AD190" s="437">
        <f t="shared" ref="AD190" si="534">AD189</f>
        <v>0</v>
      </c>
      <c r="AE190" s="437">
        <f t="shared" ref="AE190" si="535">AE189</f>
        <v>0</v>
      </c>
      <c r="AF190" s="437">
        <f t="shared" ref="AF190" si="536">AF189</f>
        <v>0</v>
      </c>
      <c r="AG190" s="437">
        <f t="shared" ref="AG190" si="537">AG189</f>
        <v>0</v>
      </c>
      <c r="AH190" s="437">
        <f t="shared" ref="AH190" si="538">AH189</f>
        <v>0</v>
      </c>
      <c r="AI190" s="437">
        <f t="shared" ref="AI190" si="539">AI189</f>
        <v>0</v>
      </c>
      <c r="AJ190" s="437">
        <f t="shared" ref="AJ190" si="540">AJ189</f>
        <v>0</v>
      </c>
      <c r="AK190" s="437">
        <f t="shared" ref="AK190" si="541">AK189</f>
        <v>0</v>
      </c>
      <c r="AL190" s="437">
        <f t="shared" ref="AL190" si="542">AL189</f>
        <v>0</v>
      </c>
      <c r="AM190" s="332"/>
    </row>
    <row r="191" spans="1:39" outlineLevel="1">
      <c r="B191" s="555"/>
      <c r="C191" s="317"/>
      <c r="D191" s="317"/>
      <c r="E191" s="317"/>
      <c r="F191" s="317"/>
      <c r="G191" s="317"/>
      <c r="H191" s="317"/>
      <c r="I191" s="317"/>
      <c r="J191" s="317"/>
      <c r="K191" s="317"/>
      <c r="L191" s="317"/>
      <c r="M191" s="317"/>
      <c r="N191" s="317"/>
      <c r="O191" s="317"/>
      <c r="P191" s="317"/>
      <c r="Q191" s="317"/>
      <c r="R191" s="317"/>
      <c r="S191" s="317"/>
      <c r="T191" s="317"/>
      <c r="U191" s="317"/>
      <c r="V191" s="317"/>
      <c r="W191" s="317"/>
      <c r="X191" s="317"/>
      <c r="Y191" s="438"/>
      <c r="Z191" s="451"/>
      <c r="AA191" s="451"/>
      <c r="AB191" s="451"/>
      <c r="AC191" s="451"/>
      <c r="AD191" s="451"/>
      <c r="AE191" s="451"/>
      <c r="AF191" s="451"/>
      <c r="AG191" s="451"/>
      <c r="AH191" s="451"/>
      <c r="AI191" s="451"/>
      <c r="AJ191" s="451"/>
      <c r="AK191" s="451"/>
      <c r="AL191" s="451"/>
      <c r="AM191" s="332"/>
    </row>
    <row r="192" spans="1:39" ht="30" outlineLevel="1">
      <c r="A192" s="557">
        <v>49</v>
      </c>
      <c r="B192" s="555" t="s">
        <v>142</v>
      </c>
      <c r="C192" s="317" t="s">
        <v>25</v>
      </c>
      <c r="D192" s="321"/>
      <c r="E192" s="321"/>
      <c r="F192" s="321"/>
      <c r="G192" s="321"/>
      <c r="H192" s="321"/>
      <c r="I192" s="321"/>
      <c r="J192" s="321"/>
      <c r="K192" s="321"/>
      <c r="L192" s="321"/>
      <c r="M192" s="321"/>
      <c r="N192" s="321">
        <v>0</v>
      </c>
      <c r="O192" s="321"/>
      <c r="P192" s="321"/>
      <c r="Q192" s="321"/>
      <c r="R192" s="321"/>
      <c r="S192" s="321"/>
      <c r="T192" s="321"/>
      <c r="U192" s="321"/>
      <c r="V192" s="321"/>
      <c r="W192" s="321"/>
      <c r="X192" s="321"/>
      <c r="Y192" s="452"/>
      <c r="Z192" s="436"/>
      <c r="AA192" s="436"/>
      <c r="AB192" s="436"/>
      <c r="AC192" s="436"/>
      <c r="AD192" s="436"/>
      <c r="AE192" s="436"/>
      <c r="AF192" s="441"/>
      <c r="AG192" s="441"/>
      <c r="AH192" s="441"/>
      <c r="AI192" s="441"/>
      <c r="AJ192" s="441"/>
      <c r="AK192" s="441"/>
      <c r="AL192" s="441"/>
      <c r="AM192" s="322">
        <f>SUM(Y192:AL192)</f>
        <v>0</v>
      </c>
    </row>
    <row r="193" spans="2:39" outlineLevel="1">
      <c r="B193" s="320" t="s">
        <v>270</v>
      </c>
      <c r="C193" s="317" t="s">
        <v>164</v>
      </c>
      <c r="D193" s="321"/>
      <c r="E193" s="321"/>
      <c r="F193" s="321"/>
      <c r="G193" s="321"/>
      <c r="H193" s="321"/>
      <c r="I193" s="321"/>
      <c r="J193" s="321"/>
      <c r="K193" s="321"/>
      <c r="L193" s="321"/>
      <c r="M193" s="321"/>
      <c r="N193" s="321">
        <f>N192</f>
        <v>0</v>
      </c>
      <c r="O193" s="321"/>
      <c r="P193" s="321"/>
      <c r="Q193" s="321"/>
      <c r="R193" s="321"/>
      <c r="S193" s="321"/>
      <c r="T193" s="321"/>
      <c r="U193" s="321"/>
      <c r="V193" s="321"/>
      <c r="W193" s="321"/>
      <c r="X193" s="321"/>
      <c r="Y193" s="437">
        <f>Y192</f>
        <v>0</v>
      </c>
      <c r="Z193" s="437">
        <f t="shared" ref="Z193" si="543">Z192</f>
        <v>0</v>
      </c>
      <c r="AA193" s="437">
        <f t="shared" ref="AA193" si="544">AA192</f>
        <v>0</v>
      </c>
      <c r="AB193" s="437">
        <f t="shared" ref="AB193" si="545">AB192</f>
        <v>0</v>
      </c>
      <c r="AC193" s="437">
        <f t="shared" ref="AC193" si="546">AC192</f>
        <v>0</v>
      </c>
      <c r="AD193" s="437">
        <f t="shared" ref="AD193" si="547">AD192</f>
        <v>0</v>
      </c>
      <c r="AE193" s="437">
        <f t="shared" ref="AE193" si="548">AE192</f>
        <v>0</v>
      </c>
      <c r="AF193" s="437">
        <f t="shared" ref="AF193" si="549">AF192</f>
        <v>0</v>
      </c>
      <c r="AG193" s="437">
        <f t="shared" ref="AG193" si="550">AG192</f>
        <v>0</v>
      </c>
      <c r="AH193" s="437">
        <f t="shared" ref="AH193" si="551">AH192</f>
        <v>0</v>
      </c>
      <c r="AI193" s="437">
        <f t="shared" ref="AI193" si="552">AI192</f>
        <v>0</v>
      </c>
      <c r="AJ193" s="437">
        <f t="shared" ref="AJ193" si="553">AJ192</f>
        <v>0</v>
      </c>
      <c r="AK193" s="437">
        <f t="shared" ref="AK193" si="554">AK192</f>
        <v>0</v>
      </c>
      <c r="AL193" s="437">
        <f t="shared" ref="AL193" si="555">AL192</f>
        <v>0</v>
      </c>
      <c r="AM193" s="332"/>
    </row>
    <row r="194" spans="2:39" outlineLevel="1">
      <c r="B194" s="320"/>
      <c r="C194" s="331"/>
      <c r="D194" s="317"/>
      <c r="E194" s="317"/>
      <c r="F194" s="317"/>
      <c r="G194" s="317"/>
      <c r="H194" s="317"/>
      <c r="I194" s="317"/>
      <c r="J194" s="317"/>
      <c r="K194" s="317"/>
      <c r="L194" s="317"/>
      <c r="M194" s="317"/>
      <c r="N194" s="317"/>
      <c r="O194" s="317"/>
      <c r="P194" s="317"/>
      <c r="Q194" s="317"/>
      <c r="R194" s="317"/>
      <c r="S194" s="317"/>
      <c r="T194" s="317"/>
      <c r="U194" s="317"/>
      <c r="V194" s="317"/>
      <c r="W194" s="317"/>
      <c r="X194" s="317"/>
      <c r="Y194" s="327"/>
      <c r="Z194" s="327"/>
      <c r="AA194" s="327"/>
      <c r="AB194" s="327"/>
      <c r="AC194" s="327"/>
      <c r="AD194" s="327"/>
      <c r="AE194" s="327"/>
      <c r="AF194" s="327"/>
      <c r="AG194" s="327"/>
      <c r="AH194" s="327"/>
      <c r="AI194" s="327"/>
      <c r="AJ194" s="327"/>
      <c r="AK194" s="327"/>
      <c r="AL194" s="327"/>
      <c r="AM194" s="332"/>
    </row>
    <row r="195" spans="2:39" ht="15.75">
      <c r="B195" s="353" t="s">
        <v>274</v>
      </c>
      <c r="C195" s="355"/>
      <c r="D195" s="355">
        <f>SUM(D38:D193)</f>
        <v>87408832</v>
      </c>
      <c r="E195" s="355">
        <f t="shared" ref="E195:M195" si="556">SUM(E38:E193)</f>
        <v>79206273</v>
      </c>
      <c r="F195" s="355">
        <f t="shared" si="556"/>
        <v>75662126</v>
      </c>
      <c r="G195" s="355">
        <f t="shared" si="556"/>
        <v>75644704</v>
      </c>
      <c r="H195" s="355">
        <f t="shared" si="556"/>
        <v>75513562</v>
      </c>
      <c r="I195" s="355">
        <f t="shared" si="556"/>
        <v>75284399</v>
      </c>
      <c r="J195" s="355">
        <f t="shared" si="556"/>
        <v>72909184</v>
      </c>
      <c r="K195" s="355">
        <f t="shared" si="556"/>
        <v>72864386</v>
      </c>
      <c r="L195" s="355">
        <f t="shared" si="556"/>
        <v>71449475</v>
      </c>
      <c r="M195" s="355">
        <f t="shared" si="556"/>
        <v>61988205</v>
      </c>
      <c r="N195" s="355"/>
      <c r="O195" s="355">
        <f>SUM(O38:O193)</f>
        <v>14927</v>
      </c>
      <c r="P195" s="355">
        <f t="shared" ref="P195:X195" si="557">SUM(P38:P193)</f>
        <v>14256</v>
      </c>
      <c r="Q195" s="355">
        <f t="shared" si="557"/>
        <v>13616</v>
      </c>
      <c r="R195" s="355">
        <f t="shared" si="557"/>
        <v>13613</v>
      </c>
      <c r="S195" s="355">
        <f t="shared" si="557"/>
        <v>13726</v>
      </c>
      <c r="T195" s="355">
        <f t="shared" si="557"/>
        <v>13661</v>
      </c>
      <c r="U195" s="355">
        <f t="shared" si="557"/>
        <v>13279</v>
      </c>
      <c r="V195" s="355">
        <f t="shared" si="557"/>
        <v>13261</v>
      </c>
      <c r="W195" s="355">
        <f t="shared" si="557"/>
        <v>12940</v>
      </c>
      <c r="X195" s="355">
        <f t="shared" si="557"/>
        <v>10981</v>
      </c>
      <c r="Y195" s="355">
        <f>IF(Y36="kWh",SUMPRODUCT(D38:D193,Y38:Y193))</f>
        <v>9493264</v>
      </c>
      <c r="Z195" s="355">
        <f>IF(Z36="kWh",SUMPRODUCT(D38:D193,Z38:Z193))</f>
        <v>11880402.960721781</v>
      </c>
      <c r="AA195" s="355">
        <f>IF(AA36="kw",SUMPRODUCT(N38:N193,O38:O193,AA38:AA193),SUMPRODUCT(D38:D193,AA38:AA193))</f>
        <v>73676.990729432524</v>
      </c>
      <c r="AB195" s="355">
        <f>IF(AB36="kw",SUMPRODUCT(N38:N193,O38:O193,AB38:AB193),SUMPRODUCT(D38:D193,AB38:AB193))</f>
        <v>49806.725677901741</v>
      </c>
      <c r="AC195" s="355">
        <f>IF(AC36="kw",SUMPRODUCT(N38:N193,O38:O193,AC38:AC193),SUMPRODUCT(D38:D193,AC38:AC193))</f>
        <v>14251.581930816985</v>
      </c>
      <c r="AD195" s="355">
        <f>IF(AD36="kw",SUMPRODUCT(N38:N193,O38:O193,AD38:AD193),SUMPRODUCT(D38:D193,AD38:AD193))</f>
        <v>0</v>
      </c>
      <c r="AE195" s="355">
        <f>IF(AE36="kw",SUMPRODUCT(N38:N193,O38:O193,AE38:AE193),SUMPRODUCT(D38:D193,AE38:AE193))</f>
        <v>0</v>
      </c>
      <c r="AF195" s="355">
        <f>IF(AF36="kw",SUMPRODUCT(N38:N193,O38:O193,AF38:AF193),SUMPRODUCT(D38:D193,AF38:AF193))</f>
        <v>0</v>
      </c>
      <c r="AG195" s="355">
        <f>IF(AG36="kw",SUMPRODUCT(N38:N193,O38:O193,AG38:AG193),SUMPRODUCT(D38:D193,AG38:AG193))</f>
        <v>0</v>
      </c>
      <c r="AH195" s="355">
        <f>IF(AH36="kw",SUMPRODUCT(N38:N193,O38:O193,AH38:AH193),SUMPRODUCT(D38:D193,AH38:AH193))</f>
        <v>0</v>
      </c>
      <c r="AI195" s="355">
        <f>IF(AI36="kw",SUMPRODUCT(N38:N193,O38:O193,AI38:AI193),SUMPRODUCT(D38:D193,AI38:AI193))</f>
        <v>0</v>
      </c>
      <c r="AJ195" s="355">
        <f>IF(AJ36="kw",SUMPRODUCT(N38:N193,O38:O193,AJ38:AJ193),SUMPRODUCT(D38:D193,AJ38:AJ193))</f>
        <v>0</v>
      </c>
      <c r="AK195" s="355">
        <f>IF(AK36="kw",SUMPRODUCT(N38:N193,O38:O193,AK38:AK193),SUMPRODUCT(D38:D193,AK38:AK193))</f>
        <v>0</v>
      </c>
      <c r="AL195" s="355">
        <f>IF(AL36="kw",SUMPRODUCT(N38:N193,O38:O193,AL38:AL193),SUMPRODUCT(D38:D193,AL38:AL193))</f>
        <v>0</v>
      </c>
      <c r="AM195" s="356"/>
    </row>
    <row r="196" spans="2:39" ht="15.75">
      <c r="B196" s="417" t="s">
        <v>275</v>
      </c>
      <c r="C196" s="418"/>
      <c r="D196" s="418"/>
      <c r="E196" s="418"/>
      <c r="F196" s="418"/>
      <c r="G196" s="418"/>
      <c r="H196" s="418"/>
      <c r="I196" s="418"/>
      <c r="J196" s="418"/>
      <c r="K196" s="418"/>
      <c r="L196" s="418"/>
      <c r="M196" s="418"/>
      <c r="N196" s="418"/>
      <c r="O196" s="418"/>
      <c r="P196" s="418"/>
      <c r="Q196" s="418"/>
      <c r="R196" s="418"/>
      <c r="S196" s="418"/>
      <c r="T196" s="418"/>
      <c r="U196" s="418"/>
      <c r="V196" s="418"/>
      <c r="W196" s="418"/>
      <c r="X196" s="418"/>
      <c r="Y196" s="418">
        <f>HLOOKUP(Y35,'2. LRAMVA Threshold'!$B$42:$Q$53,7,FALSE)</f>
        <v>35842920</v>
      </c>
      <c r="Z196" s="418">
        <f>HLOOKUP(Z35,'2. LRAMVA Threshold'!$B$42:$Q$53,7,FALSE)</f>
        <v>39519293</v>
      </c>
      <c r="AA196" s="418">
        <f>HLOOKUP(AA35,'2. LRAMVA Threshold'!$B$42:$Q$53,7,FALSE)</f>
        <v>19284</v>
      </c>
      <c r="AB196" s="418">
        <f>HLOOKUP(AB35,'2. LRAMVA Threshold'!$B$42:$Q$53,7,FALSE)</f>
        <v>16135</v>
      </c>
      <c r="AC196" s="418">
        <f>HLOOKUP(AC35,'2. LRAMVA Threshold'!$B$42:$Q$53,7,FALSE)</f>
        <v>15417</v>
      </c>
      <c r="AD196" s="418">
        <f>HLOOKUP(AD35,'2. LRAMVA Threshold'!$B$42:$Q$53,7,FALSE)</f>
        <v>61001</v>
      </c>
      <c r="AE196" s="418">
        <f>HLOOKUP(AE35,'2. LRAMVA Threshold'!$B$42:$Q$53,7,FALSE)</f>
        <v>0</v>
      </c>
      <c r="AF196" s="418">
        <f>HLOOKUP(AF35,'2. LRAMVA Threshold'!$B$42:$Q$53,7,FALSE)</f>
        <v>0</v>
      </c>
      <c r="AG196" s="418">
        <f>HLOOKUP(AG35,'2. LRAMVA Threshold'!$B$42:$Q$53,7,FALSE)</f>
        <v>0</v>
      </c>
      <c r="AH196" s="418">
        <f>HLOOKUP(AH35,'2. LRAMVA Threshold'!$B$42:$Q$53,7,FALSE)</f>
        <v>0</v>
      </c>
      <c r="AI196" s="418">
        <f>HLOOKUP(AI35,'2. LRAMVA Threshold'!$B$42:$Q$53,7,FALSE)</f>
        <v>0</v>
      </c>
      <c r="AJ196" s="418">
        <f>HLOOKUP(AJ35,'2. LRAMVA Threshold'!$B$42:$Q$53,7,FALSE)</f>
        <v>0</v>
      </c>
      <c r="AK196" s="418">
        <f>HLOOKUP(AK35,'2. LRAMVA Threshold'!$B$42:$Q$53,7,FALSE)</f>
        <v>0</v>
      </c>
      <c r="AL196" s="418">
        <f>HLOOKUP(AL35,'2. LRAMVA Threshold'!$B$42:$Q$53,7,FALSE)</f>
        <v>0</v>
      </c>
      <c r="AM196" s="419"/>
    </row>
    <row r="197" spans="2:39">
      <c r="B197" s="556"/>
      <c r="C197" s="458"/>
      <c r="D197" s="459"/>
      <c r="E197" s="459"/>
      <c r="F197" s="459"/>
      <c r="G197" s="459"/>
      <c r="H197" s="459"/>
      <c r="I197" s="459"/>
      <c r="J197" s="459"/>
      <c r="K197" s="459"/>
      <c r="L197" s="459"/>
      <c r="M197" s="459"/>
      <c r="N197" s="459"/>
      <c r="O197" s="460"/>
      <c r="P197" s="459"/>
      <c r="Q197" s="459"/>
      <c r="R197" s="459"/>
      <c r="S197" s="461"/>
      <c r="T197" s="461"/>
      <c r="U197" s="461"/>
      <c r="V197" s="461"/>
      <c r="W197" s="459"/>
      <c r="X197" s="459"/>
      <c r="Y197" s="462"/>
      <c r="Z197" s="462"/>
      <c r="AA197" s="462"/>
      <c r="AB197" s="462"/>
      <c r="AC197" s="462"/>
      <c r="AD197" s="462"/>
      <c r="AE197" s="462"/>
      <c r="AF197" s="425"/>
      <c r="AG197" s="425"/>
      <c r="AH197" s="425"/>
      <c r="AI197" s="425"/>
      <c r="AJ197" s="425"/>
      <c r="AK197" s="425"/>
      <c r="AL197" s="425"/>
      <c r="AM197" s="426"/>
    </row>
    <row r="198" spans="2:39">
      <c r="B198" s="350" t="s">
        <v>169</v>
      </c>
      <c r="C198" s="364"/>
      <c r="D198" s="364"/>
      <c r="E198" s="402"/>
      <c r="F198" s="402"/>
      <c r="G198" s="402"/>
      <c r="H198" s="402"/>
      <c r="I198" s="402"/>
      <c r="J198" s="402"/>
      <c r="K198" s="402"/>
      <c r="L198" s="402"/>
      <c r="M198" s="402"/>
      <c r="N198" s="402"/>
      <c r="O198" s="317"/>
      <c r="P198" s="366"/>
      <c r="Q198" s="366"/>
      <c r="R198" s="366"/>
      <c r="S198" s="365"/>
      <c r="T198" s="365"/>
      <c r="U198" s="365"/>
      <c r="V198" s="365"/>
      <c r="W198" s="366"/>
      <c r="X198" s="366"/>
      <c r="Y198" s="367">
        <f>HLOOKUP(Y$35,'3.  Distribution Rates'!$C$122:$P$133,7,FALSE)</f>
        <v>1.3299999999999999E-2</v>
      </c>
      <c r="Z198" s="367">
        <f>HLOOKUP(Z$35,'3.  Distribution Rates'!$C$122:$P$133,7,FALSE)</f>
        <v>1.1900000000000001E-2</v>
      </c>
      <c r="AA198" s="367">
        <f>HLOOKUP(AA$35,'3.  Distribution Rates'!$C$122:$P$133,7,FALSE)</f>
        <v>4.3117999999999999</v>
      </c>
      <c r="AB198" s="367">
        <f>HLOOKUP(AB$35,'3.  Distribution Rates'!$C$122:$P$133,7,FALSE)</f>
        <v>2.2187000000000001</v>
      </c>
      <c r="AC198" s="367">
        <f>HLOOKUP(AC$35,'3.  Distribution Rates'!$C$122:$P$133,7,FALSE)</f>
        <v>2.7538999999999998</v>
      </c>
      <c r="AD198" s="367">
        <f>HLOOKUP(AD$35,'3.  Distribution Rates'!$C$122:$P$133,7,FALSE)</f>
        <v>10.773199999999999</v>
      </c>
      <c r="AE198" s="367">
        <f>HLOOKUP(AE$35,'3.  Distribution Rates'!$C$122:$P$133,7,FALSE)</f>
        <v>0</v>
      </c>
      <c r="AF198" s="367">
        <f>HLOOKUP(AF$35,'3.  Distribution Rates'!$C$122:$P$133,7,FALSE)</f>
        <v>0</v>
      </c>
      <c r="AG198" s="367">
        <f>HLOOKUP(AG$35,'3.  Distribution Rates'!$C$122:$P$133,7,FALSE)</f>
        <v>0</v>
      </c>
      <c r="AH198" s="367">
        <f>HLOOKUP(AH$35,'3.  Distribution Rates'!$C$122:$P$133,7,FALSE)</f>
        <v>0</v>
      </c>
      <c r="AI198" s="367">
        <f>HLOOKUP(AI$35,'3.  Distribution Rates'!$C$122:$P$133,7,FALSE)</f>
        <v>0</v>
      </c>
      <c r="AJ198" s="367">
        <f>HLOOKUP(AJ$35,'3.  Distribution Rates'!$C$122:$P$133,7,FALSE)</f>
        <v>0</v>
      </c>
      <c r="AK198" s="367">
        <f>HLOOKUP(AK$35,'3.  Distribution Rates'!$C$122:$P$133,7,FALSE)</f>
        <v>0</v>
      </c>
      <c r="AL198" s="367">
        <f>HLOOKUP(AL$35,'3.  Distribution Rates'!$C$122:$P$133,7,FALSE)</f>
        <v>0</v>
      </c>
      <c r="AM198" s="374"/>
    </row>
    <row r="199" spans="2:39">
      <c r="B199" s="350" t="s">
        <v>150</v>
      </c>
      <c r="C199" s="371"/>
      <c r="D199" s="335"/>
      <c r="E199" s="305"/>
      <c r="F199" s="305"/>
      <c r="G199" s="305"/>
      <c r="H199" s="305"/>
      <c r="I199" s="305"/>
      <c r="J199" s="305"/>
      <c r="K199" s="305"/>
      <c r="L199" s="305"/>
      <c r="M199" s="305"/>
      <c r="N199" s="305"/>
      <c r="O199" s="317"/>
      <c r="P199" s="305"/>
      <c r="Q199" s="305"/>
      <c r="R199" s="305"/>
      <c r="S199" s="335"/>
      <c r="T199" s="335"/>
      <c r="U199" s="335"/>
      <c r="V199" s="335"/>
      <c r="W199" s="305"/>
      <c r="X199" s="305"/>
      <c r="Y199" s="404">
        <f>'4.  2011-2014 LRAM'!Y138*Y198</f>
        <v>73063.988252462892</v>
      </c>
      <c r="Z199" s="404">
        <f>'4.  2011-2014 LRAM'!Z138*Z198</f>
        <v>148654.72226556932</v>
      </c>
      <c r="AA199" s="404">
        <f>'4.  2011-2014 LRAM'!AA138*AA198</f>
        <v>170269.91834605948</v>
      </c>
      <c r="AB199" s="404">
        <f>'4.  2011-2014 LRAM'!AB138*AB198</f>
        <v>40211.993260999836</v>
      </c>
      <c r="AC199" s="404">
        <f>'4.  2011-2014 LRAM'!AC138*AC198</f>
        <v>1031.57917321272</v>
      </c>
      <c r="AD199" s="404">
        <f>'4.  2011-2014 LRAM'!AD138*AD198</f>
        <v>0</v>
      </c>
      <c r="AE199" s="404">
        <f>'4.  2011-2014 LRAM'!AE138*AE198</f>
        <v>0</v>
      </c>
      <c r="AF199" s="404">
        <f>'4.  2011-2014 LRAM'!AF138*AF198</f>
        <v>0</v>
      </c>
      <c r="AG199" s="404">
        <f>'4.  2011-2014 LRAM'!AG138*AG198</f>
        <v>0</v>
      </c>
      <c r="AH199" s="404">
        <f>'4.  2011-2014 LRAM'!AH138*AH198</f>
        <v>0</v>
      </c>
      <c r="AI199" s="404">
        <f>'4.  2011-2014 LRAM'!AI138*AI198</f>
        <v>0</v>
      </c>
      <c r="AJ199" s="404">
        <f>'4.  2011-2014 LRAM'!AJ138*AJ198</f>
        <v>0</v>
      </c>
      <c r="AK199" s="404">
        <f>'4.  2011-2014 LRAM'!AK138*AK198</f>
        <v>0</v>
      </c>
      <c r="AL199" s="404">
        <f>'4.  2011-2014 LRAM'!AL138*AL198</f>
        <v>0</v>
      </c>
      <c r="AM199" s="403">
        <f>SUM(Y199:AL199)</f>
        <v>433232.20129830425</v>
      </c>
    </row>
    <row r="200" spans="2:39">
      <c r="B200" s="350" t="s">
        <v>151</v>
      </c>
      <c r="C200" s="371"/>
      <c r="D200" s="335"/>
      <c r="E200" s="305"/>
      <c r="F200" s="305"/>
      <c r="G200" s="305"/>
      <c r="H200" s="305"/>
      <c r="I200" s="305"/>
      <c r="J200" s="305"/>
      <c r="K200" s="305"/>
      <c r="L200" s="305"/>
      <c r="M200" s="305"/>
      <c r="N200" s="305"/>
      <c r="O200" s="317"/>
      <c r="P200" s="305"/>
      <c r="Q200" s="305"/>
      <c r="R200" s="305"/>
      <c r="S200" s="335"/>
      <c r="T200" s="335"/>
      <c r="U200" s="335"/>
      <c r="V200" s="335"/>
      <c r="W200" s="305"/>
      <c r="X200" s="305"/>
      <c r="Y200" s="404">
        <f>'4.  2011-2014 LRAM'!Y267*Y198</f>
        <v>52139.219779337596</v>
      </c>
      <c r="Z200" s="404">
        <f>'4.  2011-2014 LRAM'!Z267*Z198</f>
        <v>90994.951186852311</v>
      </c>
      <c r="AA200" s="404">
        <f>'4.  2011-2014 LRAM'!AA267*AA198</f>
        <v>188189.60115503284</v>
      </c>
      <c r="AB200" s="404">
        <f>'4.  2011-2014 LRAM'!AB267*AB198</f>
        <v>43995.228218433229</v>
      </c>
      <c r="AC200" s="404">
        <f>'4.  2011-2014 LRAM'!AC267*AC198</f>
        <v>5080.5885459812034</v>
      </c>
      <c r="AD200" s="404">
        <f>'4.  2011-2014 LRAM'!AD267*AD198</f>
        <v>0</v>
      </c>
      <c r="AE200" s="404">
        <f>'4.  2011-2014 LRAM'!AE267*AE198</f>
        <v>0</v>
      </c>
      <c r="AF200" s="404">
        <f>'4.  2011-2014 LRAM'!AF267*AF198</f>
        <v>0</v>
      </c>
      <c r="AG200" s="404">
        <f>'4.  2011-2014 LRAM'!AG267*AG198</f>
        <v>0</v>
      </c>
      <c r="AH200" s="404">
        <f>'4.  2011-2014 LRAM'!AH267*AH198</f>
        <v>0</v>
      </c>
      <c r="AI200" s="404">
        <f>'4.  2011-2014 LRAM'!AI267*AI198</f>
        <v>0</v>
      </c>
      <c r="AJ200" s="404">
        <f>'4.  2011-2014 LRAM'!AJ267*AJ198</f>
        <v>0</v>
      </c>
      <c r="AK200" s="404">
        <f>'4.  2011-2014 LRAM'!AK267*AK198</f>
        <v>0</v>
      </c>
      <c r="AL200" s="404">
        <f>'4.  2011-2014 LRAM'!AL267*AL198</f>
        <v>0</v>
      </c>
      <c r="AM200" s="403">
        <f>SUM(Y200:AL200)</f>
        <v>380399.58888563717</v>
      </c>
    </row>
    <row r="201" spans="2:39">
      <c r="B201" s="350" t="s">
        <v>152</v>
      </c>
      <c r="C201" s="371"/>
      <c r="D201" s="335"/>
      <c r="E201" s="305"/>
      <c r="F201" s="305"/>
      <c r="G201" s="305"/>
      <c r="H201" s="305"/>
      <c r="I201" s="305"/>
      <c r="J201" s="305"/>
      <c r="K201" s="305"/>
      <c r="L201" s="305"/>
      <c r="M201" s="305"/>
      <c r="N201" s="305"/>
      <c r="O201" s="317"/>
      <c r="P201" s="305"/>
      <c r="Q201" s="305"/>
      <c r="R201" s="305"/>
      <c r="S201" s="335"/>
      <c r="T201" s="335"/>
      <c r="U201" s="335"/>
      <c r="V201" s="335"/>
      <c r="W201" s="305"/>
      <c r="X201" s="305"/>
      <c r="Y201" s="404">
        <f>'4.  2011-2014 LRAM'!Y396*Y198</f>
        <v>53046.851512342801</v>
      </c>
      <c r="Z201" s="404">
        <f>'4.  2011-2014 LRAM'!Z396*Z198</f>
        <v>72845.990384300007</v>
      </c>
      <c r="AA201" s="404">
        <f>'4.  2011-2014 LRAM'!AA396*AA198</f>
        <v>169244.39736815833</v>
      </c>
      <c r="AB201" s="404">
        <f>'4.  2011-2014 LRAM'!AB396*AB198</f>
        <v>50359.27459253947</v>
      </c>
      <c r="AC201" s="404">
        <f>'4.  2011-2014 LRAM'!AC396*AC198</f>
        <v>59295.066993056491</v>
      </c>
      <c r="AD201" s="404">
        <f>'4.  2011-2014 LRAM'!AD396*AD198</f>
        <v>0</v>
      </c>
      <c r="AE201" s="404">
        <f>'4.  2011-2014 LRAM'!AE396*AE198</f>
        <v>0</v>
      </c>
      <c r="AF201" s="404">
        <f>'4.  2011-2014 LRAM'!AF396*AF198</f>
        <v>0</v>
      </c>
      <c r="AG201" s="404">
        <f>'4.  2011-2014 LRAM'!AG396*AG198</f>
        <v>0</v>
      </c>
      <c r="AH201" s="404">
        <f>'4.  2011-2014 LRAM'!AH396*AH198</f>
        <v>0</v>
      </c>
      <c r="AI201" s="404">
        <f>'4.  2011-2014 LRAM'!AI396*AI198</f>
        <v>0</v>
      </c>
      <c r="AJ201" s="404">
        <f>'4.  2011-2014 LRAM'!AJ396*AJ198</f>
        <v>0</v>
      </c>
      <c r="AK201" s="404">
        <f>'4.  2011-2014 LRAM'!AK396*AK198</f>
        <v>0</v>
      </c>
      <c r="AL201" s="404">
        <f>'4.  2011-2014 LRAM'!AL396*AL198</f>
        <v>0</v>
      </c>
      <c r="AM201" s="403">
        <f>SUM(Y201:AL201)</f>
        <v>404791.58085039712</v>
      </c>
    </row>
    <row r="202" spans="2:39">
      <c r="B202" s="350" t="s">
        <v>153</v>
      </c>
      <c r="C202" s="371"/>
      <c r="D202" s="335"/>
      <c r="E202" s="305"/>
      <c r="F202" s="305"/>
      <c r="G202" s="305"/>
      <c r="H202" s="305"/>
      <c r="I202" s="305"/>
      <c r="J202" s="305"/>
      <c r="K202" s="305"/>
      <c r="L202" s="305"/>
      <c r="M202" s="305"/>
      <c r="N202" s="305"/>
      <c r="O202" s="317"/>
      <c r="P202" s="305"/>
      <c r="Q202" s="305"/>
      <c r="R202" s="305"/>
      <c r="S202" s="335"/>
      <c r="T202" s="335"/>
      <c r="U202" s="335"/>
      <c r="V202" s="335"/>
      <c r="W202" s="305"/>
      <c r="X202" s="305"/>
      <c r="Y202" s="404">
        <f>'4.  2011-2014 LRAM'!Y526*Y198</f>
        <v>117464.43385333997</v>
      </c>
      <c r="Z202" s="404">
        <f>'4.  2011-2014 LRAM'!Z526*Z198</f>
        <v>115454.3346432</v>
      </c>
      <c r="AA202" s="404">
        <f>'4.  2011-2014 LRAM'!AA526*AA198</f>
        <v>235022.95191943442</v>
      </c>
      <c r="AB202" s="404">
        <f>'4.  2011-2014 LRAM'!AB526*AB198</f>
        <v>45795.417538833608</v>
      </c>
      <c r="AC202" s="404">
        <f>'4.  2011-2014 LRAM'!AC526*AC198</f>
        <v>15667.556716484401</v>
      </c>
      <c r="AD202" s="404">
        <f>'4.  2011-2014 LRAM'!AD526*AD198</f>
        <v>0</v>
      </c>
      <c r="AE202" s="404">
        <f>'4.  2011-2014 LRAM'!AE526*AE198</f>
        <v>0</v>
      </c>
      <c r="AF202" s="404">
        <f>'4.  2011-2014 LRAM'!AF526*AF198</f>
        <v>0</v>
      </c>
      <c r="AG202" s="404">
        <f>'4.  2011-2014 LRAM'!AG526*AG198</f>
        <v>0</v>
      </c>
      <c r="AH202" s="404">
        <f>'4.  2011-2014 LRAM'!AH526*AH198</f>
        <v>0</v>
      </c>
      <c r="AI202" s="404">
        <f>'4.  2011-2014 LRAM'!AI526*AI198</f>
        <v>0</v>
      </c>
      <c r="AJ202" s="404">
        <f>'4.  2011-2014 LRAM'!AJ526*AJ198</f>
        <v>0</v>
      </c>
      <c r="AK202" s="404">
        <f>'4.  2011-2014 LRAM'!AK526*AK198</f>
        <v>0</v>
      </c>
      <c r="AL202" s="404">
        <f>'4.  2011-2014 LRAM'!AL526*AL198</f>
        <v>0</v>
      </c>
      <c r="AM202" s="403">
        <f>SUM(Y202:AL202)</f>
        <v>529404.69467129244</v>
      </c>
    </row>
    <row r="203" spans="2:39">
      <c r="B203" s="350" t="s">
        <v>154</v>
      </c>
      <c r="C203" s="371"/>
      <c r="D203" s="335"/>
      <c r="E203" s="305"/>
      <c r="F203" s="305"/>
      <c r="G203" s="305"/>
      <c r="H203" s="305"/>
      <c r="I203" s="305"/>
      <c r="J203" s="305"/>
      <c r="K203" s="305"/>
      <c r="L203" s="305"/>
      <c r="M203" s="305"/>
      <c r="N203" s="305"/>
      <c r="O203" s="317"/>
      <c r="P203" s="305"/>
      <c r="Q203" s="305"/>
      <c r="R203" s="305"/>
      <c r="S203" s="335"/>
      <c r="T203" s="335"/>
      <c r="U203" s="335"/>
      <c r="V203" s="335"/>
      <c r="W203" s="305"/>
      <c r="X203" s="305"/>
      <c r="Y203" s="404">
        <f>Y195*Y198</f>
        <v>126260.41119999999</v>
      </c>
      <c r="Z203" s="404">
        <f t="shared" ref="Z203:AL203" si="558">Z195*Z198</f>
        <v>141376.79523258921</v>
      </c>
      <c r="AA203" s="404">
        <f t="shared" si="558"/>
        <v>317680.44862716715</v>
      </c>
      <c r="AB203" s="404">
        <f t="shared" si="558"/>
        <v>110506.18226156059</v>
      </c>
      <c r="AC203" s="404">
        <f t="shared" si="558"/>
        <v>39247.431479276893</v>
      </c>
      <c r="AD203" s="404">
        <f>AD195*AD198</f>
        <v>0</v>
      </c>
      <c r="AE203" s="404">
        <f t="shared" si="558"/>
        <v>0</v>
      </c>
      <c r="AF203" s="404">
        <f t="shared" si="558"/>
        <v>0</v>
      </c>
      <c r="AG203" s="404">
        <f t="shared" si="558"/>
        <v>0</v>
      </c>
      <c r="AH203" s="404">
        <f t="shared" si="558"/>
        <v>0</v>
      </c>
      <c r="AI203" s="404">
        <f t="shared" si="558"/>
        <v>0</v>
      </c>
      <c r="AJ203" s="404">
        <f t="shared" si="558"/>
        <v>0</v>
      </c>
      <c r="AK203" s="404">
        <f t="shared" si="558"/>
        <v>0</v>
      </c>
      <c r="AL203" s="404">
        <f t="shared" si="558"/>
        <v>0</v>
      </c>
      <c r="AM203" s="403">
        <f>SUM(Y203:AL203)</f>
        <v>735071.2688005938</v>
      </c>
    </row>
    <row r="204" spans="2:39" ht="15.75">
      <c r="B204" s="375" t="s">
        <v>271</v>
      </c>
      <c r="C204" s="371"/>
      <c r="D204" s="362"/>
      <c r="E204" s="360"/>
      <c r="F204" s="360"/>
      <c r="G204" s="360"/>
      <c r="H204" s="360"/>
      <c r="I204" s="360"/>
      <c r="J204" s="360"/>
      <c r="K204" s="360"/>
      <c r="L204" s="360"/>
      <c r="M204" s="360"/>
      <c r="N204" s="360"/>
      <c r="O204" s="326"/>
      <c r="P204" s="360"/>
      <c r="Q204" s="360"/>
      <c r="R204" s="360"/>
      <c r="S204" s="362"/>
      <c r="T204" s="362"/>
      <c r="U204" s="362"/>
      <c r="V204" s="362"/>
      <c r="W204" s="360"/>
      <c r="X204" s="360"/>
      <c r="Y204" s="372">
        <f>SUM(Y199:Y203)</f>
        <v>421974.90459748323</v>
      </c>
      <c r="Z204" s="372">
        <f>SUM(Z199:Z203)</f>
        <v>569326.79371251084</v>
      </c>
      <c r="AA204" s="372">
        <f t="shared" ref="AA204:AE204" si="559">SUM(AA199:AA203)</f>
        <v>1080407.3174158521</v>
      </c>
      <c r="AB204" s="372">
        <f t="shared" si="559"/>
        <v>290868.09587236674</v>
      </c>
      <c r="AC204" s="372">
        <f t="shared" si="559"/>
        <v>120322.2229080117</v>
      </c>
      <c r="AD204" s="372">
        <f t="shared" si="559"/>
        <v>0</v>
      </c>
      <c r="AE204" s="372">
        <f t="shared" si="559"/>
        <v>0</v>
      </c>
      <c r="AF204" s="372">
        <f>SUM(AF199:AF203)</f>
        <v>0</v>
      </c>
      <c r="AG204" s="372">
        <f>SUM(AG199:AG203)</f>
        <v>0</v>
      </c>
      <c r="AH204" s="372">
        <f t="shared" ref="AH204:AL204" si="560">SUM(AH199:AH203)</f>
        <v>0</v>
      </c>
      <c r="AI204" s="372">
        <f t="shared" si="560"/>
        <v>0</v>
      </c>
      <c r="AJ204" s="372">
        <f t="shared" si="560"/>
        <v>0</v>
      </c>
      <c r="AK204" s="372">
        <f t="shared" si="560"/>
        <v>0</v>
      </c>
      <c r="AL204" s="372">
        <f t="shared" si="560"/>
        <v>0</v>
      </c>
      <c r="AM204" s="374">
        <f>SUM(AM199:AM203)</f>
        <v>2482899.3345062248</v>
      </c>
    </row>
    <row r="205" spans="2:39" ht="15.75">
      <c r="B205" s="375" t="s">
        <v>272</v>
      </c>
      <c r="C205" s="371"/>
      <c r="D205" s="376"/>
      <c r="E205" s="360"/>
      <c r="F205" s="360"/>
      <c r="G205" s="360"/>
      <c r="H205" s="360"/>
      <c r="I205" s="360"/>
      <c r="J205" s="360"/>
      <c r="K205" s="360"/>
      <c r="L205" s="360"/>
      <c r="M205" s="360"/>
      <c r="N205" s="360"/>
      <c r="O205" s="326"/>
      <c r="P205" s="360"/>
      <c r="Q205" s="360"/>
      <c r="R205" s="360"/>
      <c r="S205" s="362"/>
      <c r="T205" s="362"/>
      <c r="U205" s="362"/>
      <c r="V205" s="362"/>
      <c r="W205" s="360"/>
      <c r="X205" s="360"/>
      <c r="Y205" s="373">
        <f>Y196*Y198</f>
        <v>476710.83599999995</v>
      </c>
      <c r="Z205" s="373">
        <f t="shared" ref="Z205:AE205" si="561">Z196*Z198</f>
        <v>470279.58670000004</v>
      </c>
      <c r="AA205" s="373">
        <f t="shared" si="561"/>
        <v>83148.751199999999</v>
      </c>
      <c r="AB205" s="373">
        <f t="shared" si="561"/>
        <v>35798.724500000004</v>
      </c>
      <c r="AC205" s="373">
        <f t="shared" si="561"/>
        <v>42456.876299999996</v>
      </c>
      <c r="AD205" s="373">
        <f t="shared" si="561"/>
        <v>657175.97320000001</v>
      </c>
      <c r="AE205" s="373">
        <f t="shared" si="561"/>
        <v>0</v>
      </c>
      <c r="AF205" s="373">
        <f>AF196*AF198</f>
        <v>0</v>
      </c>
      <c r="AG205" s="373">
        <f t="shared" ref="AG205:AL205" si="562">AG196*AG198</f>
        <v>0</v>
      </c>
      <c r="AH205" s="373">
        <f t="shared" si="562"/>
        <v>0</v>
      </c>
      <c r="AI205" s="373">
        <f t="shared" si="562"/>
        <v>0</v>
      </c>
      <c r="AJ205" s="373">
        <f t="shared" si="562"/>
        <v>0</v>
      </c>
      <c r="AK205" s="373">
        <f t="shared" si="562"/>
        <v>0</v>
      </c>
      <c r="AL205" s="373">
        <f t="shared" si="562"/>
        <v>0</v>
      </c>
      <c r="AM205" s="374">
        <f>SUM(Y205:AL205)</f>
        <v>1765570.7478999998</v>
      </c>
    </row>
    <row r="206" spans="2:39" ht="15.75">
      <c r="B206" s="375" t="s">
        <v>273</v>
      </c>
      <c r="C206" s="371"/>
      <c r="D206" s="376"/>
      <c r="E206" s="360"/>
      <c r="F206" s="360"/>
      <c r="G206" s="360"/>
      <c r="H206" s="360"/>
      <c r="I206" s="360"/>
      <c r="J206" s="360"/>
      <c r="K206" s="360"/>
      <c r="L206" s="360"/>
      <c r="M206" s="360"/>
      <c r="N206" s="360"/>
      <c r="O206" s="326"/>
      <c r="P206" s="360"/>
      <c r="Q206" s="360"/>
      <c r="R206" s="360"/>
      <c r="S206" s="376"/>
      <c r="T206" s="376"/>
      <c r="U206" s="376"/>
      <c r="V206" s="376"/>
      <c r="W206" s="360"/>
      <c r="X206" s="360"/>
      <c r="Y206" s="377"/>
      <c r="Z206" s="377"/>
      <c r="AA206" s="377"/>
      <c r="AB206" s="377"/>
      <c r="AC206" s="377"/>
      <c r="AD206" s="377"/>
      <c r="AE206" s="377"/>
      <c r="AF206" s="377"/>
      <c r="AG206" s="377"/>
      <c r="AH206" s="377"/>
      <c r="AI206" s="377"/>
      <c r="AJ206" s="377"/>
      <c r="AK206" s="377"/>
      <c r="AL206" s="377"/>
      <c r="AM206" s="374">
        <f>AM204-AM205</f>
        <v>717328.586606225</v>
      </c>
    </row>
    <row r="207" spans="2:39">
      <c r="B207" s="350"/>
      <c r="C207" s="376"/>
      <c r="D207" s="376"/>
      <c r="E207" s="360"/>
      <c r="F207" s="360"/>
      <c r="G207" s="360"/>
      <c r="H207" s="360"/>
      <c r="I207" s="360"/>
      <c r="J207" s="360"/>
      <c r="K207" s="360"/>
      <c r="L207" s="360"/>
      <c r="M207" s="360"/>
      <c r="N207" s="360"/>
      <c r="O207" s="326"/>
      <c r="P207" s="360"/>
      <c r="Q207" s="360"/>
      <c r="R207" s="360"/>
      <c r="S207" s="376"/>
      <c r="T207" s="371"/>
      <c r="U207" s="376"/>
      <c r="V207" s="376"/>
      <c r="W207" s="360"/>
      <c r="X207" s="360"/>
      <c r="Y207" s="378"/>
      <c r="Z207" s="378"/>
      <c r="AA207" s="378"/>
      <c r="AB207" s="378"/>
      <c r="AC207" s="378"/>
      <c r="AD207" s="378"/>
      <c r="AE207" s="378"/>
      <c r="AF207" s="378"/>
      <c r="AG207" s="378"/>
      <c r="AH207" s="378"/>
      <c r="AI207" s="378"/>
      <c r="AJ207" s="378"/>
      <c r="AK207" s="378"/>
      <c r="AL207" s="378"/>
      <c r="AM207" s="374"/>
    </row>
    <row r="208" spans="2:39">
      <c r="B208" s="320" t="s">
        <v>145</v>
      </c>
      <c r="C208" s="330"/>
      <c r="D208" s="305"/>
      <c r="E208" s="305"/>
      <c r="F208" s="305"/>
      <c r="G208" s="305"/>
      <c r="H208" s="305"/>
      <c r="I208" s="305"/>
      <c r="J208" s="305"/>
      <c r="K208" s="305"/>
      <c r="L208" s="305"/>
      <c r="M208" s="305"/>
      <c r="N208" s="305"/>
      <c r="O208" s="383"/>
      <c r="P208" s="305"/>
      <c r="Q208" s="305"/>
      <c r="R208" s="305"/>
      <c r="S208" s="330"/>
      <c r="T208" s="335"/>
      <c r="U208" s="335"/>
      <c r="V208" s="305"/>
      <c r="W208" s="305"/>
      <c r="X208" s="335"/>
      <c r="Y208" s="317">
        <f>SUMPRODUCT(E38:E193,Y38:Y193)</f>
        <v>9333037</v>
      </c>
      <c r="Z208" s="317">
        <f>SUMPRODUCT(E38:E193,Z38:Z193)</f>
        <v>11717796.4526964</v>
      </c>
      <c r="AA208" s="317">
        <f>IF(AA36="kw",SUMPRODUCT(N38:N193,P38:P193,AA38:AA193),SUMPRODUCT(E38:E193,AA38:AA193))</f>
        <v>70417.664349058265</v>
      </c>
      <c r="AB208" s="317">
        <f>IF(AB36="kw",SUMPRODUCT(N38:N193,P38:P193,AB38:AB193),SUMPRODUCT(E38:E193,AB38:AB193))</f>
        <v>46124.76232693479</v>
      </c>
      <c r="AC208" s="317">
        <f>IF(AC36="kw",SUMPRODUCT(N38:N193,P38:P193,AC38:AC193),SUMPRODUCT(E38:E193,AC38:AC193))</f>
        <v>13706.035327399633</v>
      </c>
      <c r="AD208" s="317">
        <f>IF(AD36="kw",SUMPRODUCT(N38:N193,P38:P193,AD38:AD193),SUMPRODUCT(E38:E193,AD38:AD193))</f>
        <v>0</v>
      </c>
      <c r="AE208" s="317">
        <f>IF(AE36="kw",SUMPRODUCT(N38:N193,P38:P193,AE38:AE193),SUMPRODUCT(E38:E193,AE38:AE193))</f>
        <v>0</v>
      </c>
      <c r="AF208" s="317">
        <f>IF(AF36="kw",SUMPRODUCT(N38:N193,P38:P193,AF38:AF193),SUMPRODUCT(E38:E193,AF38:AF193))</f>
        <v>0</v>
      </c>
      <c r="AG208" s="317">
        <f>IF(AG36="kw",SUMPRODUCT(N38:N193,P38:P193,AG38:AG193),SUMPRODUCT(E38:E193,AG38:AG193))</f>
        <v>0</v>
      </c>
      <c r="AH208" s="317">
        <f>IF(AH36="kw",SUMPRODUCT(N38:N193,P38:P193,AH38:AH193),SUMPRODUCT(E38:E193,AH38:AH193))</f>
        <v>0</v>
      </c>
      <c r="AI208" s="317">
        <f>IF(AI36="kw",SUMPRODUCT(N38:N193,P38:P193,AI38:AI193),SUMPRODUCT(E38:E193,AI38:AI193))</f>
        <v>0</v>
      </c>
      <c r="AJ208" s="317">
        <f>IF(AJ36="kw",SUMPRODUCT(N38:N193,P38:P193,AJ38:AJ193),SUMPRODUCT(E38:E193,AJ38:AJ193))</f>
        <v>0</v>
      </c>
      <c r="AK208" s="317">
        <f>IF(AK36="kw",SUMPRODUCT(N38:N193,P38:P193,AK38:AK193),SUMPRODUCT(E38:E193,AK38:AK193))</f>
        <v>0</v>
      </c>
      <c r="AL208" s="317">
        <f>IF(AL36="kw",SUMPRODUCT(N38:N193,P38:P193,AL38:AL193),SUMPRODUCT(E38:E193,AL38:AL193))</f>
        <v>0</v>
      </c>
      <c r="AM208" s="374"/>
    </row>
    <row r="209" spans="1:39">
      <c r="B209" s="320" t="s">
        <v>146</v>
      </c>
      <c r="C209" s="330"/>
      <c r="D209" s="305"/>
      <c r="E209" s="305"/>
      <c r="F209" s="305"/>
      <c r="G209" s="305"/>
      <c r="H209" s="305"/>
      <c r="I209" s="305"/>
      <c r="J209" s="305"/>
      <c r="K209" s="305"/>
      <c r="L209" s="305"/>
      <c r="M209" s="305"/>
      <c r="N209" s="305"/>
      <c r="O209" s="383"/>
      <c r="P209" s="305"/>
      <c r="Q209" s="305"/>
      <c r="R209" s="305"/>
      <c r="S209" s="330"/>
      <c r="T209" s="335"/>
      <c r="U209" s="335"/>
      <c r="V209" s="305"/>
      <c r="W209" s="305"/>
      <c r="X209" s="335"/>
      <c r="Y209" s="317">
        <f>SUMPRODUCT(F38:F193,Y38:Y193)</f>
        <v>9323099</v>
      </c>
      <c r="Z209" s="317">
        <f>SUMPRODUCT(F38:F193,Z38:Z193)</f>
        <v>10382398.2726964</v>
      </c>
      <c r="AA209" s="317">
        <f>IF(AA36="kw",SUMPRODUCT(N38:N193,Q38:Q193,AA38:AA193),SUMPRODUCT(F38:F193,AA38:AA193))</f>
        <v>69777.344349058272</v>
      </c>
      <c r="AB209" s="317">
        <f>IF(AB36="kw",SUMPRODUCT(N38:N193,Q38:Q193,AB38:AB193),SUMPRODUCT(F38:F193,AB38:AB193))</f>
        <v>44579.966670985239</v>
      </c>
      <c r="AC209" s="317">
        <f>IF(AC36="kw",SUMPRODUCT(N38:N193,Q38:Q193,AC38:AC193),SUMPRODUCT(F38:F193,AC38:AC193))</f>
        <v>12310.350983349179</v>
      </c>
      <c r="AD209" s="317">
        <f>IF(AD36="kw",SUMPRODUCT(N38:N193,Q38:Q193,AD38:AD193),SUMPRODUCT(F38:F193,AD38:AD193))</f>
        <v>0</v>
      </c>
      <c r="AE209" s="317">
        <f>IF(AE36="kw",SUMPRODUCT(N38:N193,Q38:Q193,AE38:AE193),SUMPRODUCT(F38:F193,AE38:AE193))</f>
        <v>0</v>
      </c>
      <c r="AF209" s="317">
        <f>IF(AF36="kw",SUMPRODUCT(N38:N193,Q38:Q193,AF38:AF193),SUMPRODUCT(F38:F193,AF38:AF193))</f>
        <v>0</v>
      </c>
      <c r="AG209" s="317">
        <f>IF(AG36="kw",SUMPRODUCT(N38:N193,Q38:Q193,AG38:AG193),SUMPRODUCT(F38:F193,AG38:AG193))</f>
        <v>0</v>
      </c>
      <c r="AH209" s="317">
        <f>IF(AH36="kw",SUMPRODUCT(N38:N193,Q38:Q193,AH38:AH193),SUMPRODUCT(F38:F193,AH38:AH193))</f>
        <v>0</v>
      </c>
      <c r="AI209" s="317">
        <f>IF(AI36="kw",SUMPRODUCT(N38:N193,Q38:Q193,AI38:AI193),SUMPRODUCT(F38:F193,AI38:AI193))</f>
        <v>0</v>
      </c>
      <c r="AJ209" s="317">
        <f>IF(AJ36="kw",SUMPRODUCT(N38:N193,Q38:Q193,AJ38:AJ193),SUMPRODUCT(F38:F193,AJ38:AJ193))</f>
        <v>0</v>
      </c>
      <c r="AK209" s="317">
        <f>IF(AK36="kw",SUMPRODUCT(N38:N193,Q38:Q193,AK38:AK193),SUMPRODUCT(F38:F193,AK38:AK193))</f>
        <v>0</v>
      </c>
      <c r="AL209" s="317">
        <f>IF(AL36="kw",SUMPRODUCT(N38:N193,Q38:Q193,AL38:AL193),SUMPRODUCT(F38:F193,AL38:AL193))</f>
        <v>0</v>
      </c>
      <c r="AM209" s="363"/>
    </row>
    <row r="210" spans="1:39">
      <c r="B210" s="320" t="s">
        <v>147</v>
      </c>
      <c r="C210" s="330"/>
      <c r="D210" s="305"/>
      <c r="E210" s="305"/>
      <c r="F210" s="305"/>
      <c r="G210" s="305"/>
      <c r="H210" s="305"/>
      <c r="I210" s="305"/>
      <c r="J210" s="305"/>
      <c r="K210" s="305"/>
      <c r="L210" s="305"/>
      <c r="M210" s="305"/>
      <c r="N210" s="305"/>
      <c r="O210" s="383"/>
      <c r="P210" s="305"/>
      <c r="Q210" s="305"/>
      <c r="R210" s="305"/>
      <c r="S210" s="330"/>
      <c r="T210" s="335"/>
      <c r="U210" s="335"/>
      <c r="V210" s="305"/>
      <c r="W210" s="305"/>
      <c r="X210" s="335"/>
      <c r="Y210" s="317">
        <f>SUMPRODUCT(G38:G193,Y38:Y193)</f>
        <v>9313160</v>
      </c>
      <c r="Z210" s="317">
        <f>SUMPRODUCT(G38:G193,Z38:Z193)</f>
        <v>10381250.892696399</v>
      </c>
      <c r="AA210" s="317">
        <f>IF(AA36="kw",SUMPRODUCT(N38:N193,R38:R193,AA38:AA193),SUMPRODUCT(G38:G193,AA38:AA193))</f>
        <v>69763.424349058274</v>
      </c>
      <c r="AB210" s="317">
        <f>IF(AB36="kw",SUMPRODUCT(N38:N193,R38:R193,AB38:AB193),SUMPRODUCT(G38:G193,AB38:AB193))</f>
        <v>44572.286670985239</v>
      </c>
      <c r="AC210" s="317">
        <f>IF(AC36="kw",SUMPRODUCT(N38:N193,R38:R193,AC38:AC193),SUMPRODUCT(G38:G193,AC38:AC193))</f>
        <v>12309.150983349178</v>
      </c>
      <c r="AD210" s="317">
        <f>IF(AD36="kw",SUMPRODUCT(N38:N193,R38:R193,AD38:AD193),SUMPRODUCT(G38:G193,AD38:AD193))</f>
        <v>0</v>
      </c>
      <c r="AE210" s="317">
        <f>IF(AE36="kw",SUMPRODUCT(N38:N193,R38:R193,AE38:AE193),SUMPRODUCT(G38:G193,AE38:AE193))</f>
        <v>0</v>
      </c>
      <c r="AF210" s="317">
        <f>IF(AF36="kw",SUMPRODUCT(N38:N193,R38:R193,AF38:AF193),SUMPRODUCT(G38:G193,AF38:AF193))</f>
        <v>0</v>
      </c>
      <c r="AG210" s="317">
        <f>IF(AG36="kw",SUMPRODUCT(N38:N193,R38:R193,AG38:AG193),SUMPRODUCT(G38:G193,AG38:AG193))</f>
        <v>0</v>
      </c>
      <c r="AH210" s="317">
        <f>IF(AH36="kw",SUMPRODUCT(N38:N193,R38:R193,AH38:AH193),SUMPRODUCT(G38:G193,AH38:AH193))</f>
        <v>0</v>
      </c>
      <c r="AI210" s="317">
        <f>IF(AI36="kw",SUMPRODUCT(N38:N193,R38:R193,AI38:AI193),SUMPRODUCT(G38:G193,AI38:AI193))</f>
        <v>0</v>
      </c>
      <c r="AJ210" s="317">
        <f>IF(AJ36="kw",SUMPRODUCT(N38:N193,R38:R193,AJ38:AJ193),SUMPRODUCT(G38:G193,AJ38:AJ193))</f>
        <v>0</v>
      </c>
      <c r="AK210" s="317">
        <f>IF(AK36="kw",SUMPRODUCT(N38:N193,R38:R193,AK38:AK193),SUMPRODUCT(G38:G193,AK38:AK193))</f>
        <v>0</v>
      </c>
      <c r="AL210" s="317">
        <f>IF(AL36="kw",SUMPRODUCT(N38:N193,R38:R193,AL38:AL193),SUMPRODUCT(G38:G193,AL38:AL193))</f>
        <v>0</v>
      </c>
      <c r="AM210" s="363"/>
    </row>
    <row r="211" spans="1:39">
      <c r="B211" s="320" t="s">
        <v>148</v>
      </c>
      <c r="C211" s="330"/>
      <c r="D211" s="305"/>
      <c r="E211" s="305"/>
      <c r="F211" s="305"/>
      <c r="G211" s="305"/>
      <c r="H211" s="305"/>
      <c r="I211" s="305"/>
      <c r="J211" s="305"/>
      <c r="K211" s="305"/>
      <c r="L211" s="305"/>
      <c r="M211" s="305"/>
      <c r="N211" s="305"/>
      <c r="O211" s="383"/>
      <c r="P211" s="305"/>
      <c r="Q211" s="305"/>
      <c r="R211" s="305"/>
      <c r="S211" s="330"/>
      <c r="T211" s="335"/>
      <c r="U211" s="335"/>
      <c r="V211" s="305"/>
      <c r="W211" s="305"/>
      <c r="X211" s="335"/>
      <c r="Y211" s="317">
        <f>SUMPRODUCT(H38:H193,Y38:Y193)</f>
        <v>9288744</v>
      </c>
      <c r="Z211" s="317">
        <f>SUMPRODUCT(H38:H193,Z38:Z193)</f>
        <v>10381252.012696398</v>
      </c>
      <c r="AA211" s="317">
        <f>IF(AA36="kw",SUMPRODUCT(N38:N193,S38:S193,AA38:AA193),SUMPRODUCT(H38:H193,AA38:AA193))</f>
        <v>70922.144349058275</v>
      </c>
      <c r="AB211" s="317">
        <f>IF(AB36="kw",SUMPRODUCT(N38:N193,S38:S193,AB38:AB193),SUMPRODUCT(H38:H193,AB38:AB193))</f>
        <v>44621.486670985243</v>
      </c>
      <c r="AC211" s="317">
        <f>IF(AC36="kw",SUMPRODUCT(N38:N193,S38:S193,AC38:AC193),SUMPRODUCT(H38:H193,AC38:AC193))</f>
        <v>12227.790983349178</v>
      </c>
      <c r="AD211" s="317">
        <f>IF(AD36="kw",SUMPRODUCT(N38:N193,S38:S193,AD38:AD193),SUMPRODUCT(H38:H193,AD38:AD193))</f>
        <v>0</v>
      </c>
      <c r="AE211" s="317">
        <f>IF(AE36="kw",SUMPRODUCT(N38:N193,S38:S193,AE38:AE193),SUMPRODUCT(H38:H193,AE38:AE193))</f>
        <v>0</v>
      </c>
      <c r="AF211" s="317">
        <f>IF(AF36="kw",SUMPRODUCT(N38:N193,S38:S193,AF38:AF193),SUMPRODUCT(H38:H193,AF38:AF193))</f>
        <v>0</v>
      </c>
      <c r="AG211" s="317">
        <f>IF(AG36="kw",SUMPRODUCT(N38:N193,S38:S193,AG38:AG193),SUMPRODUCT(H38:H193,AG38:AG193))</f>
        <v>0</v>
      </c>
      <c r="AH211" s="317">
        <f>IF(AH36="kw",SUMPRODUCT(N38:N193,S38:S193,AH38:AH193),SUMPRODUCT(H38:H193,AH38:AH193))</f>
        <v>0</v>
      </c>
      <c r="AI211" s="317">
        <f>IF(AI36="kw",SUMPRODUCT(N38:N193,S38:S193,AI38:AI193),SUMPRODUCT(H38:H193,AI38:AI193))</f>
        <v>0</v>
      </c>
      <c r="AJ211" s="317">
        <f>IF(AJ36="kw",SUMPRODUCT(N38:N193,S38:S193,AJ38:AJ193),SUMPRODUCT(H38:H193,AJ38:AJ193))</f>
        <v>0</v>
      </c>
      <c r="AK211" s="317">
        <f>IF(AK36="kw",SUMPRODUCT(N38:N193,S38:S193,AK38:AK193),SUMPRODUCT(H38:H193,AK38:AK193))</f>
        <v>0</v>
      </c>
      <c r="AL211" s="317">
        <f>IF(AL36="kw",SUMPRODUCT(N38:N193,S38:S193,AL38:AL193),SUMPRODUCT(H38:H193,AL38:AL193))</f>
        <v>0</v>
      </c>
      <c r="AM211" s="363"/>
    </row>
    <row r="212" spans="1:39">
      <c r="B212" s="463" t="s">
        <v>149</v>
      </c>
      <c r="C212" s="390"/>
      <c r="D212" s="410"/>
      <c r="E212" s="410"/>
      <c r="F212" s="410"/>
      <c r="G212" s="410"/>
      <c r="H212" s="410"/>
      <c r="I212" s="410"/>
      <c r="J212" s="410"/>
      <c r="K212" s="410"/>
      <c r="L212" s="410"/>
      <c r="M212" s="410"/>
      <c r="N212" s="410"/>
      <c r="O212" s="409"/>
      <c r="P212" s="410"/>
      <c r="Q212" s="410"/>
      <c r="R212" s="410"/>
      <c r="S212" s="390"/>
      <c r="T212" s="411"/>
      <c r="U212" s="411"/>
      <c r="V212" s="410"/>
      <c r="W212" s="410"/>
      <c r="X212" s="411"/>
      <c r="Y212" s="352">
        <f>SUMPRODUCT(I38:I193,Y38:Y193)</f>
        <v>9251709</v>
      </c>
      <c r="Z212" s="352">
        <f>SUMPRODUCT(I38:I193,Z38:Z193)</f>
        <v>10354354.0926964</v>
      </c>
      <c r="AA212" s="352">
        <f>IF(AA36="kw",SUMPRODUCT(N38:N193,T38:T193,AA38:AA193),SUMPRODUCT(I38:I193,AA38:AA193))</f>
        <v>70504.544349058269</v>
      </c>
      <c r="AB212" s="352">
        <f>IF(AB36="kw",SUMPRODUCT(N38:N193,T38:T193,AB38:AB193),SUMPRODUCT(I38:I193,AB38:AB193))</f>
        <v>44391.086670985242</v>
      </c>
      <c r="AC212" s="352">
        <f>IF(AC36="kw",SUMPRODUCT(N38:N193,T38:T193,AC38:AC193),SUMPRODUCT(I38:I193,AC38:AC193))</f>
        <v>12191.790983349178</v>
      </c>
      <c r="AD212" s="352">
        <f>IF(AD36="kw",SUMPRODUCT(N38:N193,T38:T193,AD38:AD193),SUMPRODUCT(I38:I193,AD38:AD193))</f>
        <v>0</v>
      </c>
      <c r="AE212" s="352">
        <f>IF(AE36="kw",SUMPRODUCT(N38:N193,T38:T193,AE38:AE193),SUMPRODUCT(I38:I193,AE38:AE193))</f>
        <v>0</v>
      </c>
      <c r="AF212" s="352">
        <f>IF(AF36="kw",SUMPRODUCT(N38:N193,T38:T193,AF38:AF193),SUMPRODUCT(I38:I193,AF38:AF193))</f>
        <v>0</v>
      </c>
      <c r="AG212" s="352">
        <f>IF(AG36="kw",SUMPRODUCT(N38:N193,T38:T193,AG38:AG193),SUMPRODUCT(I38:I193,AG38:AG193))</f>
        <v>0</v>
      </c>
      <c r="AH212" s="352">
        <f>IF(AH36="kw",SUMPRODUCT(N38:N193,T38:T193,AH38:AH193),SUMPRODUCT(I38:I193,AH38:AH193))</f>
        <v>0</v>
      </c>
      <c r="AI212" s="352">
        <f>IF(AI36="kw",SUMPRODUCT(N38:N193,T38:T193,AI38:AI193),SUMPRODUCT(I38:I193,AI38:AI193))</f>
        <v>0</v>
      </c>
      <c r="AJ212" s="352">
        <f>IF(AJ36="kw",SUMPRODUCT(N38:N193,T38:T193,AJ38:AJ193),SUMPRODUCT(I38:I193,AJ38:AJ193))</f>
        <v>0</v>
      </c>
      <c r="AK212" s="352">
        <f>IF(AK36="kw",SUMPRODUCT(N38:N193,T38:T193,AK38:AK193),SUMPRODUCT(I38:I193,AK38:AK193))</f>
        <v>0</v>
      </c>
      <c r="AL212" s="352">
        <f>IF(AL36="kw",SUMPRODUCT(N38:N193,T38:T193,AL38:AL193),SUMPRODUCT(I38:I193,AL38:AL193))</f>
        <v>0</v>
      </c>
      <c r="AM212" s="412"/>
    </row>
    <row r="213" spans="1:39" ht="20.25" customHeight="1">
      <c r="B213" s="394" t="s">
        <v>226</v>
      </c>
      <c r="C213" s="413"/>
      <c r="D213" s="414"/>
      <c r="E213" s="414"/>
      <c r="F213" s="414"/>
      <c r="G213" s="414"/>
      <c r="H213" s="414"/>
      <c r="I213" s="414"/>
      <c r="J213" s="414"/>
      <c r="K213" s="414"/>
      <c r="L213" s="414"/>
      <c r="M213" s="414"/>
      <c r="N213" s="414"/>
      <c r="O213" s="414"/>
      <c r="P213" s="414"/>
      <c r="Q213" s="414"/>
      <c r="R213" s="414"/>
      <c r="S213" s="397"/>
      <c r="T213" s="398"/>
      <c r="U213" s="414"/>
      <c r="V213" s="414"/>
      <c r="W213" s="414"/>
      <c r="X213" s="414"/>
      <c r="Y213" s="435"/>
      <c r="Z213" s="435"/>
      <c r="AA213" s="435"/>
      <c r="AB213" s="435"/>
      <c r="AC213" s="435"/>
      <c r="AD213" s="435"/>
      <c r="AE213" s="435"/>
      <c r="AF213" s="435"/>
      <c r="AG213" s="435"/>
      <c r="AH213" s="435"/>
      <c r="AI213" s="435"/>
      <c r="AJ213" s="435"/>
      <c r="AK213" s="435"/>
      <c r="AL213" s="435"/>
      <c r="AM213" s="415"/>
    </row>
    <row r="214" spans="1:39" ht="15.75">
      <c r="B214" s="464"/>
    </row>
    <row r="215" spans="1:39" ht="15.75">
      <c r="B215" s="464"/>
    </row>
    <row r="216" spans="1:39" ht="15.75">
      <c r="B216" s="306" t="s">
        <v>276</v>
      </c>
      <c r="C216" s="307"/>
      <c r="D216" s="626" t="s">
        <v>588</v>
      </c>
      <c r="E216" s="279"/>
      <c r="F216" s="626" t="s">
        <v>599</v>
      </c>
      <c r="G216" s="279"/>
      <c r="H216" s="279"/>
      <c r="I216" s="279"/>
      <c r="J216" s="279"/>
      <c r="K216" s="279"/>
      <c r="L216" s="279"/>
      <c r="M216" s="279"/>
      <c r="N216" s="279"/>
      <c r="O216" s="307"/>
      <c r="P216" s="279"/>
      <c r="Q216" s="279"/>
      <c r="R216" s="279"/>
      <c r="S216" s="279"/>
      <c r="T216" s="279"/>
      <c r="U216" s="279"/>
      <c r="V216" s="279"/>
      <c r="W216" s="279"/>
      <c r="X216" s="279"/>
      <c r="Y216" s="296"/>
      <c r="Z216" s="293"/>
      <c r="AA216" s="293"/>
      <c r="AB216" s="293"/>
      <c r="AC216" s="293"/>
      <c r="AD216" s="293"/>
      <c r="AE216" s="293"/>
      <c r="AF216" s="293"/>
      <c r="AG216" s="293"/>
      <c r="AH216" s="293"/>
      <c r="AI216" s="293"/>
      <c r="AJ216" s="293"/>
      <c r="AK216" s="293"/>
      <c r="AL216" s="293"/>
      <c r="AM216" s="308"/>
    </row>
    <row r="217" spans="1:39" ht="34.5" customHeight="1">
      <c r="B217" s="795" t="s">
        <v>213</v>
      </c>
      <c r="C217" s="797" t="s">
        <v>33</v>
      </c>
      <c r="D217" s="310" t="s">
        <v>426</v>
      </c>
      <c r="E217" s="799" t="s">
        <v>211</v>
      </c>
      <c r="F217" s="800"/>
      <c r="G217" s="800"/>
      <c r="H217" s="800"/>
      <c r="I217" s="800"/>
      <c r="J217" s="800"/>
      <c r="K217" s="800"/>
      <c r="L217" s="800"/>
      <c r="M217" s="801"/>
      <c r="N217" s="802" t="s">
        <v>215</v>
      </c>
      <c r="O217" s="310" t="s">
        <v>427</v>
      </c>
      <c r="P217" s="799" t="s">
        <v>214</v>
      </c>
      <c r="Q217" s="800"/>
      <c r="R217" s="800"/>
      <c r="S217" s="800"/>
      <c r="T217" s="800"/>
      <c r="U217" s="800"/>
      <c r="V217" s="800"/>
      <c r="W217" s="800"/>
      <c r="X217" s="801"/>
      <c r="Y217" s="792" t="s">
        <v>246</v>
      </c>
      <c r="Z217" s="793"/>
      <c r="AA217" s="793"/>
      <c r="AB217" s="793"/>
      <c r="AC217" s="793"/>
      <c r="AD217" s="793"/>
      <c r="AE217" s="793"/>
      <c r="AF217" s="793"/>
      <c r="AG217" s="793"/>
      <c r="AH217" s="793"/>
      <c r="AI217" s="793"/>
      <c r="AJ217" s="793"/>
      <c r="AK217" s="793"/>
      <c r="AL217" s="793"/>
      <c r="AM217" s="794"/>
    </row>
    <row r="218" spans="1:39" ht="60.75" customHeight="1">
      <c r="B218" s="796"/>
      <c r="C218" s="798"/>
      <c r="D218" s="311">
        <v>2016</v>
      </c>
      <c r="E218" s="311">
        <v>2017</v>
      </c>
      <c r="F218" s="311">
        <v>2018</v>
      </c>
      <c r="G218" s="311">
        <v>2019</v>
      </c>
      <c r="H218" s="311">
        <v>2020</v>
      </c>
      <c r="I218" s="311">
        <v>2021</v>
      </c>
      <c r="J218" s="311">
        <v>2022</v>
      </c>
      <c r="K218" s="311">
        <v>2023</v>
      </c>
      <c r="L218" s="311">
        <v>2024</v>
      </c>
      <c r="M218" s="311">
        <v>2025</v>
      </c>
      <c r="N218" s="803"/>
      <c r="O218" s="311">
        <v>2016</v>
      </c>
      <c r="P218" s="311">
        <v>2017</v>
      </c>
      <c r="Q218" s="311">
        <v>2018</v>
      </c>
      <c r="R218" s="311">
        <v>2019</v>
      </c>
      <c r="S218" s="311">
        <v>2020</v>
      </c>
      <c r="T218" s="311">
        <v>2021</v>
      </c>
      <c r="U218" s="311">
        <v>2022</v>
      </c>
      <c r="V218" s="311">
        <v>2023</v>
      </c>
      <c r="W218" s="311">
        <v>2024</v>
      </c>
      <c r="X218" s="311">
        <v>2025</v>
      </c>
      <c r="Y218" s="311" t="str">
        <f>'1.  LRAMVA Summary'!D51</f>
        <v>Residential</v>
      </c>
      <c r="Z218" s="311" t="str">
        <f>'1.  LRAMVA Summary'!E51</f>
        <v>GS&lt;50 kW</v>
      </c>
      <c r="AA218" s="311" t="str">
        <f>'1.  LRAMVA Summary'!F51</f>
        <v>General Service 50 to 499 kW</v>
      </c>
      <c r="AB218" s="311" t="str">
        <f>'1.  LRAMVA Summary'!G51</f>
        <v>General Service 500 to 4,999 kW</v>
      </c>
      <c r="AC218" s="311" t="str">
        <f>'1.  LRAMVA Summary'!H51</f>
        <v>Large Use</v>
      </c>
      <c r="AD218" s="311" t="str">
        <f>'1.  LRAMVA Summary'!I51</f>
        <v>Street Lighting</v>
      </c>
      <c r="AE218" s="311" t="str">
        <f>'1.  LRAMVA Summary'!J51</f>
        <v/>
      </c>
      <c r="AF218" s="311" t="str">
        <f>'1.  LRAMVA Summary'!K51</f>
        <v/>
      </c>
      <c r="AG218" s="311" t="str">
        <f>'1.  LRAMVA Summary'!L51</f>
        <v/>
      </c>
      <c r="AH218" s="311" t="str">
        <f>'1.  LRAMVA Summary'!M51</f>
        <v/>
      </c>
      <c r="AI218" s="311" t="str">
        <f>'1.  LRAMVA Summary'!N51</f>
        <v/>
      </c>
      <c r="AJ218" s="311" t="str">
        <f>'1.  LRAMVA Summary'!O51</f>
        <v/>
      </c>
      <c r="AK218" s="311" t="str">
        <f>'1.  LRAMVA Summary'!P51</f>
        <v/>
      </c>
      <c r="AL218" s="311" t="str">
        <f>'1.  LRAMVA Summary'!Q51</f>
        <v/>
      </c>
      <c r="AM218" s="313" t="str">
        <f>'1.  LRAMVA Summary'!R51</f>
        <v>Total</v>
      </c>
    </row>
    <row r="219" spans="1:39" ht="15.75" customHeight="1">
      <c r="B219" s="553" t="s">
        <v>517</v>
      </c>
      <c r="C219" s="315"/>
      <c r="D219" s="315"/>
      <c r="E219" s="315"/>
      <c r="F219" s="315"/>
      <c r="G219" s="315"/>
      <c r="H219" s="315"/>
      <c r="I219" s="315"/>
      <c r="J219" s="315"/>
      <c r="K219" s="315"/>
      <c r="L219" s="315"/>
      <c r="M219" s="315"/>
      <c r="N219" s="316"/>
      <c r="O219" s="315"/>
      <c r="P219" s="315"/>
      <c r="Q219" s="315"/>
      <c r="R219" s="315"/>
      <c r="S219" s="315"/>
      <c r="T219" s="315"/>
      <c r="U219" s="315"/>
      <c r="V219" s="315"/>
      <c r="W219" s="315"/>
      <c r="X219" s="315"/>
      <c r="Y219" s="317" t="str">
        <f>'1.  LRAMVA Summary'!D52</f>
        <v>kWh</v>
      </c>
      <c r="Z219" s="317" t="str">
        <f>'1.  LRAMVA Summary'!E52</f>
        <v>kWh</v>
      </c>
      <c r="AA219" s="317" t="str">
        <f>'1.  LRAMVA Summary'!F52</f>
        <v>kW</v>
      </c>
      <c r="AB219" s="317" t="str">
        <f>'1.  LRAMVA Summary'!G52</f>
        <v>kW</v>
      </c>
      <c r="AC219" s="317" t="str">
        <f>'1.  LRAMVA Summary'!H52</f>
        <v>kW</v>
      </c>
      <c r="AD219" s="317" t="str">
        <f>'1.  LRAMVA Summary'!I52</f>
        <v>kW</v>
      </c>
      <c r="AE219" s="317" t="str">
        <f>'1.  LRAMVA Summary'!J52</f>
        <v/>
      </c>
      <c r="AF219" s="317" t="str">
        <f>'1.  LRAMVA Summary'!K52</f>
        <v/>
      </c>
      <c r="AG219" s="317" t="str">
        <f>'1.  LRAMVA Summary'!L52</f>
        <v/>
      </c>
      <c r="AH219" s="317" t="str">
        <f>'1.  LRAMVA Summary'!M52</f>
        <v/>
      </c>
      <c r="AI219" s="317" t="str">
        <f>'1.  LRAMVA Summary'!N52</f>
        <v/>
      </c>
      <c r="AJ219" s="317" t="str">
        <f>'1.  LRAMVA Summary'!O52</f>
        <v/>
      </c>
      <c r="AK219" s="317" t="str">
        <f>'1.  LRAMVA Summary'!P52</f>
        <v/>
      </c>
      <c r="AL219" s="317" t="str">
        <f>'1.  LRAMVA Summary'!Q52</f>
        <v/>
      </c>
      <c r="AM219" s="318"/>
    </row>
    <row r="220" spans="1:39" ht="15.75" outlineLevel="1">
      <c r="B220" s="314" t="s">
        <v>510</v>
      </c>
      <c r="C220" s="315"/>
      <c r="D220" s="315"/>
      <c r="E220" s="315"/>
      <c r="F220" s="315"/>
      <c r="G220" s="315"/>
      <c r="H220" s="315"/>
      <c r="I220" s="315"/>
      <c r="J220" s="315"/>
      <c r="K220" s="315"/>
      <c r="L220" s="315"/>
      <c r="M220" s="315"/>
      <c r="N220" s="316"/>
      <c r="O220" s="315"/>
      <c r="P220" s="315"/>
      <c r="Q220" s="315"/>
      <c r="R220" s="315"/>
      <c r="S220" s="315"/>
      <c r="T220" s="315"/>
      <c r="U220" s="315"/>
      <c r="V220" s="315"/>
      <c r="W220" s="315"/>
      <c r="X220" s="315"/>
      <c r="Y220" s="317"/>
      <c r="Z220" s="317"/>
      <c r="AA220" s="317"/>
      <c r="AB220" s="317"/>
      <c r="AC220" s="317"/>
      <c r="AD220" s="317"/>
      <c r="AE220" s="317"/>
      <c r="AF220" s="317"/>
      <c r="AG220" s="317"/>
      <c r="AH220" s="317"/>
      <c r="AI220" s="317"/>
      <c r="AJ220" s="317"/>
      <c r="AK220" s="317"/>
      <c r="AL220" s="317"/>
      <c r="AM220" s="318"/>
    </row>
    <row r="221" spans="1:39" outlineLevel="1">
      <c r="A221" s="557">
        <v>1</v>
      </c>
      <c r="B221" s="555" t="s">
        <v>95</v>
      </c>
      <c r="C221" s="317" t="s">
        <v>25</v>
      </c>
      <c r="D221" s="321"/>
      <c r="E221" s="321"/>
      <c r="F221" s="321"/>
      <c r="G221" s="321"/>
      <c r="H221" s="321"/>
      <c r="I221" s="321"/>
      <c r="J221" s="321"/>
      <c r="K221" s="321"/>
      <c r="L221" s="321"/>
      <c r="M221" s="321"/>
      <c r="N221" s="317"/>
      <c r="O221" s="321"/>
      <c r="P221" s="321"/>
      <c r="Q221" s="321"/>
      <c r="R221" s="321"/>
      <c r="S221" s="321"/>
      <c r="T221" s="321"/>
      <c r="U221" s="321"/>
      <c r="V221" s="321"/>
      <c r="W221" s="321"/>
      <c r="X221" s="321"/>
      <c r="Y221" s="436"/>
      <c r="Z221" s="436"/>
      <c r="AA221" s="436"/>
      <c r="AB221" s="436"/>
      <c r="AC221" s="436"/>
      <c r="AD221" s="436"/>
      <c r="AE221" s="436"/>
      <c r="AF221" s="436"/>
      <c r="AG221" s="436"/>
      <c r="AH221" s="436"/>
      <c r="AI221" s="436"/>
      <c r="AJ221" s="436"/>
      <c r="AK221" s="436"/>
      <c r="AL221" s="436"/>
      <c r="AM221" s="322">
        <f>SUM(Y221:AL221)</f>
        <v>0</v>
      </c>
    </row>
    <row r="222" spans="1:39" outlineLevel="1">
      <c r="B222" s="320" t="s">
        <v>292</v>
      </c>
      <c r="C222" s="317" t="s">
        <v>164</v>
      </c>
      <c r="D222" s="321"/>
      <c r="E222" s="321"/>
      <c r="F222" s="321"/>
      <c r="G222" s="321"/>
      <c r="H222" s="321"/>
      <c r="I222" s="321"/>
      <c r="J222" s="321"/>
      <c r="K222" s="321"/>
      <c r="L222" s="321"/>
      <c r="M222" s="321"/>
      <c r="N222" s="494"/>
      <c r="O222" s="321"/>
      <c r="P222" s="321"/>
      <c r="Q222" s="321"/>
      <c r="R222" s="321"/>
      <c r="S222" s="321"/>
      <c r="T222" s="321"/>
      <c r="U222" s="321"/>
      <c r="V222" s="321"/>
      <c r="W222" s="321"/>
      <c r="X222" s="321"/>
      <c r="Y222" s="437">
        <f>Y221</f>
        <v>0</v>
      </c>
      <c r="Z222" s="437">
        <f t="shared" ref="Z222" si="563">Z221</f>
        <v>0</v>
      </c>
      <c r="AA222" s="437">
        <f t="shared" ref="AA222" si="564">AA221</f>
        <v>0</v>
      </c>
      <c r="AB222" s="437">
        <f t="shared" ref="AB222" si="565">AB221</f>
        <v>0</v>
      </c>
      <c r="AC222" s="437">
        <f t="shared" ref="AC222" si="566">AC221</f>
        <v>0</v>
      </c>
      <c r="AD222" s="437">
        <f t="shared" ref="AD222" si="567">AD221</f>
        <v>0</v>
      </c>
      <c r="AE222" s="437">
        <f t="shared" ref="AE222" si="568">AE221</f>
        <v>0</v>
      </c>
      <c r="AF222" s="437">
        <f t="shared" ref="AF222" si="569">AF221</f>
        <v>0</v>
      </c>
      <c r="AG222" s="437">
        <f t="shared" ref="AG222" si="570">AG221</f>
        <v>0</v>
      </c>
      <c r="AH222" s="437">
        <f t="shared" ref="AH222" si="571">AH221</f>
        <v>0</v>
      </c>
      <c r="AI222" s="437">
        <f t="shared" ref="AI222" si="572">AI221</f>
        <v>0</v>
      </c>
      <c r="AJ222" s="437">
        <f t="shared" ref="AJ222" si="573">AJ221</f>
        <v>0</v>
      </c>
      <c r="AK222" s="437">
        <f t="shared" ref="AK222" si="574">AK221</f>
        <v>0</v>
      </c>
      <c r="AL222" s="437">
        <f t="shared" ref="AL222" si="575">AL221</f>
        <v>0</v>
      </c>
      <c r="AM222" s="323"/>
    </row>
    <row r="223" spans="1:39" ht="15.75" outlineLevel="1">
      <c r="B223" s="324"/>
      <c r="C223" s="325"/>
      <c r="D223" s="325"/>
      <c r="E223" s="325"/>
      <c r="F223" s="325"/>
      <c r="G223" s="325"/>
      <c r="H223" s="325"/>
      <c r="I223" s="325"/>
      <c r="J223" s="325"/>
      <c r="K223" s="325"/>
      <c r="L223" s="325"/>
      <c r="M223" s="325"/>
      <c r="N223" s="326"/>
      <c r="O223" s="325"/>
      <c r="P223" s="325"/>
      <c r="Q223" s="325"/>
      <c r="R223" s="325"/>
      <c r="S223" s="325"/>
      <c r="T223" s="325"/>
      <c r="U223" s="325"/>
      <c r="V223" s="325"/>
      <c r="W223" s="325"/>
      <c r="X223" s="325"/>
      <c r="Y223" s="438"/>
      <c r="Z223" s="439"/>
      <c r="AA223" s="439"/>
      <c r="AB223" s="439"/>
      <c r="AC223" s="439"/>
      <c r="AD223" s="439"/>
      <c r="AE223" s="439"/>
      <c r="AF223" s="439"/>
      <c r="AG223" s="439"/>
      <c r="AH223" s="439"/>
      <c r="AI223" s="439"/>
      <c r="AJ223" s="439"/>
      <c r="AK223" s="439"/>
      <c r="AL223" s="439"/>
      <c r="AM223" s="328"/>
    </row>
    <row r="224" spans="1:39" outlineLevel="1">
      <c r="A224" s="557">
        <v>2</v>
      </c>
      <c r="B224" s="555" t="s">
        <v>96</v>
      </c>
      <c r="C224" s="317" t="s">
        <v>25</v>
      </c>
      <c r="D224" s="321"/>
      <c r="E224" s="321"/>
      <c r="F224" s="321"/>
      <c r="G224" s="321"/>
      <c r="H224" s="321"/>
      <c r="I224" s="321"/>
      <c r="J224" s="321"/>
      <c r="K224" s="321"/>
      <c r="L224" s="321"/>
      <c r="M224" s="321"/>
      <c r="N224" s="317"/>
      <c r="O224" s="321"/>
      <c r="P224" s="321"/>
      <c r="Q224" s="321"/>
      <c r="R224" s="321"/>
      <c r="S224" s="321"/>
      <c r="T224" s="321"/>
      <c r="U224" s="321"/>
      <c r="V224" s="321"/>
      <c r="W224" s="321"/>
      <c r="X224" s="321"/>
      <c r="Y224" s="436"/>
      <c r="Z224" s="436"/>
      <c r="AA224" s="436"/>
      <c r="AB224" s="436"/>
      <c r="AC224" s="436"/>
      <c r="AD224" s="436"/>
      <c r="AE224" s="436"/>
      <c r="AF224" s="436"/>
      <c r="AG224" s="436"/>
      <c r="AH224" s="436"/>
      <c r="AI224" s="436"/>
      <c r="AJ224" s="436"/>
      <c r="AK224" s="436"/>
      <c r="AL224" s="436"/>
      <c r="AM224" s="322">
        <f>SUM(Y224:AL224)</f>
        <v>0</v>
      </c>
    </row>
    <row r="225" spans="1:39" outlineLevel="1">
      <c r="B225" s="320" t="s">
        <v>292</v>
      </c>
      <c r="C225" s="317" t="s">
        <v>164</v>
      </c>
      <c r="D225" s="321"/>
      <c r="E225" s="321"/>
      <c r="F225" s="321"/>
      <c r="G225" s="321"/>
      <c r="H225" s="321"/>
      <c r="I225" s="321"/>
      <c r="J225" s="321"/>
      <c r="K225" s="321"/>
      <c r="L225" s="321"/>
      <c r="M225" s="321"/>
      <c r="N225" s="494"/>
      <c r="O225" s="321"/>
      <c r="P225" s="321"/>
      <c r="Q225" s="321"/>
      <c r="R225" s="321"/>
      <c r="S225" s="321"/>
      <c r="T225" s="321"/>
      <c r="U225" s="321"/>
      <c r="V225" s="321"/>
      <c r="W225" s="321"/>
      <c r="X225" s="321"/>
      <c r="Y225" s="437">
        <f>Y224</f>
        <v>0</v>
      </c>
      <c r="Z225" s="437">
        <f t="shared" ref="Z225" si="576">Z224</f>
        <v>0</v>
      </c>
      <c r="AA225" s="437">
        <f t="shared" ref="AA225" si="577">AA224</f>
        <v>0</v>
      </c>
      <c r="AB225" s="437">
        <f t="shared" ref="AB225" si="578">AB224</f>
        <v>0</v>
      </c>
      <c r="AC225" s="437">
        <f t="shared" ref="AC225" si="579">AC224</f>
        <v>0</v>
      </c>
      <c r="AD225" s="437">
        <f t="shared" ref="AD225" si="580">AD224</f>
        <v>0</v>
      </c>
      <c r="AE225" s="437">
        <f t="shared" ref="AE225" si="581">AE224</f>
        <v>0</v>
      </c>
      <c r="AF225" s="437">
        <f t="shared" ref="AF225" si="582">AF224</f>
        <v>0</v>
      </c>
      <c r="AG225" s="437">
        <f t="shared" ref="AG225" si="583">AG224</f>
        <v>0</v>
      </c>
      <c r="AH225" s="437">
        <f t="shared" ref="AH225" si="584">AH224</f>
        <v>0</v>
      </c>
      <c r="AI225" s="437">
        <f t="shared" ref="AI225" si="585">AI224</f>
        <v>0</v>
      </c>
      <c r="AJ225" s="437">
        <f t="shared" ref="AJ225" si="586">AJ224</f>
        <v>0</v>
      </c>
      <c r="AK225" s="437">
        <f t="shared" ref="AK225" si="587">AK224</f>
        <v>0</v>
      </c>
      <c r="AL225" s="437">
        <f t="shared" ref="AL225" si="588">AL224</f>
        <v>0</v>
      </c>
      <c r="AM225" s="323"/>
    </row>
    <row r="226" spans="1:39" ht="15.75" outlineLevel="1">
      <c r="B226" s="324"/>
      <c r="C226" s="325"/>
      <c r="D226" s="330"/>
      <c r="E226" s="330"/>
      <c r="F226" s="330"/>
      <c r="G226" s="330"/>
      <c r="H226" s="330"/>
      <c r="I226" s="330"/>
      <c r="J226" s="330"/>
      <c r="K226" s="330"/>
      <c r="L226" s="330"/>
      <c r="M226" s="330"/>
      <c r="N226" s="326"/>
      <c r="O226" s="330"/>
      <c r="P226" s="330"/>
      <c r="Q226" s="330"/>
      <c r="R226" s="330"/>
      <c r="S226" s="330"/>
      <c r="T226" s="330"/>
      <c r="U226" s="330"/>
      <c r="V226" s="330"/>
      <c r="W226" s="330"/>
      <c r="X226" s="330"/>
      <c r="Y226" s="438"/>
      <c r="Z226" s="439"/>
      <c r="AA226" s="439"/>
      <c r="AB226" s="439"/>
      <c r="AC226" s="439"/>
      <c r="AD226" s="439"/>
      <c r="AE226" s="439"/>
      <c r="AF226" s="439"/>
      <c r="AG226" s="439"/>
      <c r="AH226" s="439"/>
      <c r="AI226" s="439"/>
      <c r="AJ226" s="439"/>
      <c r="AK226" s="439"/>
      <c r="AL226" s="439"/>
      <c r="AM226" s="328"/>
    </row>
    <row r="227" spans="1:39" outlineLevel="1">
      <c r="A227" s="557">
        <v>3</v>
      </c>
      <c r="B227" s="555" t="s">
        <v>97</v>
      </c>
      <c r="C227" s="317" t="s">
        <v>25</v>
      </c>
      <c r="D227" s="321"/>
      <c r="E227" s="321"/>
      <c r="F227" s="321"/>
      <c r="G227" s="321"/>
      <c r="H227" s="321"/>
      <c r="I227" s="321"/>
      <c r="J227" s="321"/>
      <c r="K227" s="321"/>
      <c r="L227" s="321"/>
      <c r="M227" s="321"/>
      <c r="N227" s="317"/>
      <c r="O227" s="321"/>
      <c r="P227" s="321"/>
      <c r="Q227" s="321"/>
      <c r="R227" s="321"/>
      <c r="S227" s="321"/>
      <c r="T227" s="321"/>
      <c r="U227" s="321"/>
      <c r="V227" s="321"/>
      <c r="W227" s="321"/>
      <c r="X227" s="321"/>
      <c r="Y227" s="436"/>
      <c r="Z227" s="436"/>
      <c r="AA227" s="436"/>
      <c r="AB227" s="436"/>
      <c r="AC227" s="436"/>
      <c r="AD227" s="436"/>
      <c r="AE227" s="436"/>
      <c r="AF227" s="436"/>
      <c r="AG227" s="436"/>
      <c r="AH227" s="436"/>
      <c r="AI227" s="436"/>
      <c r="AJ227" s="436"/>
      <c r="AK227" s="436"/>
      <c r="AL227" s="436"/>
      <c r="AM227" s="322">
        <f>SUM(Y227:AL227)</f>
        <v>0</v>
      </c>
    </row>
    <row r="228" spans="1:39" outlineLevel="1">
      <c r="B228" s="320" t="s">
        <v>292</v>
      </c>
      <c r="C228" s="317" t="s">
        <v>164</v>
      </c>
      <c r="D228" s="321"/>
      <c r="E228" s="321"/>
      <c r="F228" s="321"/>
      <c r="G228" s="321"/>
      <c r="H228" s="321"/>
      <c r="I228" s="321"/>
      <c r="J228" s="321"/>
      <c r="K228" s="321"/>
      <c r="L228" s="321"/>
      <c r="M228" s="321"/>
      <c r="N228" s="494"/>
      <c r="O228" s="321"/>
      <c r="P228" s="321"/>
      <c r="Q228" s="321"/>
      <c r="R228" s="321"/>
      <c r="S228" s="321"/>
      <c r="T228" s="321"/>
      <c r="U228" s="321"/>
      <c r="V228" s="321"/>
      <c r="W228" s="321"/>
      <c r="X228" s="321"/>
      <c r="Y228" s="437">
        <f>Y227</f>
        <v>0</v>
      </c>
      <c r="Z228" s="437">
        <f t="shared" ref="Z228" si="589">Z227</f>
        <v>0</v>
      </c>
      <c r="AA228" s="437">
        <f t="shared" ref="AA228" si="590">AA227</f>
        <v>0</v>
      </c>
      <c r="AB228" s="437">
        <f t="shared" ref="AB228" si="591">AB227</f>
        <v>0</v>
      </c>
      <c r="AC228" s="437">
        <f t="shared" ref="AC228" si="592">AC227</f>
        <v>0</v>
      </c>
      <c r="AD228" s="437">
        <f t="shared" ref="AD228" si="593">AD227</f>
        <v>0</v>
      </c>
      <c r="AE228" s="437">
        <f t="shared" ref="AE228" si="594">AE227</f>
        <v>0</v>
      </c>
      <c r="AF228" s="437">
        <f t="shared" ref="AF228" si="595">AF227</f>
        <v>0</v>
      </c>
      <c r="AG228" s="437">
        <f t="shared" ref="AG228" si="596">AG227</f>
        <v>0</v>
      </c>
      <c r="AH228" s="437">
        <f t="shared" ref="AH228" si="597">AH227</f>
        <v>0</v>
      </c>
      <c r="AI228" s="437">
        <f t="shared" ref="AI228" si="598">AI227</f>
        <v>0</v>
      </c>
      <c r="AJ228" s="437">
        <f t="shared" ref="AJ228" si="599">AJ227</f>
        <v>0</v>
      </c>
      <c r="AK228" s="437">
        <f t="shared" ref="AK228" si="600">AK227</f>
        <v>0</v>
      </c>
      <c r="AL228" s="437">
        <f t="shared" ref="AL228" si="601">AL227</f>
        <v>0</v>
      </c>
      <c r="AM228" s="323"/>
    </row>
    <row r="229" spans="1:39" outlineLevel="1">
      <c r="B229" s="320"/>
      <c r="C229" s="331"/>
      <c r="D229" s="317"/>
      <c r="E229" s="317"/>
      <c r="F229" s="317"/>
      <c r="G229" s="317"/>
      <c r="H229" s="317"/>
      <c r="I229" s="317"/>
      <c r="J229" s="317"/>
      <c r="K229" s="317"/>
      <c r="L229" s="317"/>
      <c r="M229" s="317"/>
      <c r="N229" s="317"/>
      <c r="O229" s="317"/>
      <c r="P229" s="317"/>
      <c r="Q229" s="317"/>
      <c r="R229" s="317"/>
      <c r="S229" s="317"/>
      <c r="T229" s="317"/>
      <c r="U229" s="317"/>
      <c r="V229" s="317"/>
      <c r="W229" s="317"/>
      <c r="X229" s="317"/>
      <c r="Y229" s="438"/>
      <c r="Z229" s="438"/>
      <c r="AA229" s="438"/>
      <c r="AB229" s="438"/>
      <c r="AC229" s="438"/>
      <c r="AD229" s="438"/>
      <c r="AE229" s="438"/>
      <c r="AF229" s="438"/>
      <c r="AG229" s="438"/>
      <c r="AH229" s="438"/>
      <c r="AI229" s="438"/>
      <c r="AJ229" s="438"/>
      <c r="AK229" s="438"/>
      <c r="AL229" s="438"/>
      <c r="AM229" s="332"/>
    </row>
    <row r="230" spans="1:39" outlineLevel="1">
      <c r="A230" s="557">
        <v>4</v>
      </c>
      <c r="B230" s="555" t="s">
        <v>98</v>
      </c>
      <c r="C230" s="317" t="s">
        <v>25</v>
      </c>
      <c r="D230" s="321"/>
      <c r="E230" s="321"/>
      <c r="F230" s="321"/>
      <c r="G230" s="321"/>
      <c r="H230" s="321"/>
      <c r="I230" s="321"/>
      <c r="J230" s="321"/>
      <c r="K230" s="321"/>
      <c r="L230" s="321"/>
      <c r="M230" s="321"/>
      <c r="N230" s="317"/>
      <c r="O230" s="321"/>
      <c r="P230" s="321"/>
      <c r="Q230" s="321"/>
      <c r="R230" s="321"/>
      <c r="S230" s="321"/>
      <c r="T230" s="321"/>
      <c r="U230" s="321"/>
      <c r="V230" s="321"/>
      <c r="W230" s="321"/>
      <c r="X230" s="321"/>
      <c r="Y230" s="436"/>
      <c r="Z230" s="436"/>
      <c r="AA230" s="436"/>
      <c r="AB230" s="436"/>
      <c r="AC230" s="436"/>
      <c r="AD230" s="436"/>
      <c r="AE230" s="436"/>
      <c r="AF230" s="436"/>
      <c r="AG230" s="436"/>
      <c r="AH230" s="436"/>
      <c r="AI230" s="436"/>
      <c r="AJ230" s="436"/>
      <c r="AK230" s="436"/>
      <c r="AL230" s="436"/>
      <c r="AM230" s="322">
        <f>SUM(Y230:AL230)</f>
        <v>0</v>
      </c>
    </row>
    <row r="231" spans="1:39" outlineLevel="1">
      <c r="B231" s="320" t="s">
        <v>292</v>
      </c>
      <c r="C231" s="317" t="s">
        <v>164</v>
      </c>
      <c r="D231" s="321"/>
      <c r="E231" s="321"/>
      <c r="F231" s="321"/>
      <c r="G231" s="321"/>
      <c r="H231" s="321"/>
      <c r="I231" s="321"/>
      <c r="J231" s="321"/>
      <c r="K231" s="321"/>
      <c r="L231" s="321"/>
      <c r="M231" s="321"/>
      <c r="N231" s="494"/>
      <c r="O231" s="321"/>
      <c r="P231" s="321"/>
      <c r="Q231" s="321"/>
      <c r="R231" s="321"/>
      <c r="S231" s="321"/>
      <c r="T231" s="321"/>
      <c r="U231" s="321"/>
      <c r="V231" s="321"/>
      <c r="W231" s="321"/>
      <c r="X231" s="321"/>
      <c r="Y231" s="437">
        <f>Y230</f>
        <v>0</v>
      </c>
      <c r="Z231" s="437">
        <f t="shared" ref="Z231" si="602">Z230</f>
        <v>0</v>
      </c>
      <c r="AA231" s="437">
        <f t="shared" ref="AA231" si="603">AA230</f>
        <v>0</v>
      </c>
      <c r="AB231" s="437">
        <f t="shared" ref="AB231" si="604">AB230</f>
        <v>0</v>
      </c>
      <c r="AC231" s="437">
        <f t="shared" ref="AC231" si="605">AC230</f>
        <v>0</v>
      </c>
      <c r="AD231" s="437">
        <f t="shared" ref="AD231" si="606">AD230</f>
        <v>0</v>
      </c>
      <c r="AE231" s="437">
        <f t="shared" ref="AE231" si="607">AE230</f>
        <v>0</v>
      </c>
      <c r="AF231" s="437">
        <f t="shared" ref="AF231" si="608">AF230</f>
        <v>0</v>
      </c>
      <c r="AG231" s="437">
        <f t="shared" ref="AG231" si="609">AG230</f>
        <v>0</v>
      </c>
      <c r="AH231" s="437">
        <f t="shared" ref="AH231" si="610">AH230</f>
        <v>0</v>
      </c>
      <c r="AI231" s="437">
        <f t="shared" ref="AI231" si="611">AI230</f>
        <v>0</v>
      </c>
      <c r="AJ231" s="437">
        <f t="shared" ref="AJ231" si="612">AJ230</f>
        <v>0</v>
      </c>
      <c r="AK231" s="437">
        <f t="shared" ref="AK231" si="613">AK230</f>
        <v>0</v>
      </c>
      <c r="AL231" s="437">
        <f t="shared" ref="AL231" si="614">AL230</f>
        <v>0</v>
      </c>
      <c r="AM231" s="323"/>
    </row>
    <row r="232" spans="1:39" outlineLevel="1">
      <c r="B232" s="320"/>
      <c r="C232" s="331"/>
      <c r="D232" s="330"/>
      <c r="E232" s="330"/>
      <c r="F232" s="330"/>
      <c r="G232" s="330"/>
      <c r="H232" s="330"/>
      <c r="I232" s="330"/>
      <c r="J232" s="330"/>
      <c r="K232" s="330"/>
      <c r="L232" s="330"/>
      <c r="M232" s="330"/>
      <c r="N232" s="317"/>
      <c r="O232" s="330"/>
      <c r="P232" s="330"/>
      <c r="Q232" s="330"/>
      <c r="R232" s="330"/>
      <c r="S232" s="330"/>
      <c r="T232" s="330"/>
      <c r="U232" s="330"/>
      <c r="V232" s="330"/>
      <c r="W232" s="330"/>
      <c r="X232" s="330"/>
      <c r="Y232" s="438"/>
      <c r="Z232" s="438"/>
      <c r="AA232" s="438"/>
      <c r="AB232" s="438"/>
      <c r="AC232" s="438"/>
      <c r="AD232" s="438"/>
      <c r="AE232" s="438"/>
      <c r="AF232" s="438"/>
      <c r="AG232" s="438"/>
      <c r="AH232" s="438"/>
      <c r="AI232" s="438"/>
      <c r="AJ232" s="438"/>
      <c r="AK232" s="438"/>
      <c r="AL232" s="438"/>
      <c r="AM232" s="332"/>
    </row>
    <row r="233" spans="1:39" ht="30" outlineLevel="1">
      <c r="A233" s="557">
        <v>5</v>
      </c>
      <c r="B233" s="555" t="s">
        <v>99</v>
      </c>
      <c r="C233" s="317" t="s">
        <v>25</v>
      </c>
      <c r="D233" s="321"/>
      <c r="E233" s="321"/>
      <c r="F233" s="321"/>
      <c r="G233" s="321"/>
      <c r="H233" s="321"/>
      <c r="I233" s="321"/>
      <c r="J233" s="321"/>
      <c r="K233" s="321"/>
      <c r="L233" s="321"/>
      <c r="M233" s="321"/>
      <c r="N233" s="317"/>
      <c r="O233" s="321"/>
      <c r="P233" s="321"/>
      <c r="Q233" s="321"/>
      <c r="R233" s="321"/>
      <c r="S233" s="321"/>
      <c r="T233" s="321"/>
      <c r="U233" s="321"/>
      <c r="V233" s="321"/>
      <c r="W233" s="321"/>
      <c r="X233" s="321"/>
      <c r="Y233" s="436"/>
      <c r="Z233" s="436"/>
      <c r="AA233" s="436"/>
      <c r="AB233" s="436"/>
      <c r="AC233" s="436"/>
      <c r="AD233" s="436"/>
      <c r="AE233" s="436"/>
      <c r="AF233" s="436"/>
      <c r="AG233" s="436"/>
      <c r="AH233" s="436"/>
      <c r="AI233" s="436"/>
      <c r="AJ233" s="436"/>
      <c r="AK233" s="436"/>
      <c r="AL233" s="436"/>
      <c r="AM233" s="322">
        <f>SUM(Y233:AL233)</f>
        <v>0</v>
      </c>
    </row>
    <row r="234" spans="1:39" outlineLevel="1">
      <c r="B234" s="320" t="s">
        <v>292</v>
      </c>
      <c r="C234" s="317" t="s">
        <v>164</v>
      </c>
      <c r="D234" s="321"/>
      <c r="E234" s="321"/>
      <c r="F234" s="321"/>
      <c r="G234" s="321"/>
      <c r="H234" s="321"/>
      <c r="I234" s="321"/>
      <c r="J234" s="321"/>
      <c r="K234" s="321"/>
      <c r="L234" s="321"/>
      <c r="M234" s="321"/>
      <c r="N234" s="494"/>
      <c r="O234" s="321"/>
      <c r="P234" s="321"/>
      <c r="Q234" s="321"/>
      <c r="R234" s="321"/>
      <c r="S234" s="321"/>
      <c r="T234" s="321"/>
      <c r="U234" s="321"/>
      <c r="V234" s="321"/>
      <c r="W234" s="321"/>
      <c r="X234" s="321"/>
      <c r="Y234" s="437">
        <f>Y233</f>
        <v>0</v>
      </c>
      <c r="Z234" s="437">
        <f t="shared" ref="Z234" si="615">Z233</f>
        <v>0</v>
      </c>
      <c r="AA234" s="437">
        <f t="shared" ref="AA234" si="616">AA233</f>
        <v>0</v>
      </c>
      <c r="AB234" s="437">
        <f t="shared" ref="AB234" si="617">AB233</f>
        <v>0</v>
      </c>
      <c r="AC234" s="437">
        <f t="shared" ref="AC234" si="618">AC233</f>
        <v>0</v>
      </c>
      <c r="AD234" s="437">
        <f t="shared" ref="AD234" si="619">AD233</f>
        <v>0</v>
      </c>
      <c r="AE234" s="437">
        <f t="shared" ref="AE234" si="620">AE233</f>
        <v>0</v>
      </c>
      <c r="AF234" s="437">
        <f t="shared" ref="AF234" si="621">AF233</f>
        <v>0</v>
      </c>
      <c r="AG234" s="437">
        <f t="shared" ref="AG234" si="622">AG233</f>
        <v>0</v>
      </c>
      <c r="AH234" s="437">
        <f t="shared" ref="AH234" si="623">AH233</f>
        <v>0</v>
      </c>
      <c r="AI234" s="437">
        <f t="shared" ref="AI234" si="624">AI233</f>
        <v>0</v>
      </c>
      <c r="AJ234" s="437">
        <f t="shared" ref="AJ234" si="625">AJ233</f>
        <v>0</v>
      </c>
      <c r="AK234" s="437">
        <f t="shared" ref="AK234" si="626">AK233</f>
        <v>0</v>
      </c>
      <c r="AL234" s="437">
        <f t="shared" ref="AL234" si="627">AL233</f>
        <v>0</v>
      </c>
      <c r="AM234" s="323"/>
    </row>
    <row r="235" spans="1:39" outlineLevel="1">
      <c r="B235" s="320"/>
      <c r="C235" s="317"/>
      <c r="D235" s="317"/>
      <c r="E235" s="317"/>
      <c r="F235" s="317"/>
      <c r="G235" s="317"/>
      <c r="H235" s="317"/>
      <c r="I235" s="317"/>
      <c r="J235" s="317"/>
      <c r="K235" s="317"/>
      <c r="L235" s="317"/>
      <c r="M235" s="317"/>
      <c r="N235" s="317"/>
      <c r="O235" s="317"/>
      <c r="P235" s="317"/>
      <c r="Q235" s="317"/>
      <c r="R235" s="317"/>
      <c r="S235" s="317"/>
      <c r="T235" s="317"/>
      <c r="U235" s="317"/>
      <c r="V235" s="317"/>
      <c r="W235" s="317"/>
      <c r="X235" s="317"/>
      <c r="Y235" s="448"/>
      <c r="Z235" s="449"/>
      <c r="AA235" s="449"/>
      <c r="AB235" s="449"/>
      <c r="AC235" s="449"/>
      <c r="AD235" s="449"/>
      <c r="AE235" s="449"/>
      <c r="AF235" s="449"/>
      <c r="AG235" s="449"/>
      <c r="AH235" s="449"/>
      <c r="AI235" s="449"/>
      <c r="AJ235" s="449"/>
      <c r="AK235" s="449"/>
      <c r="AL235" s="449"/>
      <c r="AM235" s="323"/>
    </row>
    <row r="236" spans="1:39" ht="15.75" outlineLevel="1">
      <c r="B236" s="345" t="s">
        <v>511</v>
      </c>
      <c r="C236" s="315"/>
      <c r="D236" s="315"/>
      <c r="E236" s="315"/>
      <c r="F236" s="315"/>
      <c r="G236" s="315"/>
      <c r="H236" s="315"/>
      <c r="I236" s="315"/>
      <c r="J236" s="315"/>
      <c r="K236" s="315"/>
      <c r="L236" s="315"/>
      <c r="M236" s="315"/>
      <c r="N236" s="316"/>
      <c r="O236" s="315"/>
      <c r="P236" s="315"/>
      <c r="Q236" s="315"/>
      <c r="R236" s="315"/>
      <c r="S236" s="315"/>
      <c r="T236" s="315"/>
      <c r="U236" s="315"/>
      <c r="V236" s="315"/>
      <c r="W236" s="315"/>
      <c r="X236" s="315"/>
      <c r="Y236" s="440"/>
      <c r="Z236" s="440"/>
      <c r="AA236" s="440"/>
      <c r="AB236" s="440"/>
      <c r="AC236" s="440"/>
      <c r="AD236" s="440"/>
      <c r="AE236" s="440"/>
      <c r="AF236" s="440"/>
      <c r="AG236" s="440"/>
      <c r="AH236" s="440"/>
      <c r="AI236" s="440"/>
      <c r="AJ236" s="440"/>
      <c r="AK236" s="440"/>
      <c r="AL236" s="440"/>
      <c r="AM236" s="318"/>
    </row>
    <row r="237" spans="1:39" outlineLevel="1">
      <c r="A237" s="557">
        <v>6</v>
      </c>
      <c r="B237" s="555" t="s">
        <v>100</v>
      </c>
      <c r="C237" s="317" t="s">
        <v>25</v>
      </c>
      <c r="D237" s="321"/>
      <c r="E237" s="321"/>
      <c r="F237" s="321"/>
      <c r="G237" s="321"/>
      <c r="H237" s="321"/>
      <c r="I237" s="321"/>
      <c r="J237" s="321"/>
      <c r="K237" s="321"/>
      <c r="L237" s="321"/>
      <c r="M237" s="321"/>
      <c r="N237" s="321">
        <v>12</v>
      </c>
      <c r="O237" s="321"/>
      <c r="P237" s="321"/>
      <c r="Q237" s="321"/>
      <c r="R237" s="321"/>
      <c r="S237" s="321"/>
      <c r="T237" s="321"/>
      <c r="U237" s="321"/>
      <c r="V237" s="321"/>
      <c r="W237" s="321"/>
      <c r="X237" s="321"/>
      <c r="Y237" s="441"/>
      <c r="Z237" s="436"/>
      <c r="AA237" s="436"/>
      <c r="AB237" s="436"/>
      <c r="AC237" s="436"/>
      <c r="AD237" s="436"/>
      <c r="AE237" s="436"/>
      <c r="AF237" s="441"/>
      <c r="AG237" s="441"/>
      <c r="AH237" s="441"/>
      <c r="AI237" s="441"/>
      <c r="AJ237" s="441"/>
      <c r="AK237" s="441"/>
      <c r="AL237" s="441"/>
      <c r="AM237" s="322">
        <f>SUM(Y237:AL237)</f>
        <v>0</v>
      </c>
    </row>
    <row r="238" spans="1:39" outlineLevel="1">
      <c r="B238" s="320" t="s">
        <v>292</v>
      </c>
      <c r="C238" s="317" t="s">
        <v>164</v>
      </c>
      <c r="D238" s="321"/>
      <c r="E238" s="321"/>
      <c r="F238" s="321"/>
      <c r="G238" s="321"/>
      <c r="H238" s="321"/>
      <c r="I238" s="321"/>
      <c r="J238" s="321"/>
      <c r="K238" s="321"/>
      <c r="L238" s="321"/>
      <c r="M238" s="321"/>
      <c r="N238" s="321">
        <f>N237</f>
        <v>12</v>
      </c>
      <c r="O238" s="321"/>
      <c r="P238" s="321"/>
      <c r="Q238" s="321"/>
      <c r="R238" s="321"/>
      <c r="S238" s="321"/>
      <c r="T238" s="321"/>
      <c r="U238" s="321"/>
      <c r="V238" s="321"/>
      <c r="W238" s="321"/>
      <c r="X238" s="321"/>
      <c r="Y238" s="437">
        <f>Y237</f>
        <v>0</v>
      </c>
      <c r="Z238" s="437">
        <f t="shared" ref="Z238" si="628">Z237</f>
        <v>0</v>
      </c>
      <c r="AA238" s="437">
        <f t="shared" ref="AA238" si="629">AA237</f>
        <v>0</v>
      </c>
      <c r="AB238" s="437">
        <f t="shared" ref="AB238" si="630">AB237</f>
        <v>0</v>
      </c>
      <c r="AC238" s="437">
        <f t="shared" ref="AC238" si="631">AC237</f>
        <v>0</v>
      </c>
      <c r="AD238" s="437">
        <f t="shared" ref="AD238" si="632">AD237</f>
        <v>0</v>
      </c>
      <c r="AE238" s="437">
        <f t="shared" ref="AE238" si="633">AE237</f>
        <v>0</v>
      </c>
      <c r="AF238" s="437">
        <f t="shared" ref="AF238" si="634">AF237</f>
        <v>0</v>
      </c>
      <c r="AG238" s="437">
        <f t="shared" ref="AG238" si="635">AG237</f>
        <v>0</v>
      </c>
      <c r="AH238" s="437">
        <f t="shared" ref="AH238" si="636">AH237</f>
        <v>0</v>
      </c>
      <c r="AI238" s="437">
        <f t="shared" ref="AI238" si="637">AI237</f>
        <v>0</v>
      </c>
      <c r="AJ238" s="437">
        <f t="shared" ref="AJ238" si="638">AJ237</f>
        <v>0</v>
      </c>
      <c r="AK238" s="437">
        <f t="shared" ref="AK238" si="639">AK237</f>
        <v>0</v>
      </c>
      <c r="AL238" s="437">
        <f t="shared" ref="AL238" si="640">AL237</f>
        <v>0</v>
      </c>
      <c r="AM238" s="337"/>
    </row>
    <row r="239" spans="1:39" outlineLevel="1">
      <c r="B239" s="336"/>
      <c r="C239" s="338"/>
      <c r="D239" s="317"/>
      <c r="E239" s="317"/>
      <c r="F239" s="317"/>
      <c r="G239" s="317"/>
      <c r="H239" s="317"/>
      <c r="I239" s="317"/>
      <c r="J239" s="317"/>
      <c r="K239" s="317"/>
      <c r="L239" s="317"/>
      <c r="M239" s="317"/>
      <c r="N239" s="317"/>
      <c r="O239" s="317"/>
      <c r="P239" s="317"/>
      <c r="Q239" s="317"/>
      <c r="R239" s="317"/>
      <c r="S239" s="317"/>
      <c r="T239" s="317"/>
      <c r="U239" s="317"/>
      <c r="V239" s="317"/>
      <c r="W239" s="317"/>
      <c r="X239" s="317"/>
      <c r="Y239" s="442"/>
      <c r="Z239" s="442"/>
      <c r="AA239" s="442"/>
      <c r="AB239" s="442"/>
      <c r="AC239" s="442"/>
      <c r="AD239" s="442"/>
      <c r="AE239" s="442"/>
      <c r="AF239" s="442"/>
      <c r="AG239" s="442"/>
      <c r="AH239" s="442"/>
      <c r="AI239" s="442"/>
      <c r="AJ239" s="442"/>
      <c r="AK239" s="442"/>
      <c r="AL239" s="442"/>
      <c r="AM239" s="339"/>
    </row>
    <row r="240" spans="1:39" ht="30" outlineLevel="1">
      <c r="A240" s="557">
        <v>7</v>
      </c>
      <c r="B240" s="555" t="s">
        <v>101</v>
      </c>
      <c r="C240" s="317" t="s">
        <v>25</v>
      </c>
      <c r="D240" s="321"/>
      <c r="E240" s="321"/>
      <c r="F240" s="321"/>
      <c r="G240" s="321"/>
      <c r="H240" s="321"/>
      <c r="I240" s="321"/>
      <c r="J240" s="321"/>
      <c r="K240" s="321"/>
      <c r="L240" s="321"/>
      <c r="M240" s="321"/>
      <c r="N240" s="321">
        <v>12</v>
      </c>
      <c r="O240" s="321"/>
      <c r="P240" s="321"/>
      <c r="Q240" s="321"/>
      <c r="R240" s="321"/>
      <c r="S240" s="321"/>
      <c r="T240" s="321"/>
      <c r="U240" s="321"/>
      <c r="V240" s="321"/>
      <c r="W240" s="321"/>
      <c r="X240" s="321"/>
      <c r="Y240" s="441"/>
      <c r="Z240" s="436"/>
      <c r="AA240" s="436"/>
      <c r="AB240" s="436"/>
      <c r="AC240" s="436"/>
      <c r="AD240" s="436"/>
      <c r="AE240" s="436"/>
      <c r="AF240" s="441"/>
      <c r="AG240" s="441"/>
      <c r="AH240" s="441"/>
      <c r="AI240" s="441"/>
      <c r="AJ240" s="441"/>
      <c r="AK240" s="441"/>
      <c r="AL240" s="441"/>
      <c r="AM240" s="322">
        <f>SUM(Y240:AL240)</f>
        <v>0</v>
      </c>
    </row>
    <row r="241" spans="1:39" outlineLevel="1">
      <c r="B241" s="320" t="s">
        <v>292</v>
      </c>
      <c r="C241" s="317" t="s">
        <v>164</v>
      </c>
      <c r="D241" s="321"/>
      <c r="E241" s="321"/>
      <c r="F241" s="321"/>
      <c r="G241" s="321"/>
      <c r="H241" s="321"/>
      <c r="I241" s="321"/>
      <c r="J241" s="321"/>
      <c r="K241" s="321"/>
      <c r="L241" s="321"/>
      <c r="M241" s="321"/>
      <c r="N241" s="321">
        <f>N240</f>
        <v>12</v>
      </c>
      <c r="O241" s="321"/>
      <c r="P241" s="321"/>
      <c r="Q241" s="321"/>
      <c r="R241" s="321"/>
      <c r="S241" s="321"/>
      <c r="T241" s="321"/>
      <c r="U241" s="321"/>
      <c r="V241" s="321"/>
      <c r="W241" s="321"/>
      <c r="X241" s="321"/>
      <c r="Y241" s="437">
        <f>Y240</f>
        <v>0</v>
      </c>
      <c r="Z241" s="437">
        <f t="shared" ref="Z241" si="641">Z240</f>
        <v>0</v>
      </c>
      <c r="AA241" s="437">
        <f t="shared" ref="AA241" si="642">AA240</f>
        <v>0</v>
      </c>
      <c r="AB241" s="437">
        <f t="shared" ref="AB241" si="643">AB240</f>
        <v>0</v>
      </c>
      <c r="AC241" s="437">
        <f t="shared" ref="AC241" si="644">AC240</f>
        <v>0</v>
      </c>
      <c r="AD241" s="437">
        <f t="shared" ref="AD241" si="645">AD240</f>
        <v>0</v>
      </c>
      <c r="AE241" s="437">
        <f t="shared" ref="AE241" si="646">AE240</f>
        <v>0</v>
      </c>
      <c r="AF241" s="437">
        <f t="shared" ref="AF241" si="647">AF240</f>
        <v>0</v>
      </c>
      <c r="AG241" s="437">
        <f t="shared" ref="AG241" si="648">AG240</f>
        <v>0</v>
      </c>
      <c r="AH241" s="437">
        <f t="shared" ref="AH241" si="649">AH240</f>
        <v>0</v>
      </c>
      <c r="AI241" s="437">
        <f t="shared" ref="AI241" si="650">AI240</f>
        <v>0</v>
      </c>
      <c r="AJ241" s="437">
        <f t="shared" ref="AJ241" si="651">AJ240</f>
        <v>0</v>
      </c>
      <c r="AK241" s="437">
        <f t="shared" ref="AK241" si="652">AK240</f>
        <v>0</v>
      </c>
      <c r="AL241" s="437">
        <f t="shared" ref="AL241" si="653">AL240</f>
        <v>0</v>
      </c>
      <c r="AM241" s="337"/>
    </row>
    <row r="242" spans="1:39" outlineLevel="1">
      <c r="B242" s="340"/>
      <c r="C242" s="338"/>
      <c r="D242" s="317"/>
      <c r="E242" s="317"/>
      <c r="F242" s="317"/>
      <c r="G242" s="317"/>
      <c r="H242" s="317"/>
      <c r="I242" s="317"/>
      <c r="J242" s="317"/>
      <c r="K242" s="317"/>
      <c r="L242" s="317"/>
      <c r="M242" s="317"/>
      <c r="N242" s="317"/>
      <c r="O242" s="317"/>
      <c r="P242" s="317"/>
      <c r="Q242" s="317"/>
      <c r="R242" s="317"/>
      <c r="S242" s="317"/>
      <c r="T242" s="317"/>
      <c r="U242" s="317"/>
      <c r="V242" s="317"/>
      <c r="W242" s="317"/>
      <c r="X242" s="317"/>
      <c r="Y242" s="442"/>
      <c r="Z242" s="443"/>
      <c r="AA242" s="442"/>
      <c r="AB242" s="442"/>
      <c r="AC242" s="442"/>
      <c r="AD242" s="442"/>
      <c r="AE242" s="442"/>
      <c r="AF242" s="442"/>
      <c r="AG242" s="442"/>
      <c r="AH242" s="442"/>
      <c r="AI242" s="442"/>
      <c r="AJ242" s="442"/>
      <c r="AK242" s="442"/>
      <c r="AL242" s="442"/>
      <c r="AM242" s="339"/>
    </row>
    <row r="243" spans="1:39" ht="30" outlineLevel="1">
      <c r="A243" s="557">
        <v>8</v>
      </c>
      <c r="B243" s="555" t="s">
        <v>102</v>
      </c>
      <c r="C243" s="317" t="s">
        <v>25</v>
      </c>
      <c r="D243" s="321"/>
      <c r="E243" s="321"/>
      <c r="F243" s="321"/>
      <c r="G243" s="321"/>
      <c r="H243" s="321"/>
      <c r="I243" s="321"/>
      <c r="J243" s="321"/>
      <c r="K243" s="321"/>
      <c r="L243" s="321"/>
      <c r="M243" s="321"/>
      <c r="N243" s="321">
        <v>12</v>
      </c>
      <c r="O243" s="321"/>
      <c r="P243" s="321"/>
      <c r="Q243" s="321"/>
      <c r="R243" s="321"/>
      <c r="S243" s="321"/>
      <c r="T243" s="321"/>
      <c r="U243" s="321"/>
      <c r="V243" s="321"/>
      <c r="W243" s="321"/>
      <c r="X243" s="321"/>
      <c r="Y243" s="441"/>
      <c r="Z243" s="436"/>
      <c r="AA243" s="436"/>
      <c r="AB243" s="436"/>
      <c r="AC243" s="436"/>
      <c r="AD243" s="436"/>
      <c r="AE243" s="436"/>
      <c r="AF243" s="441"/>
      <c r="AG243" s="441"/>
      <c r="AH243" s="441"/>
      <c r="AI243" s="441"/>
      <c r="AJ243" s="441"/>
      <c r="AK243" s="441"/>
      <c r="AL243" s="441"/>
      <c r="AM243" s="322">
        <f>SUM(Y243:AL243)</f>
        <v>0</v>
      </c>
    </row>
    <row r="244" spans="1:39" outlineLevel="1">
      <c r="B244" s="320" t="s">
        <v>292</v>
      </c>
      <c r="C244" s="317" t="s">
        <v>164</v>
      </c>
      <c r="D244" s="321"/>
      <c r="E244" s="321"/>
      <c r="F244" s="321"/>
      <c r="G244" s="321"/>
      <c r="H244" s="321"/>
      <c r="I244" s="321"/>
      <c r="J244" s="321"/>
      <c r="K244" s="321"/>
      <c r="L244" s="321"/>
      <c r="M244" s="321"/>
      <c r="N244" s="321">
        <f>N243</f>
        <v>12</v>
      </c>
      <c r="O244" s="321"/>
      <c r="P244" s="321"/>
      <c r="Q244" s="321"/>
      <c r="R244" s="321"/>
      <c r="S244" s="321"/>
      <c r="T244" s="321"/>
      <c r="U244" s="321"/>
      <c r="V244" s="321"/>
      <c r="W244" s="321"/>
      <c r="X244" s="321"/>
      <c r="Y244" s="437">
        <f>Y243</f>
        <v>0</v>
      </c>
      <c r="Z244" s="437">
        <f t="shared" ref="Z244" si="654">Z243</f>
        <v>0</v>
      </c>
      <c r="AA244" s="437">
        <f t="shared" ref="AA244" si="655">AA243</f>
        <v>0</v>
      </c>
      <c r="AB244" s="437">
        <f t="shared" ref="AB244" si="656">AB243</f>
        <v>0</v>
      </c>
      <c r="AC244" s="437">
        <f t="shared" ref="AC244" si="657">AC243</f>
        <v>0</v>
      </c>
      <c r="AD244" s="437">
        <f t="shared" ref="AD244" si="658">AD243</f>
        <v>0</v>
      </c>
      <c r="AE244" s="437">
        <f t="shared" ref="AE244" si="659">AE243</f>
        <v>0</v>
      </c>
      <c r="AF244" s="437">
        <f t="shared" ref="AF244" si="660">AF243</f>
        <v>0</v>
      </c>
      <c r="AG244" s="437">
        <f t="shared" ref="AG244" si="661">AG243</f>
        <v>0</v>
      </c>
      <c r="AH244" s="437">
        <f t="shared" ref="AH244" si="662">AH243</f>
        <v>0</v>
      </c>
      <c r="AI244" s="437">
        <f t="shared" ref="AI244" si="663">AI243</f>
        <v>0</v>
      </c>
      <c r="AJ244" s="437">
        <f t="shared" ref="AJ244" si="664">AJ243</f>
        <v>0</v>
      </c>
      <c r="AK244" s="437">
        <f t="shared" ref="AK244" si="665">AK243</f>
        <v>0</v>
      </c>
      <c r="AL244" s="437">
        <f t="shared" ref="AL244" si="666">AL243</f>
        <v>0</v>
      </c>
      <c r="AM244" s="337"/>
    </row>
    <row r="245" spans="1:39" outlineLevel="1">
      <c r="B245" s="340"/>
      <c r="C245" s="338"/>
      <c r="D245" s="342"/>
      <c r="E245" s="342"/>
      <c r="F245" s="342"/>
      <c r="G245" s="342"/>
      <c r="H245" s="342"/>
      <c r="I245" s="342"/>
      <c r="J245" s="342"/>
      <c r="K245" s="342"/>
      <c r="L245" s="342"/>
      <c r="M245" s="342"/>
      <c r="N245" s="317"/>
      <c r="O245" s="342"/>
      <c r="P245" s="342"/>
      <c r="Q245" s="342"/>
      <c r="R245" s="342"/>
      <c r="S245" s="342"/>
      <c r="T245" s="342"/>
      <c r="U245" s="342"/>
      <c r="V245" s="342"/>
      <c r="W245" s="342"/>
      <c r="X245" s="342"/>
      <c r="Y245" s="442"/>
      <c r="Z245" s="443"/>
      <c r="AA245" s="442"/>
      <c r="AB245" s="442"/>
      <c r="AC245" s="442"/>
      <c r="AD245" s="442"/>
      <c r="AE245" s="442"/>
      <c r="AF245" s="442"/>
      <c r="AG245" s="442"/>
      <c r="AH245" s="442"/>
      <c r="AI245" s="442"/>
      <c r="AJ245" s="442"/>
      <c r="AK245" s="442"/>
      <c r="AL245" s="442"/>
      <c r="AM245" s="339"/>
    </row>
    <row r="246" spans="1:39" ht="30" outlineLevel="1">
      <c r="A246" s="557">
        <v>9</v>
      </c>
      <c r="B246" s="555" t="s">
        <v>103</v>
      </c>
      <c r="C246" s="317" t="s">
        <v>25</v>
      </c>
      <c r="D246" s="321"/>
      <c r="E246" s="321"/>
      <c r="F246" s="321"/>
      <c r="G246" s="321"/>
      <c r="H246" s="321"/>
      <c r="I246" s="321"/>
      <c r="J246" s="321"/>
      <c r="K246" s="321"/>
      <c r="L246" s="321"/>
      <c r="M246" s="321"/>
      <c r="N246" s="321">
        <v>12</v>
      </c>
      <c r="O246" s="321"/>
      <c r="P246" s="321"/>
      <c r="Q246" s="321"/>
      <c r="R246" s="321"/>
      <c r="S246" s="321"/>
      <c r="T246" s="321"/>
      <c r="U246" s="321"/>
      <c r="V246" s="321"/>
      <c r="W246" s="321"/>
      <c r="X246" s="321"/>
      <c r="Y246" s="441"/>
      <c r="Z246" s="436"/>
      <c r="AA246" s="436"/>
      <c r="AB246" s="436"/>
      <c r="AC246" s="436"/>
      <c r="AD246" s="436"/>
      <c r="AE246" s="436"/>
      <c r="AF246" s="441"/>
      <c r="AG246" s="441"/>
      <c r="AH246" s="441"/>
      <c r="AI246" s="441"/>
      <c r="AJ246" s="441"/>
      <c r="AK246" s="441"/>
      <c r="AL246" s="441"/>
      <c r="AM246" s="322">
        <f>SUM(Y246:AL246)</f>
        <v>0</v>
      </c>
    </row>
    <row r="247" spans="1:39" outlineLevel="1">
      <c r="B247" s="320" t="s">
        <v>292</v>
      </c>
      <c r="C247" s="317" t="s">
        <v>164</v>
      </c>
      <c r="D247" s="321"/>
      <c r="E247" s="321"/>
      <c r="F247" s="321"/>
      <c r="G247" s="321"/>
      <c r="H247" s="321"/>
      <c r="I247" s="321"/>
      <c r="J247" s="321"/>
      <c r="K247" s="321"/>
      <c r="L247" s="321"/>
      <c r="M247" s="321"/>
      <c r="N247" s="321">
        <f>N246</f>
        <v>12</v>
      </c>
      <c r="O247" s="321"/>
      <c r="P247" s="321"/>
      <c r="Q247" s="321"/>
      <c r="R247" s="321"/>
      <c r="S247" s="321"/>
      <c r="T247" s="321"/>
      <c r="U247" s="321"/>
      <c r="V247" s="321"/>
      <c r="W247" s="321"/>
      <c r="X247" s="321"/>
      <c r="Y247" s="437">
        <f>Y246</f>
        <v>0</v>
      </c>
      <c r="Z247" s="437">
        <f t="shared" ref="Z247" si="667">Z246</f>
        <v>0</v>
      </c>
      <c r="AA247" s="437">
        <f t="shared" ref="AA247" si="668">AA246</f>
        <v>0</v>
      </c>
      <c r="AB247" s="437">
        <f t="shared" ref="AB247" si="669">AB246</f>
        <v>0</v>
      </c>
      <c r="AC247" s="437">
        <f t="shared" ref="AC247" si="670">AC246</f>
        <v>0</v>
      </c>
      <c r="AD247" s="437">
        <f t="shared" ref="AD247" si="671">AD246</f>
        <v>0</v>
      </c>
      <c r="AE247" s="437">
        <f t="shared" ref="AE247" si="672">AE246</f>
        <v>0</v>
      </c>
      <c r="AF247" s="437">
        <f t="shared" ref="AF247" si="673">AF246</f>
        <v>0</v>
      </c>
      <c r="AG247" s="437">
        <f t="shared" ref="AG247" si="674">AG246</f>
        <v>0</v>
      </c>
      <c r="AH247" s="437">
        <f t="shared" ref="AH247" si="675">AH246</f>
        <v>0</v>
      </c>
      <c r="AI247" s="437">
        <f t="shared" ref="AI247" si="676">AI246</f>
        <v>0</v>
      </c>
      <c r="AJ247" s="437">
        <f t="shared" ref="AJ247" si="677">AJ246</f>
        <v>0</v>
      </c>
      <c r="AK247" s="437">
        <f t="shared" ref="AK247" si="678">AK246</f>
        <v>0</v>
      </c>
      <c r="AL247" s="437">
        <f t="shared" ref="AL247" si="679">AL246</f>
        <v>0</v>
      </c>
      <c r="AM247" s="337"/>
    </row>
    <row r="248" spans="1:39" outlineLevel="1">
      <c r="B248" s="340"/>
      <c r="C248" s="338"/>
      <c r="D248" s="342"/>
      <c r="E248" s="342"/>
      <c r="F248" s="342"/>
      <c r="G248" s="342"/>
      <c r="H248" s="342"/>
      <c r="I248" s="342"/>
      <c r="J248" s="342"/>
      <c r="K248" s="342"/>
      <c r="L248" s="342"/>
      <c r="M248" s="342"/>
      <c r="N248" s="317"/>
      <c r="O248" s="342"/>
      <c r="P248" s="342"/>
      <c r="Q248" s="342"/>
      <c r="R248" s="342"/>
      <c r="S248" s="342"/>
      <c r="T248" s="342"/>
      <c r="U248" s="342"/>
      <c r="V248" s="342"/>
      <c r="W248" s="342"/>
      <c r="X248" s="342"/>
      <c r="Y248" s="442"/>
      <c r="Z248" s="442"/>
      <c r="AA248" s="442"/>
      <c r="AB248" s="442"/>
      <c r="AC248" s="442"/>
      <c r="AD248" s="442"/>
      <c r="AE248" s="442"/>
      <c r="AF248" s="442"/>
      <c r="AG248" s="442"/>
      <c r="AH248" s="442"/>
      <c r="AI248" s="442"/>
      <c r="AJ248" s="442"/>
      <c r="AK248" s="442"/>
      <c r="AL248" s="442"/>
      <c r="AM248" s="339"/>
    </row>
    <row r="249" spans="1:39" ht="30" outlineLevel="1">
      <c r="A249" s="557">
        <v>10</v>
      </c>
      <c r="B249" s="555" t="s">
        <v>104</v>
      </c>
      <c r="C249" s="317" t="s">
        <v>25</v>
      </c>
      <c r="D249" s="321"/>
      <c r="E249" s="321"/>
      <c r="F249" s="321"/>
      <c r="G249" s="321"/>
      <c r="H249" s="321"/>
      <c r="I249" s="321"/>
      <c r="J249" s="321"/>
      <c r="K249" s="321"/>
      <c r="L249" s="321"/>
      <c r="M249" s="321"/>
      <c r="N249" s="321">
        <v>3</v>
      </c>
      <c r="O249" s="321"/>
      <c r="P249" s="321"/>
      <c r="Q249" s="321"/>
      <c r="R249" s="321"/>
      <c r="S249" s="321"/>
      <c r="T249" s="321"/>
      <c r="U249" s="321"/>
      <c r="V249" s="321"/>
      <c r="W249" s="321"/>
      <c r="X249" s="321"/>
      <c r="Y249" s="441"/>
      <c r="Z249" s="436"/>
      <c r="AA249" s="436"/>
      <c r="AB249" s="436"/>
      <c r="AC249" s="436"/>
      <c r="AD249" s="436"/>
      <c r="AE249" s="436"/>
      <c r="AF249" s="441"/>
      <c r="AG249" s="441"/>
      <c r="AH249" s="441"/>
      <c r="AI249" s="441"/>
      <c r="AJ249" s="441"/>
      <c r="AK249" s="441"/>
      <c r="AL249" s="441"/>
      <c r="AM249" s="322">
        <f>SUM(Y249:AL249)</f>
        <v>0</v>
      </c>
    </row>
    <row r="250" spans="1:39" outlineLevel="1">
      <c r="B250" s="320" t="s">
        <v>292</v>
      </c>
      <c r="C250" s="317" t="s">
        <v>164</v>
      </c>
      <c r="D250" s="321"/>
      <c r="E250" s="321"/>
      <c r="F250" s="321"/>
      <c r="G250" s="321"/>
      <c r="H250" s="321"/>
      <c r="I250" s="321"/>
      <c r="J250" s="321"/>
      <c r="K250" s="321"/>
      <c r="L250" s="321"/>
      <c r="M250" s="321"/>
      <c r="N250" s="321">
        <f>N249</f>
        <v>3</v>
      </c>
      <c r="O250" s="321"/>
      <c r="P250" s="321"/>
      <c r="Q250" s="321"/>
      <c r="R250" s="321"/>
      <c r="S250" s="321"/>
      <c r="T250" s="321"/>
      <c r="U250" s="321"/>
      <c r="V250" s="321"/>
      <c r="W250" s="321"/>
      <c r="X250" s="321"/>
      <c r="Y250" s="437">
        <f>Y249</f>
        <v>0</v>
      </c>
      <c r="Z250" s="437">
        <f t="shared" ref="Z250" si="680">Z249</f>
        <v>0</v>
      </c>
      <c r="AA250" s="437">
        <f t="shared" ref="AA250" si="681">AA249</f>
        <v>0</v>
      </c>
      <c r="AB250" s="437">
        <f t="shared" ref="AB250" si="682">AB249</f>
        <v>0</v>
      </c>
      <c r="AC250" s="437">
        <f t="shared" ref="AC250" si="683">AC249</f>
        <v>0</v>
      </c>
      <c r="AD250" s="437">
        <f t="shared" ref="AD250" si="684">AD249</f>
        <v>0</v>
      </c>
      <c r="AE250" s="437">
        <f t="shared" ref="AE250" si="685">AE249</f>
        <v>0</v>
      </c>
      <c r="AF250" s="437">
        <f t="shared" ref="AF250" si="686">AF249</f>
        <v>0</v>
      </c>
      <c r="AG250" s="437">
        <f t="shared" ref="AG250" si="687">AG249</f>
        <v>0</v>
      </c>
      <c r="AH250" s="437">
        <f t="shared" ref="AH250" si="688">AH249</f>
        <v>0</v>
      </c>
      <c r="AI250" s="437">
        <f t="shared" ref="AI250" si="689">AI249</f>
        <v>0</v>
      </c>
      <c r="AJ250" s="437">
        <f t="shared" ref="AJ250" si="690">AJ249</f>
        <v>0</v>
      </c>
      <c r="AK250" s="437">
        <f t="shared" ref="AK250" si="691">AK249</f>
        <v>0</v>
      </c>
      <c r="AL250" s="437">
        <f t="shared" ref="AL250" si="692">AL249</f>
        <v>0</v>
      </c>
      <c r="AM250" s="337"/>
    </row>
    <row r="251" spans="1:39" outlineLevel="1">
      <c r="B251" s="340"/>
      <c r="C251" s="338"/>
      <c r="D251" s="342"/>
      <c r="E251" s="342"/>
      <c r="F251" s="342"/>
      <c r="G251" s="342"/>
      <c r="H251" s="342"/>
      <c r="I251" s="342"/>
      <c r="J251" s="342"/>
      <c r="K251" s="342"/>
      <c r="L251" s="342"/>
      <c r="M251" s="342"/>
      <c r="N251" s="317"/>
      <c r="O251" s="342"/>
      <c r="P251" s="342"/>
      <c r="Q251" s="342"/>
      <c r="R251" s="342"/>
      <c r="S251" s="342"/>
      <c r="T251" s="342"/>
      <c r="U251" s="342"/>
      <c r="V251" s="342"/>
      <c r="W251" s="342"/>
      <c r="X251" s="342"/>
      <c r="Y251" s="442"/>
      <c r="Z251" s="443"/>
      <c r="AA251" s="442"/>
      <c r="AB251" s="442"/>
      <c r="AC251" s="442"/>
      <c r="AD251" s="442"/>
      <c r="AE251" s="442"/>
      <c r="AF251" s="442"/>
      <c r="AG251" s="442"/>
      <c r="AH251" s="442"/>
      <c r="AI251" s="442"/>
      <c r="AJ251" s="442"/>
      <c r="AK251" s="442"/>
      <c r="AL251" s="442"/>
      <c r="AM251" s="339"/>
    </row>
    <row r="252" spans="1:39" ht="15.75" outlineLevel="1">
      <c r="B252" s="314" t="s">
        <v>10</v>
      </c>
      <c r="C252" s="315"/>
      <c r="D252" s="315"/>
      <c r="E252" s="315"/>
      <c r="F252" s="315"/>
      <c r="G252" s="315"/>
      <c r="H252" s="315"/>
      <c r="I252" s="315"/>
      <c r="J252" s="315"/>
      <c r="K252" s="315"/>
      <c r="L252" s="315"/>
      <c r="M252" s="315"/>
      <c r="N252" s="316"/>
      <c r="O252" s="315"/>
      <c r="P252" s="315"/>
      <c r="Q252" s="315"/>
      <c r="R252" s="315"/>
      <c r="S252" s="315"/>
      <c r="T252" s="315"/>
      <c r="U252" s="315"/>
      <c r="V252" s="315"/>
      <c r="W252" s="315"/>
      <c r="X252" s="315"/>
      <c r="Y252" s="440"/>
      <c r="Z252" s="440"/>
      <c r="AA252" s="440"/>
      <c r="AB252" s="440"/>
      <c r="AC252" s="440"/>
      <c r="AD252" s="440"/>
      <c r="AE252" s="440"/>
      <c r="AF252" s="440"/>
      <c r="AG252" s="440"/>
      <c r="AH252" s="440"/>
      <c r="AI252" s="440"/>
      <c r="AJ252" s="440"/>
      <c r="AK252" s="440"/>
      <c r="AL252" s="440"/>
      <c r="AM252" s="318"/>
    </row>
    <row r="253" spans="1:39" ht="30" outlineLevel="1">
      <c r="A253" s="557">
        <v>11</v>
      </c>
      <c r="B253" s="555" t="s">
        <v>105</v>
      </c>
      <c r="C253" s="317" t="s">
        <v>25</v>
      </c>
      <c r="D253" s="321"/>
      <c r="E253" s="321"/>
      <c r="F253" s="321"/>
      <c r="G253" s="321"/>
      <c r="H253" s="321"/>
      <c r="I253" s="321"/>
      <c r="J253" s="321"/>
      <c r="K253" s="321"/>
      <c r="L253" s="321"/>
      <c r="M253" s="321"/>
      <c r="N253" s="321">
        <v>12</v>
      </c>
      <c r="O253" s="321"/>
      <c r="P253" s="321"/>
      <c r="Q253" s="321"/>
      <c r="R253" s="321"/>
      <c r="S253" s="321"/>
      <c r="T253" s="321"/>
      <c r="U253" s="321"/>
      <c r="V253" s="321"/>
      <c r="W253" s="321"/>
      <c r="X253" s="321"/>
      <c r="Y253" s="452"/>
      <c r="Z253" s="436"/>
      <c r="AA253" s="436"/>
      <c r="AB253" s="436"/>
      <c r="AC253" s="436"/>
      <c r="AD253" s="436"/>
      <c r="AE253" s="436"/>
      <c r="AF253" s="441"/>
      <c r="AG253" s="441"/>
      <c r="AH253" s="441"/>
      <c r="AI253" s="441"/>
      <c r="AJ253" s="441"/>
      <c r="AK253" s="441"/>
      <c r="AL253" s="441"/>
      <c r="AM253" s="322">
        <f>SUM(Y253:AL253)</f>
        <v>0</v>
      </c>
    </row>
    <row r="254" spans="1:39" outlineLevel="1">
      <c r="B254" s="320" t="s">
        <v>292</v>
      </c>
      <c r="C254" s="317" t="s">
        <v>164</v>
      </c>
      <c r="D254" s="321"/>
      <c r="E254" s="321"/>
      <c r="F254" s="321"/>
      <c r="G254" s="321"/>
      <c r="H254" s="321"/>
      <c r="I254" s="321"/>
      <c r="J254" s="321"/>
      <c r="K254" s="321"/>
      <c r="L254" s="321"/>
      <c r="M254" s="321"/>
      <c r="N254" s="321">
        <f>N253</f>
        <v>12</v>
      </c>
      <c r="O254" s="321"/>
      <c r="P254" s="321"/>
      <c r="Q254" s="321"/>
      <c r="R254" s="321"/>
      <c r="S254" s="321"/>
      <c r="T254" s="321"/>
      <c r="U254" s="321"/>
      <c r="V254" s="321"/>
      <c r="W254" s="321"/>
      <c r="X254" s="321"/>
      <c r="Y254" s="437">
        <f>Y253</f>
        <v>0</v>
      </c>
      <c r="Z254" s="437">
        <f t="shared" ref="Z254" si="693">Z253</f>
        <v>0</v>
      </c>
      <c r="AA254" s="437">
        <f t="shared" ref="AA254" si="694">AA253</f>
        <v>0</v>
      </c>
      <c r="AB254" s="437">
        <f t="shared" ref="AB254" si="695">AB253</f>
        <v>0</v>
      </c>
      <c r="AC254" s="437">
        <f t="shared" ref="AC254" si="696">AC253</f>
        <v>0</v>
      </c>
      <c r="AD254" s="437">
        <f t="shared" ref="AD254" si="697">AD253</f>
        <v>0</v>
      </c>
      <c r="AE254" s="437">
        <f t="shared" ref="AE254" si="698">AE253</f>
        <v>0</v>
      </c>
      <c r="AF254" s="437">
        <f t="shared" ref="AF254" si="699">AF253</f>
        <v>0</v>
      </c>
      <c r="AG254" s="437">
        <f t="shared" ref="AG254" si="700">AG253</f>
        <v>0</v>
      </c>
      <c r="AH254" s="437">
        <f t="shared" ref="AH254" si="701">AH253</f>
        <v>0</v>
      </c>
      <c r="AI254" s="437">
        <f t="shared" ref="AI254" si="702">AI253</f>
        <v>0</v>
      </c>
      <c r="AJ254" s="437">
        <f t="shared" ref="AJ254" si="703">AJ253</f>
        <v>0</v>
      </c>
      <c r="AK254" s="437">
        <f t="shared" ref="AK254" si="704">AK253</f>
        <v>0</v>
      </c>
      <c r="AL254" s="437">
        <f t="shared" ref="AL254" si="705">AL253</f>
        <v>0</v>
      </c>
      <c r="AM254" s="323"/>
    </row>
    <row r="255" spans="1:39" outlineLevel="1">
      <c r="B255" s="341"/>
      <c r="C255" s="331"/>
      <c r="D255" s="317"/>
      <c r="E255" s="317"/>
      <c r="F255" s="317"/>
      <c r="G255" s="317"/>
      <c r="H255" s="317"/>
      <c r="I255" s="317"/>
      <c r="J255" s="317"/>
      <c r="K255" s="317"/>
      <c r="L255" s="317"/>
      <c r="M255" s="317"/>
      <c r="N255" s="317"/>
      <c r="O255" s="317"/>
      <c r="P255" s="317"/>
      <c r="Q255" s="317"/>
      <c r="R255" s="317"/>
      <c r="S255" s="317"/>
      <c r="T255" s="317"/>
      <c r="U255" s="317"/>
      <c r="V255" s="317"/>
      <c r="W255" s="317"/>
      <c r="X255" s="317"/>
      <c r="Y255" s="438"/>
      <c r="Z255" s="447"/>
      <c r="AA255" s="447"/>
      <c r="AB255" s="447"/>
      <c r="AC255" s="447"/>
      <c r="AD255" s="447"/>
      <c r="AE255" s="447"/>
      <c r="AF255" s="447"/>
      <c r="AG255" s="447"/>
      <c r="AH255" s="447"/>
      <c r="AI255" s="447"/>
      <c r="AJ255" s="447"/>
      <c r="AK255" s="447"/>
      <c r="AL255" s="447"/>
      <c r="AM255" s="332"/>
    </row>
    <row r="256" spans="1:39" ht="45" outlineLevel="1">
      <c r="A256" s="557">
        <v>12</v>
      </c>
      <c r="B256" s="555" t="s">
        <v>106</v>
      </c>
      <c r="C256" s="317" t="s">
        <v>25</v>
      </c>
      <c r="D256" s="321"/>
      <c r="E256" s="321"/>
      <c r="F256" s="321"/>
      <c r="G256" s="321"/>
      <c r="H256" s="321"/>
      <c r="I256" s="321"/>
      <c r="J256" s="321"/>
      <c r="K256" s="321"/>
      <c r="L256" s="321"/>
      <c r="M256" s="321"/>
      <c r="N256" s="321">
        <v>12</v>
      </c>
      <c r="O256" s="321"/>
      <c r="P256" s="321"/>
      <c r="Q256" s="321"/>
      <c r="R256" s="321"/>
      <c r="S256" s="321"/>
      <c r="T256" s="321"/>
      <c r="U256" s="321"/>
      <c r="V256" s="321"/>
      <c r="W256" s="321"/>
      <c r="X256" s="321"/>
      <c r="Y256" s="436"/>
      <c r="Z256" s="436"/>
      <c r="AA256" s="436"/>
      <c r="AB256" s="436"/>
      <c r="AC256" s="436"/>
      <c r="AD256" s="436"/>
      <c r="AE256" s="436"/>
      <c r="AF256" s="441"/>
      <c r="AG256" s="441"/>
      <c r="AH256" s="441"/>
      <c r="AI256" s="441"/>
      <c r="AJ256" s="441"/>
      <c r="AK256" s="441"/>
      <c r="AL256" s="441"/>
      <c r="AM256" s="322">
        <f>SUM(Y256:AL256)</f>
        <v>0</v>
      </c>
    </row>
    <row r="257" spans="1:39" outlineLevel="1">
      <c r="B257" s="320" t="s">
        <v>292</v>
      </c>
      <c r="C257" s="317" t="s">
        <v>164</v>
      </c>
      <c r="D257" s="321"/>
      <c r="E257" s="321"/>
      <c r="F257" s="321"/>
      <c r="G257" s="321"/>
      <c r="H257" s="321"/>
      <c r="I257" s="321"/>
      <c r="J257" s="321"/>
      <c r="K257" s="321"/>
      <c r="L257" s="321"/>
      <c r="M257" s="321"/>
      <c r="N257" s="321">
        <f>N256</f>
        <v>12</v>
      </c>
      <c r="O257" s="321"/>
      <c r="P257" s="321"/>
      <c r="Q257" s="321"/>
      <c r="R257" s="321"/>
      <c r="S257" s="321"/>
      <c r="T257" s="321"/>
      <c r="U257" s="321"/>
      <c r="V257" s="321"/>
      <c r="W257" s="321"/>
      <c r="X257" s="321"/>
      <c r="Y257" s="437">
        <f>Y256</f>
        <v>0</v>
      </c>
      <c r="Z257" s="437">
        <f t="shared" ref="Z257" si="706">Z256</f>
        <v>0</v>
      </c>
      <c r="AA257" s="437">
        <f t="shared" ref="AA257" si="707">AA256</f>
        <v>0</v>
      </c>
      <c r="AB257" s="437">
        <f t="shared" ref="AB257" si="708">AB256</f>
        <v>0</v>
      </c>
      <c r="AC257" s="437">
        <f t="shared" ref="AC257" si="709">AC256</f>
        <v>0</v>
      </c>
      <c r="AD257" s="437">
        <f t="shared" ref="AD257" si="710">AD256</f>
        <v>0</v>
      </c>
      <c r="AE257" s="437">
        <f t="shared" ref="AE257" si="711">AE256</f>
        <v>0</v>
      </c>
      <c r="AF257" s="437">
        <f t="shared" ref="AF257" si="712">AF256</f>
        <v>0</v>
      </c>
      <c r="AG257" s="437">
        <f t="shared" ref="AG257" si="713">AG256</f>
        <v>0</v>
      </c>
      <c r="AH257" s="437">
        <f t="shared" ref="AH257" si="714">AH256</f>
        <v>0</v>
      </c>
      <c r="AI257" s="437">
        <f t="shared" ref="AI257" si="715">AI256</f>
        <v>0</v>
      </c>
      <c r="AJ257" s="437">
        <f t="shared" ref="AJ257" si="716">AJ256</f>
        <v>0</v>
      </c>
      <c r="AK257" s="437">
        <f t="shared" ref="AK257" si="717">AK256</f>
        <v>0</v>
      </c>
      <c r="AL257" s="437">
        <f t="shared" ref="AL257" si="718">AL256</f>
        <v>0</v>
      </c>
      <c r="AM257" s="323"/>
    </row>
    <row r="258" spans="1:39" outlineLevel="1">
      <c r="B258" s="341"/>
      <c r="C258" s="331"/>
      <c r="D258" s="317"/>
      <c r="E258" s="317"/>
      <c r="F258" s="317"/>
      <c r="G258" s="317"/>
      <c r="H258" s="317"/>
      <c r="I258" s="317"/>
      <c r="J258" s="317"/>
      <c r="K258" s="317"/>
      <c r="L258" s="317"/>
      <c r="M258" s="317"/>
      <c r="N258" s="317"/>
      <c r="O258" s="317"/>
      <c r="P258" s="317"/>
      <c r="Q258" s="317"/>
      <c r="R258" s="317"/>
      <c r="S258" s="317"/>
      <c r="T258" s="317"/>
      <c r="U258" s="317"/>
      <c r="V258" s="317"/>
      <c r="W258" s="317"/>
      <c r="X258" s="317"/>
      <c r="Y258" s="448"/>
      <c r="Z258" s="448"/>
      <c r="AA258" s="438"/>
      <c r="AB258" s="438"/>
      <c r="AC258" s="438"/>
      <c r="AD258" s="438"/>
      <c r="AE258" s="438"/>
      <c r="AF258" s="438"/>
      <c r="AG258" s="438"/>
      <c r="AH258" s="438"/>
      <c r="AI258" s="438"/>
      <c r="AJ258" s="438"/>
      <c r="AK258" s="438"/>
      <c r="AL258" s="438"/>
      <c r="AM258" s="332"/>
    </row>
    <row r="259" spans="1:39" ht="30" outlineLevel="1">
      <c r="A259" s="557">
        <v>13</v>
      </c>
      <c r="B259" s="555" t="s">
        <v>107</v>
      </c>
      <c r="C259" s="317" t="s">
        <v>25</v>
      </c>
      <c r="D259" s="321"/>
      <c r="E259" s="321"/>
      <c r="F259" s="321"/>
      <c r="G259" s="321"/>
      <c r="H259" s="321"/>
      <c r="I259" s="321"/>
      <c r="J259" s="321"/>
      <c r="K259" s="321"/>
      <c r="L259" s="321"/>
      <c r="M259" s="321"/>
      <c r="N259" s="321">
        <v>12</v>
      </c>
      <c r="O259" s="321"/>
      <c r="P259" s="321"/>
      <c r="Q259" s="321"/>
      <c r="R259" s="321"/>
      <c r="S259" s="321"/>
      <c r="T259" s="321"/>
      <c r="U259" s="321"/>
      <c r="V259" s="321"/>
      <c r="W259" s="321"/>
      <c r="X259" s="321"/>
      <c r="Y259" s="436"/>
      <c r="Z259" s="436"/>
      <c r="AA259" s="436"/>
      <c r="AB259" s="436"/>
      <c r="AC259" s="436"/>
      <c r="AD259" s="436"/>
      <c r="AE259" s="436"/>
      <c r="AF259" s="441"/>
      <c r="AG259" s="441"/>
      <c r="AH259" s="441"/>
      <c r="AI259" s="441"/>
      <c r="AJ259" s="441"/>
      <c r="AK259" s="441"/>
      <c r="AL259" s="441"/>
      <c r="AM259" s="322">
        <f>SUM(Y259:AL259)</f>
        <v>0</v>
      </c>
    </row>
    <row r="260" spans="1:39" outlineLevel="1">
      <c r="B260" s="320" t="s">
        <v>292</v>
      </c>
      <c r="C260" s="317" t="s">
        <v>164</v>
      </c>
      <c r="D260" s="321"/>
      <c r="E260" s="321"/>
      <c r="F260" s="321"/>
      <c r="G260" s="321"/>
      <c r="H260" s="321"/>
      <c r="I260" s="321"/>
      <c r="J260" s="321"/>
      <c r="K260" s="321"/>
      <c r="L260" s="321"/>
      <c r="M260" s="321"/>
      <c r="N260" s="321">
        <f>N259</f>
        <v>12</v>
      </c>
      <c r="O260" s="321"/>
      <c r="P260" s="321"/>
      <c r="Q260" s="321"/>
      <c r="R260" s="321"/>
      <c r="S260" s="321"/>
      <c r="T260" s="321"/>
      <c r="U260" s="321"/>
      <c r="V260" s="321"/>
      <c r="W260" s="321"/>
      <c r="X260" s="321"/>
      <c r="Y260" s="437">
        <f>Y259</f>
        <v>0</v>
      </c>
      <c r="Z260" s="437">
        <f t="shared" ref="Z260" si="719">Z259</f>
        <v>0</v>
      </c>
      <c r="AA260" s="437">
        <f t="shared" ref="AA260" si="720">AA259</f>
        <v>0</v>
      </c>
      <c r="AB260" s="437">
        <f t="shared" ref="AB260" si="721">AB259</f>
        <v>0</v>
      </c>
      <c r="AC260" s="437">
        <f t="shared" ref="AC260" si="722">AC259</f>
        <v>0</v>
      </c>
      <c r="AD260" s="437">
        <f t="shared" ref="AD260" si="723">AD259</f>
        <v>0</v>
      </c>
      <c r="AE260" s="437">
        <f t="shared" ref="AE260" si="724">AE259</f>
        <v>0</v>
      </c>
      <c r="AF260" s="437">
        <f t="shared" ref="AF260" si="725">AF259</f>
        <v>0</v>
      </c>
      <c r="AG260" s="437">
        <f t="shared" ref="AG260" si="726">AG259</f>
        <v>0</v>
      </c>
      <c r="AH260" s="437">
        <f t="shared" ref="AH260" si="727">AH259</f>
        <v>0</v>
      </c>
      <c r="AI260" s="437">
        <f t="shared" ref="AI260" si="728">AI259</f>
        <v>0</v>
      </c>
      <c r="AJ260" s="437">
        <f t="shared" ref="AJ260" si="729">AJ259</f>
        <v>0</v>
      </c>
      <c r="AK260" s="437">
        <f t="shared" ref="AK260" si="730">AK259</f>
        <v>0</v>
      </c>
      <c r="AL260" s="437">
        <f t="shared" ref="AL260" si="731">AL259</f>
        <v>0</v>
      </c>
      <c r="AM260" s="332"/>
    </row>
    <row r="261" spans="1:39" outlineLevel="1">
      <c r="B261" s="341"/>
      <c r="C261" s="331"/>
      <c r="D261" s="317"/>
      <c r="E261" s="317"/>
      <c r="F261" s="317"/>
      <c r="G261" s="317"/>
      <c r="H261" s="317"/>
      <c r="I261" s="317"/>
      <c r="J261" s="317"/>
      <c r="K261" s="317"/>
      <c r="L261" s="317"/>
      <c r="M261" s="317"/>
      <c r="N261" s="317"/>
      <c r="O261" s="317"/>
      <c r="P261" s="317"/>
      <c r="Q261" s="317"/>
      <c r="R261" s="317"/>
      <c r="S261" s="317"/>
      <c r="T261" s="317"/>
      <c r="U261" s="317"/>
      <c r="V261" s="317"/>
      <c r="W261" s="317"/>
      <c r="X261" s="317"/>
      <c r="Y261" s="438"/>
      <c r="Z261" s="438"/>
      <c r="AA261" s="438"/>
      <c r="AB261" s="438"/>
      <c r="AC261" s="438"/>
      <c r="AD261" s="438"/>
      <c r="AE261" s="438"/>
      <c r="AF261" s="438"/>
      <c r="AG261" s="438"/>
      <c r="AH261" s="438"/>
      <c r="AI261" s="438"/>
      <c r="AJ261" s="438"/>
      <c r="AK261" s="438"/>
      <c r="AL261" s="438"/>
      <c r="AM261" s="332"/>
    </row>
    <row r="262" spans="1:39" ht="15.75" outlineLevel="1">
      <c r="B262" s="314" t="s">
        <v>108</v>
      </c>
      <c r="C262" s="315"/>
      <c r="D262" s="316"/>
      <c r="E262" s="316"/>
      <c r="F262" s="316"/>
      <c r="G262" s="316"/>
      <c r="H262" s="316"/>
      <c r="I262" s="316"/>
      <c r="J262" s="316"/>
      <c r="K262" s="316"/>
      <c r="L262" s="316"/>
      <c r="M262" s="316"/>
      <c r="N262" s="316"/>
      <c r="O262" s="316"/>
      <c r="P262" s="315"/>
      <c r="Q262" s="315"/>
      <c r="R262" s="315"/>
      <c r="S262" s="315"/>
      <c r="T262" s="315"/>
      <c r="U262" s="315"/>
      <c r="V262" s="315"/>
      <c r="W262" s="315"/>
      <c r="X262" s="315"/>
      <c r="Y262" s="440"/>
      <c r="Z262" s="440"/>
      <c r="AA262" s="440"/>
      <c r="AB262" s="440"/>
      <c r="AC262" s="440"/>
      <c r="AD262" s="440"/>
      <c r="AE262" s="440"/>
      <c r="AF262" s="440"/>
      <c r="AG262" s="440"/>
      <c r="AH262" s="440"/>
      <c r="AI262" s="440"/>
      <c r="AJ262" s="440"/>
      <c r="AK262" s="440"/>
      <c r="AL262" s="440"/>
      <c r="AM262" s="318"/>
    </row>
    <row r="263" spans="1:39" outlineLevel="1">
      <c r="A263" s="557">
        <v>14</v>
      </c>
      <c r="B263" s="341" t="s">
        <v>109</v>
      </c>
      <c r="C263" s="317" t="s">
        <v>25</v>
      </c>
      <c r="D263" s="321"/>
      <c r="E263" s="321"/>
      <c r="F263" s="321"/>
      <c r="G263" s="321"/>
      <c r="H263" s="321"/>
      <c r="I263" s="321"/>
      <c r="J263" s="321"/>
      <c r="K263" s="321"/>
      <c r="L263" s="321"/>
      <c r="M263" s="321"/>
      <c r="N263" s="321">
        <v>12</v>
      </c>
      <c r="O263" s="321"/>
      <c r="P263" s="321"/>
      <c r="Q263" s="321"/>
      <c r="R263" s="321"/>
      <c r="S263" s="321"/>
      <c r="T263" s="321"/>
      <c r="U263" s="321"/>
      <c r="V263" s="321"/>
      <c r="W263" s="321"/>
      <c r="X263" s="321"/>
      <c r="Y263" s="436"/>
      <c r="Z263" s="436"/>
      <c r="AA263" s="436"/>
      <c r="AB263" s="436"/>
      <c r="AC263" s="436"/>
      <c r="AD263" s="436"/>
      <c r="AE263" s="436"/>
      <c r="AF263" s="436"/>
      <c r="AG263" s="436"/>
      <c r="AH263" s="436"/>
      <c r="AI263" s="436"/>
      <c r="AJ263" s="436"/>
      <c r="AK263" s="436"/>
      <c r="AL263" s="436"/>
      <c r="AM263" s="322">
        <f>SUM(Y263:AL263)</f>
        <v>0</v>
      </c>
    </row>
    <row r="264" spans="1:39" outlineLevel="1">
      <c r="B264" s="320" t="s">
        <v>292</v>
      </c>
      <c r="C264" s="317" t="s">
        <v>164</v>
      </c>
      <c r="D264" s="321"/>
      <c r="E264" s="321"/>
      <c r="F264" s="321"/>
      <c r="G264" s="321"/>
      <c r="H264" s="321"/>
      <c r="I264" s="321"/>
      <c r="J264" s="321"/>
      <c r="K264" s="321"/>
      <c r="L264" s="321"/>
      <c r="M264" s="321"/>
      <c r="N264" s="321">
        <f>N263</f>
        <v>12</v>
      </c>
      <c r="O264" s="321"/>
      <c r="P264" s="321"/>
      <c r="Q264" s="321"/>
      <c r="R264" s="321"/>
      <c r="S264" s="321"/>
      <c r="T264" s="321"/>
      <c r="U264" s="321"/>
      <c r="V264" s="321"/>
      <c r="W264" s="321"/>
      <c r="X264" s="321"/>
      <c r="Y264" s="437">
        <f>Y263</f>
        <v>0</v>
      </c>
      <c r="Z264" s="437">
        <f t="shared" ref="Z264" si="732">Z263</f>
        <v>0</v>
      </c>
      <c r="AA264" s="437">
        <f t="shared" ref="AA264" si="733">AA263</f>
        <v>0</v>
      </c>
      <c r="AB264" s="437">
        <f t="shared" ref="AB264" si="734">AB263</f>
        <v>0</v>
      </c>
      <c r="AC264" s="437">
        <f t="shared" ref="AC264" si="735">AC263</f>
        <v>0</v>
      </c>
      <c r="AD264" s="437">
        <f t="shared" ref="AD264" si="736">AD263</f>
        <v>0</v>
      </c>
      <c r="AE264" s="437">
        <f t="shared" ref="AE264" si="737">AE263</f>
        <v>0</v>
      </c>
      <c r="AF264" s="437">
        <f t="shared" ref="AF264" si="738">AF263</f>
        <v>0</v>
      </c>
      <c r="AG264" s="437">
        <f t="shared" ref="AG264" si="739">AG263</f>
        <v>0</v>
      </c>
      <c r="AH264" s="437">
        <f t="shared" ref="AH264" si="740">AH263</f>
        <v>0</v>
      </c>
      <c r="AI264" s="437">
        <f t="shared" ref="AI264" si="741">AI263</f>
        <v>0</v>
      </c>
      <c r="AJ264" s="437">
        <f t="shared" ref="AJ264" si="742">AJ263</f>
        <v>0</v>
      </c>
      <c r="AK264" s="437">
        <f t="shared" ref="AK264" si="743">AK263</f>
        <v>0</v>
      </c>
      <c r="AL264" s="437">
        <f t="shared" ref="AL264" si="744">AL263</f>
        <v>0</v>
      </c>
      <c r="AM264" s="323"/>
    </row>
    <row r="265" spans="1:39" outlineLevel="1">
      <c r="A265" s="558"/>
      <c r="B265" s="341"/>
      <c r="C265" s="331"/>
      <c r="D265" s="317"/>
      <c r="E265" s="317"/>
      <c r="F265" s="317"/>
      <c r="G265" s="317"/>
      <c r="H265" s="317"/>
      <c r="I265" s="317"/>
      <c r="J265" s="317"/>
      <c r="K265" s="317"/>
      <c r="L265" s="317"/>
      <c r="M265" s="317"/>
      <c r="N265" s="494"/>
      <c r="O265" s="317"/>
      <c r="P265" s="317"/>
      <c r="Q265" s="317"/>
      <c r="R265" s="317"/>
      <c r="S265" s="317"/>
      <c r="T265" s="317"/>
      <c r="U265" s="317"/>
      <c r="V265" s="317"/>
      <c r="W265" s="317"/>
      <c r="X265" s="317"/>
      <c r="Y265" s="438"/>
      <c r="Z265" s="438"/>
      <c r="AA265" s="438"/>
      <c r="AB265" s="438"/>
      <c r="AC265" s="438"/>
      <c r="AD265" s="438"/>
      <c r="AE265" s="438"/>
      <c r="AF265" s="438"/>
      <c r="AG265" s="438"/>
      <c r="AH265" s="438"/>
      <c r="AI265" s="438"/>
      <c r="AJ265" s="438"/>
      <c r="AK265" s="438"/>
      <c r="AL265" s="438"/>
      <c r="AM265" s="332"/>
    </row>
    <row r="266" spans="1:39" s="335" customFormat="1" ht="15.75" outlineLevel="1">
      <c r="A266" s="558"/>
      <c r="B266" s="314" t="s">
        <v>503</v>
      </c>
      <c r="C266" s="317"/>
      <c r="D266" s="317"/>
      <c r="E266" s="317"/>
      <c r="F266" s="317"/>
      <c r="G266" s="317"/>
      <c r="H266" s="317"/>
      <c r="I266" s="317"/>
      <c r="J266" s="317"/>
      <c r="K266" s="317"/>
      <c r="L266" s="317"/>
      <c r="M266" s="317"/>
      <c r="N266" s="317"/>
      <c r="O266" s="317"/>
      <c r="P266" s="317"/>
      <c r="Q266" s="317"/>
      <c r="R266" s="317"/>
      <c r="S266" s="317"/>
      <c r="T266" s="317"/>
      <c r="U266" s="317"/>
      <c r="V266" s="317"/>
      <c r="W266" s="317"/>
      <c r="X266" s="317"/>
      <c r="Y266" s="438"/>
      <c r="Z266" s="438"/>
      <c r="AA266" s="438"/>
      <c r="AB266" s="438"/>
      <c r="AC266" s="438"/>
      <c r="AD266" s="438"/>
      <c r="AE266" s="442"/>
      <c r="AF266" s="442"/>
      <c r="AG266" s="442"/>
      <c r="AH266" s="442"/>
      <c r="AI266" s="442"/>
      <c r="AJ266" s="442"/>
      <c r="AK266" s="442"/>
      <c r="AL266" s="442"/>
      <c r="AM266" s="552"/>
    </row>
    <row r="267" spans="1:39" outlineLevel="1">
      <c r="A267" s="557">
        <v>15</v>
      </c>
      <c r="B267" s="320" t="s">
        <v>508</v>
      </c>
      <c r="C267" s="317" t="s">
        <v>25</v>
      </c>
      <c r="D267" s="321"/>
      <c r="E267" s="321"/>
      <c r="F267" s="321"/>
      <c r="G267" s="321"/>
      <c r="H267" s="321"/>
      <c r="I267" s="321"/>
      <c r="J267" s="321"/>
      <c r="K267" s="321"/>
      <c r="L267" s="321"/>
      <c r="M267" s="321"/>
      <c r="N267" s="321">
        <v>0</v>
      </c>
      <c r="O267" s="321"/>
      <c r="P267" s="321"/>
      <c r="Q267" s="321"/>
      <c r="R267" s="321"/>
      <c r="S267" s="321"/>
      <c r="T267" s="321"/>
      <c r="U267" s="321"/>
      <c r="V267" s="321"/>
      <c r="W267" s="321"/>
      <c r="X267" s="321"/>
      <c r="Y267" s="436"/>
      <c r="Z267" s="436"/>
      <c r="AA267" s="436"/>
      <c r="AB267" s="436"/>
      <c r="AC267" s="436"/>
      <c r="AD267" s="436"/>
      <c r="AE267" s="436"/>
      <c r="AF267" s="436"/>
      <c r="AG267" s="436"/>
      <c r="AH267" s="436"/>
      <c r="AI267" s="436"/>
      <c r="AJ267" s="436"/>
      <c r="AK267" s="436"/>
      <c r="AL267" s="436"/>
      <c r="AM267" s="322">
        <f>SUM(Y267:AL267)</f>
        <v>0</v>
      </c>
    </row>
    <row r="268" spans="1:39" outlineLevel="1">
      <c r="B268" s="320" t="s">
        <v>292</v>
      </c>
      <c r="C268" s="317" t="s">
        <v>164</v>
      </c>
      <c r="D268" s="321"/>
      <c r="E268" s="321"/>
      <c r="F268" s="321"/>
      <c r="G268" s="321"/>
      <c r="H268" s="321"/>
      <c r="I268" s="321"/>
      <c r="J268" s="321"/>
      <c r="K268" s="321"/>
      <c r="L268" s="321"/>
      <c r="M268" s="321"/>
      <c r="N268" s="321">
        <f>N267</f>
        <v>0</v>
      </c>
      <c r="O268" s="321"/>
      <c r="P268" s="321"/>
      <c r="Q268" s="321"/>
      <c r="R268" s="321"/>
      <c r="S268" s="321"/>
      <c r="T268" s="321"/>
      <c r="U268" s="321"/>
      <c r="V268" s="321"/>
      <c r="W268" s="321"/>
      <c r="X268" s="321"/>
      <c r="Y268" s="437">
        <f>Y267</f>
        <v>0</v>
      </c>
      <c r="Z268" s="437">
        <f t="shared" ref="Z268:AL268" si="745">Z267</f>
        <v>0</v>
      </c>
      <c r="AA268" s="437">
        <f t="shared" si="745"/>
        <v>0</v>
      </c>
      <c r="AB268" s="437">
        <f t="shared" si="745"/>
        <v>0</v>
      </c>
      <c r="AC268" s="437">
        <f t="shared" si="745"/>
        <v>0</v>
      </c>
      <c r="AD268" s="437">
        <f t="shared" si="745"/>
        <v>0</v>
      </c>
      <c r="AE268" s="437">
        <f t="shared" si="745"/>
        <v>0</v>
      </c>
      <c r="AF268" s="437">
        <f t="shared" si="745"/>
        <v>0</v>
      </c>
      <c r="AG268" s="437">
        <f t="shared" si="745"/>
        <v>0</v>
      </c>
      <c r="AH268" s="437">
        <f t="shared" si="745"/>
        <v>0</v>
      </c>
      <c r="AI268" s="437">
        <f t="shared" si="745"/>
        <v>0</v>
      </c>
      <c r="AJ268" s="437">
        <f t="shared" si="745"/>
        <v>0</v>
      </c>
      <c r="AK268" s="437">
        <f t="shared" si="745"/>
        <v>0</v>
      </c>
      <c r="AL268" s="437">
        <f t="shared" si="745"/>
        <v>0</v>
      </c>
      <c r="AM268" s="323"/>
    </row>
    <row r="269" spans="1:39" outlineLevel="1">
      <c r="B269" s="341"/>
      <c r="C269" s="331"/>
      <c r="D269" s="317"/>
      <c r="E269" s="317"/>
      <c r="F269" s="317"/>
      <c r="G269" s="317"/>
      <c r="H269" s="317"/>
      <c r="I269" s="317"/>
      <c r="J269" s="317"/>
      <c r="K269" s="317"/>
      <c r="L269" s="317"/>
      <c r="M269" s="317"/>
      <c r="N269" s="317"/>
      <c r="O269" s="317"/>
      <c r="P269" s="317"/>
      <c r="Q269" s="317"/>
      <c r="R269" s="317"/>
      <c r="S269" s="317"/>
      <c r="T269" s="317"/>
      <c r="U269" s="317"/>
      <c r="V269" s="317"/>
      <c r="W269" s="317"/>
      <c r="X269" s="317"/>
      <c r="Y269" s="438"/>
      <c r="Z269" s="438"/>
      <c r="AA269" s="438"/>
      <c r="AB269" s="438"/>
      <c r="AC269" s="438"/>
      <c r="AD269" s="438"/>
      <c r="AE269" s="438"/>
      <c r="AF269" s="438"/>
      <c r="AG269" s="438"/>
      <c r="AH269" s="438"/>
      <c r="AI269" s="438"/>
      <c r="AJ269" s="438"/>
      <c r="AK269" s="438"/>
      <c r="AL269" s="438"/>
      <c r="AM269" s="332"/>
    </row>
    <row r="270" spans="1:39" s="309" customFormat="1" outlineLevel="1">
      <c r="A270" s="557">
        <v>16</v>
      </c>
      <c r="B270" s="350" t="s">
        <v>504</v>
      </c>
      <c r="C270" s="317" t="s">
        <v>25</v>
      </c>
      <c r="D270" s="321"/>
      <c r="E270" s="321"/>
      <c r="F270" s="321"/>
      <c r="G270" s="321"/>
      <c r="H270" s="321"/>
      <c r="I270" s="321"/>
      <c r="J270" s="321"/>
      <c r="K270" s="321"/>
      <c r="L270" s="321"/>
      <c r="M270" s="321"/>
      <c r="N270" s="321">
        <v>0</v>
      </c>
      <c r="O270" s="321"/>
      <c r="P270" s="321"/>
      <c r="Q270" s="321"/>
      <c r="R270" s="321"/>
      <c r="S270" s="321"/>
      <c r="T270" s="321"/>
      <c r="U270" s="321"/>
      <c r="V270" s="321"/>
      <c r="W270" s="321"/>
      <c r="X270" s="321"/>
      <c r="Y270" s="436"/>
      <c r="Z270" s="436"/>
      <c r="AA270" s="436"/>
      <c r="AB270" s="436"/>
      <c r="AC270" s="436"/>
      <c r="AD270" s="436"/>
      <c r="AE270" s="436"/>
      <c r="AF270" s="436"/>
      <c r="AG270" s="436"/>
      <c r="AH270" s="436"/>
      <c r="AI270" s="436"/>
      <c r="AJ270" s="436"/>
      <c r="AK270" s="436"/>
      <c r="AL270" s="436"/>
      <c r="AM270" s="322">
        <f>SUM(Y270:AL270)</f>
        <v>0</v>
      </c>
    </row>
    <row r="271" spans="1:39" s="309" customFormat="1" outlineLevel="1">
      <c r="A271" s="557"/>
      <c r="B271" s="350" t="s">
        <v>292</v>
      </c>
      <c r="C271" s="317" t="s">
        <v>164</v>
      </c>
      <c r="D271" s="321"/>
      <c r="E271" s="321"/>
      <c r="F271" s="321"/>
      <c r="G271" s="321"/>
      <c r="H271" s="321"/>
      <c r="I271" s="321"/>
      <c r="J271" s="321"/>
      <c r="K271" s="321"/>
      <c r="L271" s="321"/>
      <c r="M271" s="321"/>
      <c r="N271" s="321">
        <f>N270</f>
        <v>0</v>
      </c>
      <c r="O271" s="321"/>
      <c r="P271" s="321"/>
      <c r="Q271" s="321"/>
      <c r="R271" s="321"/>
      <c r="S271" s="321"/>
      <c r="T271" s="321"/>
      <c r="U271" s="321"/>
      <c r="V271" s="321"/>
      <c r="W271" s="321"/>
      <c r="X271" s="321"/>
      <c r="Y271" s="437">
        <f>Y270</f>
        <v>0</v>
      </c>
      <c r="Z271" s="437">
        <f t="shared" ref="Z271:AL271" si="746">Z270</f>
        <v>0</v>
      </c>
      <c r="AA271" s="437">
        <f t="shared" si="746"/>
        <v>0</v>
      </c>
      <c r="AB271" s="437">
        <f t="shared" si="746"/>
        <v>0</v>
      </c>
      <c r="AC271" s="437">
        <f t="shared" si="746"/>
        <v>0</v>
      </c>
      <c r="AD271" s="437">
        <f t="shared" si="746"/>
        <v>0</v>
      </c>
      <c r="AE271" s="437">
        <f t="shared" si="746"/>
        <v>0</v>
      </c>
      <c r="AF271" s="437">
        <f t="shared" si="746"/>
        <v>0</v>
      </c>
      <c r="AG271" s="437">
        <f t="shared" si="746"/>
        <v>0</v>
      </c>
      <c r="AH271" s="437">
        <f t="shared" si="746"/>
        <v>0</v>
      </c>
      <c r="AI271" s="437">
        <f t="shared" si="746"/>
        <v>0</v>
      </c>
      <c r="AJ271" s="437">
        <f t="shared" si="746"/>
        <v>0</v>
      </c>
      <c r="AK271" s="437">
        <f t="shared" si="746"/>
        <v>0</v>
      </c>
      <c r="AL271" s="437">
        <f t="shared" si="746"/>
        <v>0</v>
      </c>
      <c r="AM271" s="323"/>
    </row>
    <row r="272" spans="1:39" s="309" customFormat="1" outlineLevel="1">
      <c r="A272" s="557"/>
      <c r="B272" s="350"/>
      <c r="C272" s="317"/>
      <c r="D272" s="317"/>
      <c r="E272" s="317"/>
      <c r="F272" s="317"/>
      <c r="G272" s="317"/>
      <c r="H272" s="317"/>
      <c r="I272" s="317"/>
      <c r="J272" s="317"/>
      <c r="K272" s="317"/>
      <c r="L272" s="317"/>
      <c r="M272" s="317"/>
      <c r="N272" s="317"/>
      <c r="O272" s="317"/>
      <c r="P272" s="317"/>
      <c r="Q272" s="317"/>
      <c r="R272" s="317"/>
      <c r="S272" s="317"/>
      <c r="T272" s="317"/>
      <c r="U272" s="317"/>
      <c r="V272" s="317"/>
      <c r="W272" s="317"/>
      <c r="X272" s="317"/>
      <c r="Y272" s="438"/>
      <c r="Z272" s="438"/>
      <c r="AA272" s="438"/>
      <c r="AB272" s="438"/>
      <c r="AC272" s="438"/>
      <c r="AD272" s="438"/>
      <c r="AE272" s="442"/>
      <c r="AF272" s="442"/>
      <c r="AG272" s="442"/>
      <c r="AH272" s="442"/>
      <c r="AI272" s="442"/>
      <c r="AJ272" s="442"/>
      <c r="AK272" s="442"/>
      <c r="AL272" s="442"/>
      <c r="AM272" s="339"/>
    </row>
    <row r="273" spans="1:39" ht="15.75" outlineLevel="1">
      <c r="B273" s="554" t="s">
        <v>509</v>
      </c>
      <c r="C273" s="346"/>
      <c r="D273" s="316"/>
      <c r="E273" s="315"/>
      <c r="F273" s="315"/>
      <c r="G273" s="315"/>
      <c r="H273" s="315"/>
      <c r="I273" s="315"/>
      <c r="J273" s="315"/>
      <c r="K273" s="315"/>
      <c r="L273" s="315"/>
      <c r="M273" s="315"/>
      <c r="N273" s="316"/>
      <c r="O273" s="315"/>
      <c r="P273" s="315"/>
      <c r="Q273" s="315"/>
      <c r="R273" s="315"/>
      <c r="S273" s="315"/>
      <c r="T273" s="315"/>
      <c r="U273" s="315"/>
      <c r="V273" s="315"/>
      <c r="W273" s="315"/>
      <c r="X273" s="315"/>
      <c r="Y273" s="440"/>
      <c r="Z273" s="440"/>
      <c r="AA273" s="440"/>
      <c r="AB273" s="440"/>
      <c r="AC273" s="440"/>
      <c r="AD273" s="440"/>
      <c r="AE273" s="440"/>
      <c r="AF273" s="440"/>
      <c r="AG273" s="440"/>
      <c r="AH273" s="440"/>
      <c r="AI273" s="440"/>
      <c r="AJ273" s="440"/>
      <c r="AK273" s="440"/>
      <c r="AL273" s="440"/>
      <c r="AM273" s="318"/>
    </row>
    <row r="274" spans="1:39" outlineLevel="1">
      <c r="A274" s="557">
        <v>17</v>
      </c>
      <c r="B274" s="555" t="s">
        <v>113</v>
      </c>
      <c r="C274" s="317" t="s">
        <v>25</v>
      </c>
      <c r="D274" s="321"/>
      <c r="E274" s="321"/>
      <c r="F274" s="321"/>
      <c r="G274" s="321"/>
      <c r="H274" s="321"/>
      <c r="I274" s="321"/>
      <c r="J274" s="321"/>
      <c r="K274" s="321"/>
      <c r="L274" s="321"/>
      <c r="M274" s="321"/>
      <c r="N274" s="321">
        <v>0</v>
      </c>
      <c r="O274" s="321"/>
      <c r="P274" s="321"/>
      <c r="Q274" s="321"/>
      <c r="R274" s="321"/>
      <c r="S274" s="321"/>
      <c r="T274" s="321"/>
      <c r="U274" s="321"/>
      <c r="V274" s="321"/>
      <c r="W274" s="321"/>
      <c r="X274" s="321"/>
      <c r="Y274" s="452"/>
      <c r="Z274" s="436"/>
      <c r="AA274" s="436"/>
      <c r="AB274" s="436"/>
      <c r="AC274" s="436"/>
      <c r="AD274" s="436"/>
      <c r="AE274" s="436"/>
      <c r="AF274" s="441"/>
      <c r="AG274" s="441"/>
      <c r="AH274" s="441"/>
      <c r="AI274" s="441"/>
      <c r="AJ274" s="441"/>
      <c r="AK274" s="441"/>
      <c r="AL274" s="441"/>
      <c r="AM274" s="322">
        <f>SUM(Y274:AL274)</f>
        <v>0</v>
      </c>
    </row>
    <row r="275" spans="1:39" outlineLevel="1">
      <c r="B275" s="320" t="s">
        <v>292</v>
      </c>
      <c r="C275" s="317" t="s">
        <v>164</v>
      </c>
      <c r="D275" s="321"/>
      <c r="E275" s="321"/>
      <c r="F275" s="321"/>
      <c r="G275" s="321"/>
      <c r="H275" s="321"/>
      <c r="I275" s="321"/>
      <c r="J275" s="321"/>
      <c r="K275" s="321"/>
      <c r="L275" s="321"/>
      <c r="M275" s="321"/>
      <c r="N275" s="321">
        <f>N274</f>
        <v>0</v>
      </c>
      <c r="O275" s="321"/>
      <c r="P275" s="321"/>
      <c r="Q275" s="321"/>
      <c r="R275" s="321"/>
      <c r="S275" s="321"/>
      <c r="T275" s="321"/>
      <c r="U275" s="321"/>
      <c r="V275" s="321"/>
      <c r="W275" s="321"/>
      <c r="X275" s="321"/>
      <c r="Y275" s="437">
        <f>Y274</f>
        <v>0</v>
      </c>
      <c r="Z275" s="437">
        <f t="shared" ref="Z275:AL275" si="747">Z274</f>
        <v>0</v>
      </c>
      <c r="AA275" s="437">
        <f t="shared" si="747"/>
        <v>0</v>
      </c>
      <c r="AB275" s="437">
        <f t="shared" si="747"/>
        <v>0</v>
      </c>
      <c r="AC275" s="437">
        <f t="shared" si="747"/>
        <v>0</v>
      </c>
      <c r="AD275" s="437">
        <f t="shared" si="747"/>
        <v>0</v>
      </c>
      <c r="AE275" s="437">
        <f t="shared" si="747"/>
        <v>0</v>
      </c>
      <c r="AF275" s="437">
        <f t="shared" si="747"/>
        <v>0</v>
      </c>
      <c r="AG275" s="437">
        <f t="shared" si="747"/>
        <v>0</v>
      </c>
      <c r="AH275" s="437">
        <f t="shared" si="747"/>
        <v>0</v>
      </c>
      <c r="AI275" s="437">
        <f t="shared" si="747"/>
        <v>0</v>
      </c>
      <c r="AJ275" s="437">
        <f t="shared" si="747"/>
        <v>0</v>
      </c>
      <c r="AK275" s="437">
        <f t="shared" si="747"/>
        <v>0</v>
      </c>
      <c r="AL275" s="437">
        <f t="shared" si="747"/>
        <v>0</v>
      </c>
      <c r="AM275" s="332"/>
    </row>
    <row r="276" spans="1:39" outlineLevel="1">
      <c r="B276" s="320"/>
      <c r="C276" s="317"/>
      <c r="D276" s="317"/>
      <c r="E276" s="317"/>
      <c r="F276" s="317"/>
      <c r="G276" s="317"/>
      <c r="H276" s="317"/>
      <c r="I276" s="317"/>
      <c r="J276" s="317"/>
      <c r="K276" s="317"/>
      <c r="L276" s="317"/>
      <c r="M276" s="317"/>
      <c r="N276" s="317"/>
      <c r="O276" s="317"/>
      <c r="P276" s="317"/>
      <c r="Q276" s="317"/>
      <c r="R276" s="317"/>
      <c r="S276" s="317"/>
      <c r="T276" s="317"/>
      <c r="U276" s="317"/>
      <c r="V276" s="317"/>
      <c r="W276" s="317"/>
      <c r="X276" s="317"/>
      <c r="Y276" s="448"/>
      <c r="Z276" s="451"/>
      <c r="AA276" s="451"/>
      <c r="AB276" s="451"/>
      <c r="AC276" s="451"/>
      <c r="AD276" s="451"/>
      <c r="AE276" s="451"/>
      <c r="AF276" s="451"/>
      <c r="AG276" s="451"/>
      <c r="AH276" s="451"/>
      <c r="AI276" s="451"/>
      <c r="AJ276" s="451"/>
      <c r="AK276" s="451"/>
      <c r="AL276" s="451"/>
      <c r="AM276" s="332"/>
    </row>
    <row r="277" spans="1:39" outlineLevel="1">
      <c r="A277" s="557">
        <v>18</v>
      </c>
      <c r="B277" s="555" t="s">
        <v>110</v>
      </c>
      <c r="C277" s="317" t="s">
        <v>25</v>
      </c>
      <c r="D277" s="321"/>
      <c r="E277" s="321"/>
      <c r="F277" s="321"/>
      <c r="G277" s="321"/>
      <c r="H277" s="321"/>
      <c r="I277" s="321"/>
      <c r="J277" s="321"/>
      <c r="K277" s="321"/>
      <c r="L277" s="321"/>
      <c r="M277" s="321"/>
      <c r="N277" s="321">
        <v>0</v>
      </c>
      <c r="O277" s="321"/>
      <c r="P277" s="321"/>
      <c r="Q277" s="321"/>
      <c r="R277" s="321"/>
      <c r="S277" s="321"/>
      <c r="T277" s="321"/>
      <c r="U277" s="321"/>
      <c r="V277" s="321"/>
      <c r="W277" s="321"/>
      <c r="X277" s="321"/>
      <c r="Y277" s="452"/>
      <c r="Z277" s="436"/>
      <c r="AA277" s="436"/>
      <c r="AB277" s="436"/>
      <c r="AC277" s="436"/>
      <c r="AD277" s="436"/>
      <c r="AE277" s="436"/>
      <c r="AF277" s="441"/>
      <c r="AG277" s="441"/>
      <c r="AH277" s="441"/>
      <c r="AI277" s="441"/>
      <c r="AJ277" s="441"/>
      <c r="AK277" s="441"/>
      <c r="AL277" s="441"/>
      <c r="AM277" s="322">
        <f>SUM(Y277:AL277)</f>
        <v>0</v>
      </c>
    </row>
    <row r="278" spans="1:39" outlineLevel="1">
      <c r="B278" s="320" t="s">
        <v>292</v>
      </c>
      <c r="C278" s="317" t="s">
        <v>164</v>
      </c>
      <c r="D278" s="321"/>
      <c r="E278" s="321"/>
      <c r="F278" s="321"/>
      <c r="G278" s="321"/>
      <c r="H278" s="321"/>
      <c r="I278" s="321"/>
      <c r="J278" s="321"/>
      <c r="K278" s="321"/>
      <c r="L278" s="321"/>
      <c r="M278" s="321"/>
      <c r="N278" s="321">
        <f>N277</f>
        <v>0</v>
      </c>
      <c r="O278" s="321"/>
      <c r="P278" s="321"/>
      <c r="Q278" s="321"/>
      <c r="R278" s="321"/>
      <c r="S278" s="321"/>
      <c r="T278" s="321"/>
      <c r="U278" s="321"/>
      <c r="V278" s="321"/>
      <c r="W278" s="321"/>
      <c r="X278" s="321"/>
      <c r="Y278" s="437">
        <f>Y277</f>
        <v>0</v>
      </c>
      <c r="Z278" s="437">
        <f t="shared" ref="Z278:AL278" si="748">Z277</f>
        <v>0</v>
      </c>
      <c r="AA278" s="437">
        <f t="shared" si="748"/>
        <v>0</v>
      </c>
      <c r="AB278" s="437">
        <f t="shared" si="748"/>
        <v>0</v>
      </c>
      <c r="AC278" s="437">
        <f t="shared" si="748"/>
        <v>0</v>
      </c>
      <c r="AD278" s="437">
        <f t="shared" si="748"/>
        <v>0</v>
      </c>
      <c r="AE278" s="437">
        <f t="shared" si="748"/>
        <v>0</v>
      </c>
      <c r="AF278" s="437">
        <f t="shared" si="748"/>
        <v>0</v>
      </c>
      <c r="AG278" s="437">
        <f t="shared" si="748"/>
        <v>0</v>
      </c>
      <c r="AH278" s="437">
        <f t="shared" si="748"/>
        <v>0</v>
      </c>
      <c r="AI278" s="437">
        <f t="shared" si="748"/>
        <v>0</v>
      </c>
      <c r="AJ278" s="437">
        <f t="shared" si="748"/>
        <v>0</v>
      </c>
      <c r="AK278" s="437">
        <f t="shared" si="748"/>
        <v>0</v>
      </c>
      <c r="AL278" s="437">
        <f t="shared" si="748"/>
        <v>0</v>
      </c>
      <c r="AM278" s="332"/>
    </row>
    <row r="279" spans="1:39" outlineLevel="1">
      <c r="B279" s="348"/>
      <c r="C279" s="317"/>
      <c r="D279" s="317"/>
      <c r="E279" s="317"/>
      <c r="F279" s="317"/>
      <c r="G279" s="317"/>
      <c r="H279" s="317"/>
      <c r="I279" s="317"/>
      <c r="J279" s="317"/>
      <c r="K279" s="317"/>
      <c r="L279" s="317"/>
      <c r="M279" s="317"/>
      <c r="N279" s="317"/>
      <c r="O279" s="317"/>
      <c r="P279" s="317"/>
      <c r="Q279" s="317"/>
      <c r="R279" s="317"/>
      <c r="S279" s="317"/>
      <c r="T279" s="317"/>
      <c r="U279" s="317"/>
      <c r="V279" s="317"/>
      <c r="W279" s="317"/>
      <c r="X279" s="317"/>
      <c r="Y279" s="449"/>
      <c r="Z279" s="450"/>
      <c r="AA279" s="450"/>
      <c r="AB279" s="450"/>
      <c r="AC279" s="450"/>
      <c r="AD279" s="450"/>
      <c r="AE279" s="450"/>
      <c r="AF279" s="450"/>
      <c r="AG279" s="450"/>
      <c r="AH279" s="450"/>
      <c r="AI279" s="450"/>
      <c r="AJ279" s="450"/>
      <c r="AK279" s="450"/>
      <c r="AL279" s="450"/>
      <c r="AM279" s="323"/>
    </row>
    <row r="280" spans="1:39" outlineLevel="1">
      <c r="A280" s="557">
        <v>19</v>
      </c>
      <c r="B280" s="555" t="s">
        <v>112</v>
      </c>
      <c r="C280" s="317" t="s">
        <v>25</v>
      </c>
      <c r="D280" s="321"/>
      <c r="E280" s="321"/>
      <c r="F280" s="321"/>
      <c r="G280" s="321"/>
      <c r="H280" s="321"/>
      <c r="I280" s="321"/>
      <c r="J280" s="321"/>
      <c r="K280" s="321"/>
      <c r="L280" s="321"/>
      <c r="M280" s="321"/>
      <c r="N280" s="321">
        <v>0</v>
      </c>
      <c r="O280" s="321"/>
      <c r="P280" s="321"/>
      <c r="Q280" s="321"/>
      <c r="R280" s="321"/>
      <c r="S280" s="321"/>
      <c r="T280" s="321"/>
      <c r="U280" s="321"/>
      <c r="V280" s="321"/>
      <c r="W280" s="321"/>
      <c r="X280" s="321"/>
      <c r="Y280" s="452"/>
      <c r="Z280" s="436"/>
      <c r="AA280" s="436"/>
      <c r="AB280" s="436"/>
      <c r="AC280" s="436"/>
      <c r="AD280" s="436"/>
      <c r="AE280" s="436"/>
      <c r="AF280" s="441"/>
      <c r="AG280" s="441"/>
      <c r="AH280" s="441"/>
      <c r="AI280" s="441"/>
      <c r="AJ280" s="441"/>
      <c r="AK280" s="441"/>
      <c r="AL280" s="441"/>
      <c r="AM280" s="322">
        <f>SUM(Y280:AL280)</f>
        <v>0</v>
      </c>
    </row>
    <row r="281" spans="1:39" outlineLevel="1">
      <c r="B281" s="320" t="s">
        <v>292</v>
      </c>
      <c r="C281" s="317" t="s">
        <v>164</v>
      </c>
      <c r="D281" s="321"/>
      <c r="E281" s="321"/>
      <c r="F281" s="321"/>
      <c r="G281" s="321"/>
      <c r="H281" s="321"/>
      <c r="I281" s="321"/>
      <c r="J281" s="321"/>
      <c r="K281" s="321"/>
      <c r="L281" s="321"/>
      <c r="M281" s="321"/>
      <c r="N281" s="321">
        <f>N280</f>
        <v>0</v>
      </c>
      <c r="O281" s="321"/>
      <c r="P281" s="321"/>
      <c r="Q281" s="321"/>
      <c r="R281" s="321"/>
      <c r="S281" s="321"/>
      <c r="T281" s="321"/>
      <c r="U281" s="321"/>
      <c r="V281" s="321"/>
      <c r="W281" s="321"/>
      <c r="X281" s="321"/>
      <c r="Y281" s="437">
        <f>Y280</f>
        <v>0</v>
      </c>
      <c r="Z281" s="437">
        <f t="shared" ref="Z281:AL281" si="749">Z280</f>
        <v>0</v>
      </c>
      <c r="AA281" s="437">
        <f t="shared" si="749"/>
        <v>0</v>
      </c>
      <c r="AB281" s="437">
        <f t="shared" si="749"/>
        <v>0</v>
      </c>
      <c r="AC281" s="437">
        <f t="shared" si="749"/>
        <v>0</v>
      </c>
      <c r="AD281" s="437">
        <f t="shared" si="749"/>
        <v>0</v>
      </c>
      <c r="AE281" s="437">
        <f t="shared" si="749"/>
        <v>0</v>
      </c>
      <c r="AF281" s="437">
        <f t="shared" si="749"/>
        <v>0</v>
      </c>
      <c r="AG281" s="437">
        <f t="shared" si="749"/>
        <v>0</v>
      </c>
      <c r="AH281" s="437">
        <f t="shared" si="749"/>
        <v>0</v>
      </c>
      <c r="AI281" s="437">
        <f t="shared" si="749"/>
        <v>0</v>
      </c>
      <c r="AJ281" s="437">
        <f t="shared" si="749"/>
        <v>0</v>
      </c>
      <c r="AK281" s="437">
        <f t="shared" si="749"/>
        <v>0</v>
      </c>
      <c r="AL281" s="437">
        <f t="shared" si="749"/>
        <v>0</v>
      </c>
      <c r="AM281" s="323"/>
    </row>
    <row r="282" spans="1:39" outlineLevel="1">
      <c r="B282" s="348"/>
      <c r="C282" s="317"/>
      <c r="D282" s="317"/>
      <c r="E282" s="317"/>
      <c r="F282" s="317"/>
      <c r="G282" s="317"/>
      <c r="H282" s="317"/>
      <c r="I282" s="317"/>
      <c r="J282" s="317"/>
      <c r="K282" s="317"/>
      <c r="L282" s="317"/>
      <c r="M282" s="317"/>
      <c r="N282" s="317"/>
      <c r="O282" s="317"/>
      <c r="P282" s="317"/>
      <c r="Q282" s="317"/>
      <c r="R282" s="317"/>
      <c r="S282" s="317"/>
      <c r="T282" s="317"/>
      <c r="U282" s="317"/>
      <c r="V282" s="317"/>
      <c r="W282" s="317"/>
      <c r="X282" s="317"/>
      <c r="Y282" s="438"/>
      <c r="Z282" s="438"/>
      <c r="AA282" s="438"/>
      <c r="AB282" s="438"/>
      <c r="AC282" s="438"/>
      <c r="AD282" s="438"/>
      <c r="AE282" s="438"/>
      <c r="AF282" s="438"/>
      <c r="AG282" s="438"/>
      <c r="AH282" s="438"/>
      <c r="AI282" s="438"/>
      <c r="AJ282" s="438"/>
      <c r="AK282" s="438"/>
      <c r="AL282" s="438"/>
      <c r="AM282" s="332"/>
    </row>
    <row r="283" spans="1:39" outlineLevel="1">
      <c r="A283" s="557">
        <v>20</v>
      </c>
      <c r="B283" s="555" t="s">
        <v>111</v>
      </c>
      <c r="C283" s="317" t="s">
        <v>25</v>
      </c>
      <c r="D283" s="321"/>
      <c r="E283" s="321"/>
      <c r="F283" s="321"/>
      <c r="G283" s="321"/>
      <c r="H283" s="321"/>
      <c r="I283" s="321"/>
      <c r="J283" s="321"/>
      <c r="K283" s="321"/>
      <c r="L283" s="321"/>
      <c r="M283" s="321"/>
      <c r="N283" s="321">
        <v>0</v>
      </c>
      <c r="O283" s="321"/>
      <c r="P283" s="321"/>
      <c r="Q283" s="321"/>
      <c r="R283" s="321"/>
      <c r="S283" s="321"/>
      <c r="T283" s="321"/>
      <c r="U283" s="321"/>
      <c r="V283" s="321"/>
      <c r="W283" s="321"/>
      <c r="X283" s="321"/>
      <c r="Y283" s="452"/>
      <c r="Z283" s="436"/>
      <c r="AA283" s="436"/>
      <c r="AB283" s="436"/>
      <c r="AC283" s="436"/>
      <c r="AD283" s="436"/>
      <c r="AE283" s="436"/>
      <c r="AF283" s="441"/>
      <c r="AG283" s="441"/>
      <c r="AH283" s="441"/>
      <c r="AI283" s="441"/>
      <c r="AJ283" s="441"/>
      <c r="AK283" s="441"/>
      <c r="AL283" s="441"/>
      <c r="AM283" s="322">
        <f>SUM(Y283:AL283)</f>
        <v>0</v>
      </c>
    </row>
    <row r="284" spans="1:39" outlineLevel="1">
      <c r="B284" s="320" t="s">
        <v>292</v>
      </c>
      <c r="C284" s="317" t="s">
        <v>164</v>
      </c>
      <c r="D284" s="321"/>
      <c r="E284" s="321"/>
      <c r="F284" s="321"/>
      <c r="G284" s="321"/>
      <c r="H284" s="321"/>
      <c r="I284" s="321"/>
      <c r="J284" s="321"/>
      <c r="K284" s="321"/>
      <c r="L284" s="321"/>
      <c r="M284" s="321"/>
      <c r="N284" s="321">
        <f>N283</f>
        <v>0</v>
      </c>
      <c r="O284" s="321"/>
      <c r="P284" s="321"/>
      <c r="Q284" s="321"/>
      <c r="R284" s="321"/>
      <c r="S284" s="321"/>
      <c r="T284" s="321"/>
      <c r="U284" s="321"/>
      <c r="V284" s="321"/>
      <c r="W284" s="321"/>
      <c r="X284" s="321"/>
      <c r="Y284" s="437">
        <f t="shared" ref="Y284:AL284" si="750">Y283</f>
        <v>0</v>
      </c>
      <c r="Z284" s="437">
        <f t="shared" si="750"/>
        <v>0</v>
      </c>
      <c r="AA284" s="437">
        <f t="shared" si="750"/>
        <v>0</v>
      </c>
      <c r="AB284" s="437">
        <f t="shared" si="750"/>
        <v>0</v>
      </c>
      <c r="AC284" s="437">
        <f t="shared" si="750"/>
        <v>0</v>
      </c>
      <c r="AD284" s="437">
        <f t="shared" si="750"/>
        <v>0</v>
      </c>
      <c r="AE284" s="437">
        <f t="shared" si="750"/>
        <v>0</v>
      </c>
      <c r="AF284" s="437">
        <f t="shared" si="750"/>
        <v>0</v>
      </c>
      <c r="AG284" s="437">
        <f t="shared" si="750"/>
        <v>0</v>
      </c>
      <c r="AH284" s="437">
        <f t="shared" si="750"/>
        <v>0</v>
      </c>
      <c r="AI284" s="437">
        <f t="shared" si="750"/>
        <v>0</v>
      </c>
      <c r="AJ284" s="437">
        <f t="shared" si="750"/>
        <v>0</v>
      </c>
      <c r="AK284" s="437">
        <f t="shared" si="750"/>
        <v>0</v>
      </c>
      <c r="AL284" s="437">
        <f t="shared" si="750"/>
        <v>0</v>
      </c>
      <c r="AM284" s="332"/>
    </row>
    <row r="285" spans="1:39" ht="15.75" outlineLevel="1">
      <c r="B285" s="349"/>
      <c r="C285" s="326"/>
      <c r="D285" s="317"/>
      <c r="E285" s="317"/>
      <c r="F285" s="317"/>
      <c r="G285" s="317"/>
      <c r="H285" s="317"/>
      <c r="I285" s="317"/>
      <c r="J285" s="317"/>
      <c r="K285" s="317"/>
      <c r="L285" s="317"/>
      <c r="M285" s="317"/>
      <c r="N285" s="326"/>
      <c r="O285" s="317"/>
      <c r="P285" s="317"/>
      <c r="Q285" s="317"/>
      <c r="R285" s="317"/>
      <c r="S285" s="317"/>
      <c r="T285" s="317"/>
      <c r="U285" s="317"/>
      <c r="V285" s="317"/>
      <c r="W285" s="317"/>
      <c r="X285" s="317"/>
      <c r="Y285" s="438"/>
      <c r="Z285" s="438"/>
      <c r="AA285" s="438"/>
      <c r="AB285" s="438"/>
      <c r="AC285" s="438"/>
      <c r="AD285" s="438"/>
      <c r="AE285" s="438"/>
      <c r="AF285" s="438"/>
      <c r="AG285" s="438"/>
      <c r="AH285" s="438"/>
      <c r="AI285" s="438"/>
      <c r="AJ285" s="438"/>
      <c r="AK285" s="438"/>
      <c r="AL285" s="438"/>
      <c r="AM285" s="332"/>
    </row>
    <row r="286" spans="1:39" ht="15.75" outlineLevel="1">
      <c r="B286" s="553" t="s">
        <v>516</v>
      </c>
      <c r="C286" s="317"/>
      <c r="D286" s="317"/>
      <c r="E286" s="317"/>
      <c r="F286" s="317"/>
      <c r="G286" s="317"/>
      <c r="H286" s="317"/>
      <c r="I286" s="317"/>
      <c r="J286" s="317"/>
      <c r="K286" s="317"/>
      <c r="L286" s="317"/>
      <c r="M286" s="317"/>
      <c r="N286" s="317"/>
      <c r="O286" s="317"/>
      <c r="P286" s="317"/>
      <c r="Q286" s="317"/>
      <c r="R286" s="317"/>
      <c r="S286" s="317"/>
      <c r="T286" s="317"/>
      <c r="U286" s="317"/>
      <c r="V286" s="317"/>
      <c r="W286" s="317"/>
      <c r="X286" s="317"/>
      <c r="Y286" s="448"/>
      <c r="Z286" s="451"/>
      <c r="AA286" s="451"/>
      <c r="AB286" s="451"/>
      <c r="AC286" s="451"/>
      <c r="AD286" s="451"/>
      <c r="AE286" s="451"/>
      <c r="AF286" s="451"/>
      <c r="AG286" s="451"/>
      <c r="AH286" s="451"/>
      <c r="AI286" s="451"/>
      <c r="AJ286" s="451"/>
      <c r="AK286" s="451"/>
      <c r="AL286" s="451"/>
      <c r="AM286" s="332"/>
    </row>
    <row r="287" spans="1:39" ht="15.75" outlineLevel="1">
      <c r="B287" s="314" t="s">
        <v>512</v>
      </c>
      <c r="C287" s="317"/>
      <c r="D287" s="317"/>
      <c r="E287" s="317"/>
      <c r="F287" s="317"/>
      <c r="G287" s="317"/>
      <c r="H287" s="317"/>
      <c r="I287" s="317"/>
      <c r="J287" s="317"/>
      <c r="K287" s="317"/>
      <c r="L287" s="317"/>
      <c r="M287" s="317"/>
      <c r="N287" s="317"/>
      <c r="O287" s="317"/>
      <c r="P287" s="317"/>
      <c r="Q287" s="317"/>
      <c r="R287" s="317"/>
      <c r="S287" s="317"/>
      <c r="T287" s="317"/>
      <c r="U287" s="317"/>
      <c r="V287" s="317"/>
      <c r="W287" s="317"/>
      <c r="X287" s="317"/>
      <c r="Y287" s="448"/>
      <c r="Z287" s="451"/>
      <c r="AA287" s="451"/>
      <c r="AB287" s="451"/>
      <c r="AC287" s="451"/>
      <c r="AD287" s="451"/>
      <c r="AE287" s="451"/>
      <c r="AF287" s="451"/>
      <c r="AG287" s="451"/>
      <c r="AH287" s="451"/>
      <c r="AI287" s="451"/>
      <c r="AJ287" s="451"/>
      <c r="AK287" s="451"/>
      <c r="AL287" s="451"/>
      <c r="AM287" s="332"/>
    </row>
    <row r="288" spans="1:39" outlineLevel="1">
      <c r="A288" s="557">
        <v>21</v>
      </c>
      <c r="B288" s="555" t="s">
        <v>114</v>
      </c>
      <c r="C288" s="317" t="s">
        <v>25</v>
      </c>
      <c r="D288" s="321"/>
      <c r="E288" s="321"/>
      <c r="F288" s="321"/>
      <c r="G288" s="321"/>
      <c r="H288" s="321"/>
      <c r="I288" s="321"/>
      <c r="J288" s="321"/>
      <c r="K288" s="321"/>
      <c r="L288" s="321"/>
      <c r="M288" s="321"/>
      <c r="N288" s="317"/>
      <c r="O288" s="321"/>
      <c r="P288" s="321"/>
      <c r="Q288" s="321"/>
      <c r="R288" s="321"/>
      <c r="S288" s="321"/>
      <c r="T288" s="321"/>
      <c r="U288" s="321"/>
      <c r="V288" s="321"/>
      <c r="W288" s="321"/>
      <c r="X288" s="321"/>
      <c r="Y288" s="436"/>
      <c r="Z288" s="436"/>
      <c r="AA288" s="436"/>
      <c r="AB288" s="436"/>
      <c r="AC288" s="436"/>
      <c r="AD288" s="436"/>
      <c r="AE288" s="436"/>
      <c r="AF288" s="436"/>
      <c r="AG288" s="436"/>
      <c r="AH288" s="436"/>
      <c r="AI288" s="436"/>
      <c r="AJ288" s="436"/>
      <c r="AK288" s="436"/>
      <c r="AL288" s="436"/>
      <c r="AM288" s="322">
        <f>SUM(Y288:AL288)</f>
        <v>0</v>
      </c>
    </row>
    <row r="289" spans="1:39" outlineLevel="1">
      <c r="B289" s="320" t="s">
        <v>292</v>
      </c>
      <c r="C289" s="317" t="s">
        <v>164</v>
      </c>
      <c r="D289" s="321"/>
      <c r="E289" s="321"/>
      <c r="F289" s="321"/>
      <c r="G289" s="321"/>
      <c r="H289" s="321"/>
      <c r="I289" s="321"/>
      <c r="J289" s="321"/>
      <c r="K289" s="321"/>
      <c r="L289" s="321"/>
      <c r="M289" s="321"/>
      <c r="N289" s="317"/>
      <c r="O289" s="321"/>
      <c r="P289" s="321"/>
      <c r="Q289" s="321"/>
      <c r="R289" s="321"/>
      <c r="S289" s="321"/>
      <c r="T289" s="321"/>
      <c r="U289" s="321"/>
      <c r="V289" s="321"/>
      <c r="W289" s="321"/>
      <c r="X289" s="321"/>
      <c r="Y289" s="437">
        <f>Y288</f>
        <v>0</v>
      </c>
      <c r="Z289" s="437">
        <f t="shared" ref="Z289" si="751">Z288</f>
        <v>0</v>
      </c>
      <c r="AA289" s="437">
        <f t="shared" ref="AA289" si="752">AA288</f>
        <v>0</v>
      </c>
      <c r="AB289" s="437">
        <f t="shared" ref="AB289" si="753">AB288</f>
        <v>0</v>
      </c>
      <c r="AC289" s="437">
        <f t="shared" ref="AC289" si="754">AC288</f>
        <v>0</v>
      </c>
      <c r="AD289" s="437">
        <f t="shared" ref="AD289" si="755">AD288</f>
        <v>0</v>
      </c>
      <c r="AE289" s="437">
        <f t="shared" ref="AE289" si="756">AE288</f>
        <v>0</v>
      </c>
      <c r="AF289" s="437">
        <f t="shared" ref="AF289" si="757">AF288</f>
        <v>0</v>
      </c>
      <c r="AG289" s="437">
        <f t="shared" ref="AG289" si="758">AG288</f>
        <v>0</v>
      </c>
      <c r="AH289" s="437">
        <f t="shared" ref="AH289" si="759">AH288</f>
        <v>0</v>
      </c>
      <c r="AI289" s="437">
        <f t="shared" ref="AI289" si="760">AI288</f>
        <v>0</v>
      </c>
      <c r="AJ289" s="437">
        <f t="shared" ref="AJ289" si="761">AJ288</f>
        <v>0</v>
      </c>
      <c r="AK289" s="437">
        <f t="shared" ref="AK289" si="762">AK288</f>
        <v>0</v>
      </c>
      <c r="AL289" s="437">
        <f t="shared" ref="AL289" si="763">AL288</f>
        <v>0</v>
      </c>
      <c r="AM289" s="332"/>
    </row>
    <row r="290" spans="1:39" outlineLevel="1">
      <c r="B290" s="320"/>
      <c r="C290" s="317"/>
      <c r="D290" s="317"/>
      <c r="E290" s="317"/>
      <c r="F290" s="317"/>
      <c r="G290" s="317"/>
      <c r="H290" s="317"/>
      <c r="I290" s="317"/>
      <c r="J290" s="317"/>
      <c r="K290" s="317"/>
      <c r="L290" s="317"/>
      <c r="M290" s="317"/>
      <c r="N290" s="317"/>
      <c r="O290" s="317"/>
      <c r="P290" s="317"/>
      <c r="Q290" s="317"/>
      <c r="R290" s="317"/>
      <c r="S290" s="317"/>
      <c r="T290" s="317"/>
      <c r="U290" s="317"/>
      <c r="V290" s="317"/>
      <c r="W290" s="317"/>
      <c r="X290" s="317"/>
      <c r="Y290" s="448"/>
      <c r="Z290" s="451"/>
      <c r="AA290" s="451"/>
      <c r="AB290" s="451"/>
      <c r="AC290" s="451"/>
      <c r="AD290" s="451"/>
      <c r="AE290" s="451"/>
      <c r="AF290" s="451"/>
      <c r="AG290" s="451"/>
      <c r="AH290" s="451"/>
      <c r="AI290" s="451"/>
      <c r="AJ290" s="451"/>
      <c r="AK290" s="451"/>
      <c r="AL290" s="451"/>
      <c r="AM290" s="332"/>
    </row>
    <row r="291" spans="1:39" ht="30" outlineLevel="1">
      <c r="A291" s="557">
        <v>22</v>
      </c>
      <c r="B291" s="555" t="s">
        <v>115</v>
      </c>
      <c r="C291" s="317" t="s">
        <v>25</v>
      </c>
      <c r="D291" s="321"/>
      <c r="E291" s="321"/>
      <c r="F291" s="321"/>
      <c r="G291" s="321"/>
      <c r="H291" s="321"/>
      <c r="I291" s="321"/>
      <c r="J291" s="321"/>
      <c r="K291" s="321"/>
      <c r="L291" s="321"/>
      <c r="M291" s="321"/>
      <c r="N291" s="317"/>
      <c r="O291" s="321"/>
      <c r="P291" s="321"/>
      <c r="Q291" s="321"/>
      <c r="R291" s="321"/>
      <c r="S291" s="321"/>
      <c r="T291" s="321"/>
      <c r="U291" s="321"/>
      <c r="V291" s="321"/>
      <c r="W291" s="321"/>
      <c r="X291" s="321"/>
      <c r="Y291" s="436"/>
      <c r="Z291" s="436"/>
      <c r="AA291" s="436"/>
      <c r="AB291" s="436"/>
      <c r="AC291" s="436"/>
      <c r="AD291" s="436"/>
      <c r="AE291" s="436"/>
      <c r="AF291" s="436"/>
      <c r="AG291" s="436"/>
      <c r="AH291" s="436"/>
      <c r="AI291" s="436"/>
      <c r="AJ291" s="436"/>
      <c r="AK291" s="436"/>
      <c r="AL291" s="436"/>
      <c r="AM291" s="322">
        <f>SUM(Y291:AL291)</f>
        <v>0</v>
      </c>
    </row>
    <row r="292" spans="1:39" outlineLevel="1">
      <c r="B292" s="320" t="s">
        <v>292</v>
      </c>
      <c r="C292" s="317" t="s">
        <v>164</v>
      </c>
      <c r="D292" s="321"/>
      <c r="E292" s="321"/>
      <c r="F292" s="321"/>
      <c r="G292" s="321"/>
      <c r="H292" s="321"/>
      <c r="I292" s="321"/>
      <c r="J292" s="321"/>
      <c r="K292" s="321"/>
      <c r="L292" s="321"/>
      <c r="M292" s="321"/>
      <c r="N292" s="317"/>
      <c r="O292" s="321"/>
      <c r="P292" s="321"/>
      <c r="Q292" s="321"/>
      <c r="R292" s="321"/>
      <c r="S292" s="321"/>
      <c r="T292" s="321"/>
      <c r="U292" s="321"/>
      <c r="V292" s="321"/>
      <c r="W292" s="321"/>
      <c r="X292" s="321"/>
      <c r="Y292" s="437">
        <f>Y291</f>
        <v>0</v>
      </c>
      <c r="Z292" s="437">
        <f t="shared" ref="Z292" si="764">Z291</f>
        <v>0</v>
      </c>
      <c r="AA292" s="437">
        <f t="shared" ref="AA292" si="765">AA291</f>
        <v>0</v>
      </c>
      <c r="AB292" s="437">
        <f t="shared" ref="AB292" si="766">AB291</f>
        <v>0</v>
      </c>
      <c r="AC292" s="437">
        <f t="shared" ref="AC292" si="767">AC291</f>
        <v>0</v>
      </c>
      <c r="AD292" s="437">
        <f t="shared" ref="AD292" si="768">AD291</f>
        <v>0</v>
      </c>
      <c r="AE292" s="437">
        <f t="shared" ref="AE292" si="769">AE291</f>
        <v>0</v>
      </c>
      <c r="AF292" s="437">
        <f t="shared" ref="AF292" si="770">AF291</f>
        <v>0</v>
      </c>
      <c r="AG292" s="437">
        <f t="shared" ref="AG292" si="771">AG291</f>
        <v>0</v>
      </c>
      <c r="AH292" s="437">
        <f t="shared" ref="AH292" si="772">AH291</f>
        <v>0</v>
      </c>
      <c r="AI292" s="437">
        <f t="shared" ref="AI292" si="773">AI291</f>
        <v>0</v>
      </c>
      <c r="AJ292" s="437">
        <f t="shared" ref="AJ292" si="774">AJ291</f>
        <v>0</v>
      </c>
      <c r="AK292" s="437">
        <f t="shared" ref="AK292" si="775">AK291</f>
        <v>0</v>
      </c>
      <c r="AL292" s="437">
        <f t="shared" ref="AL292" si="776">AL291</f>
        <v>0</v>
      </c>
      <c r="AM292" s="332"/>
    </row>
    <row r="293" spans="1:39" outlineLevel="1">
      <c r="B293" s="320"/>
      <c r="C293" s="317"/>
      <c r="D293" s="317"/>
      <c r="E293" s="317"/>
      <c r="F293" s="317"/>
      <c r="G293" s="317"/>
      <c r="H293" s="317"/>
      <c r="I293" s="317"/>
      <c r="J293" s="317"/>
      <c r="K293" s="317"/>
      <c r="L293" s="317"/>
      <c r="M293" s="317"/>
      <c r="N293" s="317"/>
      <c r="O293" s="317"/>
      <c r="P293" s="317"/>
      <c r="Q293" s="317"/>
      <c r="R293" s="317"/>
      <c r="S293" s="317"/>
      <c r="T293" s="317"/>
      <c r="U293" s="317"/>
      <c r="V293" s="317"/>
      <c r="W293" s="317"/>
      <c r="X293" s="317"/>
      <c r="Y293" s="448"/>
      <c r="Z293" s="451"/>
      <c r="AA293" s="451"/>
      <c r="AB293" s="451"/>
      <c r="AC293" s="451"/>
      <c r="AD293" s="451"/>
      <c r="AE293" s="451"/>
      <c r="AF293" s="451"/>
      <c r="AG293" s="451"/>
      <c r="AH293" s="451"/>
      <c r="AI293" s="451"/>
      <c r="AJ293" s="451"/>
      <c r="AK293" s="451"/>
      <c r="AL293" s="451"/>
      <c r="AM293" s="332"/>
    </row>
    <row r="294" spans="1:39" ht="30" outlineLevel="1">
      <c r="A294" s="557">
        <v>23</v>
      </c>
      <c r="B294" s="555" t="s">
        <v>116</v>
      </c>
      <c r="C294" s="317" t="s">
        <v>25</v>
      </c>
      <c r="D294" s="321"/>
      <c r="E294" s="321"/>
      <c r="F294" s="321"/>
      <c r="G294" s="321"/>
      <c r="H294" s="321"/>
      <c r="I294" s="321"/>
      <c r="J294" s="321"/>
      <c r="K294" s="321"/>
      <c r="L294" s="321"/>
      <c r="M294" s="321"/>
      <c r="N294" s="317"/>
      <c r="O294" s="321"/>
      <c r="P294" s="321"/>
      <c r="Q294" s="321"/>
      <c r="R294" s="321"/>
      <c r="S294" s="321"/>
      <c r="T294" s="321"/>
      <c r="U294" s="321"/>
      <c r="V294" s="321"/>
      <c r="W294" s="321"/>
      <c r="X294" s="321"/>
      <c r="Y294" s="436"/>
      <c r="Z294" s="436"/>
      <c r="AA294" s="436"/>
      <c r="AB294" s="436"/>
      <c r="AC294" s="436"/>
      <c r="AD294" s="436"/>
      <c r="AE294" s="436"/>
      <c r="AF294" s="436"/>
      <c r="AG294" s="436"/>
      <c r="AH294" s="436"/>
      <c r="AI294" s="436"/>
      <c r="AJ294" s="436"/>
      <c r="AK294" s="436"/>
      <c r="AL294" s="436"/>
      <c r="AM294" s="322">
        <f>SUM(Y294:AL294)</f>
        <v>0</v>
      </c>
    </row>
    <row r="295" spans="1:39" outlineLevel="1">
      <c r="B295" s="320" t="s">
        <v>292</v>
      </c>
      <c r="C295" s="317" t="s">
        <v>164</v>
      </c>
      <c r="D295" s="321"/>
      <c r="E295" s="321"/>
      <c r="F295" s="321"/>
      <c r="G295" s="321"/>
      <c r="H295" s="321"/>
      <c r="I295" s="321"/>
      <c r="J295" s="321"/>
      <c r="K295" s="321"/>
      <c r="L295" s="321"/>
      <c r="M295" s="321"/>
      <c r="N295" s="317"/>
      <c r="O295" s="321"/>
      <c r="P295" s="321"/>
      <c r="Q295" s="321"/>
      <c r="R295" s="321"/>
      <c r="S295" s="321"/>
      <c r="T295" s="321"/>
      <c r="U295" s="321"/>
      <c r="V295" s="321"/>
      <c r="W295" s="321"/>
      <c r="X295" s="321"/>
      <c r="Y295" s="437">
        <f>Y294</f>
        <v>0</v>
      </c>
      <c r="Z295" s="437">
        <f t="shared" ref="Z295" si="777">Z294</f>
        <v>0</v>
      </c>
      <c r="AA295" s="437">
        <f t="shared" ref="AA295" si="778">AA294</f>
        <v>0</v>
      </c>
      <c r="AB295" s="437">
        <f t="shared" ref="AB295" si="779">AB294</f>
        <v>0</v>
      </c>
      <c r="AC295" s="437">
        <f t="shared" ref="AC295" si="780">AC294</f>
        <v>0</v>
      </c>
      <c r="AD295" s="437">
        <f t="shared" ref="AD295" si="781">AD294</f>
        <v>0</v>
      </c>
      <c r="AE295" s="437">
        <f t="shared" ref="AE295" si="782">AE294</f>
        <v>0</v>
      </c>
      <c r="AF295" s="437">
        <f t="shared" ref="AF295" si="783">AF294</f>
        <v>0</v>
      </c>
      <c r="AG295" s="437">
        <f t="shared" ref="AG295" si="784">AG294</f>
        <v>0</v>
      </c>
      <c r="AH295" s="437">
        <f t="shared" ref="AH295" si="785">AH294</f>
        <v>0</v>
      </c>
      <c r="AI295" s="437">
        <f t="shared" ref="AI295" si="786">AI294</f>
        <v>0</v>
      </c>
      <c r="AJ295" s="437">
        <f t="shared" ref="AJ295" si="787">AJ294</f>
        <v>0</v>
      </c>
      <c r="AK295" s="437">
        <f t="shared" ref="AK295" si="788">AK294</f>
        <v>0</v>
      </c>
      <c r="AL295" s="437">
        <f t="shared" ref="AL295" si="789">AL294</f>
        <v>0</v>
      </c>
      <c r="AM295" s="332"/>
    </row>
    <row r="296" spans="1:39" outlineLevel="1">
      <c r="B296" s="348"/>
      <c r="C296" s="317"/>
      <c r="D296" s="317"/>
      <c r="E296" s="317"/>
      <c r="F296" s="317"/>
      <c r="G296" s="317"/>
      <c r="H296" s="317"/>
      <c r="I296" s="317"/>
      <c r="J296" s="317"/>
      <c r="K296" s="317"/>
      <c r="L296" s="317"/>
      <c r="M296" s="317"/>
      <c r="N296" s="317"/>
      <c r="O296" s="317"/>
      <c r="P296" s="317"/>
      <c r="Q296" s="317"/>
      <c r="R296" s="317"/>
      <c r="S296" s="317"/>
      <c r="T296" s="317"/>
      <c r="U296" s="317"/>
      <c r="V296" s="317"/>
      <c r="W296" s="317"/>
      <c r="X296" s="317"/>
      <c r="Y296" s="448"/>
      <c r="Z296" s="451"/>
      <c r="AA296" s="451"/>
      <c r="AB296" s="451"/>
      <c r="AC296" s="451"/>
      <c r="AD296" s="451"/>
      <c r="AE296" s="451"/>
      <c r="AF296" s="451"/>
      <c r="AG296" s="451"/>
      <c r="AH296" s="451"/>
      <c r="AI296" s="451"/>
      <c r="AJ296" s="451"/>
      <c r="AK296" s="451"/>
      <c r="AL296" s="451"/>
      <c r="AM296" s="332"/>
    </row>
    <row r="297" spans="1:39" ht="30" outlineLevel="1">
      <c r="A297" s="557">
        <v>24</v>
      </c>
      <c r="B297" s="555" t="s">
        <v>117</v>
      </c>
      <c r="C297" s="317" t="s">
        <v>25</v>
      </c>
      <c r="D297" s="321"/>
      <c r="E297" s="321"/>
      <c r="F297" s="321"/>
      <c r="G297" s="321"/>
      <c r="H297" s="321"/>
      <c r="I297" s="321"/>
      <c r="J297" s="321"/>
      <c r="K297" s="321"/>
      <c r="L297" s="321"/>
      <c r="M297" s="321"/>
      <c r="N297" s="317"/>
      <c r="O297" s="321"/>
      <c r="P297" s="321"/>
      <c r="Q297" s="321"/>
      <c r="R297" s="321"/>
      <c r="S297" s="321"/>
      <c r="T297" s="321"/>
      <c r="U297" s="321"/>
      <c r="V297" s="321"/>
      <c r="W297" s="321"/>
      <c r="X297" s="321"/>
      <c r="Y297" s="436"/>
      <c r="Z297" s="436"/>
      <c r="AA297" s="436"/>
      <c r="AB297" s="436"/>
      <c r="AC297" s="436"/>
      <c r="AD297" s="436"/>
      <c r="AE297" s="436"/>
      <c r="AF297" s="436"/>
      <c r="AG297" s="436"/>
      <c r="AH297" s="436"/>
      <c r="AI297" s="436"/>
      <c r="AJ297" s="436"/>
      <c r="AK297" s="436"/>
      <c r="AL297" s="436"/>
      <c r="AM297" s="322">
        <f>SUM(Y297:AL297)</f>
        <v>0</v>
      </c>
    </row>
    <row r="298" spans="1:39" outlineLevel="1">
      <c r="B298" s="320" t="s">
        <v>292</v>
      </c>
      <c r="C298" s="317" t="s">
        <v>164</v>
      </c>
      <c r="D298" s="321"/>
      <c r="E298" s="321"/>
      <c r="F298" s="321"/>
      <c r="G298" s="321"/>
      <c r="H298" s="321"/>
      <c r="I298" s="321"/>
      <c r="J298" s="321"/>
      <c r="K298" s="321"/>
      <c r="L298" s="321"/>
      <c r="M298" s="321"/>
      <c r="N298" s="317"/>
      <c r="O298" s="321"/>
      <c r="P298" s="321"/>
      <c r="Q298" s="321"/>
      <c r="R298" s="321"/>
      <c r="S298" s="321"/>
      <c r="T298" s="321"/>
      <c r="U298" s="321"/>
      <c r="V298" s="321"/>
      <c r="W298" s="321"/>
      <c r="X298" s="321"/>
      <c r="Y298" s="437">
        <f>Y297</f>
        <v>0</v>
      </c>
      <c r="Z298" s="437">
        <f t="shared" ref="Z298" si="790">Z297</f>
        <v>0</v>
      </c>
      <c r="AA298" s="437">
        <f t="shared" ref="AA298" si="791">AA297</f>
        <v>0</v>
      </c>
      <c r="AB298" s="437">
        <f t="shared" ref="AB298" si="792">AB297</f>
        <v>0</v>
      </c>
      <c r="AC298" s="437">
        <f t="shared" ref="AC298" si="793">AC297</f>
        <v>0</v>
      </c>
      <c r="AD298" s="437">
        <f t="shared" ref="AD298" si="794">AD297</f>
        <v>0</v>
      </c>
      <c r="AE298" s="437">
        <f t="shared" ref="AE298" si="795">AE297</f>
        <v>0</v>
      </c>
      <c r="AF298" s="437">
        <f t="shared" ref="AF298" si="796">AF297</f>
        <v>0</v>
      </c>
      <c r="AG298" s="437">
        <f t="shared" ref="AG298" si="797">AG297</f>
        <v>0</v>
      </c>
      <c r="AH298" s="437">
        <f t="shared" ref="AH298" si="798">AH297</f>
        <v>0</v>
      </c>
      <c r="AI298" s="437">
        <f t="shared" ref="AI298" si="799">AI297</f>
        <v>0</v>
      </c>
      <c r="AJ298" s="437">
        <f t="shared" ref="AJ298" si="800">AJ297</f>
        <v>0</v>
      </c>
      <c r="AK298" s="437">
        <f t="shared" ref="AK298" si="801">AK297</f>
        <v>0</v>
      </c>
      <c r="AL298" s="437">
        <f t="shared" ref="AL298" si="802">AL297</f>
        <v>0</v>
      </c>
      <c r="AM298" s="332"/>
    </row>
    <row r="299" spans="1:39" outlineLevel="1">
      <c r="B299" s="320"/>
      <c r="C299" s="317"/>
      <c r="D299" s="317"/>
      <c r="E299" s="317"/>
      <c r="F299" s="317"/>
      <c r="G299" s="317"/>
      <c r="H299" s="317"/>
      <c r="I299" s="317"/>
      <c r="J299" s="317"/>
      <c r="K299" s="317"/>
      <c r="L299" s="317"/>
      <c r="M299" s="317"/>
      <c r="N299" s="317"/>
      <c r="O299" s="317"/>
      <c r="P299" s="317"/>
      <c r="Q299" s="317"/>
      <c r="R299" s="317"/>
      <c r="S299" s="317"/>
      <c r="T299" s="317"/>
      <c r="U299" s="317"/>
      <c r="V299" s="317"/>
      <c r="W299" s="317"/>
      <c r="X299" s="317"/>
      <c r="Y299" s="438"/>
      <c r="Z299" s="451"/>
      <c r="AA299" s="451"/>
      <c r="AB299" s="451"/>
      <c r="AC299" s="451"/>
      <c r="AD299" s="451"/>
      <c r="AE299" s="451"/>
      <c r="AF299" s="451"/>
      <c r="AG299" s="451"/>
      <c r="AH299" s="451"/>
      <c r="AI299" s="451"/>
      <c r="AJ299" s="451"/>
      <c r="AK299" s="451"/>
      <c r="AL299" s="451"/>
      <c r="AM299" s="332"/>
    </row>
    <row r="300" spans="1:39" ht="15.75" outlineLevel="1">
      <c r="B300" s="314" t="s">
        <v>513</v>
      </c>
      <c r="C300" s="317"/>
      <c r="D300" s="317"/>
      <c r="E300" s="317"/>
      <c r="F300" s="317"/>
      <c r="G300" s="317"/>
      <c r="H300" s="317"/>
      <c r="I300" s="317"/>
      <c r="J300" s="317"/>
      <c r="K300" s="317"/>
      <c r="L300" s="317"/>
      <c r="M300" s="317"/>
      <c r="N300" s="317"/>
      <c r="O300" s="317"/>
      <c r="P300" s="317"/>
      <c r="Q300" s="317"/>
      <c r="R300" s="317"/>
      <c r="S300" s="317"/>
      <c r="T300" s="317"/>
      <c r="U300" s="317"/>
      <c r="V300" s="317"/>
      <c r="W300" s="317"/>
      <c r="X300" s="317"/>
      <c r="Y300" s="438"/>
      <c r="Z300" s="451"/>
      <c r="AA300" s="451"/>
      <c r="AB300" s="451"/>
      <c r="AC300" s="451"/>
      <c r="AD300" s="451"/>
      <c r="AE300" s="451"/>
      <c r="AF300" s="451"/>
      <c r="AG300" s="451"/>
      <c r="AH300" s="451"/>
      <c r="AI300" s="451"/>
      <c r="AJ300" s="451"/>
      <c r="AK300" s="451"/>
      <c r="AL300" s="451"/>
      <c r="AM300" s="332"/>
    </row>
    <row r="301" spans="1:39" outlineLevel="1">
      <c r="A301" s="557">
        <v>25</v>
      </c>
      <c r="B301" s="555" t="s">
        <v>118</v>
      </c>
      <c r="C301" s="317" t="s">
        <v>25</v>
      </c>
      <c r="D301" s="321"/>
      <c r="E301" s="321"/>
      <c r="F301" s="321"/>
      <c r="G301" s="321"/>
      <c r="H301" s="321"/>
      <c r="I301" s="321"/>
      <c r="J301" s="321"/>
      <c r="K301" s="321"/>
      <c r="L301" s="321"/>
      <c r="M301" s="321"/>
      <c r="N301" s="321">
        <v>12</v>
      </c>
      <c r="O301" s="321"/>
      <c r="P301" s="321"/>
      <c r="Q301" s="321"/>
      <c r="R301" s="321"/>
      <c r="S301" s="321"/>
      <c r="T301" s="321"/>
      <c r="U301" s="321"/>
      <c r="V301" s="321"/>
      <c r="W301" s="321"/>
      <c r="X301" s="321"/>
      <c r="Y301" s="452"/>
      <c r="Z301" s="436"/>
      <c r="AA301" s="436"/>
      <c r="AB301" s="436"/>
      <c r="AC301" s="436"/>
      <c r="AD301" s="436"/>
      <c r="AE301" s="436"/>
      <c r="AF301" s="436"/>
      <c r="AG301" s="441"/>
      <c r="AH301" s="441"/>
      <c r="AI301" s="441"/>
      <c r="AJ301" s="441"/>
      <c r="AK301" s="441"/>
      <c r="AL301" s="441"/>
      <c r="AM301" s="322">
        <f>SUM(Y301:AL301)</f>
        <v>0</v>
      </c>
    </row>
    <row r="302" spans="1:39" outlineLevel="1">
      <c r="B302" s="320" t="s">
        <v>292</v>
      </c>
      <c r="C302" s="317" t="s">
        <v>164</v>
      </c>
      <c r="D302" s="321"/>
      <c r="E302" s="321"/>
      <c r="F302" s="321"/>
      <c r="G302" s="321"/>
      <c r="H302" s="321"/>
      <c r="I302" s="321"/>
      <c r="J302" s="321"/>
      <c r="K302" s="321"/>
      <c r="L302" s="321"/>
      <c r="M302" s="321"/>
      <c r="N302" s="321">
        <f>N301</f>
        <v>12</v>
      </c>
      <c r="O302" s="321"/>
      <c r="P302" s="321"/>
      <c r="Q302" s="321"/>
      <c r="R302" s="321"/>
      <c r="S302" s="321"/>
      <c r="T302" s="321"/>
      <c r="U302" s="321"/>
      <c r="V302" s="321"/>
      <c r="W302" s="321"/>
      <c r="X302" s="321"/>
      <c r="Y302" s="437">
        <f>Y301</f>
        <v>0</v>
      </c>
      <c r="Z302" s="437">
        <f t="shared" ref="Z302" si="803">Z301</f>
        <v>0</v>
      </c>
      <c r="AA302" s="437">
        <f t="shared" ref="AA302" si="804">AA301</f>
        <v>0</v>
      </c>
      <c r="AB302" s="437">
        <f t="shared" ref="AB302" si="805">AB301</f>
        <v>0</v>
      </c>
      <c r="AC302" s="437">
        <f t="shared" ref="AC302" si="806">AC301</f>
        <v>0</v>
      </c>
      <c r="AD302" s="437">
        <f t="shared" ref="AD302" si="807">AD301</f>
        <v>0</v>
      </c>
      <c r="AE302" s="437">
        <f t="shared" ref="AE302" si="808">AE301</f>
        <v>0</v>
      </c>
      <c r="AF302" s="437">
        <f t="shared" ref="AF302" si="809">AF301</f>
        <v>0</v>
      </c>
      <c r="AG302" s="437">
        <f t="shared" ref="AG302" si="810">AG301</f>
        <v>0</v>
      </c>
      <c r="AH302" s="437">
        <f t="shared" ref="AH302" si="811">AH301</f>
        <v>0</v>
      </c>
      <c r="AI302" s="437">
        <f t="shared" ref="AI302" si="812">AI301</f>
        <v>0</v>
      </c>
      <c r="AJ302" s="437">
        <f t="shared" ref="AJ302" si="813">AJ301</f>
        <v>0</v>
      </c>
      <c r="AK302" s="437">
        <f t="shared" ref="AK302" si="814">AK301</f>
        <v>0</v>
      </c>
      <c r="AL302" s="437">
        <f t="shared" ref="AL302" si="815">AL301</f>
        <v>0</v>
      </c>
      <c r="AM302" s="332"/>
    </row>
    <row r="303" spans="1:39" outlineLevel="1">
      <c r="B303" s="320"/>
      <c r="C303" s="317"/>
      <c r="D303" s="317"/>
      <c r="E303" s="317"/>
      <c r="F303" s="317"/>
      <c r="G303" s="317"/>
      <c r="H303" s="317"/>
      <c r="I303" s="317"/>
      <c r="J303" s="317"/>
      <c r="K303" s="317"/>
      <c r="L303" s="317"/>
      <c r="M303" s="317"/>
      <c r="N303" s="317"/>
      <c r="O303" s="317"/>
      <c r="P303" s="317"/>
      <c r="Q303" s="317"/>
      <c r="R303" s="317"/>
      <c r="S303" s="317"/>
      <c r="T303" s="317"/>
      <c r="U303" s="317"/>
      <c r="V303" s="317"/>
      <c r="W303" s="317"/>
      <c r="X303" s="317"/>
      <c r="Y303" s="438"/>
      <c r="Z303" s="451"/>
      <c r="AA303" s="451"/>
      <c r="AB303" s="451"/>
      <c r="AC303" s="451"/>
      <c r="AD303" s="451"/>
      <c r="AE303" s="451"/>
      <c r="AF303" s="451"/>
      <c r="AG303" s="451"/>
      <c r="AH303" s="451"/>
      <c r="AI303" s="451"/>
      <c r="AJ303" s="451"/>
      <c r="AK303" s="451"/>
      <c r="AL303" s="451"/>
      <c r="AM303" s="332"/>
    </row>
    <row r="304" spans="1:39" outlineLevel="1">
      <c r="A304" s="557">
        <v>26</v>
      </c>
      <c r="B304" s="555" t="s">
        <v>119</v>
      </c>
      <c r="C304" s="317" t="s">
        <v>25</v>
      </c>
      <c r="D304" s="321"/>
      <c r="E304" s="321"/>
      <c r="F304" s="321"/>
      <c r="G304" s="321"/>
      <c r="H304" s="321"/>
      <c r="I304" s="321"/>
      <c r="J304" s="321"/>
      <c r="K304" s="321"/>
      <c r="L304" s="321"/>
      <c r="M304" s="321"/>
      <c r="N304" s="321">
        <v>12</v>
      </c>
      <c r="O304" s="321"/>
      <c r="P304" s="321"/>
      <c r="Q304" s="321"/>
      <c r="R304" s="321"/>
      <c r="S304" s="321"/>
      <c r="T304" s="321"/>
      <c r="U304" s="321"/>
      <c r="V304" s="321"/>
      <c r="W304" s="321"/>
      <c r="X304" s="321"/>
      <c r="Y304" s="452"/>
      <c r="Z304" s="436"/>
      <c r="AA304" s="436"/>
      <c r="AB304" s="436"/>
      <c r="AC304" s="436"/>
      <c r="AD304" s="436"/>
      <c r="AE304" s="436"/>
      <c r="AF304" s="436"/>
      <c r="AG304" s="441"/>
      <c r="AH304" s="441"/>
      <c r="AI304" s="441"/>
      <c r="AJ304" s="441"/>
      <c r="AK304" s="441"/>
      <c r="AL304" s="441"/>
      <c r="AM304" s="322">
        <f>SUM(Y304:AL304)</f>
        <v>0</v>
      </c>
    </row>
    <row r="305" spans="1:39" outlineLevel="1">
      <c r="B305" s="320" t="s">
        <v>292</v>
      </c>
      <c r="C305" s="317" t="s">
        <v>164</v>
      </c>
      <c r="D305" s="321"/>
      <c r="E305" s="321"/>
      <c r="F305" s="321"/>
      <c r="G305" s="321"/>
      <c r="H305" s="321"/>
      <c r="I305" s="321"/>
      <c r="J305" s="321"/>
      <c r="K305" s="321"/>
      <c r="L305" s="321"/>
      <c r="M305" s="321"/>
      <c r="N305" s="321">
        <f>N304</f>
        <v>12</v>
      </c>
      <c r="O305" s="321"/>
      <c r="P305" s="321"/>
      <c r="Q305" s="321"/>
      <c r="R305" s="321"/>
      <c r="S305" s="321"/>
      <c r="T305" s="321"/>
      <c r="U305" s="321"/>
      <c r="V305" s="321"/>
      <c r="W305" s="321"/>
      <c r="X305" s="321"/>
      <c r="Y305" s="437">
        <f>Y304</f>
        <v>0</v>
      </c>
      <c r="Z305" s="437">
        <f t="shared" ref="Z305" si="816">Z304</f>
        <v>0</v>
      </c>
      <c r="AA305" s="437">
        <f t="shared" ref="AA305" si="817">AA304</f>
        <v>0</v>
      </c>
      <c r="AB305" s="437">
        <f t="shared" ref="AB305" si="818">AB304</f>
        <v>0</v>
      </c>
      <c r="AC305" s="437">
        <f t="shared" ref="AC305" si="819">AC304</f>
        <v>0</v>
      </c>
      <c r="AD305" s="437">
        <f t="shared" ref="AD305" si="820">AD304</f>
        <v>0</v>
      </c>
      <c r="AE305" s="437">
        <f t="shared" ref="AE305" si="821">AE304</f>
        <v>0</v>
      </c>
      <c r="AF305" s="437">
        <f t="shared" ref="AF305" si="822">AF304</f>
        <v>0</v>
      </c>
      <c r="AG305" s="437">
        <f t="shared" ref="AG305" si="823">AG304</f>
        <v>0</v>
      </c>
      <c r="AH305" s="437">
        <f t="shared" ref="AH305" si="824">AH304</f>
        <v>0</v>
      </c>
      <c r="AI305" s="437">
        <f t="shared" ref="AI305" si="825">AI304</f>
        <v>0</v>
      </c>
      <c r="AJ305" s="437">
        <f t="shared" ref="AJ305" si="826">AJ304</f>
        <v>0</v>
      </c>
      <c r="AK305" s="437">
        <f t="shared" ref="AK305" si="827">AK304</f>
        <v>0</v>
      </c>
      <c r="AL305" s="437">
        <f t="shared" ref="AL305" si="828">AL304</f>
        <v>0</v>
      </c>
      <c r="AM305" s="332"/>
    </row>
    <row r="306" spans="1:39" outlineLevel="1">
      <c r="B306" s="320"/>
      <c r="C306" s="317"/>
      <c r="D306" s="317"/>
      <c r="E306" s="317"/>
      <c r="F306" s="317"/>
      <c r="G306" s="317"/>
      <c r="H306" s="317"/>
      <c r="I306" s="317"/>
      <c r="J306" s="317"/>
      <c r="K306" s="317"/>
      <c r="L306" s="317"/>
      <c r="M306" s="317"/>
      <c r="N306" s="317"/>
      <c r="O306" s="317"/>
      <c r="P306" s="317"/>
      <c r="Q306" s="317"/>
      <c r="R306" s="317"/>
      <c r="S306" s="317"/>
      <c r="T306" s="317"/>
      <c r="U306" s="317"/>
      <c r="V306" s="317"/>
      <c r="W306" s="317"/>
      <c r="X306" s="317"/>
      <c r="Y306" s="438"/>
      <c r="Z306" s="451"/>
      <c r="AA306" s="451"/>
      <c r="AB306" s="451"/>
      <c r="AC306" s="451"/>
      <c r="AD306" s="451"/>
      <c r="AE306" s="451"/>
      <c r="AF306" s="451"/>
      <c r="AG306" s="451"/>
      <c r="AH306" s="451"/>
      <c r="AI306" s="451"/>
      <c r="AJ306" s="451"/>
      <c r="AK306" s="451"/>
      <c r="AL306" s="451"/>
      <c r="AM306" s="332"/>
    </row>
    <row r="307" spans="1:39" ht="30" outlineLevel="1">
      <c r="A307" s="557">
        <v>27</v>
      </c>
      <c r="B307" s="555" t="s">
        <v>120</v>
      </c>
      <c r="C307" s="317" t="s">
        <v>25</v>
      </c>
      <c r="D307" s="321"/>
      <c r="E307" s="321"/>
      <c r="F307" s="321"/>
      <c r="G307" s="321"/>
      <c r="H307" s="321"/>
      <c r="I307" s="321"/>
      <c r="J307" s="321"/>
      <c r="K307" s="321"/>
      <c r="L307" s="321"/>
      <c r="M307" s="321"/>
      <c r="N307" s="321">
        <v>12</v>
      </c>
      <c r="O307" s="321"/>
      <c r="P307" s="321"/>
      <c r="Q307" s="321"/>
      <c r="R307" s="321"/>
      <c r="S307" s="321"/>
      <c r="T307" s="321"/>
      <c r="U307" s="321"/>
      <c r="V307" s="321"/>
      <c r="W307" s="321"/>
      <c r="X307" s="321"/>
      <c r="Y307" s="452"/>
      <c r="Z307" s="436"/>
      <c r="AA307" s="436"/>
      <c r="AB307" s="436"/>
      <c r="AC307" s="436"/>
      <c r="AD307" s="436"/>
      <c r="AE307" s="436"/>
      <c r="AF307" s="436"/>
      <c r="AG307" s="441"/>
      <c r="AH307" s="441"/>
      <c r="AI307" s="441"/>
      <c r="AJ307" s="441"/>
      <c r="AK307" s="441"/>
      <c r="AL307" s="441"/>
      <c r="AM307" s="322">
        <f>SUM(Y307:AL307)</f>
        <v>0</v>
      </c>
    </row>
    <row r="308" spans="1:39" outlineLevel="1">
      <c r="B308" s="320" t="s">
        <v>292</v>
      </c>
      <c r="C308" s="317" t="s">
        <v>164</v>
      </c>
      <c r="D308" s="321"/>
      <c r="E308" s="321"/>
      <c r="F308" s="321"/>
      <c r="G308" s="321"/>
      <c r="H308" s="321"/>
      <c r="I308" s="321"/>
      <c r="J308" s="321"/>
      <c r="K308" s="321"/>
      <c r="L308" s="321"/>
      <c r="M308" s="321"/>
      <c r="N308" s="321">
        <f>N307</f>
        <v>12</v>
      </c>
      <c r="O308" s="321"/>
      <c r="P308" s="321"/>
      <c r="Q308" s="321"/>
      <c r="R308" s="321"/>
      <c r="S308" s="321"/>
      <c r="T308" s="321"/>
      <c r="U308" s="321"/>
      <c r="V308" s="321"/>
      <c r="W308" s="321"/>
      <c r="X308" s="321"/>
      <c r="Y308" s="437">
        <f>Y307</f>
        <v>0</v>
      </c>
      <c r="Z308" s="437">
        <f t="shared" ref="Z308" si="829">Z307</f>
        <v>0</v>
      </c>
      <c r="AA308" s="437">
        <f t="shared" ref="AA308" si="830">AA307</f>
        <v>0</v>
      </c>
      <c r="AB308" s="437">
        <f t="shared" ref="AB308" si="831">AB307</f>
        <v>0</v>
      </c>
      <c r="AC308" s="437">
        <f t="shared" ref="AC308" si="832">AC307</f>
        <v>0</v>
      </c>
      <c r="AD308" s="437">
        <f t="shared" ref="AD308" si="833">AD307</f>
        <v>0</v>
      </c>
      <c r="AE308" s="437">
        <f t="shared" ref="AE308" si="834">AE307</f>
        <v>0</v>
      </c>
      <c r="AF308" s="437">
        <f t="shared" ref="AF308" si="835">AF307</f>
        <v>0</v>
      </c>
      <c r="AG308" s="437">
        <f t="shared" ref="AG308" si="836">AG307</f>
        <v>0</v>
      </c>
      <c r="AH308" s="437">
        <f t="shared" ref="AH308" si="837">AH307</f>
        <v>0</v>
      </c>
      <c r="AI308" s="437">
        <f t="shared" ref="AI308" si="838">AI307</f>
        <v>0</v>
      </c>
      <c r="AJ308" s="437">
        <f t="shared" ref="AJ308" si="839">AJ307</f>
        <v>0</v>
      </c>
      <c r="AK308" s="437">
        <f t="shared" ref="AK308" si="840">AK307</f>
        <v>0</v>
      </c>
      <c r="AL308" s="437">
        <f t="shared" ref="AL308" si="841">AL307</f>
        <v>0</v>
      </c>
      <c r="AM308" s="332"/>
    </row>
    <row r="309" spans="1:39" outlineLevel="1">
      <c r="B309" s="320"/>
      <c r="C309" s="317"/>
      <c r="D309" s="317"/>
      <c r="E309" s="317"/>
      <c r="F309" s="317"/>
      <c r="G309" s="317"/>
      <c r="H309" s="317"/>
      <c r="I309" s="317"/>
      <c r="J309" s="317"/>
      <c r="K309" s="317"/>
      <c r="L309" s="317"/>
      <c r="M309" s="317"/>
      <c r="N309" s="317"/>
      <c r="O309" s="317"/>
      <c r="P309" s="317"/>
      <c r="Q309" s="317"/>
      <c r="R309" s="317"/>
      <c r="S309" s="317"/>
      <c r="T309" s="317"/>
      <c r="U309" s="317"/>
      <c r="V309" s="317"/>
      <c r="W309" s="317"/>
      <c r="X309" s="317"/>
      <c r="Y309" s="438"/>
      <c r="Z309" s="451"/>
      <c r="AA309" s="451"/>
      <c r="AB309" s="451"/>
      <c r="AC309" s="451"/>
      <c r="AD309" s="451"/>
      <c r="AE309" s="451"/>
      <c r="AF309" s="451"/>
      <c r="AG309" s="451"/>
      <c r="AH309" s="451"/>
      <c r="AI309" s="451"/>
      <c r="AJ309" s="451"/>
      <c r="AK309" s="451"/>
      <c r="AL309" s="451"/>
      <c r="AM309" s="332"/>
    </row>
    <row r="310" spans="1:39" ht="30" outlineLevel="1">
      <c r="A310" s="557">
        <v>28</v>
      </c>
      <c r="B310" s="555" t="s">
        <v>121</v>
      </c>
      <c r="C310" s="317" t="s">
        <v>25</v>
      </c>
      <c r="D310" s="321"/>
      <c r="E310" s="321"/>
      <c r="F310" s="321"/>
      <c r="G310" s="321"/>
      <c r="H310" s="321"/>
      <c r="I310" s="321"/>
      <c r="J310" s="321"/>
      <c r="K310" s="321"/>
      <c r="L310" s="321"/>
      <c r="M310" s="321"/>
      <c r="N310" s="321">
        <v>12</v>
      </c>
      <c r="O310" s="321"/>
      <c r="P310" s="321"/>
      <c r="Q310" s="321"/>
      <c r="R310" s="321"/>
      <c r="S310" s="321"/>
      <c r="T310" s="321"/>
      <c r="U310" s="321"/>
      <c r="V310" s="321"/>
      <c r="W310" s="321"/>
      <c r="X310" s="321"/>
      <c r="Y310" s="452"/>
      <c r="Z310" s="436"/>
      <c r="AA310" s="436"/>
      <c r="AB310" s="436"/>
      <c r="AC310" s="436"/>
      <c r="AD310" s="436"/>
      <c r="AE310" s="436"/>
      <c r="AF310" s="436"/>
      <c r="AG310" s="441"/>
      <c r="AH310" s="441"/>
      <c r="AI310" s="441"/>
      <c r="AJ310" s="441"/>
      <c r="AK310" s="441"/>
      <c r="AL310" s="441"/>
      <c r="AM310" s="322">
        <f>SUM(Y310:AL310)</f>
        <v>0</v>
      </c>
    </row>
    <row r="311" spans="1:39" outlineLevel="1">
      <c r="B311" s="320" t="s">
        <v>292</v>
      </c>
      <c r="C311" s="317" t="s">
        <v>164</v>
      </c>
      <c r="D311" s="321"/>
      <c r="E311" s="321"/>
      <c r="F311" s="321"/>
      <c r="G311" s="321"/>
      <c r="H311" s="321"/>
      <c r="I311" s="321"/>
      <c r="J311" s="321"/>
      <c r="K311" s="321"/>
      <c r="L311" s="321"/>
      <c r="M311" s="321"/>
      <c r="N311" s="321">
        <f>N310</f>
        <v>12</v>
      </c>
      <c r="O311" s="321"/>
      <c r="P311" s="321"/>
      <c r="Q311" s="321"/>
      <c r="R311" s="321"/>
      <c r="S311" s="321"/>
      <c r="T311" s="321"/>
      <c r="U311" s="321"/>
      <c r="V311" s="321"/>
      <c r="W311" s="321"/>
      <c r="X311" s="321"/>
      <c r="Y311" s="437">
        <f>Y310</f>
        <v>0</v>
      </c>
      <c r="Z311" s="437">
        <f t="shared" ref="Z311" si="842">Z310</f>
        <v>0</v>
      </c>
      <c r="AA311" s="437">
        <f t="shared" ref="AA311" si="843">AA310</f>
        <v>0</v>
      </c>
      <c r="AB311" s="437">
        <f t="shared" ref="AB311" si="844">AB310</f>
        <v>0</v>
      </c>
      <c r="AC311" s="437">
        <f t="shared" ref="AC311" si="845">AC310</f>
        <v>0</v>
      </c>
      <c r="AD311" s="437">
        <f t="shared" ref="AD311" si="846">AD310</f>
        <v>0</v>
      </c>
      <c r="AE311" s="437">
        <f t="shared" ref="AE311" si="847">AE310</f>
        <v>0</v>
      </c>
      <c r="AF311" s="437">
        <f t="shared" ref="AF311" si="848">AF310</f>
        <v>0</v>
      </c>
      <c r="AG311" s="437">
        <f t="shared" ref="AG311" si="849">AG310</f>
        <v>0</v>
      </c>
      <c r="AH311" s="437">
        <f t="shared" ref="AH311" si="850">AH310</f>
        <v>0</v>
      </c>
      <c r="AI311" s="437">
        <f t="shared" ref="AI311" si="851">AI310</f>
        <v>0</v>
      </c>
      <c r="AJ311" s="437">
        <f t="shared" ref="AJ311" si="852">AJ310</f>
        <v>0</v>
      </c>
      <c r="AK311" s="437">
        <f t="shared" ref="AK311" si="853">AK310</f>
        <v>0</v>
      </c>
      <c r="AL311" s="437">
        <f t="shared" ref="AL311" si="854">AL310</f>
        <v>0</v>
      </c>
      <c r="AM311" s="332"/>
    </row>
    <row r="312" spans="1:39" outlineLevel="1">
      <c r="B312" s="320"/>
      <c r="C312" s="317"/>
      <c r="D312" s="317"/>
      <c r="E312" s="317"/>
      <c r="F312" s="317"/>
      <c r="G312" s="317"/>
      <c r="H312" s="317"/>
      <c r="I312" s="317"/>
      <c r="J312" s="317"/>
      <c r="K312" s="317"/>
      <c r="L312" s="317"/>
      <c r="M312" s="317"/>
      <c r="N312" s="317"/>
      <c r="O312" s="317"/>
      <c r="P312" s="317"/>
      <c r="Q312" s="317"/>
      <c r="R312" s="317"/>
      <c r="S312" s="317"/>
      <c r="T312" s="317"/>
      <c r="U312" s="317"/>
      <c r="V312" s="317"/>
      <c r="W312" s="317"/>
      <c r="X312" s="317"/>
      <c r="Y312" s="438"/>
      <c r="Z312" s="451"/>
      <c r="AA312" s="451"/>
      <c r="AB312" s="451"/>
      <c r="AC312" s="451"/>
      <c r="AD312" s="451"/>
      <c r="AE312" s="451"/>
      <c r="AF312" s="451"/>
      <c r="AG312" s="451"/>
      <c r="AH312" s="451"/>
      <c r="AI312" s="451"/>
      <c r="AJ312" s="451"/>
      <c r="AK312" s="451"/>
      <c r="AL312" s="451"/>
      <c r="AM312" s="332"/>
    </row>
    <row r="313" spans="1:39" ht="30" outlineLevel="1">
      <c r="A313" s="557">
        <v>29</v>
      </c>
      <c r="B313" s="555" t="s">
        <v>122</v>
      </c>
      <c r="C313" s="317" t="s">
        <v>25</v>
      </c>
      <c r="D313" s="321"/>
      <c r="E313" s="321"/>
      <c r="F313" s="321"/>
      <c r="G313" s="321"/>
      <c r="H313" s="321"/>
      <c r="I313" s="321"/>
      <c r="J313" s="321"/>
      <c r="K313" s="321"/>
      <c r="L313" s="321"/>
      <c r="M313" s="321"/>
      <c r="N313" s="321">
        <v>3</v>
      </c>
      <c r="O313" s="321"/>
      <c r="P313" s="321"/>
      <c r="Q313" s="321"/>
      <c r="R313" s="321"/>
      <c r="S313" s="321"/>
      <c r="T313" s="321"/>
      <c r="U313" s="321"/>
      <c r="V313" s="321"/>
      <c r="W313" s="321"/>
      <c r="X313" s="321"/>
      <c r="Y313" s="452"/>
      <c r="Z313" s="436"/>
      <c r="AA313" s="436"/>
      <c r="AB313" s="436"/>
      <c r="AC313" s="436"/>
      <c r="AD313" s="436"/>
      <c r="AE313" s="436"/>
      <c r="AF313" s="436"/>
      <c r="AG313" s="441"/>
      <c r="AH313" s="441"/>
      <c r="AI313" s="441"/>
      <c r="AJ313" s="441"/>
      <c r="AK313" s="441"/>
      <c r="AL313" s="441"/>
      <c r="AM313" s="322">
        <f>SUM(Y313:AL313)</f>
        <v>0</v>
      </c>
    </row>
    <row r="314" spans="1:39" outlineLevel="1">
      <c r="B314" s="320" t="s">
        <v>292</v>
      </c>
      <c r="C314" s="317" t="s">
        <v>164</v>
      </c>
      <c r="D314" s="321"/>
      <c r="E314" s="321"/>
      <c r="F314" s="321"/>
      <c r="G314" s="321"/>
      <c r="H314" s="321"/>
      <c r="I314" s="321"/>
      <c r="J314" s="321"/>
      <c r="K314" s="321"/>
      <c r="L314" s="321"/>
      <c r="M314" s="321"/>
      <c r="N314" s="321">
        <f>N313</f>
        <v>3</v>
      </c>
      <c r="O314" s="321"/>
      <c r="P314" s="321"/>
      <c r="Q314" s="321"/>
      <c r="R314" s="321"/>
      <c r="S314" s="321"/>
      <c r="T314" s="321"/>
      <c r="U314" s="321"/>
      <c r="V314" s="321"/>
      <c r="W314" s="321"/>
      <c r="X314" s="321"/>
      <c r="Y314" s="437">
        <f>Y313</f>
        <v>0</v>
      </c>
      <c r="Z314" s="437">
        <f t="shared" ref="Z314" si="855">Z313</f>
        <v>0</v>
      </c>
      <c r="AA314" s="437">
        <f t="shared" ref="AA314" si="856">AA313</f>
        <v>0</v>
      </c>
      <c r="AB314" s="437">
        <f t="shared" ref="AB314" si="857">AB313</f>
        <v>0</v>
      </c>
      <c r="AC314" s="437">
        <f t="shared" ref="AC314" si="858">AC313</f>
        <v>0</v>
      </c>
      <c r="AD314" s="437">
        <f t="shared" ref="AD314" si="859">AD313</f>
        <v>0</v>
      </c>
      <c r="AE314" s="437">
        <f t="shared" ref="AE314" si="860">AE313</f>
        <v>0</v>
      </c>
      <c r="AF314" s="437">
        <f t="shared" ref="AF314" si="861">AF313</f>
        <v>0</v>
      </c>
      <c r="AG314" s="437">
        <f t="shared" ref="AG314" si="862">AG313</f>
        <v>0</v>
      </c>
      <c r="AH314" s="437">
        <f t="shared" ref="AH314" si="863">AH313</f>
        <v>0</v>
      </c>
      <c r="AI314" s="437">
        <f t="shared" ref="AI314" si="864">AI313</f>
        <v>0</v>
      </c>
      <c r="AJ314" s="437">
        <f t="shared" ref="AJ314" si="865">AJ313</f>
        <v>0</v>
      </c>
      <c r="AK314" s="437">
        <f t="shared" ref="AK314" si="866">AK313</f>
        <v>0</v>
      </c>
      <c r="AL314" s="437">
        <f t="shared" ref="AL314" si="867">AL313</f>
        <v>0</v>
      </c>
      <c r="AM314" s="332"/>
    </row>
    <row r="315" spans="1:39" outlineLevel="1">
      <c r="B315" s="320"/>
      <c r="C315" s="317"/>
      <c r="D315" s="317"/>
      <c r="E315" s="317"/>
      <c r="F315" s="317"/>
      <c r="G315" s="317"/>
      <c r="H315" s="317"/>
      <c r="I315" s="317"/>
      <c r="J315" s="317"/>
      <c r="K315" s="317"/>
      <c r="L315" s="317"/>
      <c r="M315" s="317"/>
      <c r="N315" s="317"/>
      <c r="O315" s="317"/>
      <c r="P315" s="317"/>
      <c r="Q315" s="317"/>
      <c r="R315" s="317"/>
      <c r="S315" s="317"/>
      <c r="T315" s="317"/>
      <c r="U315" s="317"/>
      <c r="V315" s="317"/>
      <c r="W315" s="317"/>
      <c r="X315" s="317"/>
      <c r="Y315" s="438"/>
      <c r="Z315" s="451"/>
      <c r="AA315" s="451"/>
      <c r="AB315" s="451"/>
      <c r="AC315" s="451"/>
      <c r="AD315" s="451"/>
      <c r="AE315" s="451"/>
      <c r="AF315" s="451"/>
      <c r="AG315" s="451"/>
      <c r="AH315" s="451"/>
      <c r="AI315" s="451"/>
      <c r="AJ315" s="451"/>
      <c r="AK315" s="451"/>
      <c r="AL315" s="451"/>
      <c r="AM315" s="332"/>
    </row>
    <row r="316" spans="1:39" ht="30" outlineLevel="1">
      <c r="A316" s="557">
        <v>30</v>
      </c>
      <c r="B316" s="555" t="s">
        <v>123</v>
      </c>
      <c r="C316" s="317" t="s">
        <v>25</v>
      </c>
      <c r="D316" s="321"/>
      <c r="E316" s="321"/>
      <c r="F316" s="321"/>
      <c r="G316" s="321"/>
      <c r="H316" s="321"/>
      <c r="I316" s="321"/>
      <c r="J316" s="321"/>
      <c r="K316" s="321"/>
      <c r="L316" s="321"/>
      <c r="M316" s="321"/>
      <c r="N316" s="321">
        <v>12</v>
      </c>
      <c r="O316" s="321"/>
      <c r="P316" s="321"/>
      <c r="Q316" s="321"/>
      <c r="R316" s="321"/>
      <c r="S316" s="321"/>
      <c r="T316" s="321"/>
      <c r="U316" s="321"/>
      <c r="V316" s="321"/>
      <c r="W316" s="321"/>
      <c r="X316" s="321"/>
      <c r="Y316" s="452"/>
      <c r="Z316" s="436"/>
      <c r="AA316" s="436"/>
      <c r="AB316" s="436"/>
      <c r="AC316" s="436"/>
      <c r="AD316" s="436"/>
      <c r="AE316" s="436"/>
      <c r="AF316" s="436"/>
      <c r="AG316" s="441"/>
      <c r="AH316" s="441"/>
      <c r="AI316" s="441"/>
      <c r="AJ316" s="441"/>
      <c r="AK316" s="441"/>
      <c r="AL316" s="441"/>
      <c r="AM316" s="322">
        <f>SUM(Y316:AL316)</f>
        <v>0</v>
      </c>
    </row>
    <row r="317" spans="1:39" outlineLevel="1">
      <c r="B317" s="320" t="s">
        <v>292</v>
      </c>
      <c r="C317" s="317" t="s">
        <v>164</v>
      </c>
      <c r="D317" s="321"/>
      <c r="E317" s="321"/>
      <c r="F317" s="321"/>
      <c r="G317" s="321"/>
      <c r="H317" s="321"/>
      <c r="I317" s="321"/>
      <c r="J317" s="321"/>
      <c r="K317" s="321"/>
      <c r="L317" s="321"/>
      <c r="M317" s="321"/>
      <c r="N317" s="321">
        <f>N316</f>
        <v>12</v>
      </c>
      <c r="O317" s="321"/>
      <c r="P317" s="321"/>
      <c r="Q317" s="321"/>
      <c r="R317" s="321"/>
      <c r="S317" s="321"/>
      <c r="T317" s="321"/>
      <c r="U317" s="321"/>
      <c r="V317" s="321"/>
      <c r="W317" s="321"/>
      <c r="X317" s="321"/>
      <c r="Y317" s="437">
        <f>Y316</f>
        <v>0</v>
      </c>
      <c r="Z317" s="437">
        <f t="shared" ref="Z317" si="868">Z316</f>
        <v>0</v>
      </c>
      <c r="AA317" s="437">
        <f t="shared" ref="AA317" si="869">AA316</f>
        <v>0</v>
      </c>
      <c r="AB317" s="437">
        <f t="shared" ref="AB317" si="870">AB316</f>
        <v>0</v>
      </c>
      <c r="AC317" s="437">
        <f t="shared" ref="AC317" si="871">AC316</f>
        <v>0</v>
      </c>
      <c r="AD317" s="437">
        <f t="shared" ref="AD317" si="872">AD316</f>
        <v>0</v>
      </c>
      <c r="AE317" s="437">
        <f t="shared" ref="AE317" si="873">AE316</f>
        <v>0</v>
      </c>
      <c r="AF317" s="437">
        <f t="shared" ref="AF317" si="874">AF316</f>
        <v>0</v>
      </c>
      <c r="AG317" s="437">
        <f t="shared" ref="AG317" si="875">AG316</f>
        <v>0</v>
      </c>
      <c r="AH317" s="437">
        <f t="shared" ref="AH317" si="876">AH316</f>
        <v>0</v>
      </c>
      <c r="AI317" s="437">
        <f t="shared" ref="AI317" si="877">AI316</f>
        <v>0</v>
      </c>
      <c r="AJ317" s="437">
        <f t="shared" ref="AJ317" si="878">AJ316</f>
        <v>0</v>
      </c>
      <c r="AK317" s="437">
        <f t="shared" ref="AK317" si="879">AK316</f>
        <v>0</v>
      </c>
      <c r="AL317" s="437">
        <f t="shared" ref="AL317" si="880">AL316</f>
        <v>0</v>
      </c>
      <c r="AM317" s="332"/>
    </row>
    <row r="318" spans="1:39" outlineLevel="1">
      <c r="B318" s="320"/>
      <c r="C318" s="317"/>
      <c r="D318" s="317"/>
      <c r="E318" s="317"/>
      <c r="F318" s="317"/>
      <c r="G318" s="317"/>
      <c r="H318" s="317"/>
      <c r="I318" s="317"/>
      <c r="J318" s="317"/>
      <c r="K318" s="317"/>
      <c r="L318" s="317"/>
      <c r="M318" s="317"/>
      <c r="N318" s="317"/>
      <c r="O318" s="317"/>
      <c r="P318" s="317"/>
      <c r="Q318" s="317"/>
      <c r="R318" s="317"/>
      <c r="S318" s="317"/>
      <c r="T318" s="317"/>
      <c r="U318" s="317"/>
      <c r="V318" s="317"/>
      <c r="W318" s="317"/>
      <c r="X318" s="317"/>
      <c r="Y318" s="438"/>
      <c r="Z318" s="451"/>
      <c r="AA318" s="451"/>
      <c r="AB318" s="451"/>
      <c r="AC318" s="451"/>
      <c r="AD318" s="451"/>
      <c r="AE318" s="451"/>
      <c r="AF318" s="451"/>
      <c r="AG318" s="451"/>
      <c r="AH318" s="451"/>
      <c r="AI318" s="451"/>
      <c r="AJ318" s="451"/>
      <c r="AK318" s="451"/>
      <c r="AL318" s="451"/>
      <c r="AM318" s="332"/>
    </row>
    <row r="319" spans="1:39" ht="30" outlineLevel="1">
      <c r="A319" s="557">
        <v>31</v>
      </c>
      <c r="B319" s="555" t="s">
        <v>124</v>
      </c>
      <c r="C319" s="317" t="s">
        <v>25</v>
      </c>
      <c r="D319" s="321"/>
      <c r="E319" s="321"/>
      <c r="F319" s="321"/>
      <c r="G319" s="321"/>
      <c r="H319" s="321"/>
      <c r="I319" s="321"/>
      <c r="J319" s="321"/>
      <c r="K319" s="321"/>
      <c r="L319" s="321"/>
      <c r="M319" s="321"/>
      <c r="N319" s="321">
        <v>12</v>
      </c>
      <c r="O319" s="321"/>
      <c r="P319" s="321"/>
      <c r="Q319" s="321"/>
      <c r="R319" s="321"/>
      <c r="S319" s="321"/>
      <c r="T319" s="321"/>
      <c r="U319" s="321"/>
      <c r="V319" s="321"/>
      <c r="W319" s="321"/>
      <c r="X319" s="321"/>
      <c r="Y319" s="452"/>
      <c r="Z319" s="436"/>
      <c r="AA319" s="436"/>
      <c r="AB319" s="436"/>
      <c r="AC319" s="436"/>
      <c r="AD319" s="436"/>
      <c r="AE319" s="436"/>
      <c r="AF319" s="436"/>
      <c r="AG319" s="441"/>
      <c r="AH319" s="441"/>
      <c r="AI319" s="441"/>
      <c r="AJ319" s="441"/>
      <c r="AK319" s="441"/>
      <c r="AL319" s="441"/>
      <c r="AM319" s="322">
        <f>SUM(Y319:AL319)</f>
        <v>0</v>
      </c>
    </row>
    <row r="320" spans="1:39" outlineLevel="1">
      <c r="B320" s="320" t="s">
        <v>292</v>
      </c>
      <c r="C320" s="317" t="s">
        <v>164</v>
      </c>
      <c r="D320" s="321"/>
      <c r="E320" s="321"/>
      <c r="F320" s="321"/>
      <c r="G320" s="321"/>
      <c r="H320" s="321"/>
      <c r="I320" s="321"/>
      <c r="J320" s="321"/>
      <c r="K320" s="321"/>
      <c r="L320" s="321"/>
      <c r="M320" s="321"/>
      <c r="N320" s="321">
        <f>N319</f>
        <v>12</v>
      </c>
      <c r="O320" s="321"/>
      <c r="P320" s="321"/>
      <c r="Q320" s="321"/>
      <c r="R320" s="321"/>
      <c r="S320" s="321"/>
      <c r="T320" s="321"/>
      <c r="U320" s="321"/>
      <c r="V320" s="321"/>
      <c r="W320" s="321"/>
      <c r="X320" s="321"/>
      <c r="Y320" s="437">
        <f>Y319</f>
        <v>0</v>
      </c>
      <c r="Z320" s="437">
        <f t="shared" ref="Z320" si="881">Z319</f>
        <v>0</v>
      </c>
      <c r="AA320" s="437">
        <f t="shared" ref="AA320" si="882">AA319</f>
        <v>0</v>
      </c>
      <c r="AB320" s="437">
        <f t="shared" ref="AB320" si="883">AB319</f>
        <v>0</v>
      </c>
      <c r="AC320" s="437">
        <f t="shared" ref="AC320" si="884">AC319</f>
        <v>0</v>
      </c>
      <c r="AD320" s="437">
        <f t="shared" ref="AD320" si="885">AD319</f>
        <v>0</v>
      </c>
      <c r="AE320" s="437">
        <f t="shared" ref="AE320" si="886">AE319</f>
        <v>0</v>
      </c>
      <c r="AF320" s="437">
        <f t="shared" ref="AF320" si="887">AF319</f>
        <v>0</v>
      </c>
      <c r="AG320" s="437">
        <f t="shared" ref="AG320" si="888">AG319</f>
        <v>0</v>
      </c>
      <c r="AH320" s="437">
        <f t="shared" ref="AH320" si="889">AH319</f>
        <v>0</v>
      </c>
      <c r="AI320" s="437">
        <f t="shared" ref="AI320" si="890">AI319</f>
        <v>0</v>
      </c>
      <c r="AJ320" s="437">
        <f t="shared" ref="AJ320" si="891">AJ319</f>
        <v>0</v>
      </c>
      <c r="AK320" s="437">
        <f t="shared" ref="AK320" si="892">AK319</f>
        <v>0</v>
      </c>
      <c r="AL320" s="437">
        <f t="shared" ref="AL320" si="893">AL319</f>
        <v>0</v>
      </c>
      <c r="AM320" s="332"/>
    </row>
    <row r="321" spans="1:39" outlineLevel="1">
      <c r="B321" s="555"/>
      <c r="C321" s="317"/>
      <c r="D321" s="317"/>
      <c r="E321" s="317"/>
      <c r="F321" s="317"/>
      <c r="G321" s="317"/>
      <c r="H321" s="317"/>
      <c r="I321" s="317"/>
      <c r="J321" s="317"/>
      <c r="K321" s="317"/>
      <c r="L321" s="317"/>
      <c r="M321" s="317"/>
      <c r="N321" s="317"/>
      <c r="O321" s="317"/>
      <c r="P321" s="317"/>
      <c r="Q321" s="317"/>
      <c r="R321" s="317"/>
      <c r="S321" s="317"/>
      <c r="T321" s="317"/>
      <c r="U321" s="317"/>
      <c r="V321" s="317"/>
      <c r="W321" s="317"/>
      <c r="X321" s="317"/>
      <c r="Y321" s="438"/>
      <c r="Z321" s="451"/>
      <c r="AA321" s="451"/>
      <c r="AB321" s="451"/>
      <c r="AC321" s="451"/>
      <c r="AD321" s="451"/>
      <c r="AE321" s="451"/>
      <c r="AF321" s="451"/>
      <c r="AG321" s="451"/>
      <c r="AH321" s="451"/>
      <c r="AI321" s="451"/>
      <c r="AJ321" s="451"/>
      <c r="AK321" s="451"/>
      <c r="AL321" s="451"/>
      <c r="AM321" s="332"/>
    </row>
    <row r="322" spans="1:39" ht="30" outlineLevel="1">
      <c r="A322" s="557">
        <v>32</v>
      </c>
      <c r="B322" s="555" t="s">
        <v>125</v>
      </c>
      <c r="C322" s="317" t="s">
        <v>25</v>
      </c>
      <c r="D322" s="321"/>
      <c r="E322" s="321"/>
      <c r="F322" s="321"/>
      <c r="G322" s="321"/>
      <c r="H322" s="321"/>
      <c r="I322" s="321"/>
      <c r="J322" s="321"/>
      <c r="K322" s="321"/>
      <c r="L322" s="321"/>
      <c r="M322" s="321"/>
      <c r="N322" s="321">
        <v>12</v>
      </c>
      <c r="O322" s="321"/>
      <c r="P322" s="321"/>
      <c r="Q322" s="321"/>
      <c r="R322" s="321"/>
      <c r="S322" s="321"/>
      <c r="T322" s="321"/>
      <c r="U322" s="321"/>
      <c r="V322" s="321"/>
      <c r="W322" s="321"/>
      <c r="X322" s="321"/>
      <c r="Y322" s="452"/>
      <c r="Z322" s="436"/>
      <c r="AA322" s="436"/>
      <c r="AB322" s="436"/>
      <c r="AC322" s="436"/>
      <c r="AD322" s="436"/>
      <c r="AE322" s="436"/>
      <c r="AF322" s="436"/>
      <c r="AG322" s="441"/>
      <c r="AH322" s="441"/>
      <c r="AI322" s="441"/>
      <c r="AJ322" s="441"/>
      <c r="AK322" s="441"/>
      <c r="AL322" s="441"/>
      <c r="AM322" s="322">
        <f>SUM(Y322:AL322)</f>
        <v>0</v>
      </c>
    </row>
    <row r="323" spans="1:39" outlineLevel="1">
      <c r="B323" s="320" t="s">
        <v>292</v>
      </c>
      <c r="C323" s="317" t="s">
        <v>164</v>
      </c>
      <c r="D323" s="321"/>
      <c r="E323" s="321"/>
      <c r="F323" s="321"/>
      <c r="G323" s="321"/>
      <c r="H323" s="321"/>
      <c r="I323" s="321"/>
      <c r="J323" s="321"/>
      <c r="K323" s="321"/>
      <c r="L323" s="321"/>
      <c r="M323" s="321"/>
      <c r="N323" s="321">
        <f>N322</f>
        <v>12</v>
      </c>
      <c r="O323" s="321"/>
      <c r="P323" s="321"/>
      <c r="Q323" s="321"/>
      <c r="R323" s="321"/>
      <c r="S323" s="321"/>
      <c r="T323" s="321"/>
      <c r="U323" s="321"/>
      <c r="V323" s="321"/>
      <c r="W323" s="321"/>
      <c r="X323" s="321"/>
      <c r="Y323" s="437">
        <f>Y322</f>
        <v>0</v>
      </c>
      <c r="Z323" s="437">
        <f t="shared" ref="Z323" si="894">Z322</f>
        <v>0</v>
      </c>
      <c r="AA323" s="437">
        <f t="shared" ref="AA323" si="895">AA322</f>
        <v>0</v>
      </c>
      <c r="AB323" s="437">
        <f t="shared" ref="AB323" si="896">AB322</f>
        <v>0</v>
      </c>
      <c r="AC323" s="437">
        <f t="shared" ref="AC323" si="897">AC322</f>
        <v>0</v>
      </c>
      <c r="AD323" s="437">
        <f t="shared" ref="AD323" si="898">AD322</f>
        <v>0</v>
      </c>
      <c r="AE323" s="437">
        <f t="shared" ref="AE323" si="899">AE322</f>
        <v>0</v>
      </c>
      <c r="AF323" s="437">
        <f t="shared" ref="AF323" si="900">AF322</f>
        <v>0</v>
      </c>
      <c r="AG323" s="437">
        <f t="shared" ref="AG323" si="901">AG322</f>
        <v>0</v>
      </c>
      <c r="AH323" s="437">
        <f t="shared" ref="AH323" si="902">AH322</f>
        <v>0</v>
      </c>
      <c r="AI323" s="437">
        <f t="shared" ref="AI323" si="903">AI322</f>
        <v>0</v>
      </c>
      <c r="AJ323" s="437">
        <f t="shared" ref="AJ323" si="904">AJ322</f>
        <v>0</v>
      </c>
      <c r="AK323" s="437">
        <f t="shared" ref="AK323" si="905">AK322</f>
        <v>0</v>
      </c>
      <c r="AL323" s="437">
        <f t="shared" ref="AL323" si="906">AL322</f>
        <v>0</v>
      </c>
      <c r="AM323" s="332"/>
    </row>
    <row r="324" spans="1:39" outlineLevel="1">
      <c r="B324" s="555"/>
      <c r="C324" s="317"/>
      <c r="D324" s="317"/>
      <c r="E324" s="317"/>
      <c r="F324" s="317"/>
      <c r="G324" s="317"/>
      <c r="H324" s="317"/>
      <c r="I324" s="317"/>
      <c r="J324" s="317"/>
      <c r="K324" s="317"/>
      <c r="L324" s="317"/>
      <c r="M324" s="317"/>
      <c r="N324" s="317"/>
      <c r="O324" s="317"/>
      <c r="P324" s="317"/>
      <c r="Q324" s="317"/>
      <c r="R324" s="317"/>
      <c r="S324" s="317"/>
      <c r="T324" s="317"/>
      <c r="U324" s="317"/>
      <c r="V324" s="317"/>
      <c r="W324" s="317"/>
      <c r="X324" s="317"/>
      <c r="Y324" s="438"/>
      <c r="Z324" s="451"/>
      <c r="AA324" s="451"/>
      <c r="AB324" s="451"/>
      <c r="AC324" s="451"/>
      <c r="AD324" s="451"/>
      <c r="AE324" s="451"/>
      <c r="AF324" s="451"/>
      <c r="AG324" s="451"/>
      <c r="AH324" s="451"/>
      <c r="AI324" s="451"/>
      <c r="AJ324" s="451"/>
      <c r="AK324" s="451"/>
      <c r="AL324" s="451"/>
      <c r="AM324" s="332"/>
    </row>
    <row r="325" spans="1:39" ht="15.75" outlineLevel="1">
      <c r="B325" s="314" t="s">
        <v>514</v>
      </c>
      <c r="C325" s="317"/>
      <c r="D325" s="317"/>
      <c r="E325" s="317"/>
      <c r="F325" s="317"/>
      <c r="G325" s="317"/>
      <c r="H325" s="317"/>
      <c r="I325" s="317"/>
      <c r="J325" s="317"/>
      <c r="K325" s="317"/>
      <c r="L325" s="317"/>
      <c r="M325" s="317"/>
      <c r="N325" s="317"/>
      <c r="O325" s="317"/>
      <c r="P325" s="317"/>
      <c r="Q325" s="317"/>
      <c r="R325" s="317"/>
      <c r="S325" s="317"/>
      <c r="T325" s="317"/>
      <c r="U325" s="317"/>
      <c r="V325" s="317"/>
      <c r="W325" s="317"/>
      <c r="X325" s="317"/>
      <c r="Y325" s="438"/>
      <c r="Z325" s="451"/>
      <c r="AA325" s="451"/>
      <c r="AB325" s="451"/>
      <c r="AC325" s="451"/>
      <c r="AD325" s="451"/>
      <c r="AE325" s="451"/>
      <c r="AF325" s="451"/>
      <c r="AG325" s="451"/>
      <c r="AH325" s="451"/>
      <c r="AI325" s="451"/>
      <c r="AJ325" s="451"/>
      <c r="AK325" s="451"/>
      <c r="AL325" s="451"/>
      <c r="AM325" s="332"/>
    </row>
    <row r="326" spans="1:39" outlineLevel="1">
      <c r="A326" s="557">
        <v>33</v>
      </c>
      <c r="B326" s="555" t="s">
        <v>126</v>
      </c>
      <c r="C326" s="317" t="s">
        <v>25</v>
      </c>
      <c r="D326" s="321"/>
      <c r="E326" s="321"/>
      <c r="F326" s="321"/>
      <c r="G326" s="321"/>
      <c r="H326" s="321"/>
      <c r="I326" s="321"/>
      <c r="J326" s="321"/>
      <c r="K326" s="321"/>
      <c r="L326" s="321"/>
      <c r="M326" s="321"/>
      <c r="N326" s="321">
        <v>0</v>
      </c>
      <c r="O326" s="321"/>
      <c r="P326" s="321"/>
      <c r="Q326" s="321"/>
      <c r="R326" s="321"/>
      <c r="S326" s="321"/>
      <c r="T326" s="321"/>
      <c r="U326" s="321"/>
      <c r="V326" s="321"/>
      <c r="W326" s="321"/>
      <c r="X326" s="321"/>
      <c r="Y326" s="452"/>
      <c r="Z326" s="436"/>
      <c r="AA326" s="436"/>
      <c r="AB326" s="436"/>
      <c r="AC326" s="436"/>
      <c r="AD326" s="436"/>
      <c r="AE326" s="436"/>
      <c r="AF326" s="436"/>
      <c r="AG326" s="441"/>
      <c r="AH326" s="441"/>
      <c r="AI326" s="441"/>
      <c r="AJ326" s="441"/>
      <c r="AK326" s="441"/>
      <c r="AL326" s="441"/>
      <c r="AM326" s="322">
        <f>SUM(Y326:AL326)</f>
        <v>0</v>
      </c>
    </row>
    <row r="327" spans="1:39" outlineLevel="1">
      <c r="B327" s="320" t="s">
        <v>292</v>
      </c>
      <c r="C327" s="317" t="s">
        <v>164</v>
      </c>
      <c r="D327" s="321"/>
      <c r="E327" s="321"/>
      <c r="F327" s="321"/>
      <c r="G327" s="321"/>
      <c r="H327" s="321"/>
      <c r="I327" s="321"/>
      <c r="J327" s="321"/>
      <c r="K327" s="321"/>
      <c r="L327" s="321"/>
      <c r="M327" s="321"/>
      <c r="N327" s="321">
        <f>N326</f>
        <v>0</v>
      </c>
      <c r="O327" s="321"/>
      <c r="P327" s="321"/>
      <c r="Q327" s="321"/>
      <c r="R327" s="321"/>
      <c r="S327" s="321"/>
      <c r="T327" s="321"/>
      <c r="U327" s="321"/>
      <c r="V327" s="321"/>
      <c r="W327" s="321"/>
      <c r="X327" s="321"/>
      <c r="Y327" s="437">
        <f>Y326</f>
        <v>0</v>
      </c>
      <c r="Z327" s="437">
        <f t="shared" ref="Z327" si="907">Z326</f>
        <v>0</v>
      </c>
      <c r="AA327" s="437">
        <f t="shared" ref="AA327" si="908">AA326</f>
        <v>0</v>
      </c>
      <c r="AB327" s="437">
        <f t="shared" ref="AB327" si="909">AB326</f>
        <v>0</v>
      </c>
      <c r="AC327" s="437">
        <f t="shared" ref="AC327" si="910">AC326</f>
        <v>0</v>
      </c>
      <c r="AD327" s="437">
        <f t="shared" ref="AD327" si="911">AD326</f>
        <v>0</v>
      </c>
      <c r="AE327" s="437">
        <f t="shared" ref="AE327" si="912">AE326</f>
        <v>0</v>
      </c>
      <c r="AF327" s="437">
        <f t="shared" ref="AF327" si="913">AF326</f>
        <v>0</v>
      </c>
      <c r="AG327" s="437">
        <f t="shared" ref="AG327" si="914">AG326</f>
        <v>0</v>
      </c>
      <c r="AH327" s="437">
        <f t="shared" ref="AH327" si="915">AH326</f>
        <v>0</v>
      </c>
      <c r="AI327" s="437">
        <f t="shared" ref="AI327" si="916">AI326</f>
        <v>0</v>
      </c>
      <c r="AJ327" s="437">
        <f t="shared" ref="AJ327" si="917">AJ326</f>
        <v>0</v>
      </c>
      <c r="AK327" s="437">
        <f t="shared" ref="AK327" si="918">AK326</f>
        <v>0</v>
      </c>
      <c r="AL327" s="437">
        <f t="shared" ref="AL327" si="919">AL326</f>
        <v>0</v>
      </c>
      <c r="AM327" s="332"/>
    </row>
    <row r="328" spans="1:39" outlineLevel="1">
      <c r="B328" s="555"/>
      <c r="C328" s="317"/>
      <c r="D328" s="317"/>
      <c r="E328" s="317"/>
      <c r="F328" s="317"/>
      <c r="G328" s="317"/>
      <c r="H328" s="317"/>
      <c r="I328" s="317"/>
      <c r="J328" s="317"/>
      <c r="K328" s="317"/>
      <c r="L328" s="317"/>
      <c r="M328" s="317"/>
      <c r="N328" s="317"/>
      <c r="O328" s="317"/>
      <c r="P328" s="317"/>
      <c r="Q328" s="317"/>
      <c r="R328" s="317"/>
      <c r="S328" s="317"/>
      <c r="T328" s="317"/>
      <c r="U328" s="317"/>
      <c r="V328" s="317"/>
      <c r="W328" s="317"/>
      <c r="X328" s="317"/>
      <c r="Y328" s="438"/>
      <c r="Z328" s="451"/>
      <c r="AA328" s="451"/>
      <c r="AB328" s="451"/>
      <c r="AC328" s="451"/>
      <c r="AD328" s="451"/>
      <c r="AE328" s="451"/>
      <c r="AF328" s="451"/>
      <c r="AG328" s="451"/>
      <c r="AH328" s="451"/>
      <c r="AI328" s="451"/>
      <c r="AJ328" s="451"/>
      <c r="AK328" s="451"/>
      <c r="AL328" s="451"/>
      <c r="AM328" s="332"/>
    </row>
    <row r="329" spans="1:39" outlineLevel="1">
      <c r="A329" s="557">
        <v>34</v>
      </c>
      <c r="B329" s="555" t="s">
        <v>127</v>
      </c>
      <c r="C329" s="317" t="s">
        <v>25</v>
      </c>
      <c r="D329" s="321"/>
      <c r="E329" s="321"/>
      <c r="F329" s="321"/>
      <c r="G329" s="321"/>
      <c r="H329" s="321"/>
      <c r="I329" s="321"/>
      <c r="J329" s="321"/>
      <c r="K329" s="321"/>
      <c r="L329" s="321"/>
      <c r="M329" s="321"/>
      <c r="N329" s="321">
        <v>0</v>
      </c>
      <c r="O329" s="321"/>
      <c r="P329" s="321"/>
      <c r="Q329" s="321"/>
      <c r="R329" s="321"/>
      <c r="S329" s="321"/>
      <c r="T329" s="321"/>
      <c r="U329" s="321"/>
      <c r="V329" s="321"/>
      <c r="W329" s="321"/>
      <c r="X329" s="321"/>
      <c r="Y329" s="452"/>
      <c r="Z329" s="436"/>
      <c r="AA329" s="436"/>
      <c r="AB329" s="436"/>
      <c r="AC329" s="436"/>
      <c r="AD329" s="436"/>
      <c r="AE329" s="436"/>
      <c r="AF329" s="436"/>
      <c r="AG329" s="441"/>
      <c r="AH329" s="441"/>
      <c r="AI329" s="441"/>
      <c r="AJ329" s="441"/>
      <c r="AK329" s="441"/>
      <c r="AL329" s="441"/>
      <c r="AM329" s="322">
        <f>SUM(Y329:AL329)</f>
        <v>0</v>
      </c>
    </row>
    <row r="330" spans="1:39" outlineLevel="1">
      <c r="B330" s="320" t="s">
        <v>292</v>
      </c>
      <c r="C330" s="317" t="s">
        <v>164</v>
      </c>
      <c r="D330" s="321"/>
      <c r="E330" s="321"/>
      <c r="F330" s="321"/>
      <c r="G330" s="321"/>
      <c r="H330" s="321"/>
      <c r="I330" s="321"/>
      <c r="J330" s="321"/>
      <c r="K330" s="321"/>
      <c r="L330" s="321"/>
      <c r="M330" s="321"/>
      <c r="N330" s="321">
        <f>N329</f>
        <v>0</v>
      </c>
      <c r="O330" s="321"/>
      <c r="P330" s="321"/>
      <c r="Q330" s="321"/>
      <c r="R330" s="321"/>
      <c r="S330" s="321"/>
      <c r="T330" s="321"/>
      <c r="U330" s="321"/>
      <c r="V330" s="321"/>
      <c r="W330" s="321"/>
      <c r="X330" s="321"/>
      <c r="Y330" s="437">
        <f>Y329</f>
        <v>0</v>
      </c>
      <c r="Z330" s="437">
        <f t="shared" ref="Z330" si="920">Z329</f>
        <v>0</v>
      </c>
      <c r="AA330" s="437">
        <f t="shared" ref="AA330" si="921">AA329</f>
        <v>0</v>
      </c>
      <c r="AB330" s="437">
        <f t="shared" ref="AB330" si="922">AB329</f>
        <v>0</v>
      </c>
      <c r="AC330" s="437">
        <f t="shared" ref="AC330" si="923">AC329</f>
        <v>0</v>
      </c>
      <c r="AD330" s="437">
        <f t="shared" ref="AD330" si="924">AD329</f>
        <v>0</v>
      </c>
      <c r="AE330" s="437">
        <f t="shared" ref="AE330" si="925">AE329</f>
        <v>0</v>
      </c>
      <c r="AF330" s="437">
        <f t="shared" ref="AF330" si="926">AF329</f>
        <v>0</v>
      </c>
      <c r="AG330" s="437">
        <f t="shared" ref="AG330" si="927">AG329</f>
        <v>0</v>
      </c>
      <c r="AH330" s="437">
        <f t="shared" ref="AH330" si="928">AH329</f>
        <v>0</v>
      </c>
      <c r="AI330" s="437">
        <f t="shared" ref="AI330" si="929">AI329</f>
        <v>0</v>
      </c>
      <c r="AJ330" s="437">
        <f t="shared" ref="AJ330" si="930">AJ329</f>
        <v>0</v>
      </c>
      <c r="AK330" s="437">
        <f t="shared" ref="AK330" si="931">AK329</f>
        <v>0</v>
      </c>
      <c r="AL330" s="437">
        <f t="shared" ref="AL330" si="932">AL329</f>
        <v>0</v>
      </c>
      <c r="AM330" s="332"/>
    </row>
    <row r="331" spans="1:39" outlineLevel="1">
      <c r="B331" s="555"/>
      <c r="C331" s="317"/>
      <c r="D331" s="317"/>
      <c r="E331" s="317"/>
      <c r="F331" s="317"/>
      <c r="G331" s="317"/>
      <c r="H331" s="317"/>
      <c r="I331" s="317"/>
      <c r="J331" s="317"/>
      <c r="K331" s="317"/>
      <c r="L331" s="317"/>
      <c r="M331" s="317"/>
      <c r="N331" s="317"/>
      <c r="O331" s="317"/>
      <c r="P331" s="317"/>
      <c r="Q331" s="317"/>
      <c r="R331" s="317"/>
      <c r="S331" s="317"/>
      <c r="T331" s="317"/>
      <c r="U331" s="317"/>
      <c r="V331" s="317"/>
      <c r="W331" s="317"/>
      <c r="X331" s="317"/>
      <c r="Y331" s="438"/>
      <c r="Z331" s="451"/>
      <c r="AA331" s="451"/>
      <c r="AB331" s="451"/>
      <c r="AC331" s="451"/>
      <c r="AD331" s="451"/>
      <c r="AE331" s="451"/>
      <c r="AF331" s="451"/>
      <c r="AG331" s="451"/>
      <c r="AH331" s="451"/>
      <c r="AI331" s="451"/>
      <c r="AJ331" s="451"/>
      <c r="AK331" s="451"/>
      <c r="AL331" s="451"/>
      <c r="AM331" s="332"/>
    </row>
    <row r="332" spans="1:39" outlineLevel="1">
      <c r="A332" s="557">
        <v>35</v>
      </c>
      <c r="B332" s="555" t="s">
        <v>128</v>
      </c>
      <c r="C332" s="317" t="s">
        <v>25</v>
      </c>
      <c r="D332" s="321"/>
      <c r="E332" s="321"/>
      <c r="F332" s="321"/>
      <c r="G332" s="321"/>
      <c r="H332" s="321"/>
      <c r="I332" s="321"/>
      <c r="J332" s="321"/>
      <c r="K332" s="321"/>
      <c r="L332" s="321"/>
      <c r="M332" s="321"/>
      <c r="N332" s="321">
        <v>0</v>
      </c>
      <c r="O332" s="321"/>
      <c r="P332" s="321"/>
      <c r="Q332" s="321"/>
      <c r="R332" s="321"/>
      <c r="S332" s="321"/>
      <c r="T332" s="321"/>
      <c r="U332" s="321"/>
      <c r="V332" s="321"/>
      <c r="W332" s="321"/>
      <c r="X332" s="321"/>
      <c r="Y332" s="452"/>
      <c r="Z332" s="436"/>
      <c r="AA332" s="436"/>
      <c r="AB332" s="436"/>
      <c r="AC332" s="436"/>
      <c r="AD332" s="436"/>
      <c r="AE332" s="436"/>
      <c r="AF332" s="436"/>
      <c r="AG332" s="441"/>
      <c r="AH332" s="441"/>
      <c r="AI332" s="441"/>
      <c r="AJ332" s="441"/>
      <c r="AK332" s="441"/>
      <c r="AL332" s="441"/>
      <c r="AM332" s="322">
        <f>SUM(Y332:AL332)</f>
        <v>0</v>
      </c>
    </row>
    <row r="333" spans="1:39" outlineLevel="1">
      <c r="B333" s="320" t="s">
        <v>292</v>
      </c>
      <c r="C333" s="317" t="s">
        <v>164</v>
      </c>
      <c r="D333" s="321"/>
      <c r="E333" s="321"/>
      <c r="F333" s="321"/>
      <c r="G333" s="321"/>
      <c r="H333" s="321"/>
      <c r="I333" s="321"/>
      <c r="J333" s="321"/>
      <c r="K333" s="321"/>
      <c r="L333" s="321"/>
      <c r="M333" s="321"/>
      <c r="N333" s="321">
        <f>N332</f>
        <v>0</v>
      </c>
      <c r="O333" s="321"/>
      <c r="P333" s="321"/>
      <c r="Q333" s="321"/>
      <c r="R333" s="321"/>
      <c r="S333" s="321"/>
      <c r="T333" s="321"/>
      <c r="U333" s="321"/>
      <c r="V333" s="321"/>
      <c r="W333" s="321"/>
      <c r="X333" s="321"/>
      <c r="Y333" s="437">
        <f>Y332</f>
        <v>0</v>
      </c>
      <c r="Z333" s="437">
        <f t="shared" ref="Z333" si="933">Z332</f>
        <v>0</v>
      </c>
      <c r="AA333" s="437">
        <f t="shared" ref="AA333" si="934">AA332</f>
        <v>0</v>
      </c>
      <c r="AB333" s="437">
        <f t="shared" ref="AB333" si="935">AB332</f>
        <v>0</v>
      </c>
      <c r="AC333" s="437">
        <f t="shared" ref="AC333" si="936">AC332</f>
        <v>0</v>
      </c>
      <c r="AD333" s="437">
        <f t="shared" ref="AD333" si="937">AD332</f>
        <v>0</v>
      </c>
      <c r="AE333" s="437">
        <f t="shared" ref="AE333" si="938">AE332</f>
        <v>0</v>
      </c>
      <c r="AF333" s="437">
        <f t="shared" ref="AF333" si="939">AF332</f>
        <v>0</v>
      </c>
      <c r="AG333" s="437">
        <f t="shared" ref="AG333" si="940">AG332</f>
        <v>0</v>
      </c>
      <c r="AH333" s="437">
        <f t="shared" ref="AH333" si="941">AH332</f>
        <v>0</v>
      </c>
      <c r="AI333" s="437">
        <f t="shared" ref="AI333" si="942">AI332</f>
        <v>0</v>
      </c>
      <c r="AJ333" s="437">
        <f t="shared" ref="AJ333" si="943">AJ332</f>
        <v>0</v>
      </c>
      <c r="AK333" s="437">
        <f t="shared" ref="AK333" si="944">AK332</f>
        <v>0</v>
      </c>
      <c r="AL333" s="437">
        <f t="shared" ref="AL333" si="945">AL332</f>
        <v>0</v>
      </c>
      <c r="AM333" s="332"/>
    </row>
    <row r="334" spans="1:39" outlineLevel="1">
      <c r="B334" s="320"/>
      <c r="C334" s="317"/>
      <c r="D334" s="317"/>
      <c r="E334" s="317"/>
      <c r="F334" s="317"/>
      <c r="G334" s="317"/>
      <c r="H334" s="317"/>
      <c r="I334" s="317"/>
      <c r="J334" s="317"/>
      <c r="K334" s="317"/>
      <c r="L334" s="317"/>
      <c r="M334" s="317"/>
      <c r="N334" s="317"/>
      <c r="O334" s="317"/>
      <c r="P334" s="317"/>
      <c r="Q334" s="317"/>
      <c r="R334" s="317"/>
      <c r="S334" s="317"/>
      <c r="T334" s="317"/>
      <c r="U334" s="317"/>
      <c r="V334" s="317"/>
      <c r="W334" s="317"/>
      <c r="X334" s="317"/>
      <c r="Y334" s="438"/>
      <c r="Z334" s="451"/>
      <c r="AA334" s="451"/>
      <c r="AB334" s="451"/>
      <c r="AC334" s="451"/>
      <c r="AD334" s="451"/>
      <c r="AE334" s="451"/>
      <c r="AF334" s="451"/>
      <c r="AG334" s="451"/>
      <c r="AH334" s="451"/>
      <c r="AI334" s="451"/>
      <c r="AJ334" s="451"/>
      <c r="AK334" s="451"/>
      <c r="AL334" s="451"/>
      <c r="AM334" s="332"/>
    </row>
    <row r="335" spans="1:39" ht="15.75" outlineLevel="1">
      <c r="B335" s="314" t="s">
        <v>515</v>
      </c>
      <c r="C335" s="317"/>
      <c r="D335" s="317"/>
      <c r="E335" s="317"/>
      <c r="F335" s="317"/>
      <c r="G335" s="317"/>
      <c r="H335" s="317"/>
      <c r="I335" s="317"/>
      <c r="J335" s="317"/>
      <c r="K335" s="317"/>
      <c r="L335" s="317"/>
      <c r="M335" s="317"/>
      <c r="N335" s="317"/>
      <c r="O335" s="317"/>
      <c r="P335" s="317"/>
      <c r="Q335" s="317"/>
      <c r="R335" s="317"/>
      <c r="S335" s="317"/>
      <c r="T335" s="317"/>
      <c r="U335" s="317"/>
      <c r="V335" s="317"/>
      <c r="W335" s="317"/>
      <c r="X335" s="317"/>
      <c r="Y335" s="438"/>
      <c r="Z335" s="451"/>
      <c r="AA335" s="451"/>
      <c r="AB335" s="451"/>
      <c r="AC335" s="451"/>
      <c r="AD335" s="451"/>
      <c r="AE335" s="451"/>
      <c r="AF335" s="451"/>
      <c r="AG335" s="451"/>
      <c r="AH335" s="451"/>
      <c r="AI335" s="451"/>
      <c r="AJ335" s="451"/>
      <c r="AK335" s="451"/>
      <c r="AL335" s="451"/>
      <c r="AM335" s="332"/>
    </row>
    <row r="336" spans="1:39" ht="45" outlineLevel="1">
      <c r="A336" s="557">
        <v>36</v>
      </c>
      <c r="B336" s="555" t="s">
        <v>129</v>
      </c>
      <c r="C336" s="317" t="s">
        <v>25</v>
      </c>
      <c r="D336" s="321"/>
      <c r="E336" s="321"/>
      <c r="F336" s="321"/>
      <c r="G336" s="321"/>
      <c r="H336" s="321"/>
      <c r="I336" s="321"/>
      <c r="J336" s="321"/>
      <c r="K336" s="321"/>
      <c r="L336" s="321"/>
      <c r="M336" s="321"/>
      <c r="N336" s="321">
        <v>0</v>
      </c>
      <c r="O336" s="321"/>
      <c r="P336" s="321"/>
      <c r="Q336" s="321"/>
      <c r="R336" s="321"/>
      <c r="S336" s="321"/>
      <c r="T336" s="321"/>
      <c r="U336" s="321"/>
      <c r="V336" s="321"/>
      <c r="W336" s="321"/>
      <c r="X336" s="321"/>
      <c r="Y336" s="452"/>
      <c r="Z336" s="436"/>
      <c r="AA336" s="436"/>
      <c r="AB336" s="436"/>
      <c r="AC336" s="436"/>
      <c r="AD336" s="436"/>
      <c r="AE336" s="436"/>
      <c r="AF336" s="436"/>
      <c r="AG336" s="441"/>
      <c r="AH336" s="441"/>
      <c r="AI336" s="441"/>
      <c r="AJ336" s="441"/>
      <c r="AK336" s="441"/>
      <c r="AL336" s="441"/>
      <c r="AM336" s="322">
        <f>SUM(Y336:AL336)</f>
        <v>0</v>
      </c>
    </row>
    <row r="337" spans="1:39" outlineLevel="1">
      <c r="B337" s="320" t="s">
        <v>292</v>
      </c>
      <c r="C337" s="317" t="s">
        <v>164</v>
      </c>
      <c r="D337" s="321"/>
      <c r="E337" s="321"/>
      <c r="F337" s="321"/>
      <c r="G337" s="321"/>
      <c r="H337" s="321"/>
      <c r="I337" s="321"/>
      <c r="J337" s="321"/>
      <c r="K337" s="321"/>
      <c r="L337" s="321"/>
      <c r="M337" s="321"/>
      <c r="N337" s="321">
        <f>N336</f>
        <v>0</v>
      </c>
      <c r="O337" s="321"/>
      <c r="P337" s="321"/>
      <c r="Q337" s="321"/>
      <c r="R337" s="321"/>
      <c r="S337" s="321"/>
      <c r="T337" s="321"/>
      <c r="U337" s="321"/>
      <c r="V337" s="321"/>
      <c r="W337" s="321"/>
      <c r="X337" s="321"/>
      <c r="Y337" s="437">
        <f>Y336</f>
        <v>0</v>
      </c>
      <c r="Z337" s="437">
        <f t="shared" ref="Z337" si="946">Z336</f>
        <v>0</v>
      </c>
      <c r="AA337" s="437">
        <f t="shared" ref="AA337" si="947">AA336</f>
        <v>0</v>
      </c>
      <c r="AB337" s="437">
        <f t="shared" ref="AB337" si="948">AB336</f>
        <v>0</v>
      </c>
      <c r="AC337" s="437">
        <f t="shared" ref="AC337" si="949">AC336</f>
        <v>0</v>
      </c>
      <c r="AD337" s="437">
        <f t="shared" ref="AD337" si="950">AD336</f>
        <v>0</v>
      </c>
      <c r="AE337" s="437">
        <f t="shared" ref="AE337" si="951">AE336</f>
        <v>0</v>
      </c>
      <c r="AF337" s="437">
        <f t="shared" ref="AF337" si="952">AF336</f>
        <v>0</v>
      </c>
      <c r="AG337" s="437">
        <f t="shared" ref="AG337" si="953">AG336</f>
        <v>0</v>
      </c>
      <c r="AH337" s="437">
        <f t="shared" ref="AH337" si="954">AH336</f>
        <v>0</v>
      </c>
      <c r="AI337" s="437">
        <f t="shared" ref="AI337" si="955">AI336</f>
        <v>0</v>
      </c>
      <c r="AJ337" s="437">
        <f t="shared" ref="AJ337" si="956">AJ336</f>
        <v>0</v>
      </c>
      <c r="AK337" s="437">
        <f t="shared" ref="AK337" si="957">AK336</f>
        <v>0</v>
      </c>
      <c r="AL337" s="437">
        <f t="shared" ref="AL337" si="958">AL336</f>
        <v>0</v>
      </c>
      <c r="AM337" s="332"/>
    </row>
    <row r="338" spans="1:39" outlineLevel="1">
      <c r="B338" s="555"/>
      <c r="C338" s="317"/>
      <c r="D338" s="317"/>
      <c r="E338" s="317"/>
      <c r="F338" s="317"/>
      <c r="G338" s="317"/>
      <c r="H338" s="317"/>
      <c r="I338" s="317"/>
      <c r="J338" s="317"/>
      <c r="K338" s="317"/>
      <c r="L338" s="317"/>
      <c r="M338" s="317"/>
      <c r="N338" s="317"/>
      <c r="O338" s="317"/>
      <c r="P338" s="317"/>
      <c r="Q338" s="317"/>
      <c r="R338" s="317"/>
      <c r="S338" s="317"/>
      <c r="T338" s="317"/>
      <c r="U338" s="317"/>
      <c r="V338" s="317"/>
      <c r="W338" s="317"/>
      <c r="X338" s="317"/>
      <c r="Y338" s="438"/>
      <c r="Z338" s="451"/>
      <c r="AA338" s="451"/>
      <c r="AB338" s="451"/>
      <c r="AC338" s="451"/>
      <c r="AD338" s="451"/>
      <c r="AE338" s="451"/>
      <c r="AF338" s="451"/>
      <c r="AG338" s="451"/>
      <c r="AH338" s="451"/>
      <c r="AI338" s="451"/>
      <c r="AJ338" s="451"/>
      <c r="AK338" s="451"/>
      <c r="AL338" s="451"/>
      <c r="AM338" s="332"/>
    </row>
    <row r="339" spans="1:39" ht="30" outlineLevel="1">
      <c r="A339" s="557">
        <v>37</v>
      </c>
      <c r="B339" s="555" t="s">
        <v>130</v>
      </c>
      <c r="C339" s="317" t="s">
        <v>25</v>
      </c>
      <c r="D339" s="321"/>
      <c r="E339" s="321"/>
      <c r="F339" s="321"/>
      <c r="G339" s="321"/>
      <c r="H339" s="321"/>
      <c r="I339" s="321"/>
      <c r="J339" s="321"/>
      <c r="K339" s="321"/>
      <c r="L339" s="321"/>
      <c r="M339" s="321"/>
      <c r="N339" s="321">
        <v>0</v>
      </c>
      <c r="O339" s="321"/>
      <c r="P339" s="321"/>
      <c r="Q339" s="321"/>
      <c r="R339" s="321"/>
      <c r="S339" s="321"/>
      <c r="T339" s="321"/>
      <c r="U339" s="321"/>
      <c r="V339" s="321"/>
      <c r="W339" s="321"/>
      <c r="X339" s="321"/>
      <c r="Y339" s="452"/>
      <c r="Z339" s="436"/>
      <c r="AA339" s="436"/>
      <c r="AB339" s="436"/>
      <c r="AC339" s="436"/>
      <c r="AD339" s="436"/>
      <c r="AE339" s="436"/>
      <c r="AF339" s="436"/>
      <c r="AG339" s="441"/>
      <c r="AH339" s="441"/>
      <c r="AI339" s="441"/>
      <c r="AJ339" s="441"/>
      <c r="AK339" s="441"/>
      <c r="AL339" s="441"/>
      <c r="AM339" s="322">
        <f>SUM(Y339:AL339)</f>
        <v>0</v>
      </c>
    </row>
    <row r="340" spans="1:39" outlineLevel="1">
      <c r="B340" s="320" t="s">
        <v>292</v>
      </c>
      <c r="C340" s="317" t="s">
        <v>164</v>
      </c>
      <c r="D340" s="321"/>
      <c r="E340" s="321"/>
      <c r="F340" s="321"/>
      <c r="G340" s="321"/>
      <c r="H340" s="321"/>
      <c r="I340" s="321"/>
      <c r="J340" s="321"/>
      <c r="K340" s="321"/>
      <c r="L340" s="321"/>
      <c r="M340" s="321"/>
      <c r="N340" s="321">
        <f>N339</f>
        <v>0</v>
      </c>
      <c r="O340" s="321"/>
      <c r="P340" s="321"/>
      <c r="Q340" s="321"/>
      <c r="R340" s="321"/>
      <c r="S340" s="321"/>
      <c r="T340" s="321"/>
      <c r="U340" s="321"/>
      <c r="V340" s="321"/>
      <c r="W340" s="321"/>
      <c r="X340" s="321"/>
      <c r="Y340" s="437">
        <f>Y339</f>
        <v>0</v>
      </c>
      <c r="Z340" s="437">
        <f t="shared" ref="Z340" si="959">Z339</f>
        <v>0</v>
      </c>
      <c r="AA340" s="437">
        <f t="shared" ref="AA340" si="960">AA339</f>
        <v>0</v>
      </c>
      <c r="AB340" s="437">
        <f t="shared" ref="AB340" si="961">AB339</f>
        <v>0</v>
      </c>
      <c r="AC340" s="437">
        <f t="shared" ref="AC340" si="962">AC339</f>
        <v>0</v>
      </c>
      <c r="AD340" s="437">
        <f t="shared" ref="AD340" si="963">AD339</f>
        <v>0</v>
      </c>
      <c r="AE340" s="437">
        <f t="shared" ref="AE340" si="964">AE339</f>
        <v>0</v>
      </c>
      <c r="AF340" s="437">
        <f t="shared" ref="AF340" si="965">AF339</f>
        <v>0</v>
      </c>
      <c r="AG340" s="437">
        <f t="shared" ref="AG340" si="966">AG339</f>
        <v>0</v>
      </c>
      <c r="AH340" s="437">
        <f t="shared" ref="AH340" si="967">AH339</f>
        <v>0</v>
      </c>
      <c r="AI340" s="437">
        <f t="shared" ref="AI340" si="968">AI339</f>
        <v>0</v>
      </c>
      <c r="AJ340" s="437">
        <f t="shared" ref="AJ340" si="969">AJ339</f>
        <v>0</v>
      </c>
      <c r="AK340" s="437">
        <f t="shared" ref="AK340" si="970">AK339</f>
        <v>0</v>
      </c>
      <c r="AL340" s="437">
        <f t="shared" ref="AL340" si="971">AL339</f>
        <v>0</v>
      </c>
      <c r="AM340" s="332"/>
    </row>
    <row r="341" spans="1:39" outlineLevel="1">
      <c r="B341" s="555"/>
      <c r="C341" s="317"/>
      <c r="D341" s="317"/>
      <c r="E341" s="317"/>
      <c r="F341" s="317"/>
      <c r="G341" s="317"/>
      <c r="H341" s="317"/>
      <c r="I341" s="317"/>
      <c r="J341" s="317"/>
      <c r="K341" s="317"/>
      <c r="L341" s="317"/>
      <c r="M341" s="317"/>
      <c r="N341" s="317"/>
      <c r="O341" s="317"/>
      <c r="P341" s="317"/>
      <c r="Q341" s="317"/>
      <c r="R341" s="317"/>
      <c r="S341" s="317"/>
      <c r="T341" s="317"/>
      <c r="U341" s="317"/>
      <c r="V341" s="317"/>
      <c r="W341" s="317"/>
      <c r="X341" s="317"/>
      <c r="Y341" s="438"/>
      <c r="Z341" s="451"/>
      <c r="AA341" s="451"/>
      <c r="AB341" s="451"/>
      <c r="AC341" s="451"/>
      <c r="AD341" s="451"/>
      <c r="AE341" s="451"/>
      <c r="AF341" s="451"/>
      <c r="AG341" s="451"/>
      <c r="AH341" s="451"/>
      <c r="AI341" s="451"/>
      <c r="AJ341" s="451"/>
      <c r="AK341" s="451"/>
      <c r="AL341" s="451"/>
      <c r="AM341" s="332"/>
    </row>
    <row r="342" spans="1:39" outlineLevel="1">
      <c r="A342" s="557">
        <v>38</v>
      </c>
      <c r="B342" s="555" t="s">
        <v>131</v>
      </c>
      <c r="C342" s="317" t="s">
        <v>25</v>
      </c>
      <c r="D342" s="321"/>
      <c r="E342" s="321"/>
      <c r="F342" s="321"/>
      <c r="G342" s="321"/>
      <c r="H342" s="321"/>
      <c r="I342" s="321"/>
      <c r="J342" s="321"/>
      <c r="K342" s="321"/>
      <c r="L342" s="321"/>
      <c r="M342" s="321"/>
      <c r="N342" s="321">
        <v>0</v>
      </c>
      <c r="O342" s="321"/>
      <c r="P342" s="321"/>
      <c r="Q342" s="321"/>
      <c r="R342" s="321"/>
      <c r="S342" s="321"/>
      <c r="T342" s="321"/>
      <c r="U342" s="321"/>
      <c r="V342" s="321"/>
      <c r="W342" s="321"/>
      <c r="X342" s="321"/>
      <c r="Y342" s="452"/>
      <c r="Z342" s="436"/>
      <c r="AA342" s="436"/>
      <c r="AB342" s="436"/>
      <c r="AC342" s="436"/>
      <c r="AD342" s="436"/>
      <c r="AE342" s="436"/>
      <c r="AF342" s="436"/>
      <c r="AG342" s="441"/>
      <c r="AH342" s="441"/>
      <c r="AI342" s="441"/>
      <c r="AJ342" s="441"/>
      <c r="AK342" s="441"/>
      <c r="AL342" s="441"/>
      <c r="AM342" s="322">
        <f>SUM(Y342:AL342)</f>
        <v>0</v>
      </c>
    </row>
    <row r="343" spans="1:39" outlineLevel="1">
      <c r="B343" s="320" t="s">
        <v>292</v>
      </c>
      <c r="C343" s="317" t="s">
        <v>164</v>
      </c>
      <c r="D343" s="321"/>
      <c r="E343" s="321"/>
      <c r="F343" s="321"/>
      <c r="G343" s="321"/>
      <c r="H343" s="321"/>
      <c r="I343" s="321"/>
      <c r="J343" s="321"/>
      <c r="K343" s="321"/>
      <c r="L343" s="321"/>
      <c r="M343" s="321"/>
      <c r="N343" s="321">
        <f>N342</f>
        <v>0</v>
      </c>
      <c r="O343" s="321"/>
      <c r="P343" s="321"/>
      <c r="Q343" s="321"/>
      <c r="R343" s="321"/>
      <c r="S343" s="321"/>
      <c r="T343" s="321"/>
      <c r="U343" s="321"/>
      <c r="V343" s="321"/>
      <c r="W343" s="321"/>
      <c r="X343" s="321"/>
      <c r="Y343" s="437">
        <f>Y342</f>
        <v>0</v>
      </c>
      <c r="Z343" s="437">
        <f t="shared" ref="Z343" si="972">Z342</f>
        <v>0</v>
      </c>
      <c r="AA343" s="437">
        <f t="shared" ref="AA343" si="973">AA342</f>
        <v>0</v>
      </c>
      <c r="AB343" s="437">
        <f t="shared" ref="AB343" si="974">AB342</f>
        <v>0</v>
      </c>
      <c r="AC343" s="437">
        <f t="shared" ref="AC343" si="975">AC342</f>
        <v>0</v>
      </c>
      <c r="AD343" s="437">
        <f t="shared" ref="AD343" si="976">AD342</f>
        <v>0</v>
      </c>
      <c r="AE343" s="437">
        <f t="shared" ref="AE343" si="977">AE342</f>
        <v>0</v>
      </c>
      <c r="AF343" s="437">
        <f t="shared" ref="AF343" si="978">AF342</f>
        <v>0</v>
      </c>
      <c r="AG343" s="437">
        <f t="shared" ref="AG343" si="979">AG342</f>
        <v>0</v>
      </c>
      <c r="AH343" s="437">
        <f t="shared" ref="AH343" si="980">AH342</f>
        <v>0</v>
      </c>
      <c r="AI343" s="437">
        <f t="shared" ref="AI343" si="981">AI342</f>
        <v>0</v>
      </c>
      <c r="AJ343" s="437">
        <f t="shared" ref="AJ343" si="982">AJ342</f>
        <v>0</v>
      </c>
      <c r="AK343" s="437">
        <f t="shared" ref="AK343" si="983">AK342</f>
        <v>0</v>
      </c>
      <c r="AL343" s="437">
        <f t="shared" ref="AL343" si="984">AL342</f>
        <v>0</v>
      </c>
      <c r="AM343" s="332"/>
    </row>
    <row r="344" spans="1:39" outlineLevel="1">
      <c r="B344" s="555"/>
      <c r="C344" s="317"/>
      <c r="D344" s="317"/>
      <c r="E344" s="317"/>
      <c r="F344" s="317"/>
      <c r="G344" s="317"/>
      <c r="H344" s="317"/>
      <c r="I344" s="317"/>
      <c r="J344" s="317"/>
      <c r="K344" s="317"/>
      <c r="L344" s="317"/>
      <c r="M344" s="317"/>
      <c r="N344" s="317"/>
      <c r="O344" s="317"/>
      <c r="P344" s="317"/>
      <c r="Q344" s="317"/>
      <c r="R344" s="317"/>
      <c r="S344" s="317"/>
      <c r="T344" s="317"/>
      <c r="U344" s="317"/>
      <c r="V344" s="317"/>
      <c r="W344" s="317"/>
      <c r="X344" s="317"/>
      <c r="Y344" s="438"/>
      <c r="Z344" s="451"/>
      <c r="AA344" s="451"/>
      <c r="AB344" s="451"/>
      <c r="AC344" s="451"/>
      <c r="AD344" s="451"/>
      <c r="AE344" s="451"/>
      <c r="AF344" s="451"/>
      <c r="AG344" s="451"/>
      <c r="AH344" s="451"/>
      <c r="AI344" s="451"/>
      <c r="AJ344" s="451"/>
      <c r="AK344" s="451"/>
      <c r="AL344" s="451"/>
      <c r="AM344" s="332"/>
    </row>
    <row r="345" spans="1:39" ht="30" outlineLevel="1">
      <c r="A345" s="557">
        <v>39</v>
      </c>
      <c r="B345" s="555" t="s">
        <v>132</v>
      </c>
      <c r="C345" s="317" t="s">
        <v>25</v>
      </c>
      <c r="D345" s="321"/>
      <c r="E345" s="321"/>
      <c r="F345" s="321"/>
      <c r="G345" s="321"/>
      <c r="H345" s="321"/>
      <c r="I345" s="321"/>
      <c r="J345" s="321"/>
      <c r="K345" s="321"/>
      <c r="L345" s="321"/>
      <c r="M345" s="321"/>
      <c r="N345" s="321">
        <v>0</v>
      </c>
      <c r="O345" s="321"/>
      <c r="P345" s="321"/>
      <c r="Q345" s="321"/>
      <c r="R345" s="321"/>
      <c r="S345" s="321"/>
      <c r="T345" s="321"/>
      <c r="U345" s="321"/>
      <c r="V345" s="321"/>
      <c r="W345" s="321"/>
      <c r="X345" s="321"/>
      <c r="Y345" s="452"/>
      <c r="Z345" s="436"/>
      <c r="AA345" s="436"/>
      <c r="AB345" s="436"/>
      <c r="AC345" s="436"/>
      <c r="AD345" s="436"/>
      <c r="AE345" s="436"/>
      <c r="AF345" s="436"/>
      <c r="AG345" s="441"/>
      <c r="AH345" s="441"/>
      <c r="AI345" s="441"/>
      <c r="AJ345" s="441"/>
      <c r="AK345" s="441"/>
      <c r="AL345" s="441"/>
      <c r="AM345" s="322">
        <f>SUM(Y345:AL345)</f>
        <v>0</v>
      </c>
    </row>
    <row r="346" spans="1:39" outlineLevel="1">
      <c r="B346" s="320" t="s">
        <v>292</v>
      </c>
      <c r="C346" s="317" t="s">
        <v>164</v>
      </c>
      <c r="D346" s="321"/>
      <c r="E346" s="321"/>
      <c r="F346" s="321"/>
      <c r="G346" s="321"/>
      <c r="H346" s="321"/>
      <c r="I346" s="321"/>
      <c r="J346" s="321"/>
      <c r="K346" s="321"/>
      <c r="L346" s="321"/>
      <c r="M346" s="321"/>
      <c r="N346" s="321">
        <f>N345</f>
        <v>0</v>
      </c>
      <c r="O346" s="321"/>
      <c r="P346" s="321"/>
      <c r="Q346" s="321"/>
      <c r="R346" s="321"/>
      <c r="S346" s="321"/>
      <c r="T346" s="321"/>
      <c r="U346" s="321"/>
      <c r="V346" s="321"/>
      <c r="W346" s="321"/>
      <c r="X346" s="321"/>
      <c r="Y346" s="437">
        <f>Y345</f>
        <v>0</v>
      </c>
      <c r="Z346" s="437">
        <f t="shared" ref="Z346" si="985">Z345</f>
        <v>0</v>
      </c>
      <c r="AA346" s="437">
        <f t="shared" ref="AA346" si="986">AA345</f>
        <v>0</v>
      </c>
      <c r="AB346" s="437">
        <f t="shared" ref="AB346" si="987">AB345</f>
        <v>0</v>
      </c>
      <c r="AC346" s="437">
        <f t="shared" ref="AC346" si="988">AC345</f>
        <v>0</v>
      </c>
      <c r="AD346" s="437">
        <f t="shared" ref="AD346" si="989">AD345</f>
        <v>0</v>
      </c>
      <c r="AE346" s="437">
        <f t="shared" ref="AE346" si="990">AE345</f>
        <v>0</v>
      </c>
      <c r="AF346" s="437">
        <f t="shared" ref="AF346" si="991">AF345</f>
        <v>0</v>
      </c>
      <c r="AG346" s="437">
        <f t="shared" ref="AG346" si="992">AG345</f>
        <v>0</v>
      </c>
      <c r="AH346" s="437">
        <f t="shared" ref="AH346" si="993">AH345</f>
        <v>0</v>
      </c>
      <c r="AI346" s="437">
        <f t="shared" ref="AI346" si="994">AI345</f>
        <v>0</v>
      </c>
      <c r="AJ346" s="437">
        <f t="shared" ref="AJ346" si="995">AJ345</f>
        <v>0</v>
      </c>
      <c r="AK346" s="437">
        <f t="shared" ref="AK346" si="996">AK345</f>
        <v>0</v>
      </c>
      <c r="AL346" s="437">
        <f t="shared" ref="AL346" si="997">AL345</f>
        <v>0</v>
      </c>
      <c r="AM346" s="332"/>
    </row>
    <row r="347" spans="1:39" outlineLevel="1">
      <c r="B347" s="555"/>
      <c r="C347" s="317"/>
      <c r="D347" s="317"/>
      <c r="E347" s="317"/>
      <c r="F347" s="317"/>
      <c r="G347" s="317"/>
      <c r="H347" s="317"/>
      <c r="I347" s="317"/>
      <c r="J347" s="317"/>
      <c r="K347" s="317"/>
      <c r="L347" s="317"/>
      <c r="M347" s="317"/>
      <c r="N347" s="317"/>
      <c r="O347" s="317"/>
      <c r="P347" s="317"/>
      <c r="Q347" s="317"/>
      <c r="R347" s="317"/>
      <c r="S347" s="317"/>
      <c r="T347" s="317"/>
      <c r="U347" s="317"/>
      <c r="V347" s="317"/>
      <c r="W347" s="317"/>
      <c r="X347" s="317"/>
      <c r="Y347" s="438"/>
      <c r="Z347" s="451"/>
      <c r="AA347" s="451"/>
      <c r="AB347" s="451"/>
      <c r="AC347" s="451"/>
      <c r="AD347" s="451"/>
      <c r="AE347" s="451"/>
      <c r="AF347" s="451"/>
      <c r="AG347" s="451"/>
      <c r="AH347" s="451"/>
      <c r="AI347" s="451"/>
      <c r="AJ347" s="451"/>
      <c r="AK347" s="451"/>
      <c r="AL347" s="451"/>
      <c r="AM347" s="332"/>
    </row>
    <row r="348" spans="1:39" ht="30" outlineLevel="1">
      <c r="A348" s="557">
        <v>40</v>
      </c>
      <c r="B348" s="555" t="s">
        <v>133</v>
      </c>
      <c r="C348" s="317" t="s">
        <v>25</v>
      </c>
      <c r="D348" s="321"/>
      <c r="E348" s="321"/>
      <c r="F348" s="321"/>
      <c r="G348" s="321"/>
      <c r="H348" s="321"/>
      <c r="I348" s="321"/>
      <c r="J348" s="321"/>
      <c r="K348" s="321"/>
      <c r="L348" s="321"/>
      <c r="M348" s="321"/>
      <c r="N348" s="321">
        <v>0</v>
      </c>
      <c r="O348" s="321"/>
      <c r="P348" s="321"/>
      <c r="Q348" s="321"/>
      <c r="R348" s="321"/>
      <c r="S348" s="321"/>
      <c r="T348" s="321"/>
      <c r="U348" s="321"/>
      <c r="V348" s="321"/>
      <c r="W348" s="321"/>
      <c r="X348" s="321"/>
      <c r="Y348" s="452"/>
      <c r="Z348" s="436"/>
      <c r="AA348" s="436"/>
      <c r="AB348" s="436"/>
      <c r="AC348" s="436"/>
      <c r="AD348" s="436"/>
      <c r="AE348" s="436"/>
      <c r="AF348" s="436"/>
      <c r="AG348" s="441"/>
      <c r="AH348" s="441"/>
      <c r="AI348" s="441"/>
      <c r="AJ348" s="441"/>
      <c r="AK348" s="441"/>
      <c r="AL348" s="441"/>
      <c r="AM348" s="322">
        <f>SUM(Y348:AL348)</f>
        <v>0</v>
      </c>
    </row>
    <row r="349" spans="1:39" outlineLevel="1">
      <c r="B349" s="320" t="s">
        <v>292</v>
      </c>
      <c r="C349" s="317" t="s">
        <v>164</v>
      </c>
      <c r="D349" s="321"/>
      <c r="E349" s="321"/>
      <c r="F349" s="321"/>
      <c r="G349" s="321"/>
      <c r="H349" s="321"/>
      <c r="I349" s="321"/>
      <c r="J349" s="321"/>
      <c r="K349" s="321"/>
      <c r="L349" s="321"/>
      <c r="M349" s="321"/>
      <c r="N349" s="321">
        <f>N348</f>
        <v>0</v>
      </c>
      <c r="O349" s="321"/>
      <c r="P349" s="321"/>
      <c r="Q349" s="321"/>
      <c r="R349" s="321"/>
      <c r="S349" s="321"/>
      <c r="T349" s="321"/>
      <c r="U349" s="321"/>
      <c r="V349" s="321"/>
      <c r="W349" s="321"/>
      <c r="X349" s="321"/>
      <c r="Y349" s="437">
        <f>Y348</f>
        <v>0</v>
      </c>
      <c r="Z349" s="437">
        <f t="shared" ref="Z349" si="998">Z348</f>
        <v>0</v>
      </c>
      <c r="AA349" s="437">
        <f t="shared" ref="AA349" si="999">AA348</f>
        <v>0</v>
      </c>
      <c r="AB349" s="437">
        <f t="shared" ref="AB349" si="1000">AB348</f>
        <v>0</v>
      </c>
      <c r="AC349" s="437">
        <f t="shared" ref="AC349" si="1001">AC348</f>
        <v>0</v>
      </c>
      <c r="AD349" s="437">
        <f t="shared" ref="AD349" si="1002">AD348</f>
        <v>0</v>
      </c>
      <c r="AE349" s="437">
        <f t="shared" ref="AE349" si="1003">AE348</f>
        <v>0</v>
      </c>
      <c r="AF349" s="437">
        <f t="shared" ref="AF349" si="1004">AF348</f>
        <v>0</v>
      </c>
      <c r="AG349" s="437">
        <f t="shared" ref="AG349" si="1005">AG348</f>
        <v>0</v>
      </c>
      <c r="AH349" s="437">
        <f t="shared" ref="AH349" si="1006">AH348</f>
        <v>0</v>
      </c>
      <c r="AI349" s="437">
        <f t="shared" ref="AI349" si="1007">AI348</f>
        <v>0</v>
      </c>
      <c r="AJ349" s="437">
        <f t="shared" ref="AJ349" si="1008">AJ348</f>
        <v>0</v>
      </c>
      <c r="AK349" s="437">
        <f t="shared" ref="AK349" si="1009">AK348</f>
        <v>0</v>
      </c>
      <c r="AL349" s="437">
        <f t="shared" ref="AL349" si="1010">AL348</f>
        <v>0</v>
      </c>
      <c r="AM349" s="332"/>
    </row>
    <row r="350" spans="1:39" outlineLevel="1">
      <c r="B350" s="555"/>
      <c r="C350" s="317"/>
      <c r="D350" s="317"/>
      <c r="E350" s="317"/>
      <c r="F350" s="317"/>
      <c r="G350" s="317"/>
      <c r="H350" s="317"/>
      <c r="I350" s="317"/>
      <c r="J350" s="317"/>
      <c r="K350" s="317"/>
      <c r="L350" s="317"/>
      <c r="M350" s="317"/>
      <c r="N350" s="317"/>
      <c r="O350" s="317"/>
      <c r="P350" s="317"/>
      <c r="Q350" s="317"/>
      <c r="R350" s="317"/>
      <c r="S350" s="317"/>
      <c r="T350" s="317"/>
      <c r="U350" s="317"/>
      <c r="V350" s="317"/>
      <c r="W350" s="317"/>
      <c r="X350" s="317"/>
      <c r="Y350" s="438"/>
      <c r="Z350" s="451"/>
      <c r="AA350" s="451"/>
      <c r="AB350" s="451"/>
      <c r="AC350" s="451"/>
      <c r="AD350" s="451"/>
      <c r="AE350" s="451"/>
      <c r="AF350" s="451"/>
      <c r="AG350" s="451"/>
      <c r="AH350" s="451"/>
      <c r="AI350" s="451"/>
      <c r="AJ350" s="451"/>
      <c r="AK350" s="451"/>
      <c r="AL350" s="451"/>
      <c r="AM350" s="332"/>
    </row>
    <row r="351" spans="1:39" ht="45" outlineLevel="1">
      <c r="A351" s="557">
        <v>41</v>
      </c>
      <c r="B351" s="555" t="s">
        <v>134</v>
      </c>
      <c r="C351" s="317" t="s">
        <v>25</v>
      </c>
      <c r="D351" s="321"/>
      <c r="E351" s="321"/>
      <c r="F351" s="321"/>
      <c r="G351" s="321"/>
      <c r="H351" s="321"/>
      <c r="I351" s="321"/>
      <c r="J351" s="321"/>
      <c r="K351" s="321"/>
      <c r="L351" s="321"/>
      <c r="M351" s="321"/>
      <c r="N351" s="321">
        <v>0</v>
      </c>
      <c r="O351" s="321"/>
      <c r="P351" s="321"/>
      <c r="Q351" s="321"/>
      <c r="R351" s="321"/>
      <c r="S351" s="321"/>
      <c r="T351" s="321"/>
      <c r="U351" s="321"/>
      <c r="V351" s="321"/>
      <c r="W351" s="321"/>
      <c r="X351" s="321"/>
      <c r="Y351" s="452"/>
      <c r="Z351" s="436"/>
      <c r="AA351" s="436"/>
      <c r="AB351" s="436"/>
      <c r="AC351" s="436"/>
      <c r="AD351" s="436"/>
      <c r="AE351" s="436"/>
      <c r="AF351" s="436"/>
      <c r="AG351" s="441"/>
      <c r="AH351" s="441"/>
      <c r="AI351" s="441"/>
      <c r="AJ351" s="441"/>
      <c r="AK351" s="441"/>
      <c r="AL351" s="441"/>
      <c r="AM351" s="322">
        <f>SUM(Y351:AL351)</f>
        <v>0</v>
      </c>
    </row>
    <row r="352" spans="1:39" outlineLevel="1">
      <c r="B352" s="320" t="s">
        <v>292</v>
      </c>
      <c r="C352" s="317" t="s">
        <v>164</v>
      </c>
      <c r="D352" s="321"/>
      <c r="E352" s="321"/>
      <c r="F352" s="321"/>
      <c r="G352" s="321"/>
      <c r="H352" s="321"/>
      <c r="I352" s="321"/>
      <c r="J352" s="321"/>
      <c r="K352" s="321"/>
      <c r="L352" s="321"/>
      <c r="M352" s="321"/>
      <c r="N352" s="321">
        <f>N351</f>
        <v>0</v>
      </c>
      <c r="O352" s="321"/>
      <c r="P352" s="321"/>
      <c r="Q352" s="321"/>
      <c r="R352" s="321"/>
      <c r="S352" s="321"/>
      <c r="T352" s="321"/>
      <c r="U352" s="321"/>
      <c r="V352" s="321"/>
      <c r="W352" s="321"/>
      <c r="X352" s="321"/>
      <c r="Y352" s="437">
        <f>Y351</f>
        <v>0</v>
      </c>
      <c r="Z352" s="437">
        <f t="shared" ref="Z352" si="1011">Z351</f>
        <v>0</v>
      </c>
      <c r="AA352" s="437">
        <f t="shared" ref="AA352" si="1012">AA351</f>
        <v>0</v>
      </c>
      <c r="AB352" s="437">
        <f t="shared" ref="AB352" si="1013">AB351</f>
        <v>0</v>
      </c>
      <c r="AC352" s="437">
        <f t="shared" ref="AC352" si="1014">AC351</f>
        <v>0</v>
      </c>
      <c r="AD352" s="437">
        <f t="shared" ref="AD352" si="1015">AD351</f>
        <v>0</v>
      </c>
      <c r="AE352" s="437">
        <f t="shared" ref="AE352" si="1016">AE351</f>
        <v>0</v>
      </c>
      <c r="AF352" s="437">
        <f t="shared" ref="AF352" si="1017">AF351</f>
        <v>0</v>
      </c>
      <c r="AG352" s="437">
        <f t="shared" ref="AG352" si="1018">AG351</f>
        <v>0</v>
      </c>
      <c r="AH352" s="437">
        <f t="shared" ref="AH352" si="1019">AH351</f>
        <v>0</v>
      </c>
      <c r="AI352" s="437">
        <f t="shared" ref="AI352" si="1020">AI351</f>
        <v>0</v>
      </c>
      <c r="AJ352" s="437">
        <f t="shared" ref="AJ352" si="1021">AJ351</f>
        <v>0</v>
      </c>
      <c r="AK352" s="437">
        <f t="shared" ref="AK352" si="1022">AK351</f>
        <v>0</v>
      </c>
      <c r="AL352" s="437">
        <f t="shared" ref="AL352" si="1023">AL351</f>
        <v>0</v>
      </c>
      <c r="AM352" s="332"/>
    </row>
    <row r="353" spans="1:39" outlineLevel="1">
      <c r="B353" s="555"/>
      <c r="C353" s="317"/>
      <c r="D353" s="317"/>
      <c r="E353" s="317"/>
      <c r="F353" s="317"/>
      <c r="G353" s="317"/>
      <c r="H353" s="317"/>
      <c r="I353" s="317"/>
      <c r="J353" s="317"/>
      <c r="K353" s="317"/>
      <c r="L353" s="317"/>
      <c r="M353" s="317"/>
      <c r="N353" s="317"/>
      <c r="O353" s="317"/>
      <c r="P353" s="317"/>
      <c r="Q353" s="317"/>
      <c r="R353" s="317"/>
      <c r="S353" s="317"/>
      <c r="T353" s="317"/>
      <c r="U353" s="317"/>
      <c r="V353" s="317"/>
      <c r="W353" s="317"/>
      <c r="X353" s="317"/>
      <c r="Y353" s="438"/>
      <c r="Z353" s="451"/>
      <c r="AA353" s="451"/>
      <c r="AB353" s="451"/>
      <c r="AC353" s="451"/>
      <c r="AD353" s="451"/>
      <c r="AE353" s="451"/>
      <c r="AF353" s="451"/>
      <c r="AG353" s="451"/>
      <c r="AH353" s="451"/>
      <c r="AI353" s="451"/>
      <c r="AJ353" s="451"/>
      <c r="AK353" s="451"/>
      <c r="AL353" s="451"/>
      <c r="AM353" s="332"/>
    </row>
    <row r="354" spans="1:39" ht="45" outlineLevel="1">
      <c r="A354" s="557">
        <v>42</v>
      </c>
      <c r="B354" s="555" t="s">
        <v>135</v>
      </c>
      <c r="C354" s="317" t="s">
        <v>25</v>
      </c>
      <c r="D354" s="321"/>
      <c r="E354" s="321"/>
      <c r="F354" s="321"/>
      <c r="G354" s="321"/>
      <c r="H354" s="321"/>
      <c r="I354" s="321"/>
      <c r="J354" s="321"/>
      <c r="K354" s="321"/>
      <c r="L354" s="321"/>
      <c r="M354" s="321"/>
      <c r="N354" s="317"/>
      <c r="O354" s="321"/>
      <c r="P354" s="321"/>
      <c r="Q354" s="321"/>
      <c r="R354" s="321"/>
      <c r="S354" s="321"/>
      <c r="T354" s="321"/>
      <c r="U354" s="321"/>
      <c r="V354" s="321"/>
      <c r="W354" s="321"/>
      <c r="X354" s="321"/>
      <c r="Y354" s="452"/>
      <c r="Z354" s="436"/>
      <c r="AA354" s="436"/>
      <c r="AB354" s="436"/>
      <c r="AC354" s="436"/>
      <c r="AD354" s="436"/>
      <c r="AE354" s="436"/>
      <c r="AF354" s="436"/>
      <c r="AG354" s="441"/>
      <c r="AH354" s="441"/>
      <c r="AI354" s="441"/>
      <c r="AJ354" s="441"/>
      <c r="AK354" s="441"/>
      <c r="AL354" s="441"/>
      <c r="AM354" s="322">
        <f>SUM(Y354:AL354)</f>
        <v>0</v>
      </c>
    </row>
    <row r="355" spans="1:39" outlineLevel="1">
      <c r="B355" s="320" t="s">
        <v>292</v>
      </c>
      <c r="C355" s="317" t="s">
        <v>164</v>
      </c>
      <c r="D355" s="321"/>
      <c r="E355" s="321"/>
      <c r="F355" s="321"/>
      <c r="G355" s="321"/>
      <c r="H355" s="321"/>
      <c r="I355" s="321"/>
      <c r="J355" s="321"/>
      <c r="K355" s="321"/>
      <c r="L355" s="321"/>
      <c r="M355" s="321"/>
      <c r="N355" s="494"/>
      <c r="O355" s="321"/>
      <c r="P355" s="321"/>
      <c r="Q355" s="321"/>
      <c r="R355" s="321"/>
      <c r="S355" s="321"/>
      <c r="T355" s="321"/>
      <c r="U355" s="321"/>
      <c r="V355" s="321"/>
      <c r="W355" s="321"/>
      <c r="X355" s="321"/>
      <c r="Y355" s="437">
        <f>Y354</f>
        <v>0</v>
      </c>
      <c r="Z355" s="437">
        <f t="shared" ref="Z355" si="1024">Z354</f>
        <v>0</v>
      </c>
      <c r="AA355" s="437">
        <f t="shared" ref="AA355" si="1025">AA354</f>
        <v>0</v>
      </c>
      <c r="AB355" s="437">
        <f t="shared" ref="AB355" si="1026">AB354</f>
        <v>0</v>
      </c>
      <c r="AC355" s="437">
        <f t="shared" ref="AC355" si="1027">AC354</f>
        <v>0</v>
      </c>
      <c r="AD355" s="437">
        <f t="shared" ref="AD355" si="1028">AD354</f>
        <v>0</v>
      </c>
      <c r="AE355" s="437">
        <f t="shared" ref="AE355" si="1029">AE354</f>
        <v>0</v>
      </c>
      <c r="AF355" s="437">
        <f t="shared" ref="AF355" si="1030">AF354</f>
        <v>0</v>
      </c>
      <c r="AG355" s="437">
        <f t="shared" ref="AG355" si="1031">AG354</f>
        <v>0</v>
      </c>
      <c r="AH355" s="437">
        <f t="shared" ref="AH355" si="1032">AH354</f>
        <v>0</v>
      </c>
      <c r="AI355" s="437">
        <f t="shared" ref="AI355" si="1033">AI354</f>
        <v>0</v>
      </c>
      <c r="AJ355" s="437">
        <f t="shared" ref="AJ355" si="1034">AJ354</f>
        <v>0</v>
      </c>
      <c r="AK355" s="437">
        <f t="shared" ref="AK355" si="1035">AK354</f>
        <v>0</v>
      </c>
      <c r="AL355" s="437">
        <f t="shared" ref="AL355" si="1036">AL354</f>
        <v>0</v>
      </c>
      <c r="AM355" s="332"/>
    </row>
    <row r="356" spans="1:39" outlineLevel="1">
      <c r="B356" s="555"/>
      <c r="C356" s="317"/>
      <c r="D356" s="317"/>
      <c r="E356" s="317"/>
      <c r="F356" s="317"/>
      <c r="G356" s="317"/>
      <c r="H356" s="317"/>
      <c r="I356" s="317"/>
      <c r="J356" s="317"/>
      <c r="K356" s="317"/>
      <c r="L356" s="317"/>
      <c r="M356" s="317"/>
      <c r="N356" s="317"/>
      <c r="O356" s="317"/>
      <c r="P356" s="317"/>
      <c r="Q356" s="317"/>
      <c r="R356" s="317"/>
      <c r="S356" s="317"/>
      <c r="T356" s="317"/>
      <c r="U356" s="317"/>
      <c r="V356" s="317"/>
      <c r="W356" s="317"/>
      <c r="X356" s="317"/>
      <c r="Y356" s="438"/>
      <c r="Z356" s="451"/>
      <c r="AA356" s="451"/>
      <c r="AB356" s="451"/>
      <c r="AC356" s="451"/>
      <c r="AD356" s="451"/>
      <c r="AE356" s="451"/>
      <c r="AF356" s="451"/>
      <c r="AG356" s="451"/>
      <c r="AH356" s="451"/>
      <c r="AI356" s="451"/>
      <c r="AJ356" s="451"/>
      <c r="AK356" s="451"/>
      <c r="AL356" s="451"/>
      <c r="AM356" s="332"/>
    </row>
    <row r="357" spans="1:39" ht="30" outlineLevel="1">
      <c r="A357" s="557">
        <v>43</v>
      </c>
      <c r="B357" s="555" t="s">
        <v>136</v>
      </c>
      <c r="C357" s="317" t="s">
        <v>25</v>
      </c>
      <c r="D357" s="321"/>
      <c r="E357" s="321"/>
      <c r="F357" s="321"/>
      <c r="G357" s="321"/>
      <c r="H357" s="321"/>
      <c r="I357" s="321"/>
      <c r="J357" s="321"/>
      <c r="K357" s="321"/>
      <c r="L357" s="321"/>
      <c r="M357" s="321"/>
      <c r="N357" s="321">
        <v>0</v>
      </c>
      <c r="O357" s="321"/>
      <c r="P357" s="321"/>
      <c r="Q357" s="321"/>
      <c r="R357" s="321"/>
      <c r="S357" s="321"/>
      <c r="T357" s="321"/>
      <c r="U357" s="321"/>
      <c r="V357" s="321"/>
      <c r="W357" s="321"/>
      <c r="X357" s="321"/>
      <c r="Y357" s="452"/>
      <c r="Z357" s="436"/>
      <c r="AA357" s="436"/>
      <c r="AB357" s="436"/>
      <c r="AC357" s="436"/>
      <c r="AD357" s="436"/>
      <c r="AE357" s="436"/>
      <c r="AF357" s="436"/>
      <c r="AG357" s="441"/>
      <c r="AH357" s="441"/>
      <c r="AI357" s="441"/>
      <c r="AJ357" s="441"/>
      <c r="AK357" s="441"/>
      <c r="AL357" s="441"/>
      <c r="AM357" s="322">
        <f>SUM(Y357:AL357)</f>
        <v>0</v>
      </c>
    </row>
    <row r="358" spans="1:39" outlineLevel="1">
      <c r="B358" s="320" t="s">
        <v>292</v>
      </c>
      <c r="C358" s="317" t="s">
        <v>164</v>
      </c>
      <c r="D358" s="321"/>
      <c r="E358" s="321"/>
      <c r="F358" s="321"/>
      <c r="G358" s="321"/>
      <c r="H358" s="321"/>
      <c r="I358" s="321"/>
      <c r="J358" s="321"/>
      <c r="K358" s="321"/>
      <c r="L358" s="321"/>
      <c r="M358" s="321"/>
      <c r="N358" s="321">
        <f>N357</f>
        <v>0</v>
      </c>
      <c r="O358" s="321"/>
      <c r="P358" s="321"/>
      <c r="Q358" s="321"/>
      <c r="R358" s="321"/>
      <c r="S358" s="321"/>
      <c r="T358" s="321"/>
      <c r="U358" s="321"/>
      <c r="V358" s="321"/>
      <c r="W358" s="321"/>
      <c r="X358" s="321"/>
      <c r="Y358" s="437">
        <f>Y357</f>
        <v>0</v>
      </c>
      <c r="Z358" s="437">
        <f t="shared" ref="Z358" si="1037">Z357</f>
        <v>0</v>
      </c>
      <c r="AA358" s="437">
        <f t="shared" ref="AA358" si="1038">AA357</f>
        <v>0</v>
      </c>
      <c r="AB358" s="437">
        <f t="shared" ref="AB358" si="1039">AB357</f>
        <v>0</v>
      </c>
      <c r="AC358" s="437">
        <f t="shared" ref="AC358" si="1040">AC357</f>
        <v>0</v>
      </c>
      <c r="AD358" s="437">
        <f t="shared" ref="AD358" si="1041">AD357</f>
        <v>0</v>
      </c>
      <c r="AE358" s="437">
        <f t="shared" ref="AE358" si="1042">AE357</f>
        <v>0</v>
      </c>
      <c r="AF358" s="437">
        <f t="shared" ref="AF358" si="1043">AF357</f>
        <v>0</v>
      </c>
      <c r="AG358" s="437">
        <f t="shared" ref="AG358" si="1044">AG357</f>
        <v>0</v>
      </c>
      <c r="AH358" s="437">
        <f t="shared" ref="AH358" si="1045">AH357</f>
        <v>0</v>
      </c>
      <c r="AI358" s="437">
        <f t="shared" ref="AI358" si="1046">AI357</f>
        <v>0</v>
      </c>
      <c r="AJ358" s="437">
        <f t="shared" ref="AJ358" si="1047">AJ357</f>
        <v>0</v>
      </c>
      <c r="AK358" s="437">
        <f t="shared" ref="AK358" si="1048">AK357</f>
        <v>0</v>
      </c>
      <c r="AL358" s="437">
        <f t="shared" ref="AL358" si="1049">AL357</f>
        <v>0</v>
      </c>
      <c r="AM358" s="332"/>
    </row>
    <row r="359" spans="1:39" outlineLevel="1">
      <c r="B359" s="555"/>
      <c r="C359" s="317"/>
      <c r="D359" s="317"/>
      <c r="E359" s="317"/>
      <c r="F359" s="317"/>
      <c r="G359" s="317"/>
      <c r="H359" s="317"/>
      <c r="I359" s="317"/>
      <c r="J359" s="317"/>
      <c r="K359" s="317"/>
      <c r="L359" s="317"/>
      <c r="M359" s="317"/>
      <c r="N359" s="317"/>
      <c r="O359" s="317"/>
      <c r="P359" s="317"/>
      <c r="Q359" s="317"/>
      <c r="R359" s="317"/>
      <c r="S359" s="317"/>
      <c r="T359" s="317"/>
      <c r="U359" s="317"/>
      <c r="V359" s="317"/>
      <c r="W359" s="317"/>
      <c r="X359" s="317"/>
      <c r="Y359" s="438"/>
      <c r="Z359" s="451"/>
      <c r="AA359" s="451"/>
      <c r="AB359" s="451"/>
      <c r="AC359" s="451"/>
      <c r="AD359" s="451"/>
      <c r="AE359" s="451"/>
      <c r="AF359" s="451"/>
      <c r="AG359" s="451"/>
      <c r="AH359" s="451"/>
      <c r="AI359" s="451"/>
      <c r="AJ359" s="451"/>
      <c r="AK359" s="451"/>
      <c r="AL359" s="451"/>
      <c r="AM359" s="332"/>
    </row>
    <row r="360" spans="1:39" ht="45" outlineLevel="1">
      <c r="A360" s="557">
        <v>44</v>
      </c>
      <c r="B360" s="555" t="s">
        <v>137</v>
      </c>
      <c r="C360" s="317" t="s">
        <v>25</v>
      </c>
      <c r="D360" s="321"/>
      <c r="E360" s="321"/>
      <c r="F360" s="321"/>
      <c r="G360" s="321"/>
      <c r="H360" s="321"/>
      <c r="I360" s="321"/>
      <c r="J360" s="321"/>
      <c r="K360" s="321"/>
      <c r="L360" s="321"/>
      <c r="M360" s="321"/>
      <c r="N360" s="321">
        <v>0</v>
      </c>
      <c r="O360" s="321"/>
      <c r="P360" s="321"/>
      <c r="Q360" s="321"/>
      <c r="R360" s="321"/>
      <c r="S360" s="321"/>
      <c r="T360" s="321"/>
      <c r="U360" s="321"/>
      <c r="V360" s="321"/>
      <c r="W360" s="321"/>
      <c r="X360" s="321"/>
      <c r="Y360" s="452"/>
      <c r="Z360" s="436"/>
      <c r="AA360" s="436"/>
      <c r="AB360" s="436"/>
      <c r="AC360" s="436"/>
      <c r="AD360" s="436"/>
      <c r="AE360" s="436"/>
      <c r="AF360" s="436"/>
      <c r="AG360" s="441"/>
      <c r="AH360" s="441"/>
      <c r="AI360" s="441"/>
      <c r="AJ360" s="441"/>
      <c r="AK360" s="441"/>
      <c r="AL360" s="441"/>
      <c r="AM360" s="322">
        <f>SUM(Y360:AL360)</f>
        <v>0</v>
      </c>
    </row>
    <row r="361" spans="1:39" outlineLevel="1">
      <c r="B361" s="320" t="s">
        <v>292</v>
      </c>
      <c r="C361" s="317" t="s">
        <v>164</v>
      </c>
      <c r="D361" s="321"/>
      <c r="E361" s="321"/>
      <c r="F361" s="321"/>
      <c r="G361" s="321"/>
      <c r="H361" s="321"/>
      <c r="I361" s="321"/>
      <c r="J361" s="321"/>
      <c r="K361" s="321"/>
      <c r="L361" s="321"/>
      <c r="M361" s="321"/>
      <c r="N361" s="321">
        <f>N360</f>
        <v>0</v>
      </c>
      <c r="O361" s="321"/>
      <c r="P361" s="321"/>
      <c r="Q361" s="321"/>
      <c r="R361" s="321"/>
      <c r="S361" s="321"/>
      <c r="T361" s="321"/>
      <c r="U361" s="321"/>
      <c r="V361" s="321"/>
      <c r="W361" s="321"/>
      <c r="X361" s="321"/>
      <c r="Y361" s="437">
        <f>Y360</f>
        <v>0</v>
      </c>
      <c r="Z361" s="437">
        <f t="shared" ref="Z361" si="1050">Z360</f>
        <v>0</v>
      </c>
      <c r="AA361" s="437">
        <f t="shared" ref="AA361" si="1051">AA360</f>
        <v>0</v>
      </c>
      <c r="AB361" s="437">
        <f t="shared" ref="AB361" si="1052">AB360</f>
        <v>0</v>
      </c>
      <c r="AC361" s="437">
        <f t="shared" ref="AC361" si="1053">AC360</f>
        <v>0</v>
      </c>
      <c r="AD361" s="437">
        <f t="shared" ref="AD361" si="1054">AD360</f>
        <v>0</v>
      </c>
      <c r="AE361" s="437">
        <f t="shared" ref="AE361" si="1055">AE360</f>
        <v>0</v>
      </c>
      <c r="AF361" s="437">
        <f t="shared" ref="AF361" si="1056">AF360</f>
        <v>0</v>
      </c>
      <c r="AG361" s="437">
        <f t="shared" ref="AG361" si="1057">AG360</f>
        <v>0</v>
      </c>
      <c r="AH361" s="437">
        <f t="shared" ref="AH361" si="1058">AH360</f>
        <v>0</v>
      </c>
      <c r="AI361" s="437">
        <f t="shared" ref="AI361" si="1059">AI360</f>
        <v>0</v>
      </c>
      <c r="AJ361" s="437">
        <f t="shared" ref="AJ361" si="1060">AJ360</f>
        <v>0</v>
      </c>
      <c r="AK361" s="437">
        <f t="shared" ref="AK361" si="1061">AK360</f>
        <v>0</v>
      </c>
      <c r="AL361" s="437">
        <f t="shared" ref="AL361" si="1062">AL360</f>
        <v>0</v>
      </c>
      <c r="AM361" s="332"/>
    </row>
    <row r="362" spans="1:39" outlineLevel="1">
      <c r="B362" s="555"/>
      <c r="C362" s="317"/>
      <c r="D362" s="317"/>
      <c r="E362" s="317"/>
      <c r="F362" s="317"/>
      <c r="G362" s="317"/>
      <c r="H362" s="317"/>
      <c r="I362" s="317"/>
      <c r="J362" s="317"/>
      <c r="K362" s="317"/>
      <c r="L362" s="317"/>
      <c r="M362" s="317"/>
      <c r="N362" s="317"/>
      <c r="O362" s="317"/>
      <c r="P362" s="317"/>
      <c r="Q362" s="317"/>
      <c r="R362" s="317"/>
      <c r="S362" s="317"/>
      <c r="T362" s="317"/>
      <c r="U362" s="317"/>
      <c r="V362" s="317"/>
      <c r="W362" s="317"/>
      <c r="X362" s="317"/>
      <c r="Y362" s="438"/>
      <c r="Z362" s="451"/>
      <c r="AA362" s="451"/>
      <c r="AB362" s="451"/>
      <c r="AC362" s="451"/>
      <c r="AD362" s="451"/>
      <c r="AE362" s="451"/>
      <c r="AF362" s="451"/>
      <c r="AG362" s="451"/>
      <c r="AH362" s="451"/>
      <c r="AI362" s="451"/>
      <c r="AJ362" s="451"/>
      <c r="AK362" s="451"/>
      <c r="AL362" s="451"/>
      <c r="AM362" s="332"/>
    </row>
    <row r="363" spans="1:39" ht="30" outlineLevel="1">
      <c r="A363" s="557">
        <v>45</v>
      </c>
      <c r="B363" s="555" t="s">
        <v>138</v>
      </c>
      <c r="C363" s="317" t="s">
        <v>25</v>
      </c>
      <c r="D363" s="321"/>
      <c r="E363" s="321"/>
      <c r="F363" s="321"/>
      <c r="G363" s="321"/>
      <c r="H363" s="321"/>
      <c r="I363" s="321"/>
      <c r="J363" s="321"/>
      <c r="K363" s="321"/>
      <c r="L363" s="321"/>
      <c r="M363" s="321"/>
      <c r="N363" s="321">
        <v>0</v>
      </c>
      <c r="O363" s="321"/>
      <c r="P363" s="321"/>
      <c r="Q363" s="321"/>
      <c r="R363" s="321"/>
      <c r="S363" s="321"/>
      <c r="T363" s="321"/>
      <c r="U363" s="321"/>
      <c r="V363" s="321"/>
      <c r="W363" s="321"/>
      <c r="X363" s="321"/>
      <c r="Y363" s="452"/>
      <c r="Z363" s="436"/>
      <c r="AA363" s="436"/>
      <c r="AB363" s="436"/>
      <c r="AC363" s="436"/>
      <c r="AD363" s="436"/>
      <c r="AE363" s="436"/>
      <c r="AF363" s="436"/>
      <c r="AG363" s="441"/>
      <c r="AH363" s="441"/>
      <c r="AI363" s="441"/>
      <c r="AJ363" s="441"/>
      <c r="AK363" s="441"/>
      <c r="AL363" s="441"/>
      <c r="AM363" s="322">
        <f>SUM(Y363:AL363)</f>
        <v>0</v>
      </c>
    </row>
    <row r="364" spans="1:39" outlineLevel="1">
      <c r="B364" s="320" t="s">
        <v>292</v>
      </c>
      <c r="C364" s="317" t="s">
        <v>164</v>
      </c>
      <c r="D364" s="321"/>
      <c r="E364" s="321"/>
      <c r="F364" s="321"/>
      <c r="G364" s="321"/>
      <c r="H364" s="321"/>
      <c r="I364" s="321"/>
      <c r="J364" s="321"/>
      <c r="K364" s="321"/>
      <c r="L364" s="321"/>
      <c r="M364" s="321"/>
      <c r="N364" s="321">
        <f>N363</f>
        <v>0</v>
      </c>
      <c r="O364" s="321"/>
      <c r="P364" s="321"/>
      <c r="Q364" s="321"/>
      <c r="R364" s="321"/>
      <c r="S364" s="321"/>
      <c r="T364" s="321"/>
      <c r="U364" s="321"/>
      <c r="V364" s="321"/>
      <c r="W364" s="321"/>
      <c r="X364" s="321"/>
      <c r="Y364" s="437">
        <f>Y363</f>
        <v>0</v>
      </c>
      <c r="Z364" s="437">
        <f t="shared" ref="Z364" si="1063">Z363</f>
        <v>0</v>
      </c>
      <c r="AA364" s="437">
        <f t="shared" ref="AA364" si="1064">AA363</f>
        <v>0</v>
      </c>
      <c r="AB364" s="437">
        <f t="shared" ref="AB364" si="1065">AB363</f>
        <v>0</v>
      </c>
      <c r="AC364" s="437">
        <f t="shared" ref="AC364" si="1066">AC363</f>
        <v>0</v>
      </c>
      <c r="AD364" s="437">
        <f t="shared" ref="AD364" si="1067">AD363</f>
        <v>0</v>
      </c>
      <c r="AE364" s="437">
        <f t="shared" ref="AE364" si="1068">AE363</f>
        <v>0</v>
      </c>
      <c r="AF364" s="437">
        <f t="shared" ref="AF364" si="1069">AF363</f>
        <v>0</v>
      </c>
      <c r="AG364" s="437">
        <f t="shared" ref="AG364" si="1070">AG363</f>
        <v>0</v>
      </c>
      <c r="AH364" s="437">
        <f t="shared" ref="AH364" si="1071">AH363</f>
        <v>0</v>
      </c>
      <c r="AI364" s="437">
        <f t="shared" ref="AI364" si="1072">AI363</f>
        <v>0</v>
      </c>
      <c r="AJ364" s="437">
        <f t="shared" ref="AJ364" si="1073">AJ363</f>
        <v>0</v>
      </c>
      <c r="AK364" s="437">
        <f t="shared" ref="AK364" si="1074">AK363</f>
        <v>0</v>
      </c>
      <c r="AL364" s="437">
        <f t="shared" ref="AL364" si="1075">AL363</f>
        <v>0</v>
      </c>
      <c r="AM364" s="332"/>
    </row>
    <row r="365" spans="1:39" outlineLevel="1">
      <c r="B365" s="555"/>
      <c r="C365" s="317"/>
      <c r="D365" s="317"/>
      <c r="E365" s="317"/>
      <c r="F365" s="317"/>
      <c r="G365" s="317"/>
      <c r="H365" s="317"/>
      <c r="I365" s="317"/>
      <c r="J365" s="317"/>
      <c r="K365" s="317"/>
      <c r="L365" s="317"/>
      <c r="M365" s="317"/>
      <c r="N365" s="317"/>
      <c r="O365" s="317"/>
      <c r="P365" s="317"/>
      <c r="Q365" s="317"/>
      <c r="R365" s="317"/>
      <c r="S365" s="317"/>
      <c r="T365" s="317"/>
      <c r="U365" s="317"/>
      <c r="V365" s="317"/>
      <c r="W365" s="317"/>
      <c r="X365" s="317"/>
      <c r="Y365" s="438"/>
      <c r="Z365" s="451"/>
      <c r="AA365" s="451"/>
      <c r="AB365" s="451"/>
      <c r="AC365" s="451"/>
      <c r="AD365" s="451"/>
      <c r="AE365" s="451"/>
      <c r="AF365" s="451"/>
      <c r="AG365" s="451"/>
      <c r="AH365" s="451"/>
      <c r="AI365" s="451"/>
      <c r="AJ365" s="451"/>
      <c r="AK365" s="451"/>
      <c r="AL365" s="451"/>
      <c r="AM365" s="332"/>
    </row>
    <row r="366" spans="1:39" ht="30" outlineLevel="1">
      <c r="A366" s="557">
        <v>46</v>
      </c>
      <c r="B366" s="555" t="s">
        <v>139</v>
      </c>
      <c r="C366" s="317" t="s">
        <v>25</v>
      </c>
      <c r="D366" s="321"/>
      <c r="E366" s="321"/>
      <c r="F366" s="321"/>
      <c r="G366" s="321"/>
      <c r="H366" s="321"/>
      <c r="I366" s="321"/>
      <c r="J366" s="321"/>
      <c r="K366" s="321"/>
      <c r="L366" s="321"/>
      <c r="M366" s="321"/>
      <c r="N366" s="321">
        <v>0</v>
      </c>
      <c r="O366" s="321"/>
      <c r="P366" s="321"/>
      <c r="Q366" s="321"/>
      <c r="R366" s="321"/>
      <c r="S366" s="321"/>
      <c r="T366" s="321"/>
      <c r="U366" s="321"/>
      <c r="V366" s="321"/>
      <c r="W366" s="321"/>
      <c r="X366" s="321"/>
      <c r="Y366" s="452"/>
      <c r="Z366" s="436"/>
      <c r="AA366" s="436"/>
      <c r="AB366" s="436"/>
      <c r="AC366" s="436"/>
      <c r="AD366" s="436"/>
      <c r="AE366" s="436"/>
      <c r="AF366" s="436"/>
      <c r="AG366" s="441"/>
      <c r="AH366" s="441"/>
      <c r="AI366" s="441"/>
      <c r="AJ366" s="441"/>
      <c r="AK366" s="441"/>
      <c r="AL366" s="441"/>
      <c r="AM366" s="322">
        <f>SUM(Y366:AL366)</f>
        <v>0</v>
      </c>
    </row>
    <row r="367" spans="1:39" outlineLevel="1">
      <c r="B367" s="320" t="s">
        <v>292</v>
      </c>
      <c r="C367" s="317" t="s">
        <v>164</v>
      </c>
      <c r="D367" s="321"/>
      <c r="E367" s="321"/>
      <c r="F367" s="321"/>
      <c r="G367" s="321"/>
      <c r="H367" s="321"/>
      <c r="I367" s="321"/>
      <c r="J367" s="321"/>
      <c r="K367" s="321"/>
      <c r="L367" s="321"/>
      <c r="M367" s="321"/>
      <c r="N367" s="321">
        <f>N366</f>
        <v>0</v>
      </c>
      <c r="O367" s="321"/>
      <c r="P367" s="321"/>
      <c r="Q367" s="321"/>
      <c r="R367" s="321"/>
      <c r="S367" s="321"/>
      <c r="T367" s="321"/>
      <c r="U367" s="321"/>
      <c r="V367" s="321"/>
      <c r="W367" s="321"/>
      <c r="X367" s="321"/>
      <c r="Y367" s="437">
        <f>Y366</f>
        <v>0</v>
      </c>
      <c r="Z367" s="437">
        <f t="shared" ref="Z367" si="1076">Z366</f>
        <v>0</v>
      </c>
      <c r="AA367" s="437">
        <f t="shared" ref="AA367" si="1077">AA366</f>
        <v>0</v>
      </c>
      <c r="AB367" s="437">
        <f t="shared" ref="AB367" si="1078">AB366</f>
        <v>0</v>
      </c>
      <c r="AC367" s="437">
        <f t="shared" ref="AC367" si="1079">AC366</f>
        <v>0</v>
      </c>
      <c r="AD367" s="437">
        <f t="shared" ref="AD367" si="1080">AD366</f>
        <v>0</v>
      </c>
      <c r="AE367" s="437">
        <f t="shared" ref="AE367" si="1081">AE366</f>
        <v>0</v>
      </c>
      <c r="AF367" s="437">
        <f t="shared" ref="AF367" si="1082">AF366</f>
        <v>0</v>
      </c>
      <c r="AG367" s="437">
        <f t="shared" ref="AG367" si="1083">AG366</f>
        <v>0</v>
      </c>
      <c r="AH367" s="437">
        <f t="shared" ref="AH367" si="1084">AH366</f>
        <v>0</v>
      </c>
      <c r="AI367" s="437">
        <f t="shared" ref="AI367" si="1085">AI366</f>
        <v>0</v>
      </c>
      <c r="AJ367" s="437">
        <f t="shared" ref="AJ367" si="1086">AJ366</f>
        <v>0</v>
      </c>
      <c r="AK367" s="437">
        <f t="shared" ref="AK367" si="1087">AK366</f>
        <v>0</v>
      </c>
      <c r="AL367" s="437">
        <f t="shared" ref="AL367" si="1088">AL366</f>
        <v>0</v>
      </c>
      <c r="AM367" s="332"/>
    </row>
    <row r="368" spans="1:39" outlineLevel="1">
      <c r="B368" s="555"/>
      <c r="C368" s="317"/>
      <c r="D368" s="317"/>
      <c r="E368" s="317"/>
      <c r="F368" s="317"/>
      <c r="G368" s="317"/>
      <c r="H368" s="317"/>
      <c r="I368" s="317"/>
      <c r="J368" s="317"/>
      <c r="K368" s="317"/>
      <c r="L368" s="317"/>
      <c r="M368" s="317"/>
      <c r="N368" s="317"/>
      <c r="O368" s="317"/>
      <c r="P368" s="317"/>
      <c r="Q368" s="317"/>
      <c r="R368" s="317"/>
      <c r="S368" s="317"/>
      <c r="T368" s="317"/>
      <c r="U368" s="317"/>
      <c r="V368" s="317"/>
      <c r="W368" s="317"/>
      <c r="X368" s="317"/>
      <c r="Y368" s="438"/>
      <c r="Z368" s="451"/>
      <c r="AA368" s="451"/>
      <c r="AB368" s="451"/>
      <c r="AC368" s="451"/>
      <c r="AD368" s="451"/>
      <c r="AE368" s="451"/>
      <c r="AF368" s="451"/>
      <c r="AG368" s="451"/>
      <c r="AH368" s="451"/>
      <c r="AI368" s="451"/>
      <c r="AJ368" s="451"/>
      <c r="AK368" s="451"/>
      <c r="AL368" s="451"/>
      <c r="AM368" s="332"/>
    </row>
    <row r="369" spans="1:42" ht="30" outlineLevel="1">
      <c r="A369" s="557">
        <v>47</v>
      </c>
      <c r="B369" s="555" t="s">
        <v>140</v>
      </c>
      <c r="C369" s="317" t="s">
        <v>25</v>
      </c>
      <c r="D369" s="321"/>
      <c r="E369" s="321"/>
      <c r="F369" s="321"/>
      <c r="G369" s="321"/>
      <c r="H369" s="321"/>
      <c r="I369" s="321"/>
      <c r="J369" s="321"/>
      <c r="K369" s="321"/>
      <c r="L369" s="321"/>
      <c r="M369" s="321"/>
      <c r="N369" s="321">
        <v>0</v>
      </c>
      <c r="O369" s="321"/>
      <c r="P369" s="321"/>
      <c r="Q369" s="321"/>
      <c r="R369" s="321"/>
      <c r="S369" s="321"/>
      <c r="T369" s="321"/>
      <c r="U369" s="321"/>
      <c r="V369" s="321"/>
      <c r="W369" s="321"/>
      <c r="X369" s="321"/>
      <c r="Y369" s="452"/>
      <c r="Z369" s="436"/>
      <c r="AA369" s="436"/>
      <c r="AB369" s="436"/>
      <c r="AC369" s="436"/>
      <c r="AD369" s="436"/>
      <c r="AE369" s="436"/>
      <c r="AF369" s="436"/>
      <c r="AG369" s="441"/>
      <c r="AH369" s="441"/>
      <c r="AI369" s="441"/>
      <c r="AJ369" s="441"/>
      <c r="AK369" s="441"/>
      <c r="AL369" s="441"/>
      <c r="AM369" s="322">
        <f>SUM(Y369:AL369)</f>
        <v>0</v>
      </c>
    </row>
    <row r="370" spans="1:42" outlineLevel="1">
      <c r="B370" s="320" t="s">
        <v>292</v>
      </c>
      <c r="C370" s="317" t="s">
        <v>164</v>
      </c>
      <c r="D370" s="321"/>
      <c r="E370" s="321"/>
      <c r="F370" s="321"/>
      <c r="G370" s="321"/>
      <c r="H370" s="321"/>
      <c r="I370" s="321"/>
      <c r="J370" s="321"/>
      <c r="K370" s="321"/>
      <c r="L370" s="321"/>
      <c r="M370" s="321"/>
      <c r="N370" s="321">
        <f>N369</f>
        <v>0</v>
      </c>
      <c r="O370" s="321"/>
      <c r="P370" s="321"/>
      <c r="Q370" s="321"/>
      <c r="R370" s="321"/>
      <c r="S370" s="321"/>
      <c r="T370" s="321"/>
      <c r="U370" s="321"/>
      <c r="V370" s="321"/>
      <c r="W370" s="321"/>
      <c r="X370" s="321"/>
      <c r="Y370" s="437">
        <f>Y369</f>
        <v>0</v>
      </c>
      <c r="Z370" s="437">
        <f t="shared" ref="Z370" si="1089">Z369</f>
        <v>0</v>
      </c>
      <c r="AA370" s="437">
        <f t="shared" ref="AA370" si="1090">AA369</f>
        <v>0</v>
      </c>
      <c r="AB370" s="437">
        <f t="shared" ref="AB370" si="1091">AB369</f>
        <v>0</v>
      </c>
      <c r="AC370" s="437">
        <f t="shared" ref="AC370" si="1092">AC369</f>
        <v>0</v>
      </c>
      <c r="AD370" s="437">
        <f t="shared" ref="AD370" si="1093">AD369</f>
        <v>0</v>
      </c>
      <c r="AE370" s="437">
        <f t="shared" ref="AE370" si="1094">AE369</f>
        <v>0</v>
      </c>
      <c r="AF370" s="437">
        <f t="shared" ref="AF370" si="1095">AF369</f>
        <v>0</v>
      </c>
      <c r="AG370" s="437">
        <f t="shared" ref="AG370" si="1096">AG369</f>
        <v>0</v>
      </c>
      <c r="AH370" s="437">
        <f t="shared" ref="AH370" si="1097">AH369</f>
        <v>0</v>
      </c>
      <c r="AI370" s="437">
        <f t="shared" ref="AI370" si="1098">AI369</f>
        <v>0</v>
      </c>
      <c r="AJ370" s="437">
        <f t="shared" ref="AJ370" si="1099">AJ369</f>
        <v>0</v>
      </c>
      <c r="AK370" s="437">
        <f t="shared" ref="AK370" si="1100">AK369</f>
        <v>0</v>
      </c>
      <c r="AL370" s="437">
        <f t="shared" ref="AL370" si="1101">AL369</f>
        <v>0</v>
      </c>
      <c r="AM370" s="332"/>
    </row>
    <row r="371" spans="1:42" outlineLevel="1">
      <c r="B371" s="555"/>
      <c r="C371" s="317"/>
      <c r="D371" s="317"/>
      <c r="E371" s="317"/>
      <c r="F371" s="317"/>
      <c r="G371" s="317"/>
      <c r="H371" s="317"/>
      <c r="I371" s="317"/>
      <c r="J371" s="317"/>
      <c r="K371" s="317"/>
      <c r="L371" s="317"/>
      <c r="M371" s="317"/>
      <c r="N371" s="317"/>
      <c r="O371" s="317"/>
      <c r="P371" s="317"/>
      <c r="Q371" s="317"/>
      <c r="R371" s="317"/>
      <c r="S371" s="317"/>
      <c r="T371" s="317"/>
      <c r="U371" s="317"/>
      <c r="V371" s="317"/>
      <c r="W371" s="317"/>
      <c r="X371" s="317"/>
      <c r="Y371" s="438"/>
      <c r="Z371" s="451"/>
      <c r="AA371" s="451"/>
      <c r="AB371" s="451"/>
      <c r="AC371" s="451"/>
      <c r="AD371" s="451"/>
      <c r="AE371" s="451"/>
      <c r="AF371" s="451"/>
      <c r="AG371" s="451"/>
      <c r="AH371" s="451"/>
      <c r="AI371" s="451"/>
      <c r="AJ371" s="451"/>
      <c r="AK371" s="451"/>
      <c r="AL371" s="451"/>
      <c r="AM371" s="332"/>
    </row>
    <row r="372" spans="1:42" ht="45" outlineLevel="1">
      <c r="A372" s="557">
        <v>48</v>
      </c>
      <c r="B372" s="555" t="s">
        <v>141</v>
      </c>
      <c r="C372" s="317" t="s">
        <v>25</v>
      </c>
      <c r="D372" s="321"/>
      <c r="E372" s="321"/>
      <c r="F372" s="321"/>
      <c r="G372" s="321"/>
      <c r="H372" s="321"/>
      <c r="I372" s="321"/>
      <c r="J372" s="321"/>
      <c r="K372" s="321"/>
      <c r="L372" s="321"/>
      <c r="M372" s="321"/>
      <c r="N372" s="321">
        <v>0</v>
      </c>
      <c r="O372" s="321"/>
      <c r="P372" s="321"/>
      <c r="Q372" s="321"/>
      <c r="R372" s="321"/>
      <c r="S372" s="321"/>
      <c r="T372" s="321"/>
      <c r="U372" s="321"/>
      <c r="V372" s="321"/>
      <c r="W372" s="321"/>
      <c r="X372" s="321"/>
      <c r="Y372" s="452"/>
      <c r="Z372" s="436"/>
      <c r="AA372" s="436"/>
      <c r="AB372" s="436"/>
      <c r="AC372" s="436"/>
      <c r="AD372" s="436"/>
      <c r="AE372" s="436"/>
      <c r="AF372" s="436"/>
      <c r="AG372" s="441"/>
      <c r="AH372" s="441"/>
      <c r="AI372" s="441"/>
      <c r="AJ372" s="441"/>
      <c r="AK372" s="441"/>
      <c r="AL372" s="441"/>
      <c r="AM372" s="322">
        <f>SUM(Y372:AL372)</f>
        <v>0</v>
      </c>
    </row>
    <row r="373" spans="1:42" outlineLevel="1">
      <c r="B373" s="320" t="s">
        <v>292</v>
      </c>
      <c r="C373" s="317" t="s">
        <v>164</v>
      </c>
      <c r="D373" s="321"/>
      <c r="E373" s="321"/>
      <c r="F373" s="321"/>
      <c r="G373" s="321"/>
      <c r="H373" s="321"/>
      <c r="I373" s="321"/>
      <c r="J373" s="321"/>
      <c r="K373" s="321"/>
      <c r="L373" s="321"/>
      <c r="M373" s="321"/>
      <c r="N373" s="321">
        <f>N372</f>
        <v>0</v>
      </c>
      <c r="O373" s="321"/>
      <c r="P373" s="321"/>
      <c r="Q373" s="321"/>
      <c r="R373" s="321"/>
      <c r="S373" s="321"/>
      <c r="T373" s="321"/>
      <c r="U373" s="321"/>
      <c r="V373" s="321"/>
      <c r="W373" s="321"/>
      <c r="X373" s="321"/>
      <c r="Y373" s="437">
        <f>Y372</f>
        <v>0</v>
      </c>
      <c r="Z373" s="437">
        <f t="shared" ref="Z373" si="1102">Z372</f>
        <v>0</v>
      </c>
      <c r="AA373" s="437">
        <f t="shared" ref="AA373" si="1103">AA372</f>
        <v>0</v>
      </c>
      <c r="AB373" s="437">
        <f t="shared" ref="AB373" si="1104">AB372</f>
        <v>0</v>
      </c>
      <c r="AC373" s="437">
        <f t="shared" ref="AC373" si="1105">AC372</f>
        <v>0</v>
      </c>
      <c r="AD373" s="437">
        <f t="shared" ref="AD373" si="1106">AD372</f>
        <v>0</v>
      </c>
      <c r="AE373" s="437">
        <f t="shared" ref="AE373" si="1107">AE372</f>
        <v>0</v>
      </c>
      <c r="AF373" s="437">
        <f t="shared" ref="AF373" si="1108">AF372</f>
        <v>0</v>
      </c>
      <c r="AG373" s="437">
        <f t="shared" ref="AG373" si="1109">AG372</f>
        <v>0</v>
      </c>
      <c r="AH373" s="437">
        <f t="shared" ref="AH373" si="1110">AH372</f>
        <v>0</v>
      </c>
      <c r="AI373" s="437">
        <f t="shared" ref="AI373" si="1111">AI372</f>
        <v>0</v>
      </c>
      <c r="AJ373" s="437">
        <f t="shared" ref="AJ373" si="1112">AJ372</f>
        <v>0</v>
      </c>
      <c r="AK373" s="437">
        <f t="shared" ref="AK373" si="1113">AK372</f>
        <v>0</v>
      </c>
      <c r="AL373" s="437">
        <f t="shared" ref="AL373" si="1114">AL372</f>
        <v>0</v>
      </c>
      <c r="AM373" s="332"/>
    </row>
    <row r="374" spans="1:42" outlineLevel="1">
      <c r="B374" s="555"/>
      <c r="C374" s="317"/>
      <c r="D374" s="317"/>
      <c r="E374" s="317"/>
      <c r="F374" s="317"/>
      <c r="G374" s="317"/>
      <c r="H374" s="317"/>
      <c r="I374" s="317"/>
      <c r="J374" s="317"/>
      <c r="K374" s="317"/>
      <c r="L374" s="317"/>
      <c r="M374" s="317"/>
      <c r="N374" s="317"/>
      <c r="O374" s="317"/>
      <c r="P374" s="317"/>
      <c r="Q374" s="317"/>
      <c r="R374" s="317"/>
      <c r="S374" s="317"/>
      <c r="T374" s="317"/>
      <c r="U374" s="317"/>
      <c r="V374" s="317"/>
      <c r="W374" s="317"/>
      <c r="X374" s="317"/>
      <c r="Y374" s="438"/>
      <c r="Z374" s="451"/>
      <c r="AA374" s="451"/>
      <c r="AB374" s="451"/>
      <c r="AC374" s="451"/>
      <c r="AD374" s="451"/>
      <c r="AE374" s="451"/>
      <c r="AF374" s="451"/>
      <c r="AG374" s="451"/>
      <c r="AH374" s="451"/>
      <c r="AI374" s="451"/>
      <c r="AJ374" s="451"/>
      <c r="AK374" s="451"/>
      <c r="AL374" s="451"/>
      <c r="AM374" s="332"/>
    </row>
    <row r="375" spans="1:42" ht="30" outlineLevel="1">
      <c r="A375" s="557">
        <v>49</v>
      </c>
      <c r="B375" s="555" t="s">
        <v>142</v>
      </c>
      <c r="C375" s="317" t="s">
        <v>25</v>
      </c>
      <c r="D375" s="321"/>
      <c r="E375" s="321"/>
      <c r="F375" s="321"/>
      <c r="G375" s="321"/>
      <c r="H375" s="321"/>
      <c r="I375" s="321"/>
      <c r="J375" s="321"/>
      <c r="K375" s="321"/>
      <c r="L375" s="321"/>
      <c r="M375" s="321"/>
      <c r="N375" s="321">
        <v>0</v>
      </c>
      <c r="O375" s="321"/>
      <c r="P375" s="321"/>
      <c r="Q375" s="321"/>
      <c r="R375" s="321"/>
      <c r="S375" s="321"/>
      <c r="T375" s="321"/>
      <c r="U375" s="321"/>
      <c r="V375" s="321"/>
      <c r="W375" s="321"/>
      <c r="X375" s="321"/>
      <c r="Y375" s="452"/>
      <c r="Z375" s="436"/>
      <c r="AA375" s="436"/>
      <c r="AB375" s="436"/>
      <c r="AC375" s="436"/>
      <c r="AD375" s="436"/>
      <c r="AE375" s="436"/>
      <c r="AF375" s="436"/>
      <c r="AG375" s="441"/>
      <c r="AH375" s="441"/>
      <c r="AI375" s="441"/>
      <c r="AJ375" s="441"/>
      <c r="AK375" s="441"/>
      <c r="AL375" s="441"/>
      <c r="AM375" s="322">
        <f>SUM(Y375:AL375)</f>
        <v>0</v>
      </c>
    </row>
    <row r="376" spans="1:42" outlineLevel="1">
      <c r="B376" s="320" t="s">
        <v>292</v>
      </c>
      <c r="C376" s="317" t="s">
        <v>164</v>
      </c>
      <c r="D376" s="321"/>
      <c r="E376" s="321"/>
      <c r="F376" s="321"/>
      <c r="G376" s="321"/>
      <c r="H376" s="321"/>
      <c r="I376" s="321"/>
      <c r="J376" s="321"/>
      <c r="K376" s="321"/>
      <c r="L376" s="321"/>
      <c r="M376" s="321"/>
      <c r="N376" s="321">
        <f>N375</f>
        <v>0</v>
      </c>
      <c r="O376" s="321"/>
      <c r="P376" s="321"/>
      <c r="Q376" s="321"/>
      <c r="R376" s="321"/>
      <c r="S376" s="321"/>
      <c r="T376" s="321"/>
      <c r="U376" s="321"/>
      <c r="V376" s="321"/>
      <c r="W376" s="321"/>
      <c r="X376" s="321"/>
      <c r="Y376" s="437">
        <f>Y375</f>
        <v>0</v>
      </c>
      <c r="Z376" s="437">
        <f t="shared" ref="Z376" si="1115">Z375</f>
        <v>0</v>
      </c>
      <c r="AA376" s="437">
        <f t="shared" ref="AA376" si="1116">AA375</f>
        <v>0</v>
      </c>
      <c r="AB376" s="437">
        <f t="shared" ref="AB376" si="1117">AB375</f>
        <v>0</v>
      </c>
      <c r="AC376" s="437">
        <f t="shared" ref="AC376" si="1118">AC375</f>
        <v>0</v>
      </c>
      <c r="AD376" s="437">
        <f t="shared" ref="AD376" si="1119">AD375</f>
        <v>0</v>
      </c>
      <c r="AE376" s="437">
        <f t="shared" ref="AE376" si="1120">AE375</f>
        <v>0</v>
      </c>
      <c r="AF376" s="437">
        <f t="shared" ref="AF376" si="1121">AF375</f>
        <v>0</v>
      </c>
      <c r="AG376" s="437">
        <f t="shared" ref="AG376" si="1122">AG375</f>
        <v>0</v>
      </c>
      <c r="AH376" s="437">
        <f t="shared" ref="AH376" si="1123">AH375</f>
        <v>0</v>
      </c>
      <c r="AI376" s="437">
        <f t="shared" ref="AI376" si="1124">AI375</f>
        <v>0</v>
      </c>
      <c r="AJ376" s="437">
        <f t="shared" ref="AJ376" si="1125">AJ375</f>
        <v>0</v>
      </c>
      <c r="AK376" s="437">
        <f t="shared" ref="AK376" si="1126">AK375</f>
        <v>0</v>
      </c>
      <c r="AL376" s="437">
        <f t="shared" ref="AL376" si="1127">AL375</f>
        <v>0</v>
      </c>
      <c r="AM376" s="332"/>
    </row>
    <row r="377" spans="1:42" outlineLevel="1">
      <c r="B377" s="463"/>
      <c r="C377" s="331"/>
      <c r="D377" s="317"/>
      <c r="E377" s="317"/>
      <c r="F377" s="317"/>
      <c r="G377" s="317"/>
      <c r="H377" s="317"/>
      <c r="I377" s="317"/>
      <c r="J377" s="317"/>
      <c r="K377" s="317"/>
      <c r="L377" s="317"/>
      <c r="M377" s="317"/>
      <c r="N377" s="317"/>
      <c r="O377" s="317"/>
      <c r="P377" s="317"/>
      <c r="Q377" s="317"/>
      <c r="R377" s="317"/>
      <c r="S377" s="317"/>
      <c r="T377" s="317"/>
      <c r="U377" s="317"/>
      <c r="V377" s="317"/>
      <c r="W377" s="317"/>
      <c r="X377" s="317"/>
      <c r="Y377" s="327"/>
      <c r="Z377" s="327"/>
      <c r="AA377" s="327"/>
      <c r="AB377" s="327"/>
      <c r="AC377" s="327"/>
      <c r="AD377" s="327"/>
      <c r="AE377" s="327"/>
      <c r="AF377" s="327"/>
      <c r="AG377" s="327"/>
      <c r="AH377" s="327"/>
      <c r="AI377" s="327"/>
      <c r="AJ377" s="327"/>
      <c r="AK377" s="327"/>
      <c r="AL377" s="327"/>
      <c r="AM377" s="332"/>
    </row>
    <row r="378" spans="1:42" ht="15.75">
      <c r="B378" s="353" t="s">
        <v>277</v>
      </c>
      <c r="C378" s="355"/>
      <c r="D378" s="355">
        <f>SUM(D221:D376)</f>
        <v>0</v>
      </c>
      <c r="E378" s="355"/>
      <c r="F378" s="355"/>
      <c r="G378" s="355"/>
      <c r="H378" s="355"/>
      <c r="I378" s="355"/>
      <c r="J378" s="355"/>
      <c r="K378" s="355"/>
      <c r="L378" s="355"/>
      <c r="M378" s="355"/>
      <c r="N378" s="355"/>
      <c r="O378" s="355">
        <f>SUM(O221:X376)</f>
        <v>0</v>
      </c>
      <c r="P378" s="355"/>
      <c r="Q378" s="355"/>
      <c r="R378" s="355"/>
      <c r="S378" s="355"/>
      <c r="T378" s="355"/>
      <c r="U378" s="355"/>
      <c r="V378" s="355"/>
      <c r="W378" s="355"/>
      <c r="X378" s="355"/>
      <c r="Y378" s="355">
        <f>IF(Y219="kWh",SUMPRODUCT(D221:D376,Y221:Y376))</f>
        <v>0</v>
      </c>
      <c r="Z378" s="355">
        <f>IF(Z219="kWh",SUMPRODUCT(D221:D376,Z221:Z376))</f>
        <v>0</v>
      </c>
      <c r="AA378" s="355">
        <f>IF(AA219="kw",SUMPRODUCT(N221:N376,O221:O376,AA221:AA376),SUMPRODUCT(D221:D376,AA221:AA376))</f>
        <v>0</v>
      </c>
      <c r="AB378" s="355">
        <f>IF(AB219="kw",SUMPRODUCT(N221:N376,O221:O376,AB221:AB376),SUMPRODUCT(D221:D376,AB221:AB376))</f>
        <v>0</v>
      </c>
      <c r="AC378" s="355">
        <f>IF(AC219="kw",SUMPRODUCT(N221:N376,O221:O376,AC221:AC376),SUMPRODUCT(D221:D376,AC221:AC376))</f>
        <v>0</v>
      </c>
      <c r="AD378" s="355">
        <f>IF(AD219="kw",SUMPRODUCT(N221:N376,O221:O376,AD221:AD376),SUMPRODUCT(D221:D376,AD221:AD376))</f>
        <v>0</v>
      </c>
      <c r="AE378" s="355">
        <f>IF(AE219="kw",SUMPRODUCT(N221:N376,O221:O376,AE221:AE376),SUMPRODUCT(D221:D376,AE221:AE376))</f>
        <v>0</v>
      </c>
      <c r="AF378" s="355">
        <f>IF(AF219="kw",SUMPRODUCT(N221:N376,O221:O376,AF221:AF376),SUMPRODUCT(D221:D376,AF221:AF376))</f>
        <v>0</v>
      </c>
      <c r="AG378" s="355">
        <f>IF(AG219="kw",SUMPRODUCT(N221:N376,O221:O376,AG221:AG376),SUMPRODUCT(D221:D376,AG221:AG376))</f>
        <v>0</v>
      </c>
      <c r="AH378" s="355">
        <f>IF(AH219="kw",SUMPRODUCT(N221:N376,O221:O376,AH221:AH376),SUMPRODUCT(D221:D376,AH221:AH376))</f>
        <v>0</v>
      </c>
      <c r="AI378" s="355">
        <f>IF(AI219="kw",SUMPRODUCT(N221:N376,O221:O376,AI221:AI376),SUMPRODUCT(D221:D376,AI221:AI376))</f>
        <v>0</v>
      </c>
      <c r="AJ378" s="355">
        <f>IF(AJ219="kw",SUMPRODUCT(N221:N376,O221:O376,AJ221:AJ376),SUMPRODUCT(D221:D376,AJ221:AJ376))</f>
        <v>0</v>
      </c>
      <c r="AK378" s="355">
        <f>IF(AK219="kw",SUMPRODUCT(N221:N376,O221:O376,AK221:AK376),SUMPRODUCT(D221:D376,AK221:AK376))</f>
        <v>0</v>
      </c>
      <c r="AL378" s="355">
        <f>IF(AL219="kw",SUMPRODUCT(N221:N376,O221:O376,AL221:AL376),SUMPRODUCT(D221:D376,AL221:AL376))</f>
        <v>0</v>
      </c>
      <c r="AM378" s="356"/>
    </row>
    <row r="379" spans="1:42" ht="15.75">
      <c r="B379" s="417" t="s">
        <v>278</v>
      </c>
      <c r="C379" s="418"/>
      <c r="D379" s="418"/>
      <c r="E379" s="418"/>
      <c r="F379" s="418"/>
      <c r="G379" s="418"/>
      <c r="H379" s="418"/>
      <c r="I379" s="418"/>
      <c r="J379" s="418"/>
      <c r="K379" s="418"/>
      <c r="L379" s="418"/>
      <c r="M379" s="418"/>
      <c r="N379" s="418"/>
      <c r="O379" s="418"/>
      <c r="P379" s="418"/>
      <c r="Q379" s="418"/>
      <c r="R379" s="418"/>
      <c r="S379" s="418"/>
      <c r="T379" s="418"/>
      <c r="U379" s="418"/>
      <c r="V379" s="418"/>
      <c r="W379" s="418"/>
      <c r="X379" s="418"/>
      <c r="Y379" s="418">
        <f>HLOOKUP(Y218,'2. LRAMVA Threshold'!$B$42:$Q$53,8,FALSE)</f>
        <v>0</v>
      </c>
      <c r="Z379" s="418">
        <f>HLOOKUP(Z218,'2. LRAMVA Threshold'!$B$42:$Q$53,8,FALSE)</f>
        <v>0</v>
      </c>
      <c r="AA379" s="418">
        <f>HLOOKUP(AA218,'2. LRAMVA Threshold'!$B$42:$Q$53,8,FALSE)</f>
        <v>0</v>
      </c>
      <c r="AB379" s="418">
        <f>HLOOKUP(AB218,'2. LRAMVA Threshold'!$B$42:$Q$53,8,FALSE)</f>
        <v>0</v>
      </c>
      <c r="AC379" s="418">
        <f>HLOOKUP(AC218,'2. LRAMVA Threshold'!$B$42:$Q$53,8,FALSE)</f>
        <v>0</v>
      </c>
      <c r="AD379" s="418">
        <f>HLOOKUP(AD218,'2. LRAMVA Threshold'!$B$42:$Q$53,8,FALSE)</f>
        <v>0</v>
      </c>
      <c r="AE379" s="418">
        <f>HLOOKUP(AE218,'2. LRAMVA Threshold'!$B$42:$Q$53,8,FALSE)</f>
        <v>0</v>
      </c>
      <c r="AF379" s="418">
        <f>HLOOKUP(AF218,'2. LRAMVA Threshold'!$B$42:$Q$53,8,FALSE)</f>
        <v>0</v>
      </c>
      <c r="AG379" s="418">
        <f>HLOOKUP(AG218,'2. LRAMVA Threshold'!$B$42:$Q$53,8,FALSE)</f>
        <v>0</v>
      </c>
      <c r="AH379" s="418">
        <f>HLOOKUP(AH218,'2. LRAMVA Threshold'!$B$42:$Q$53,8,FALSE)</f>
        <v>0</v>
      </c>
      <c r="AI379" s="418">
        <f>HLOOKUP(AI218,'2. LRAMVA Threshold'!$B$42:$Q$53,8,FALSE)</f>
        <v>0</v>
      </c>
      <c r="AJ379" s="418">
        <f>HLOOKUP(AJ218,'2. LRAMVA Threshold'!$B$42:$Q$53,8,FALSE)</f>
        <v>0</v>
      </c>
      <c r="AK379" s="418">
        <f>HLOOKUP(AK218,'2. LRAMVA Threshold'!$B$42:$Q$53,8,FALSE)</f>
        <v>0</v>
      </c>
      <c r="AL379" s="418">
        <f>HLOOKUP(AL218,'2. LRAMVA Threshold'!$B$42:$Q$53,8,FALSE)</f>
        <v>0</v>
      </c>
      <c r="AM379" s="419"/>
    </row>
    <row r="380" spans="1:42">
      <c r="B380" s="420"/>
      <c r="C380" s="458"/>
      <c r="D380" s="459"/>
      <c r="E380" s="459"/>
      <c r="F380" s="459"/>
      <c r="G380" s="459"/>
      <c r="H380" s="459"/>
      <c r="I380" s="459"/>
      <c r="J380" s="459"/>
      <c r="K380" s="459"/>
      <c r="L380" s="459"/>
      <c r="M380" s="459"/>
      <c r="N380" s="459"/>
      <c r="O380" s="460"/>
      <c r="P380" s="459"/>
      <c r="Q380" s="459"/>
      <c r="R380" s="459"/>
      <c r="S380" s="461"/>
      <c r="T380" s="461"/>
      <c r="U380" s="461"/>
      <c r="V380" s="461"/>
      <c r="W380" s="459"/>
      <c r="X380" s="459"/>
      <c r="Y380" s="462"/>
      <c r="Z380" s="462"/>
      <c r="AA380" s="462"/>
      <c r="AB380" s="462"/>
      <c r="AC380" s="462"/>
      <c r="AD380" s="462"/>
      <c r="AE380" s="462"/>
      <c r="AF380" s="425"/>
      <c r="AG380" s="425"/>
      <c r="AH380" s="425"/>
      <c r="AI380" s="425"/>
      <c r="AJ380" s="425"/>
      <c r="AK380" s="425"/>
      <c r="AL380" s="425"/>
      <c r="AM380" s="426"/>
    </row>
    <row r="381" spans="1:42">
      <c r="B381" s="350" t="s">
        <v>279</v>
      </c>
      <c r="C381" s="364"/>
      <c r="D381" s="364"/>
      <c r="E381" s="402"/>
      <c r="F381" s="402"/>
      <c r="G381" s="402"/>
      <c r="H381" s="402"/>
      <c r="I381" s="402"/>
      <c r="J381" s="402"/>
      <c r="K381" s="402"/>
      <c r="L381" s="402"/>
      <c r="M381" s="402"/>
      <c r="N381" s="402"/>
      <c r="O381" s="317"/>
      <c r="P381" s="366"/>
      <c r="Q381" s="366"/>
      <c r="R381" s="366"/>
      <c r="S381" s="365"/>
      <c r="T381" s="365"/>
      <c r="U381" s="365"/>
      <c r="V381" s="365"/>
      <c r="W381" s="366"/>
      <c r="X381" s="366"/>
      <c r="Y381" s="367">
        <f>HLOOKUP(Y$35,'3.  Distribution Rates'!$C$122:$P$133,8,FALSE)</f>
        <v>0</v>
      </c>
      <c r="Z381" s="367">
        <f>HLOOKUP(Z$35,'3.  Distribution Rates'!$C$122:$P$133,8,FALSE)</f>
        <v>0</v>
      </c>
      <c r="AA381" s="367">
        <f>HLOOKUP(AA$35,'3.  Distribution Rates'!$C$122:$P$133,8,FALSE)</f>
        <v>0</v>
      </c>
      <c r="AB381" s="367">
        <f>HLOOKUP(AB$35,'3.  Distribution Rates'!$C$122:$P$133,8,FALSE)</f>
        <v>0</v>
      </c>
      <c r="AC381" s="367">
        <f>HLOOKUP(AC$35,'3.  Distribution Rates'!$C$122:$P$133,8,FALSE)</f>
        <v>0</v>
      </c>
      <c r="AD381" s="367">
        <f>HLOOKUP(AD$35,'3.  Distribution Rates'!$C$122:$P$133,8,FALSE)</f>
        <v>0</v>
      </c>
      <c r="AE381" s="367">
        <f>HLOOKUP(AE$35,'3.  Distribution Rates'!$C$122:$P$133,8,FALSE)</f>
        <v>0</v>
      </c>
      <c r="AF381" s="367">
        <f>HLOOKUP(AF$35,'3.  Distribution Rates'!$C$122:$P$133,8,FALSE)</f>
        <v>0</v>
      </c>
      <c r="AG381" s="367">
        <f>HLOOKUP(AG$35,'3.  Distribution Rates'!$C$122:$P$133,8,FALSE)</f>
        <v>0</v>
      </c>
      <c r="AH381" s="367">
        <f>HLOOKUP(AH$35,'3.  Distribution Rates'!$C$122:$P$133,8,FALSE)</f>
        <v>0</v>
      </c>
      <c r="AI381" s="367">
        <f>HLOOKUP(AI$35,'3.  Distribution Rates'!$C$122:$P$133,8,FALSE)</f>
        <v>0</v>
      </c>
      <c r="AJ381" s="367">
        <f>HLOOKUP(AJ$35,'3.  Distribution Rates'!$C$122:$P$133,8,FALSE)</f>
        <v>0</v>
      </c>
      <c r="AK381" s="367">
        <f>HLOOKUP(AK$35,'3.  Distribution Rates'!$C$122:$P$133,8,FALSE)</f>
        <v>0</v>
      </c>
      <c r="AL381" s="367">
        <f>HLOOKUP(AL$35,'3.  Distribution Rates'!$C$122:$P$133,8,FALSE)</f>
        <v>0</v>
      </c>
      <c r="AM381" s="403"/>
      <c r="AN381" s="367"/>
      <c r="AO381" s="367"/>
      <c r="AP381" s="367"/>
    </row>
    <row r="382" spans="1:42">
      <c r="B382" s="350" t="s">
        <v>280</v>
      </c>
      <c r="C382" s="371"/>
      <c r="D382" s="335"/>
      <c r="E382" s="305"/>
      <c r="F382" s="305"/>
      <c r="G382" s="305"/>
      <c r="H382" s="305"/>
      <c r="I382" s="305"/>
      <c r="J382" s="305"/>
      <c r="K382" s="305"/>
      <c r="L382" s="305"/>
      <c r="M382" s="305"/>
      <c r="N382" s="305"/>
      <c r="O382" s="317"/>
      <c r="P382" s="305"/>
      <c r="Q382" s="305"/>
      <c r="R382" s="305"/>
      <c r="S382" s="335"/>
      <c r="T382" s="335"/>
      <c r="U382" s="335"/>
      <c r="V382" s="335"/>
      <c r="W382" s="305"/>
      <c r="X382" s="305"/>
      <c r="Y382" s="404">
        <f>'4.  2011-2014 LRAM'!Y139*Y381</f>
        <v>0</v>
      </c>
      <c r="Z382" s="404">
        <f>'4.  2011-2014 LRAM'!Z139*Z381</f>
        <v>0</v>
      </c>
      <c r="AA382" s="404">
        <f>'4.  2011-2014 LRAM'!AA139*AA381</f>
        <v>0</v>
      </c>
      <c r="AB382" s="404">
        <f>'4.  2011-2014 LRAM'!AB139*AB381</f>
        <v>0</v>
      </c>
      <c r="AC382" s="404">
        <f>'4.  2011-2014 LRAM'!AC139*AC381</f>
        <v>0</v>
      </c>
      <c r="AD382" s="404">
        <f>'4.  2011-2014 LRAM'!AD139*AD381</f>
        <v>0</v>
      </c>
      <c r="AE382" s="404">
        <f>'4.  2011-2014 LRAM'!AE139*AE381</f>
        <v>0</v>
      </c>
      <c r="AF382" s="404">
        <f>'4.  2011-2014 LRAM'!AF139*AF381</f>
        <v>0</v>
      </c>
      <c r="AG382" s="404">
        <f>'4.  2011-2014 LRAM'!AG139*AG381</f>
        <v>0</v>
      </c>
      <c r="AH382" s="404">
        <f>'4.  2011-2014 LRAM'!AH139*AH381</f>
        <v>0</v>
      </c>
      <c r="AI382" s="404">
        <f>'4.  2011-2014 LRAM'!AI139*AI381</f>
        <v>0</v>
      </c>
      <c r="AJ382" s="404">
        <f>'4.  2011-2014 LRAM'!AJ139*AJ381</f>
        <v>0</v>
      </c>
      <c r="AK382" s="404">
        <f>'4.  2011-2014 LRAM'!AK139*AK381</f>
        <v>0</v>
      </c>
      <c r="AL382" s="404">
        <f>'4.  2011-2014 LRAM'!AL139*AL381</f>
        <v>0</v>
      </c>
      <c r="AM382" s="403">
        <f t="shared" ref="AM382:AM387" si="1128">SUM(Y382:AL382)</f>
        <v>0</v>
      </c>
    </row>
    <row r="383" spans="1:42">
      <c r="B383" s="350" t="s">
        <v>281</v>
      </c>
      <c r="C383" s="371"/>
      <c r="D383" s="335"/>
      <c r="E383" s="305"/>
      <c r="F383" s="305"/>
      <c r="G383" s="305"/>
      <c r="H383" s="305"/>
      <c r="I383" s="305"/>
      <c r="J383" s="305"/>
      <c r="K383" s="305"/>
      <c r="L383" s="305"/>
      <c r="M383" s="305"/>
      <c r="N383" s="305"/>
      <c r="O383" s="317"/>
      <c r="P383" s="305"/>
      <c r="Q383" s="305"/>
      <c r="R383" s="305"/>
      <c r="S383" s="335"/>
      <c r="T383" s="335"/>
      <c r="U383" s="335"/>
      <c r="V383" s="335"/>
      <c r="W383" s="305"/>
      <c r="X383" s="305"/>
      <c r="Y383" s="404">
        <f>'4.  2011-2014 LRAM'!Y268*Y381</f>
        <v>0</v>
      </c>
      <c r="Z383" s="404">
        <f>'4.  2011-2014 LRAM'!Z268*Z381</f>
        <v>0</v>
      </c>
      <c r="AA383" s="404">
        <f>'4.  2011-2014 LRAM'!AA268*AA381</f>
        <v>0</v>
      </c>
      <c r="AB383" s="404">
        <f>'4.  2011-2014 LRAM'!AB268*AB381</f>
        <v>0</v>
      </c>
      <c r="AC383" s="404">
        <f>'4.  2011-2014 LRAM'!AC268*AC381</f>
        <v>0</v>
      </c>
      <c r="AD383" s="404">
        <f>'4.  2011-2014 LRAM'!AD268*AD381</f>
        <v>0</v>
      </c>
      <c r="AE383" s="404">
        <f>'4.  2011-2014 LRAM'!AE268*AE381</f>
        <v>0</v>
      </c>
      <c r="AF383" s="404">
        <f>'4.  2011-2014 LRAM'!AF268*AF381</f>
        <v>0</v>
      </c>
      <c r="AG383" s="404">
        <f>'4.  2011-2014 LRAM'!AG268*AG381</f>
        <v>0</v>
      </c>
      <c r="AH383" s="404">
        <f>'4.  2011-2014 LRAM'!AH268*AH381</f>
        <v>0</v>
      </c>
      <c r="AI383" s="404">
        <f>'4.  2011-2014 LRAM'!AI268*AI381</f>
        <v>0</v>
      </c>
      <c r="AJ383" s="404">
        <f>'4.  2011-2014 LRAM'!AJ268*AJ381</f>
        <v>0</v>
      </c>
      <c r="AK383" s="404">
        <f>'4.  2011-2014 LRAM'!AK268*AK381</f>
        <v>0</v>
      </c>
      <c r="AL383" s="404">
        <f>'4.  2011-2014 LRAM'!AL268*AL381</f>
        <v>0</v>
      </c>
      <c r="AM383" s="403">
        <f t="shared" si="1128"/>
        <v>0</v>
      </c>
    </row>
    <row r="384" spans="1:42">
      <c r="B384" s="350" t="s">
        <v>282</v>
      </c>
      <c r="C384" s="371"/>
      <c r="D384" s="335"/>
      <c r="E384" s="305"/>
      <c r="F384" s="305"/>
      <c r="G384" s="305"/>
      <c r="H384" s="305"/>
      <c r="I384" s="305"/>
      <c r="J384" s="305"/>
      <c r="K384" s="305"/>
      <c r="L384" s="305"/>
      <c r="M384" s="305"/>
      <c r="N384" s="305"/>
      <c r="O384" s="317"/>
      <c r="P384" s="305"/>
      <c r="Q384" s="305"/>
      <c r="R384" s="305"/>
      <c r="S384" s="335"/>
      <c r="T384" s="335"/>
      <c r="U384" s="335"/>
      <c r="V384" s="335"/>
      <c r="W384" s="305"/>
      <c r="X384" s="305"/>
      <c r="Y384" s="404">
        <f>'4.  2011-2014 LRAM'!Y397*Y381</f>
        <v>0</v>
      </c>
      <c r="Z384" s="404">
        <f>'4.  2011-2014 LRAM'!Z397*Z381</f>
        <v>0</v>
      </c>
      <c r="AA384" s="404">
        <f>'4.  2011-2014 LRAM'!AA397*AA381</f>
        <v>0</v>
      </c>
      <c r="AB384" s="404">
        <f>'4.  2011-2014 LRAM'!AB397*AB381</f>
        <v>0</v>
      </c>
      <c r="AC384" s="404">
        <f>'4.  2011-2014 LRAM'!AC397*AC381</f>
        <v>0</v>
      </c>
      <c r="AD384" s="404">
        <f>'4.  2011-2014 LRAM'!AD397*AD381</f>
        <v>0</v>
      </c>
      <c r="AE384" s="404">
        <f>'4.  2011-2014 LRAM'!AE397*AE381</f>
        <v>0</v>
      </c>
      <c r="AF384" s="404">
        <f>'4.  2011-2014 LRAM'!AF397*AF381</f>
        <v>0</v>
      </c>
      <c r="AG384" s="404">
        <f>'4.  2011-2014 LRAM'!AG397*AG381</f>
        <v>0</v>
      </c>
      <c r="AH384" s="404">
        <f>'4.  2011-2014 LRAM'!AH397*AH381</f>
        <v>0</v>
      </c>
      <c r="AI384" s="404">
        <f>'4.  2011-2014 LRAM'!AI397*AI381</f>
        <v>0</v>
      </c>
      <c r="AJ384" s="404">
        <f>'4.  2011-2014 LRAM'!AJ397*AJ381</f>
        <v>0</v>
      </c>
      <c r="AK384" s="404">
        <f>'4.  2011-2014 LRAM'!AK397*AK381</f>
        <v>0</v>
      </c>
      <c r="AL384" s="404">
        <f>'4.  2011-2014 LRAM'!AL397*AL381</f>
        <v>0</v>
      </c>
      <c r="AM384" s="403">
        <f t="shared" si="1128"/>
        <v>0</v>
      </c>
    </row>
    <row r="385" spans="2:39">
      <c r="B385" s="350" t="s">
        <v>283</v>
      </c>
      <c r="C385" s="371"/>
      <c r="D385" s="335"/>
      <c r="E385" s="305"/>
      <c r="F385" s="305"/>
      <c r="G385" s="305"/>
      <c r="H385" s="305"/>
      <c r="I385" s="305"/>
      <c r="J385" s="305"/>
      <c r="K385" s="305"/>
      <c r="L385" s="305"/>
      <c r="M385" s="305"/>
      <c r="N385" s="305"/>
      <c r="O385" s="317"/>
      <c r="P385" s="305"/>
      <c r="Q385" s="305"/>
      <c r="R385" s="305"/>
      <c r="S385" s="335"/>
      <c r="T385" s="335"/>
      <c r="U385" s="335"/>
      <c r="V385" s="335"/>
      <c r="W385" s="305"/>
      <c r="X385" s="305"/>
      <c r="Y385" s="404">
        <f>'4.  2011-2014 LRAM'!Y527*Y381</f>
        <v>0</v>
      </c>
      <c r="Z385" s="404">
        <f>'4.  2011-2014 LRAM'!Z527*Z381</f>
        <v>0</v>
      </c>
      <c r="AA385" s="404">
        <f>'4.  2011-2014 LRAM'!AA527*AA381</f>
        <v>0</v>
      </c>
      <c r="AB385" s="404">
        <f>'4.  2011-2014 LRAM'!AB527*AB381</f>
        <v>0</v>
      </c>
      <c r="AC385" s="404">
        <f>'4.  2011-2014 LRAM'!AC527*AC381</f>
        <v>0</v>
      </c>
      <c r="AD385" s="404">
        <f>'4.  2011-2014 LRAM'!AD527*AD381</f>
        <v>0</v>
      </c>
      <c r="AE385" s="404">
        <f>'4.  2011-2014 LRAM'!AE527*AE381</f>
        <v>0</v>
      </c>
      <c r="AF385" s="404">
        <f>'4.  2011-2014 LRAM'!AF527*AF381</f>
        <v>0</v>
      </c>
      <c r="AG385" s="404">
        <f>'4.  2011-2014 LRAM'!AG527*AG381</f>
        <v>0</v>
      </c>
      <c r="AH385" s="404">
        <f>'4.  2011-2014 LRAM'!AH527*AH381</f>
        <v>0</v>
      </c>
      <c r="AI385" s="404">
        <f>'4.  2011-2014 LRAM'!AI527*AI381</f>
        <v>0</v>
      </c>
      <c r="AJ385" s="404">
        <f>'4.  2011-2014 LRAM'!AJ527*AJ381</f>
        <v>0</v>
      </c>
      <c r="AK385" s="404">
        <f>'4.  2011-2014 LRAM'!AK527*AK381</f>
        <v>0</v>
      </c>
      <c r="AL385" s="404">
        <f>'4.  2011-2014 LRAM'!AL527*AL381</f>
        <v>0</v>
      </c>
      <c r="AM385" s="403">
        <f t="shared" si="1128"/>
        <v>0</v>
      </c>
    </row>
    <row r="386" spans="2:39">
      <c r="B386" s="350" t="s">
        <v>284</v>
      </c>
      <c r="C386" s="371"/>
      <c r="D386" s="335"/>
      <c r="E386" s="305"/>
      <c r="F386" s="305"/>
      <c r="G386" s="305"/>
      <c r="H386" s="305"/>
      <c r="I386" s="305"/>
      <c r="J386" s="305"/>
      <c r="K386" s="305"/>
      <c r="L386" s="305"/>
      <c r="M386" s="305"/>
      <c r="N386" s="305"/>
      <c r="O386" s="317"/>
      <c r="P386" s="305"/>
      <c r="Q386" s="305"/>
      <c r="R386" s="305"/>
      <c r="S386" s="335"/>
      <c r="T386" s="335"/>
      <c r="U386" s="335"/>
      <c r="V386" s="335"/>
      <c r="W386" s="305"/>
      <c r="X386" s="305"/>
      <c r="Y386" s="404">
        <f t="shared" ref="Y386:AL386" si="1129">Y208*Y381</f>
        <v>0</v>
      </c>
      <c r="Z386" s="404">
        <f t="shared" si="1129"/>
        <v>0</v>
      </c>
      <c r="AA386" s="404">
        <f t="shared" si="1129"/>
        <v>0</v>
      </c>
      <c r="AB386" s="404">
        <f t="shared" si="1129"/>
        <v>0</v>
      </c>
      <c r="AC386" s="404">
        <f t="shared" si="1129"/>
        <v>0</v>
      </c>
      <c r="AD386" s="404">
        <f t="shared" si="1129"/>
        <v>0</v>
      </c>
      <c r="AE386" s="404">
        <f t="shared" si="1129"/>
        <v>0</v>
      </c>
      <c r="AF386" s="404">
        <f t="shared" si="1129"/>
        <v>0</v>
      </c>
      <c r="AG386" s="404">
        <f t="shared" si="1129"/>
        <v>0</v>
      </c>
      <c r="AH386" s="404">
        <f t="shared" si="1129"/>
        <v>0</v>
      </c>
      <c r="AI386" s="404">
        <f t="shared" si="1129"/>
        <v>0</v>
      </c>
      <c r="AJ386" s="404">
        <f t="shared" si="1129"/>
        <v>0</v>
      </c>
      <c r="AK386" s="404">
        <f t="shared" si="1129"/>
        <v>0</v>
      </c>
      <c r="AL386" s="404">
        <f t="shared" si="1129"/>
        <v>0</v>
      </c>
      <c r="AM386" s="403">
        <f t="shared" si="1128"/>
        <v>0</v>
      </c>
    </row>
    <row r="387" spans="2:39">
      <c r="B387" s="350" t="s">
        <v>293</v>
      </c>
      <c r="C387" s="371"/>
      <c r="D387" s="335"/>
      <c r="E387" s="305"/>
      <c r="F387" s="305"/>
      <c r="G387" s="305"/>
      <c r="H387" s="305"/>
      <c r="I387" s="305"/>
      <c r="J387" s="305"/>
      <c r="K387" s="305"/>
      <c r="L387" s="305"/>
      <c r="M387" s="305"/>
      <c r="N387" s="305"/>
      <c r="O387" s="317"/>
      <c r="P387" s="305"/>
      <c r="Q387" s="305"/>
      <c r="R387" s="305"/>
      <c r="S387" s="335"/>
      <c r="T387" s="335"/>
      <c r="U387" s="335"/>
      <c r="V387" s="335"/>
      <c r="W387" s="305"/>
      <c r="X387" s="305"/>
      <c r="Y387" s="404">
        <f>Y378*Y381</f>
        <v>0</v>
      </c>
      <c r="Z387" s="404">
        <f t="shared" ref="Z387:AL387" si="1130">Z378*Z381</f>
        <v>0</v>
      </c>
      <c r="AA387" s="404">
        <f t="shared" si="1130"/>
        <v>0</v>
      </c>
      <c r="AB387" s="404">
        <f t="shared" si="1130"/>
        <v>0</v>
      </c>
      <c r="AC387" s="404">
        <f t="shared" si="1130"/>
        <v>0</v>
      </c>
      <c r="AD387" s="404">
        <f t="shared" si="1130"/>
        <v>0</v>
      </c>
      <c r="AE387" s="404">
        <f t="shared" si="1130"/>
        <v>0</v>
      </c>
      <c r="AF387" s="404">
        <f t="shared" si="1130"/>
        <v>0</v>
      </c>
      <c r="AG387" s="404">
        <f t="shared" si="1130"/>
        <v>0</v>
      </c>
      <c r="AH387" s="404">
        <f t="shared" si="1130"/>
        <v>0</v>
      </c>
      <c r="AI387" s="404">
        <f t="shared" si="1130"/>
        <v>0</v>
      </c>
      <c r="AJ387" s="404">
        <f t="shared" si="1130"/>
        <v>0</v>
      </c>
      <c r="AK387" s="404">
        <f t="shared" si="1130"/>
        <v>0</v>
      </c>
      <c r="AL387" s="404">
        <f t="shared" si="1130"/>
        <v>0</v>
      </c>
      <c r="AM387" s="403">
        <f t="shared" si="1128"/>
        <v>0</v>
      </c>
    </row>
    <row r="388" spans="2:39" ht="15.75">
      <c r="B388" s="375" t="s">
        <v>285</v>
      </c>
      <c r="C388" s="371"/>
      <c r="D388" s="362"/>
      <c r="E388" s="360"/>
      <c r="F388" s="360"/>
      <c r="G388" s="360"/>
      <c r="H388" s="360"/>
      <c r="I388" s="360"/>
      <c r="J388" s="360"/>
      <c r="K388" s="360"/>
      <c r="L388" s="360"/>
      <c r="M388" s="360"/>
      <c r="N388" s="360"/>
      <c r="O388" s="326"/>
      <c r="P388" s="360"/>
      <c r="Q388" s="360"/>
      <c r="R388" s="360"/>
      <c r="S388" s="362"/>
      <c r="T388" s="362"/>
      <c r="U388" s="362"/>
      <c r="V388" s="362"/>
      <c r="W388" s="360"/>
      <c r="X388" s="360"/>
      <c r="Y388" s="372">
        <f>SUM(Y382:Y387)</f>
        <v>0</v>
      </c>
      <c r="Z388" s="372">
        <f t="shared" ref="Z388:AE388" si="1131">SUM(Z382:Z387)</f>
        <v>0</v>
      </c>
      <c r="AA388" s="372">
        <f t="shared" si="1131"/>
        <v>0</v>
      </c>
      <c r="AB388" s="372">
        <f t="shared" si="1131"/>
        <v>0</v>
      </c>
      <c r="AC388" s="372">
        <f t="shared" si="1131"/>
        <v>0</v>
      </c>
      <c r="AD388" s="372">
        <f t="shared" si="1131"/>
        <v>0</v>
      </c>
      <c r="AE388" s="372">
        <f t="shared" si="1131"/>
        <v>0</v>
      </c>
      <c r="AF388" s="372">
        <f>SUM(AF382:AF387)</f>
        <v>0</v>
      </c>
      <c r="AG388" s="372">
        <f t="shared" ref="AG388:AL388" si="1132">SUM(AG382:AG387)</f>
        <v>0</v>
      </c>
      <c r="AH388" s="372">
        <f t="shared" si="1132"/>
        <v>0</v>
      </c>
      <c r="AI388" s="372">
        <f t="shared" si="1132"/>
        <v>0</v>
      </c>
      <c r="AJ388" s="372">
        <f t="shared" si="1132"/>
        <v>0</v>
      </c>
      <c r="AK388" s="372">
        <f t="shared" si="1132"/>
        <v>0</v>
      </c>
      <c r="AL388" s="372">
        <f t="shared" si="1132"/>
        <v>0</v>
      </c>
      <c r="AM388" s="374">
        <f>SUM(AM382:AM387)</f>
        <v>0</v>
      </c>
    </row>
    <row r="389" spans="2:39" ht="15.75">
      <c r="B389" s="375" t="s">
        <v>286</v>
      </c>
      <c r="C389" s="371"/>
      <c r="D389" s="376"/>
      <c r="E389" s="360"/>
      <c r="F389" s="360"/>
      <c r="G389" s="360"/>
      <c r="H389" s="360"/>
      <c r="I389" s="360"/>
      <c r="J389" s="360"/>
      <c r="K389" s="360"/>
      <c r="L389" s="360"/>
      <c r="M389" s="360"/>
      <c r="N389" s="360"/>
      <c r="O389" s="326"/>
      <c r="P389" s="360"/>
      <c r="Q389" s="360"/>
      <c r="R389" s="360"/>
      <c r="S389" s="362"/>
      <c r="T389" s="362"/>
      <c r="U389" s="362"/>
      <c r="V389" s="362"/>
      <c r="W389" s="360"/>
      <c r="X389" s="360"/>
      <c r="Y389" s="373">
        <f>Y379*Y381</f>
        <v>0</v>
      </c>
      <c r="Z389" s="373">
        <f t="shared" ref="Z389:AE389" si="1133">Z379*Z381</f>
        <v>0</v>
      </c>
      <c r="AA389" s="373">
        <f t="shared" si="1133"/>
        <v>0</v>
      </c>
      <c r="AB389" s="373">
        <f t="shared" si="1133"/>
        <v>0</v>
      </c>
      <c r="AC389" s="373">
        <f t="shared" si="1133"/>
        <v>0</v>
      </c>
      <c r="AD389" s="373">
        <f t="shared" si="1133"/>
        <v>0</v>
      </c>
      <c r="AE389" s="373">
        <f t="shared" si="1133"/>
        <v>0</v>
      </c>
      <c r="AF389" s="373">
        <f>AF379*AF381</f>
        <v>0</v>
      </c>
      <c r="AG389" s="373">
        <f t="shared" ref="AG389:AL389" si="1134">AG379*AG381</f>
        <v>0</v>
      </c>
      <c r="AH389" s="373">
        <f t="shared" si="1134"/>
        <v>0</v>
      </c>
      <c r="AI389" s="373">
        <f t="shared" si="1134"/>
        <v>0</v>
      </c>
      <c r="AJ389" s="373">
        <f t="shared" si="1134"/>
        <v>0</v>
      </c>
      <c r="AK389" s="373">
        <f t="shared" si="1134"/>
        <v>0</v>
      </c>
      <c r="AL389" s="373">
        <f t="shared" si="1134"/>
        <v>0</v>
      </c>
      <c r="AM389" s="374">
        <f>SUM(Y389:AL389)</f>
        <v>0</v>
      </c>
    </row>
    <row r="390" spans="2:39" ht="15.75">
      <c r="B390" s="375" t="s">
        <v>287</v>
      </c>
      <c r="C390" s="371"/>
      <c r="D390" s="376"/>
      <c r="E390" s="360"/>
      <c r="F390" s="360"/>
      <c r="G390" s="360"/>
      <c r="H390" s="360"/>
      <c r="I390" s="360"/>
      <c r="J390" s="360"/>
      <c r="K390" s="360"/>
      <c r="L390" s="360"/>
      <c r="M390" s="360"/>
      <c r="N390" s="360"/>
      <c r="O390" s="326"/>
      <c r="P390" s="360"/>
      <c r="Q390" s="360"/>
      <c r="R390" s="360"/>
      <c r="S390" s="376"/>
      <c r="T390" s="376"/>
      <c r="U390" s="376"/>
      <c r="V390" s="376"/>
      <c r="W390" s="360"/>
      <c r="X390" s="360"/>
      <c r="Y390" s="377"/>
      <c r="Z390" s="377"/>
      <c r="AA390" s="377"/>
      <c r="AB390" s="377"/>
      <c r="AC390" s="377"/>
      <c r="AD390" s="377"/>
      <c r="AE390" s="377"/>
      <c r="AF390" s="377"/>
      <c r="AG390" s="377"/>
      <c r="AH390" s="377"/>
      <c r="AI390" s="377"/>
      <c r="AJ390" s="377"/>
      <c r="AK390" s="377"/>
      <c r="AL390" s="377"/>
      <c r="AM390" s="374">
        <f>AM388-AM389</f>
        <v>0</v>
      </c>
    </row>
    <row r="391" spans="2:39">
      <c r="B391" s="350"/>
      <c r="C391" s="376"/>
      <c r="D391" s="376"/>
      <c r="E391" s="360"/>
      <c r="F391" s="360"/>
      <c r="G391" s="360"/>
      <c r="H391" s="360"/>
      <c r="I391" s="360"/>
      <c r="J391" s="360"/>
      <c r="K391" s="360"/>
      <c r="L391" s="360"/>
      <c r="M391" s="360"/>
      <c r="N391" s="360"/>
      <c r="O391" s="326"/>
      <c r="P391" s="360"/>
      <c r="Q391" s="360"/>
      <c r="R391" s="360"/>
      <c r="S391" s="376"/>
      <c r="T391" s="371"/>
      <c r="U391" s="376"/>
      <c r="V391" s="376"/>
      <c r="W391" s="360"/>
      <c r="X391" s="360"/>
      <c r="Y391" s="378"/>
      <c r="Z391" s="378"/>
      <c r="AA391" s="378"/>
      <c r="AB391" s="378"/>
      <c r="AC391" s="378"/>
      <c r="AD391" s="378"/>
      <c r="AE391" s="378"/>
      <c r="AF391" s="378"/>
      <c r="AG391" s="378"/>
      <c r="AH391" s="378"/>
      <c r="AI391" s="378"/>
      <c r="AJ391" s="378"/>
      <c r="AK391" s="378"/>
      <c r="AL391" s="378"/>
      <c r="AM391" s="374"/>
    </row>
    <row r="392" spans="2:39">
      <c r="B392" s="465" t="s">
        <v>288</v>
      </c>
      <c r="C392" s="330"/>
      <c r="D392" s="305"/>
      <c r="E392" s="305"/>
      <c r="F392" s="305"/>
      <c r="G392" s="305"/>
      <c r="H392" s="305"/>
      <c r="I392" s="305"/>
      <c r="J392" s="305"/>
      <c r="K392" s="305"/>
      <c r="L392" s="305"/>
      <c r="M392" s="305"/>
      <c r="N392" s="305"/>
      <c r="O392" s="383"/>
      <c r="P392" s="305"/>
      <c r="Q392" s="305"/>
      <c r="R392" s="305"/>
      <c r="S392" s="330"/>
      <c r="T392" s="335"/>
      <c r="U392" s="335"/>
      <c r="V392" s="305"/>
      <c r="W392" s="305"/>
      <c r="X392" s="335"/>
      <c r="Y392" s="317">
        <f>SUMPRODUCT(E221:E376,Y221:Y376)</f>
        <v>0</v>
      </c>
      <c r="Z392" s="317">
        <f>SUMPRODUCT(E221:E376,Z221:Z376)</f>
        <v>0</v>
      </c>
      <c r="AA392" s="317">
        <f t="shared" ref="AA392:AL392" si="1135">IF(AA219="kw",SUMPRODUCT($N$221:$N$376,$P$221:$P$376,AA221:AA376),SUMPRODUCT($E$221:$E$376,AA221:AA376))</f>
        <v>0</v>
      </c>
      <c r="AB392" s="317">
        <f t="shared" si="1135"/>
        <v>0</v>
      </c>
      <c r="AC392" s="317">
        <f t="shared" si="1135"/>
        <v>0</v>
      </c>
      <c r="AD392" s="317">
        <f t="shared" si="1135"/>
        <v>0</v>
      </c>
      <c r="AE392" s="317">
        <f t="shared" si="1135"/>
        <v>0</v>
      </c>
      <c r="AF392" s="317">
        <f t="shared" si="1135"/>
        <v>0</v>
      </c>
      <c r="AG392" s="317">
        <f t="shared" si="1135"/>
        <v>0</v>
      </c>
      <c r="AH392" s="317">
        <f t="shared" si="1135"/>
        <v>0</v>
      </c>
      <c r="AI392" s="317">
        <f t="shared" si="1135"/>
        <v>0</v>
      </c>
      <c r="AJ392" s="317">
        <f t="shared" si="1135"/>
        <v>0</v>
      </c>
      <c r="AK392" s="317">
        <f t="shared" si="1135"/>
        <v>0</v>
      </c>
      <c r="AL392" s="317">
        <f t="shared" si="1135"/>
        <v>0</v>
      </c>
      <c r="AM392" s="374"/>
    </row>
    <row r="393" spans="2:39">
      <c r="B393" s="465" t="s">
        <v>289</v>
      </c>
      <c r="C393" s="330"/>
      <c r="D393" s="305"/>
      <c r="E393" s="305"/>
      <c r="F393" s="305"/>
      <c r="G393" s="305"/>
      <c r="H393" s="305"/>
      <c r="I393" s="305"/>
      <c r="J393" s="305"/>
      <c r="K393" s="305"/>
      <c r="L393" s="305"/>
      <c r="M393" s="305"/>
      <c r="N393" s="305"/>
      <c r="O393" s="383"/>
      <c r="P393" s="305"/>
      <c r="Q393" s="305"/>
      <c r="R393" s="305"/>
      <c r="S393" s="330"/>
      <c r="T393" s="335"/>
      <c r="U393" s="335"/>
      <c r="V393" s="305"/>
      <c r="W393" s="305"/>
      <c r="X393" s="335"/>
      <c r="Y393" s="317">
        <f>SUMPRODUCT(F221:F376,Y221:Y376)</f>
        <v>0</v>
      </c>
      <c r="Z393" s="317">
        <f>SUMPRODUCT(F221:F376,Z221:Z376)</f>
        <v>0</v>
      </c>
      <c r="AA393" s="317">
        <f t="shared" ref="AA393:AL393" si="1136">IF(AA219="kw",SUMPRODUCT($N$221:$N$376,$Q$221:$Q$376,AA221:AA376),SUMPRODUCT($F$221:$F$376,AA221:AA376))</f>
        <v>0</v>
      </c>
      <c r="AB393" s="317">
        <f t="shared" si="1136"/>
        <v>0</v>
      </c>
      <c r="AC393" s="317">
        <f t="shared" si="1136"/>
        <v>0</v>
      </c>
      <c r="AD393" s="317">
        <f t="shared" si="1136"/>
        <v>0</v>
      </c>
      <c r="AE393" s="317">
        <f t="shared" si="1136"/>
        <v>0</v>
      </c>
      <c r="AF393" s="317">
        <f t="shared" si="1136"/>
        <v>0</v>
      </c>
      <c r="AG393" s="317">
        <f t="shared" si="1136"/>
        <v>0</v>
      </c>
      <c r="AH393" s="317">
        <f t="shared" si="1136"/>
        <v>0</v>
      </c>
      <c r="AI393" s="317">
        <f t="shared" si="1136"/>
        <v>0</v>
      </c>
      <c r="AJ393" s="317">
        <f t="shared" si="1136"/>
        <v>0</v>
      </c>
      <c r="AK393" s="317">
        <f t="shared" si="1136"/>
        <v>0</v>
      </c>
      <c r="AL393" s="317">
        <f t="shared" si="1136"/>
        <v>0</v>
      </c>
      <c r="AM393" s="363"/>
    </row>
    <row r="394" spans="2:39">
      <c r="B394" s="465" t="s">
        <v>290</v>
      </c>
      <c r="C394" s="330"/>
      <c r="D394" s="305"/>
      <c r="E394" s="305"/>
      <c r="F394" s="305"/>
      <c r="G394" s="305"/>
      <c r="H394" s="305"/>
      <c r="I394" s="305"/>
      <c r="J394" s="305"/>
      <c r="K394" s="305"/>
      <c r="L394" s="305"/>
      <c r="M394" s="305"/>
      <c r="N394" s="305"/>
      <c r="O394" s="383"/>
      <c r="P394" s="305"/>
      <c r="Q394" s="305"/>
      <c r="R394" s="305"/>
      <c r="S394" s="330"/>
      <c r="T394" s="335"/>
      <c r="U394" s="335"/>
      <c r="V394" s="305"/>
      <c r="W394" s="305"/>
      <c r="X394" s="335"/>
      <c r="Y394" s="317">
        <f>SUMPRODUCT(G221:G376,Y221:Y376)</f>
        <v>0</v>
      </c>
      <c r="Z394" s="317">
        <f>SUMPRODUCT(G221:G376,Z221:Z376)</f>
        <v>0</v>
      </c>
      <c r="AA394" s="317">
        <f t="shared" ref="AA394:AL394" si="1137">IF(AA219="kw",SUMPRODUCT($N$221:$N$376,$R$221:$R$376,AA221:AA376),SUMPRODUCT($G$221:$G$376,AA221:AA376))</f>
        <v>0</v>
      </c>
      <c r="AB394" s="317">
        <f t="shared" si="1137"/>
        <v>0</v>
      </c>
      <c r="AC394" s="317">
        <f t="shared" si="1137"/>
        <v>0</v>
      </c>
      <c r="AD394" s="317">
        <f t="shared" si="1137"/>
        <v>0</v>
      </c>
      <c r="AE394" s="317">
        <f t="shared" si="1137"/>
        <v>0</v>
      </c>
      <c r="AF394" s="317">
        <f t="shared" si="1137"/>
        <v>0</v>
      </c>
      <c r="AG394" s="317">
        <f t="shared" si="1137"/>
        <v>0</v>
      </c>
      <c r="AH394" s="317">
        <f t="shared" si="1137"/>
        <v>0</v>
      </c>
      <c r="AI394" s="317">
        <f t="shared" si="1137"/>
        <v>0</v>
      </c>
      <c r="AJ394" s="317">
        <f t="shared" si="1137"/>
        <v>0</v>
      </c>
      <c r="AK394" s="317">
        <f t="shared" si="1137"/>
        <v>0</v>
      </c>
      <c r="AL394" s="317">
        <f t="shared" si="1137"/>
        <v>0</v>
      </c>
      <c r="AM394" s="363"/>
    </row>
    <row r="395" spans="2:39">
      <c r="B395" s="466" t="s">
        <v>291</v>
      </c>
      <c r="C395" s="390"/>
      <c r="D395" s="410"/>
      <c r="E395" s="410"/>
      <c r="F395" s="410"/>
      <c r="G395" s="410"/>
      <c r="H395" s="410"/>
      <c r="I395" s="410"/>
      <c r="J395" s="410"/>
      <c r="K395" s="410"/>
      <c r="L395" s="410"/>
      <c r="M395" s="410"/>
      <c r="N395" s="410"/>
      <c r="O395" s="409"/>
      <c r="P395" s="410"/>
      <c r="Q395" s="410"/>
      <c r="R395" s="410"/>
      <c r="S395" s="390"/>
      <c r="T395" s="411"/>
      <c r="U395" s="411"/>
      <c r="V395" s="410"/>
      <c r="W395" s="410"/>
      <c r="X395" s="411"/>
      <c r="Y395" s="352">
        <f>SUMPRODUCT(H221:H376,Y221:Y376)</f>
        <v>0</v>
      </c>
      <c r="Z395" s="352">
        <f>SUMPRODUCT(H221:H376,Z221:Z376)</f>
        <v>0</v>
      </c>
      <c r="AA395" s="352">
        <f t="shared" ref="AA395:AL395" si="1138">IF(AA219="kw",SUMPRODUCT($N$221:$N$376,$S$221:$S$376,AA221:AA376),SUMPRODUCT($H$221:$H$376,AA221:AA376))</f>
        <v>0</v>
      </c>
      <c r="AB395" s="352">
        <f t="shared" si="1138"/>
        <v>0</v>
      </c>
      <c r="AC395" s="352">
        <f t="shared" si="1138"/>
        <v>0</v>
      </c>
      <c r="AD395" s="352">
        <f t="shared" si="1138"/>
        <v>0</v>
      </c>
      <c r="AE395" s="352">
        <f t="shared" si="1138"/>
        <v>0</v>
      </c>
      <c r="AF395" s="352">
        <f t="shared" si="1138"/>
        <v>0</v>
      </c>
      <c r="AG395" s="352">
        <f t="shared" si="1138"/>
        <v>0</v>
      </c>
      <c r="AH395" s="352">
        <f t="shared" si="1138"/>
        <v>0</v>
      </c>
      <c r="AI395" s="352">
        <f t="shared" si="1138"/>
        <v>0</v>
      </c>
      <c r="AJ395" s="352">
        <f t="shared" si="1138"/>
        <v>0</v>
      </c>
      <c r="AK395" s="352">
        <f t="shared" si="1138"/>
        <v>0</v>
      </c>
      <c r="AL395" s="352">
        <f t="shared" si="1138"/>
        <v>0</v>
      </c>
      <c r="AM395" s="412"/>
    </row>
    <row r="396" spans="2:39" ht="21" customHeight="1">
      <c r="B396" s="394" t="s">
        <v>226</v>
      </c>
      <c r="C396" s="413"/>
      <c r="D396" s="414"/>
      <c r="E396" s="414"/>
      <c r="F396" s="414"/>
      <c r="G396" s="414"/>
      <c r="H396" s="414"/>
      <c r="I396" s="414"/>
      <c r="J396" s="414"/>
      <c r="K396" s="414"/>
      <c r="L396" s="414"/>
      <c r="M396" s="414"/>
      <c r="N396" s="414"/>
      <c r="O396" s="414"/>
      <c r="P396" s="414"/>
      <c r="Q396" s="414"/>
      <c r="R396" s="414"/>
      <c r="S396" s="397"/>
      <c r="T396" s="398"/>
      <c r="U396" s="414"/>
      <c r="V396" s="414"/>
      <c r="W396" s="414"/>
      <c r="X396" s="414"/>
      <c r="Y396" s="435"/>
      <c r="Z396" s="435"/>
      <c r="AA396" s="435"/>
      <c r="AB396" s="435"/>
      <c r="AC396" s="435"/>
      <c r="AD396" s="435"/>
      <c r="AE396" s="435"/>
      <c r="AF396" s="435"/>
      <c r="AG396" s="435"/>
      <c r="AH396" s="435"/>
      <c r="AI396" s="435"/>
      <c r="AJ396" s="435"/>
      <c r="AK396" s="435"/>
      <c r="AL396" s="435"/>
      <c r="AM396" s="415"/>
    </row>
    <row r="399" spans="2:39" ht="15.75">
      <c r="B399" s="306" t="s">
        <v>294</v>
      </c>
      <c r="C399" s="307"/>
      <c r="D399" s="626" t="s">
        <v>588</v>
      </c>
      <c r="E399" s="279"/>
      <c r="F399" s="628" t="s">
        <v>599</v>
      </c>
      <c r="G399" s="279"/>
      <c r="H399" s="279"/>
      <c r="I399" s="279"/>
      <c r="J399" s="279"/>
      <c r="K399" s="279"/>
      <c r="L399" s="279"/>
      <c r="M399" s="279"/>
      <c r="N399" s="279"/>
      <c r="O399" s="307"/>
      <c r="P399" s="279"/>
      <c r="Q399" s="279"/>
      <c r="R399" s="279"/>
      <c r="S399" s="279"/>
      <c r="T399" s="279"/>
      <c r="U399" s="279"/>
      <c r="V399" s="279"/>
      <c r="W399" s="279"/>
      <c r="X399" s="279"/>
      <c r="Y399" s="296"/>
      <c r="Z399" s="293"/>
      <c r="AA399" s="293"/>
      <c r="AB399" s="293"/>
      <c r="AC399" s="293"/>
      <c r="AD399" s="293"/>
      <c r="AE399" s="293"/>
      <c r="AF399" s="293"/>
      <c r="AG399" s="293"/>
      <c r="AH399" s="293"/>
      <c r="AI399" s="293"/>
      <c r="AJ399" s="293"/>
      <c r="AK399" s="293"/>
      <c r="AL399" s="293"/>
      <c r="AM399" s="308"/>
    </row>
    <row r="400" spans="2:39" ht="33.75" customHeight="1">
      <c r="B400" s="795" t="s">
        <v>213</v>
      </c>
      <c r="C400" s="797" t="s">
        <v>33</v>
      </c>
      <c r="D400" s="310" t="s">
        <v>426</v>
      </c>
      <c r="E400" s="799" t="s">
        <v>211</v>
      </c>
      <c r="F400" s="800"/>
      <c r="G400" s="800"/>
      <c r="H400" s="800"/>
      <c r="I400" s="800"/>
      <c r="J400" s="800"/>
      <c r="K400" s="800"/>
      <c r="L400" s="800"/>
      <c r="M400" s="801"/>
      <c r="N400" s="802" t="s">
        <v>215</v>
      </c>
      <c r="O400" s="310" t="s">
        <v>427</v>
      </c>
      <c r="P400" s="799" t="s">
        <v>214</v>
      </c>
      <c r="Q400" s="800"/>
      <c r="R400" s="800"/>
      <c r="S400" s="800"/>
      <c r="T400" s="800"/>
      <c r="U400" s="800"/>
      <c r="V400" s="800"/>
      <c r="W400" s="800"/>
      <c r="X400" s="801"/>
      <c r="Y400" s="792" t="s">
        <v>246</v>
      </c>
      <c r="Z400" s="793"/>
      <c r="AA400" s="793"/>
      <c r="AB400" s="793"/>
      <c r="AC400" s="793"/>
      <c r="AD400" s="793"/>
      <c r="AE400" s="793"/>
      <c r="AF400" s="793"/>
      <c r="AG400" s="793"/>
      <c r="AH400" s="793"/>
      <c r="AI400" s="793"/>
      <c r="AJ400" s="793"/>
      <c r="AK400" s="793"/>
      <c r="AL400" s="793"/>
      <c r="AM400" s="794"/>
    </row>
    <row r="401" spans="1:39" ht="61.5" customHeight="1">
      <c r="B401" s="796"/>
      <c r="C401" s="798"/>
      <c r="D401" s="311">
        <v>2017</v>
      </c>
      <c r="E401" s="311">
        <v>2018</v>
      </c>
      <c r="F401" s="311">
        <v>2019</v>
      </c>
      <c r="G401" s="311">
        <v>2020</v>
      </c>
      <c r="H401" s="311">
        <v>2021</v>
      </c>
      <c r="I401" s="311">
        <v>2022</v>
      </c>
      <c r="J401" s="311">
        <v>2023</v>
      </c>
      <c r="K401" s="311">
        <v>2024</v>
      </c>
      <c r="L401" s="311">
        <v>2025</v>
      </c>
      <c r="M401" s="311">
        <v>2026</v>
      </c>
      <c r="N401" s="803"/>
      <c r="O401" s="311">
        <v>2017</v>
      </c>
      <c r="P401" s="311">
        <v>2018</v>
      </c>
      <c r="Q401" s="311">
        <v>2019</v>
      </c>
      <c r="R401" s="311">
        <v>2020</v>
      </c>
      <c r="S401" s="311">
        <v>2021</v>
      </c>
      <c r="T401" s="311">
        <v>2022</v>
      </c>
      <c r="U401" s="311">
        <v>2023</v>
      </c>
      <c r="V401" s="311">
        <v>2024</v>
      </c>
      <c r="W401" s="311">
        <v>2025</v>
      </c>
      <c r="X401" s="311">
        <v>2026</v>
      </c>
      <c r="Y401" s="311" t="str">
        <f>'1.  LRAMVA Summary'!D51</f>
        <v>Residential</v>
      </c>
      <c r="Z401" s="311" t="str">
        <f>'1.  LRAMVA Summary'!E51</f>
        <v>GS&lt;50 kW</v>
      </c>
      <c r="AA401" s="311" t="str">
        <f>'1.  LRAMVA Summary'!F51</f>
        <v>General Service 50 to 499 kW</v>
      </c>
      <c r="AB401" s="311" t="str">
        <f>'1.  LRAMVA Summary'!G51</f>
        <v>General Service 500 to 4,999 kW</v>
      </c>
      <c r="AC401" s="311" t="str">
        <f>'1.  LRAMVA Summary'!H51</f>
        <v>Large Use</v>
      </c>
      <c r="AD401" s="311" t="str">
        <f>'1.  LRAMVA Summary'!I51</f>
        <v>Street Lighting</v>
      </c>
      <c r="AE401" s="311" t="str">
        <f>'1.  LRAMVA Summary'!J51</f>
        <v/>
      </c>
      <c r="AF401" s="311" t="str">
        <f>'1.  LRAMVA Summary'!K51</f>
        <v/>
      </c>
      <c r="AG401" s="311" t="str">
        <f>'1.  LRAMVA Summary'!L51</f>
        <v/>
      </c>
      <c r="AH401" s="311" t="str">
        <f>'1.  LRAMVA Summary'!M51</f>
        <v/>
      </c>
      <c r="AI401" s="311" t="str">
        <f>'1.  LRAMVA Summary'!N51</f>
        <v/>
      </c>
      <c r="AJ401" s="311" t="str">
        <f>'1.  LRAMVA Summary'!O51</f>
        <v/>
      </c>
      <c r="AK401" s="311" t="str">
        <f>'1.  LRAMVA Summary'!P51</f>
        <v/>
      </c>
      <c r="AL401" s="311" t="str">
        <f>'1.  LRAMVA Summary'!Q51</f>
        <v/>
      </c>
      <c r="AM401" s="313" t="str">
        <f>'1.  LRAMVA Summary'!R51</f>
        <v>Total</v>
      </c>
    </row>
    <row r="402" spans="1:39" ht="15.75" customHeight="1">
      <c r="A402" s="567"/>
      <c r="B402" s="559" t="s">
        <v>517</v>
      </c>
      <c r="C402" s="315"/>
      <c r="D402" s="315"/>
      <c r="E402" s="315"/>
      <c r="F402" s="315"/>
      <c r="G402" s="315"/>
      <c r="H402" s="315"/>
      <c r="I402" s="315"/>
      <c r="J402" s="315"/>
      <c r="K402" s="315"/>
      <c r="L402" s="315"/>
      <c r="M402" s="315"/>
      <c r="N402" s="316"/>
      <c r="O402" s="315"/>
      <c r="P402" s="315"/>
      <c r="Q402" s="315"/>
      <c r="R402" s="315"/>
      <c r="S402" s="315"/>
      <c r="T402" s="315"/>
      <c r="U402" s="315"/>
      <c r="V402" s="315"/>
      <c r="W402" s="315"/>
      <c r="X402" s="315"/>
      <c r="Y402" s="317" t="str">
        <f>'1.  LRAMVA Summary'!D52</f>
        <v>kWh</v>
      </c>
      <c r="Z402" s="317" t="str">
        <f>'1.  LRAMVA Summary'!E52</f>
        <v>kWh</v>
      </c>
      <c r="AA402" s="317" t="str">
        <f>'1.  LRAMVA Summary'!F52</f>
        <v>kW</v>
      </c>
      <c r="AB402" s="317" t="str">
        <f>'1.  LRAMVA Summary'!G52</f>
        <v>kW</v>
      </c>
      <c r="AC402" s="317" t="str">
        <f>'1.  LRAMVA Summary'!H52</f>
        <v>kW</v>
      </c>
      <c r="AD402" s="317" t="str">
        <f>'1.  LRAMVA Summary'!I52</f>
        <v>kW</v>
      </c>
      <c r="AE402" s="317" t="str">
        <f>'1.  LRAMVA Summary'!J52</f>
        <v/>
      </c>
      <c r="AF402" s="317" t="str">
        <f>'1.  LRAMVA Summary'!K52</f>
        <v/>
      </c>
      <c r="AG402" s="317" t="str">
        <f>'1.  LRAMVA Summary'!L52</f>
        <v/>
      </c>
      <c r="AH402" s="317" t="str">
        <f>'1.  LRAMVA Summary'!M52</f>
        <v/>
      </c>
      <c r="AI402" s="317" t="str">
        <f>'1.  LRAMVA Summary'!N52</f>
        <v/>
      </c>
      <c r="AJ402" s="317" t="str">
        <f>'1.  LRAMVA Summary'!O52</f>
        <v/>
      </c>
      <c r="AK402" s="317" t="str">
        <f>'1.  LRAMVA Summary'!P52</f>
        <v/>
      </c>
      <c r="AL402" s="317" t="str">
        <f>'1.  LRAMVA Summary'!Q52</f>
        <v/>
      </c>
      <c r="AM402" s="318"/>
    </row>
    <row r="403" spans="1:39" ht="15.75" hidden="1" outlineLevel="1">
      <c r="A403" s="567"/>
      <c r="B403" s="539" t="s">
        <v>510</v>
      </c>
      <c r="C403" s="315"/>
      <c r="D403" s="315"/>
      <c r="E403" s="315"/>
      <c r="F403" s="315"/>
      <c r="G403" s="315"/>
      <c r="H403" s="315"/>
      <c r="I403" s="315"/>
      <c r="J403" s="315"/>
      <c r="K403" s="315"/>
      <c r="L403" s="315"/>
      <c r="M403" s="315"/>
      <c r="N403" s="316"/>
      <c r="O403" s="315"/>
      <c r="P403" s="315"/>
      <c r="Q403" s="315"/>
      <c r="R403" s="315"/>
      <c r="S403" s="315"/>
      <c r="T403" s="315"/>
      <c r="U403" s="315"/>
      <c r="V403" s="315"/>
      <c r="W403" s="315"/>
      <c r="X403" s="315"/>
      <c r="Y403" s="317"/>
      <c r="Z403" s="317"/>
      <c r="AA403" s="317"/>
      <c r="AB403" s="317"/>
      <c r="AC403" s="317"/>
      <c r="AD403" s="317"/>
      <c r="AE403" s="317"/>
      <c r="AF403" s="317"/>
      <c r="AG403" s="317"/>
      <c r="AH403" s="317"/>
      <c r="AI403" s="317"/>
      <c r="AJ403" s="317"/>
      <c r="AK403" s="317"/>
      <c r="AL403" s="317"/>
      <c r="AM403" s="318"/>
    </row>
    <row r="404" spans="1:39" hidden="1" outlineLevel="1">
      <c r="A404" s="567">
        <v>1</v>
      </c>
      <c r="B404" s="454" t="s">
        <v>95</v>
      </c>
      <c r="C404" s="317" t="s">
        <v>25</v>
      </c>
      <c r="D404" s="321"/>
      <c r="E404" s="321"/>
      <c r="F404" s="321"/>
      <c r="G404" s="321"/>
      <c r="H404" s="321"/>
      <c r="I404" s="321"/>
      <c r="J404" s="321"/>
      <c r="K404" s="321"/>
      <c r="L404" s="321"/>
      <c r="M404" s="321"/>
      <c r="N404" s="317"/>
      <c r="O404" s="321"/>
      <c r="P404" s="321"/>
      <c r="Q404" s="321"/>
      <c r="R404" s="321"/>
      <c r="S404" s="321"/>
      <c r="T404" s="321"/>
      <c r="U404" s="321"/>
      <c r="V404" s="321"/>
      <c r="W404" s="321"/>
      <c r="X404" s="321"/>
      <c r="Y404" s="436"/>
      <c r="Z404" s="436"/>
      <c r="AA404" s="436"/>
      <c r="AB404" s="436"/>
      <c r="AC404" s="436"/>
      <c r="AD404" s="436"/>
      <c r="AE404" s="436"/>
      <c r="AF404" s="436"/>
      <c r="AG404" s="436"/>
      <c r="AH404" s="436"/>
      <c r="AI404" s="436"/>
      <c r="AJ404" s="436"/>
      <c r="AK404" s="436"/>
      <c r="AL404" s="436"/>
      <c r="AM404" s="322">
        <f>SUM(Y404:AL404)</f>
        <v>0</v>
      </c>
    </row>
    <row r="405" spans="1:39" hidden="1" outlineLevel="1">
      <c r="A405" s="567"/>
      <c r="B405" s="457" t="s">
        <v>311</v>
      </c>
      <c r="C405" s="317" t="s">
        <v>164</v>
      </c>
      <c r="D405" s="321"/>
      <c r="E405" s="321"/>
      <c r="F405" s="321"/>
      <c r="G405" s="321"/>
      <c r="H405" s="321"/>
      <c r="I405" s="321"/>
      <c r="J405" s="321"/>
      <c r="K405" s="321"/>
      <c r="L405" s="321"/>
      <c r="M405" s="321"/>
      <c r="N405" s="494"/>
      <c r="O405" s="321"/>
      <c r="P405" s="321"/>
      <c r="Q405" s="321"/>
      <c r="R405" s="321"/>
      <c r="S405" s="321"/>
      <c r="T405" s="321"/>
      <c r="U405" s="321"/>
      <c r="V405" s="321"/>
      <c r="W405" s="321"/>
      <c r="X405" s="321"/>
      <c r="Y405" s="437">
        <f>Y404</f>
        <v>0</v>
      </c>
      <c r="Z405" s="437">
        <f t="shared" ref="Z405" si="1139">Z404</f>
        <v>0</v>
      </c>
      <c r="AA405" s="437">
        <f t="shared" ref="AA405" si="1140">AA404</f>
        <v>0</v>
      </c>
      <c r="AB405" s="437">
        <f t="shared" ref="AB405" si="1141">AB404</f>
        <v>0</v>
      </c>
      <c r="AC405" s="437">
        <f t="shared" ref="AC405" si="1142">AC404</f>
        <v>0</v>
      </c>
      <c r="AD405" s="437">
        <f t="shared" ref="AD405" si="1143">AD404</f>
        <v>0</v>
      </c>
      <c r="AE405" s="437">
        <f t="shared" ref="AE405" si="1144">AE404</f>
        <v>0</v>
      </c>
      <c r="AF405" s="437">
        <f t="shared" ref="AF405" si="1145">AF404</f>
        <v>0</v>
      </c>
      <c r="AG405" s="437">
        <f t="shared" ref="AG405" si="1146">AG404</f>
        <v>0</v>
      </c>
      <c r="AH405" s="437">
        <f t="shared" ref="AH405" si="1147">AH404</f>
        <v>0</v>
      </c>
      <c r="AI405" s="437">
        <f t="shared" ref="AI405" si="1148">AI404</f>
        <v>0</v>
      </c>
      <c r="AJ405" s="437">
        <f t="shared" ref="AJ405" si="1149">AJ404</f>
        <v>0</v>
      </c>
      <c r="AK405" s="437">
        <f t="shared" ref="AK405" si="1150">AK404</f>
        <v>0</v>
      </c>
      <c r="AL405" s="437">
        <f t="shared" ref="AL405" si="1151">AL404</f>
        <v>0</v>
      </c>
      <c r="AM405" s="323"/>
    </row>
    <row r="406" spans="1:39" ht="15.75" hidden="1" outlineLevel="1">
      <c r="A406" s="567"/>
      <c r="B406" s="560"/>
      <c r="C406" s="325"/>
      <c r="D406" s="325"/>
      <c r="E406" s="325"/>
      <c r="F406" s="325"/>
      <c r="G406" s="325"/>
      <c r="H406" s="325"/>
      <c r="I406" s="325"/>
      <c r="J406" s="325"/>
      <c r="K406" s="325"/>
      <c r="L406" s="325"/>
      <c r="M406" s="325"/>
      <c r="N406" s="326"/>
      <c r="O406" s="325"/>
      <c r="P406" s="325"/>
      <c r="Q406" s="325"/>
      <c r="R406" s="325"/>
      <c r="S406" s="325"/>
      <c r="T406" s="325"/>
      <c r="U406" s="325"/>
      <c r="V406" s="325"/>
      <c r="W406" s="325"/>
      <c r="X406" s="325"/>
      <c r="Y406" s="438"/>
      <c r="Z406" s="439"/>
      <c r="AA406" s="439"/>
      <c r="AB406" s="439"/>
      <c r="AC406" s="439"/>
      <c r="AD406" s="439"/>
      <c r="AE406" s="439"/>
      <c r="AF406" s="439"/>
      <c r="AG406" s="439"/>
      <c r="AH406" s="439"/>
      <c r="AI406" s="439"/>
      <c r="AJ406" s="439"/>
      <c r="AK406" s="439"/>
      <c r="AL406" s="439"/>
      <c r="AM406" s="328"/>
    </row>
    <row r="407" spans="1:39" hidden="1" outlineLevel="1">
      <c r="A407" s="567">
        <v>2</v>
      </c>
      <c r="B407" s="454" t="s">
        <v>96</v>
      </c>
      <c r="C407" s="317" t="s">
        <v>25</v>
      </c>
      <c r="D407" s="321"/>
      <c r="E407" s="321"/>
      <c r="F407" s="321"/>
      <c r="G407" s="321"/>
      <c r="H407" s="321"/>
      <c r="I407" s="321"/>
      <c r="J407" s="321"/>
      <c r="K407" s="321"/>
      <c r="L407" s="321"/>
      <c r="M407" s="321"/>
      <c r="N407" s="317"/>
      <c r="O407" s="321"/>
      <c r="P407" s="321"/>
      <c r="Q407" s="321"/>
      <c r="R407" s="321"/>
      <c r="S407" s="321"/>
      <c r="T407" s="321"/>
      <c r="U407" s="321"/>
      <c r="V407" s="321"/>
      <c r="W407" s="321"/>
      <c r="X407" s="321"/>
      <c r="Y407" s="436"/>
      <c r="Z407" s="436"/>
      <c r="AA407" s="436"/>
      <c r="AB407" s="436"/>
      <c r="AC407" s="436"/>
      <c r="AD407" s="436"/>
      <c r="AE407" s="436"/>
      <c r="AF407" s="436"/>
      <c r="AG407" s="436"/>
      <c r="AH407" s="436"/>
      <c r="AI407" s="436"/>
      <c r="AJ407" s="436"/>
      <c r="AK407" s="436"/>
      <c r="AL407" s="436"/>
      <c r="AM407" s="322">
        <f>SUM(Y407:AL407)</f>
        <v>0</v>
      </c>
    </row>
    <row r="408" spans="1:39" hidden="1" outlineLevel="1">
      <c r="A408" s="567"/>
      <c r="B408" s="457" t="s">
        <v>311</v>
      </c>
      <c r="C408" s="317" t="s">
        <v>164</v>
      </c>
      <c r="D408" s="321"/>
      <c r="E408" s="321"/>
      <c r="F408" s="321"/>
      <c r="G408" s="321"/>
      <c r="H408" s="321"/>
      <c r="I408" s="321"/>
      <c r="J408" s="321"/>
      <c r="K408" s="321"/>
      <c r="L408" s="321"/>
      <c r="M408" s="321"/>
      <c r="N408" s="494"/>
      <c r="O408" s="321"/>
      <c r="P408" s="321"/>
      <c r="Q408" s="321"/>
      <c r="R408" s="321"/>
      <c r="S408" s="321"/>
      <c r="T408" s="321"/>
      <c r="U408" s="321"/>
      <c r="V408" s="321"/>
      <c r="W408" s="321"/>
      <c r="X408" s="321"/>
      <c r="Y408" s="437">
        <f>Y407</f>
        <v>0</v>
      </c>
      <c r="Z408" s="437">
        <f t="shared" ref="Z408" si="1152">Z407</f>
        <v>0</v>
      </c>
      <c r="AA408" s="437">
        <f t="shared" ref="AA408" si="1153">AA407</f>
        <v>0</v>
      </c>
      <c r="AB408" s="437">
        <f t="shared" ref="AB408" si="1154">AB407</f>
        <v>0</v>
      </c>
      <c r="AC408" s="437">
        <f t="shared" ref="AC408" si="1155">AC407</f>
        <v>0</v>
      </c>
      <c r="AD408" s="437">
        <f t="shared" ref="AD408" si="1156">AD407</f>
        <v>0</v>
      </c>
      <c r="AE408" s="437">
        <f t="shared" ref="AE408" si="1157">AE407</f>
        <v>0</v>
      </c>
      <c r="AF408" s="437">
        <f t="shared" ref="AF408" si="1158">AF407</f>
        <v>0</v>
      </c>
      <c r="AG408" s="437">
        <f t="shared" ref="AG408" si="1159">AG407</f>
        <v>0</v>
      </c>
      <c r="AH408" s="437">
        <f t="shared" ref="AH408" si="1160">AH407</f>
        <v>0</v>
      </c>
      <c r="AI408" s="437">
        <f t="shared" ref="AI408" si="1161">AI407</f>
        <v>0</v>
      </c>
      <c r="AJ408" s="437">
        <f t="shared" ref="AJ408" si="1162">AJ407</f>
        <v>0</v>
      </c>
      <c r="AK408" s="437">
        <f t="shared" ref="AK408" si="1163">AK407</f>
        <v>0</v>
      </c>
      <c r="AL408" s="437">
        <f t="shared" ref="AL408" si="1164">AL407</f>
        <v>0</v>
      </c>
      <c r="AM408" s="323"/>
    </row>
    <row r="409" spans="1:39" ht="15.75" hidden="1" outlineLevel="1">
      <c r="A409" s="567"/>
      <c r="B409" s="560"/>
      <c r="C409" s="325"/>
      <c r="D409" s="330"/>
      <c r="E409" s="330"/>
      <c r="F409" s="330"/>
      <c r="G409" s="330"/>
      <c r="H409" s="330"/>
      <c r="I409" s="330"/>
      <c r="J409" s="330"/>
      <c r="K409" s="330"/>
      <c r="L409" s="330"/>
      <c r="M409" s="330"/>
      <c r="N409" s="326"/>
      <c r="O409" s="330"/>
      <c r="P409" s="330"/>
      <c r="Q409" s="330"/>
      <c r="R409" s="330"/>
      <c r="S409" s="330"/>
      <c r="T409" s="330"/>
      <c r="U409" s="330"/>
      <c r="V409" s="330"/>
      <c r="W409" s="330"/>
      <c r="X409" s="330"/>
      <c r="Y409" s="438"/>
      <c r="Z409" s="439"/>
      <c r="AA409" s="439"/>
      <c r="AB409" s="439"/>
      <c r="AC409" s="439"/>
      <c r="AD409" s="439"/>
      <c r="AE409" s="439"/>
      <c r="AF409" s="439"/>
      <c r="AG409" s="439"/>
      <c r="AH409" s="439"/>
      <c r="AI409" s="439"/>
      <c r="AJ409" s="439"/>
      <c r="AK409" s="439"/>
      <c r="AL409" s="439"/>
      <c r="AM409" s="328"/>
    </row>
    <row r="410" spans="1:39" hidden="1" outlineLevel="1">
      <c r="A410" s="567">
        <v>3</v>
      </c>
      <c r="B410" s="454" t="s">
        <v>97</v>
      </c>
      <c r="C410" s="317" t="s">
        <v>25</v>
      </c>
      <c r="D410" s="321"/>
      <c r="E410" s="321"/>
      <c r="F410" s="321"/>
      <c r="G410" s="321"/>
      <c r="H410" s="321"/>
      <c r="I410" s="321"/>
      <c r="J410" s="321"/>
      <c r="K410" s="321"/>
      <c r="L410" s="321"/>
      <c r="M410" s="321"/>
      <c r="N410" s="317"/>
      <c r="O410" s="321"/>
      <c r="P410" s="321"/>
      <c r="Q410" s="321"/>
      <c r="R410" s="321"/>
      <c r="S410" s="321"/>
      <c r="T410" s="321"/>
      <c r="U410" s="321"/>
      <c r="V410" s="321"/>
      <c r="W410" s="321"/>
      <c r="X410" s="321"/>
      <c r="Y410" s="436"/>
      <c r="Z410" s="436"/>
      <c r="AA410" s="436"/>
      <c r="AB410" s="436"/>
      <c r="AC410" s="436"/>
      <c r="AD410" s="436"/>
      <c r="AE410" s="436"/>
      <c r="AF410" s="436"/>
      <c r="AG410" s="436"/>
      <c r="AH410" s="436"/>
      <c r="AI410" s="436"/>
      <c r="AJ410" s="436"/>
      <c r="AK410" s="436"/>
      <c r="AL410" s="436"/>
      <c r="AM410" s="322">
        <f>SUM(Y410:AL410)</f>
        <v>0</v>
      </c>
    </row>
    <row r="411" spans="1:39" hidden="1" outlineLevel="1">
      <c r="A411" s="567"/>
      <c r="B411" s="457" t="s">
        <v>311</v>
      </c>
      <c r="C411" s="317" t="s">
        <v>164</v>
      </c>
      <c r="D411" s="321"/>
      <c r="E411" s="321"/>
      <c r="F411" s="321"/>
      <c r="G411" s="321"/>
      <c r="H411" s="321"/>
      <c r="I411" s="321"/>
      <c r="J411" s="321"/>
      <c r="K411" s="321"/>
      <c r="L411" s="321"/>
      <c r="M411" s="321"/>
      <c r="N411" s="494"/>
      <c r="O411" s="321"/>
      <c r="P411" s="321"/>
      <c r="Q411" s="321"/>
      <c r="R411" s="321"/>
      <c r="S411" s="321"/>
      <c r="T411" s="321"/>
      <c r="U411" s="321"/>
      <c r="V411" s="321"/>
      <c r="W411" s="321"/>
      <c r="X411" s="321"/>
      <c r="Y411" s="437">
        <f>Y410</f>
        <v>0</v>
      </c>
      <c r="Z411" s="437">
        <f t="shared" ref="Z411" si="1165">Z410</f>
        <v>0</v>
      </c>
      <c r="AA411" s="437">
        <f t="shared" ref="AA411" si="1166">AA410</f>
        <v>0</v>
      </c>
      <c r="AB411" s="437">
        <f t="shared" ref="AB411" si="1167">AB410</f>
        <v>0</v>
      </c>
      <c r="AC411" s="437">
        <f t="shared" ref="AC411" si="1168">AC410</f>
        <v>0</v>
      </c>
      <c r="AD411" s="437">
        <f t="shared" ref="AD411" si="1169">AD410</f>
        <v>0</v>
      </c>
      <c r="AE411" s="437">
        <f t="shared" ref="AE411" si="1170">AE410</f>
        <v>0</v>
      </c>
      <c r="AF411" s="437">
        <f t="shared" ref="AF411" si="1171">AF410</f>
        <v>0</v>
      </c>
      <c r="AG411" s="437">
        <f t="shared" ref="AG411" si="1172">AG410</f>
        <v>0</v>
      </c>
      <c r="AH411" s="437">
        <f t="shared" ref="AH411" si="1173">AH410</f>
        <v>0</v>
      </c>
      <c r="AI411" s="437">
        <f t="shared" ref="AI411" si="1174">AI410</f>
        <v>0</v>
      </c>
      <c r="AJ411" s="437">
        <f t="shared" ref="AJ411" si="1175">AJ410</f>
        <v>0</v>
      </c>
      <c r="AK411" s="437">
        <f t="shared" ref="AK411" si="1176">AK410</f>
        <v>0</v>
      </c>
      <c r="AL411" s="437">
        <f t="shared" ref="AL411" si="1177">AL410</f>
        <v>0</v>
      </c>
      <c r="AM411" s="323"/>
    </row>
    <row r="412" spans="1:39" hidden="1" outlineLevel="1">
      <c r="A412" s="567"/>
      <c r="B412" s="457"/>
      <c r="C412" s="331"/>
      <c r="D412" s="317"/>
      <c r="E412" s="317"/>
      <c r="F412" s="317"/>
      <c r="G412" s="317"/>
      <c r="H412" s="317"/>
      <c r="I412" s="317"/>
      <c r="J412" s="317"/>
      <c r="K412" s="317"/>
      <c r="L412" s="317"/>
      <c r="M412" s="317"/>
      <c r="N412" s="317"/>
      <c r="O412" s="317"/>
      <c r="P412" s="317"/>
      <c r="Q412" s="317"/>
      <c r="R412" s="317"/>
      <c r="S412" s="317"/>
      <c r="T412" s="317"/>
      <c r="U412" s="317"/>
      <c r="V412" s="317"/>
      <c r="W412" s="317"/>
      <c r="X412" s="317"/>
      <c r="Y412" s="438"/>
      <c r="Z412" s="438"/>
      <c r="AA412" s="438"/>
      <c r="AB412" s="438"/>
      <c r="AC412" s="438"/>
      <c r="AD412" s="438"/>
      <c r="AE412" s="438"/>
      <c r="AF412" s="438"/>
      <c r="AG412" s="438"/>
      <c r="AH412" s="438"/>
      <c r="AI412" s="438"/>
      <c r="AJ412" s="438"/>
      <c r="AK412" s="438"/>
      <c r="AL412" s="438"/>
      <c r="AM412" s="332"/>
    </row>
    <row r="413" spans="1:39" hidden="1" outlineLevel="1">
      <c r="A413" s="567">
        <v>4</v>
      </c>
      <c r="B413" s="454" t="s">
        <v>98</v>
      </c>
      <c r="C413" s="317" t="s">
        <v>25</v>
      </c>
      <c r="D413" s="321"/>
      <c r="E413" s="321"/>
      <c r="F413" s="321"/>
      <c r="G413" s="321"/>
      <c r="H413" s="321"/>
      <c r="I413" s="321"/>
      <c r="J413" s="321"/>
      <c r="K413" s="321"/>
      <c r="L413" s="321"/>
      <c r="M413" s="321"/>
      <c r="N413" s="317"/>
      <c r="O413" s="321"/>
      <c r="P413" s="321"/>
      <c r="Q413" s="321"/>
      <c r="R413" s="321"/>
      <c r="S413" s="321"/>
      <c r="T413" s="321"/>
      <c r="U413" s="321"/>
      <c r="V413" s="321"/>
      <c r="W413" s="321"/>
      <c r="X413" s="321"/>
      <c r="Y413" s="436"/>
      <c r="Z413" s="436"/>
      <c r="AA413" s="436"/>
      <c r="AB413" s="436"/>
      <c r="AC413" s="436"/>
      <c r="AD413" s="436"/>
      <c r="AE413" s="436"/>
      <c r="AF413" s="436"/>
      <c r="AG413" s="436"/>
      <c r="AH413" s="436"/>
      <c r="AI413" s="436"/>
      <c r="AJ413" s="436"/>
      <c r="AK413" s="436"/>
      <c r="AL413" s="436"/>
      <c r="AM413" s="322">
        <f>SUM(Y413:AL413)</f>
        <v>0</v>
      </c>
    </row>
    <row r="414" spans="1:39" hidden="1" outlineLevel="1">
      <c r="A414" s="567"/>
      <c r="B414" s="457" t="s">
        <v>311</v>
      </c>
      <c r="C414" s="317" t="s">
        <v>164</v>
      </c>
      <c r="D414" s="321"/>
      <c r="E414" s="321"/>
      <c r="F414" s="321"/>
      <c r="G414" s="321"/>
      <c r="H414" s="321"/>
      <c r="I414" s="321"/>
      <c r="J414" s="321"/>
      <c r="K414" s="321"/>
      <c r="L414" s="321"/>
      <c r="M414" s="321"/>
      <c r="N414" s="494"/>
      <c r="O414" s="321"/>
      <c r="P414" s="321"/>
      <c r="Q414" s="321"/>
      <c r="R414" s="321"/>
      <c r="S414" s="321"/>
      <c r="T414" s="321"/>
      <c r="U414" s="321"/>
      <c r="V414" s="321"/>
      <c r="W414" s="321"/>
      <c r="X414" s="321"/>
      <c r="Y414" s="437">
        <f>Y413</f>
        <v>0</v>
      </c>
      <c r="Z414" s="437">
        <f t="shared" ref="Z414" si="1178">Z413</f>
        <v>0</v>
      </c>
      <c r="AA414" s="437">
        <f t="shared" ref="AA414" si="1179">AA413</f>
        <v>0</v>
      </c>
      <c r="AB414" s="437">
        <f t="shared" ref="AB414" si="1180">AB413</f>
        <v>0</v>
      </c>
      <c r="AC414" s="437">
        <f t="shared" ref="AC414" si="1181">AC413</f>
        <v>0</v>
      </c>
      <c r="AD414" s="437">
        <f t="shared" ref="AD414" si="1182">AD413</f>
        <v>0</v>
      </c>
      <c r="AE414" s="437">
        <f t="shared" ref="AE414" si="1183">AE413</f>
        <v>0</v>
      </c>
      <c r="AF414" s="437">
        <f t="shared" ref="AF414" si="1184">AF413</f>
        <v>0</v>
      </c>
      <c r="AG414" s="437">
        <f t="shared" ref="AG414" si="1185">AG413</f>
        <v>0</v>
      </c>
      <c r="AH414" s="437">
        <f t="shared" ref="AH414" si="1186">AH413</f>
        <v>0</v>
      </c>
      <c r="AI414" s="437">
        <f t="shared" ref="AI414" si="1187">AI413</f>
        <v>0</v>
      </c>
      <c r="AJ414" s="437">
        <f t="shared" ref="AJ414" si="1188">AJ413</f>
        <v>0</v>
      </c>
      <c r="AK414" s="437">
        <f t="shared" ref="AK414" si="1189">AK413</f>
        <v>0</v>
      </c>
      <c r="AL414" s="437">
        <f t="shared" ref="AL414" si="1190">AL413</f>
        <v>0</v>
      </c>
      <c r="AM414" s="323"/>
    </row>
    <row r="415" spans="1:39" hidden="1" outlineLevel="1">
      <c r="A415" s="567"/>
      <c r="B415" s="457"/>
      <c r="C415" s="331"/>
      <c r="D415" s="330"/>
      <c r="E415" s="330"/>
      <c r="F415" s="330"/>
      <c r="G415" s="330"/>
      <c r="H415" s="330"/>
      <c r="I415" s="330"/>
      <c r="J415" s="330"/>
      <c r="K415" s="330"/>
      <c r="L415" s="330"/>
      <c r="M415" s="330"/>
      <c r="N415" s="317"/>
      <c r="O415" s="330"/>
      <c r="P415" s="330"/>
      <c r="Q415" s="330"/>
      <c r="R415" s="330"/>
      <c r="S415" s="330"/>
      <c r="T415" s="330"/>
      <c r="U415" s="330"/>
      <c r="V415" s="330"/>
      <c r="W415" s="330"/>
      <c r="X415" s="330"/>
      <c r="Y415" s="438"/>
      <c r="Z415" s="438"/>
      <c r="AA415" s="438"/>
      <c r="AB415" s="438"/>
      <c r="AC415" s="438"/>
      <c r="AD415" s="438"/>
      <c r="AE415" s="438"/>
      <c r="AF415" s="438"/>
      <c r="AG415" s="438"/>
      <c r="AH415" s="438"/>
      <c r="AI415" s="438"/>
      <c r="AJ415" s="438"/>
      <c r="AK415" s="438"/>
      <c r="AL415" s="438"/>
      <c r="AM415" s="332"/>
    </row>
    <row r="416" spans="1:39" ht="30" hidden="1" outlineLevel="1">
      <c r="A416" s="567">
        <v>5</v>
      </c>
      <c r="B416" s="454" t="s">
        <v>99</v>
      </c>
      <c r="C416" s="317" t="s">
        <v>25</v>
      </c>
      <c r="D416" s="321"/>
      <c r="E416" s="321"/>
      <c r="F416" s="321"/>
      <c r="G416" s="321"/>
      <c r="H416" s="321"/>
      <c r="I416" s="321"/>
      <c r="J416" s="321"/>
      <c r="K416" s="321"/>
      <c r="L416" s="321"/>
      <c r="M416" s="321"/>
      <c r="N416" s="317"/>
      <c r="O416" s="321"/>
      <c r="P416" s="321"/>
      <c r="Q416" s="321"/>
      <c r="R416" s="321"/>
      <c r="S416" s="321"/>
      <c r="T416" s="321"/>
      <c r="U416" s="321"/>
      <c r="V416" s="321"/>
      <c r="W416" s="321"/>
      <c r="X416" s="321"/>
      <c r="Y416" s="436"/>
      <c r="Z416" s="436"/>
      <c r="AA416" s="436"/>
      <c r="AB416" s="436"/>
      <c r="AC416" s="436"/>
      <c r="AD416" s="436"/>
      <c r="AE416" s="436"/>
      <c r="AF416" s="436"/>
      <c r="AG416" s="436"/>
      <c r="AH416" s="436"/>
      <c r="AI416" s="436"/>
      <c r="AJ416" s="436"/>
      <c r="AK416" s="436"/>
      <c r="AL416" s="436"/>
      <c r="AM416" s="322">
        <f>SUM(Y416:AL416)</f>
        <v>0</v>
      </c>
    </row>
    <row r="417" spans="1:39" hidden="1" outlineLevel="1">
      <c r="A417" s="567"/>
      <c r="B417" s="457" t="s">
        <v>311</v>
      </c>
      <c r="C417" s="317" t="s">
        <v>164</v>
      </c>
      <c r="D417" s="321"/>
      <c r="E417" s="321"/>
      <c r="F417" s="321"/>
      <c r="G417" s="321"/>
      <c r="H417" s="321"/>
      <c r="I417" s="321"/>
      <c r="J417" s="321"/>
      <c r="K417" s="321"/>
      <c r="L417" s="321"/>
      <c r="M417" s="321"/>
      <c r="N417" s="494"/>
      <c r="O417" s="321"/>
      <c r="P417" s="321"/>
      <c r="Q417" s="321"/>
      <c r="R417" s="321"/>
      <c r="S417" s="321"/>
      <c r="T417" s="321"/>
      <c r="U417" s="321"/>
      <c r="V417" s="321"/>
      <c r="W417" s="321"/>
      <c r="X417" s="321"/>
      <c r="Y417" s="437">
        <f>Y416</f>
        <v>0</v>
      </c>
      <c r="Z417" s="437">
        <f t="shared" ref="Z417" si="1191">Z416</f>
        <v>0</v>
      </c>
      <c r="AA417" s="437">
        <f t="shared" ref="AA417" si="1192">AA416</f>
        <v>0</v>
      </c>
      <c r="AB417" s="437">
        <f t="shared" ref="AB417" si="1193">AB416</f>
        <v>0</v>
      </c>
      <c r="AC417" s="437">
        <f t="shared" ref="AC417" si="1194">AC416</f>
        <v>0</v>
      </c>
      <c r="AD417" s="437">
        <f t="shared" ref="AD417" si="1195">AD416</f>
        <v>0</v>
      </c>
      <c r="AE417" s="437">
        <f t="shared" ref="AE417" si="1196">AE416</f>
        <v>0</v>
      </c>
      <c r="AF417" s="437">
        <f t="shared" ref="AF417" si="1197">AF416</f>
        <v>0</v>
      </c>
      <c r="AG417" s="437">
        <f t="shared" ref="AG417" si="1198">AG416</f>
        <v>0</v>
      </c>
      <c r="AH417" s="437">
        <f t="shared" ref="AH417" si="1199">AH416</f>
        <v>0</v>
      </c>
      <c r="AI417" s="437">
        <f t="shared" ref="AI417" si="1200">AI416</f>
        <v>0</v>
      </c>
      <c r="AJ417" s="437">
        <f t="shared" ref="AJ417" si="1201">AJ416</f>
        <v>0</v>
      </c>
      <c r="AK417" s="437">
        <f t="shared" ref="AK417" si="1202">AK416</f>
        <v>0</v>
      </c>
      <c r="AL417" s="437">
        <f t="shared" ref="AL417" si="1203">AL416</f>
        <v>0</v>
      </c>
      <c r="AM417" s="323"/>
    </row>
    <row r="418" spans="1:39" hidden="1" outlineLevel="1">
      <c r="A418" s="567"/>
      <c r="B418" s="457"/>
      <c r="C418" s="317"/>
      <c r="D418" s="317"/>
      <c r="E418" s="317"/>
      <c r="F418" s="317"/>
      <c r="G418" s="317"/>
      <c r="H418" s="317"/>
      <c r="I418" s="317"/>
      <c r="J418" s="317"/>
      <c r="K418" s="317"/>
      <c r="L418" s="317"/>
      <c r="M418" s="317"/>
      <c r="N418" s="317"/>
      <c r="O418" s="317"/>
      <c r="P418" s="317"/>
      <c r="Q418" s="317"/>
      <c r="R418" s="317"/>
      <c r="S418" s="317"/>
      <c r="T418" s="317"/>
      <c r="U418" s="317"/>
      <c r="V418" s="317"/>
      <c r="W418" s="317"/>
      <c r="X418" s="317"/>
      <c r="Y418" s="448"/>
      <c r="Z418" s="449"/>
      <c r="AA418" s="449"/>
      <c r="AB418" s="449"/>
      <c r="AC418" s="449"/>
      <c r="AD418" s="449"/>
      <c r="AE418" s="449"/>
      <c r="AF418" s="449"/>
      <c r="AG418" s="449"/>
      <c r="AH418" s="449"/>
      <c r="AI418" s="449"/>
      <c r="AJ418" s="449"/>
      <c r="AK418" s="449"/>
      <c r="AL418" s="449"/>
      <c r="AM418" s="323"/>
    </row>
    <row r="419" spans="1:39" ht="15.75" hidden="1" outlineLevel="1">
      <c r="A419" s="567"/>
      <c r="B419" s="549" t="s">
        <v>511</v>
      </c>
      <c r="C419" s="315"/>
      <c r="D419" s="315"/>
      <c r="E419" s="315"/>
      <c r="F419" s="315"/>
      <c r="G419" s="315"/>
      <c r="H419" s="315"/>
      <c r="I419" s="315"/>
      <c r="J419" s="315"/>
      <c r="K419" s="315"/>
      <c r="L419" s="315"/>
      <c r="M419" s="315"/>
      <c r="N419" s="316"/>
      <c r="O419" s="315"/>
      <c r="P419" s="315"/>
      <c r="Q419" s="315"/>
      <c r="R419" s="315"/>
      <c r="S419" s="315"/>
      <c r="T419" s="315"/>
      <c r="U419" s="315"/>
      <c r="V419" s="315"/>
      <c r="W419" s="315"/>
      <c r="X419" s="315"/>
      <c r="Y419" s="440"/>
      <c r="Z419" s="440"/>
      <c r="AA419" s="440"/>
      <c r="AB419" s="440"/>
      <c r="AC419" s="440"/>
      <c r="AD419" s="440"/>
      <c r="AE419" s="440"/>
      <c r="AF419" s="440"/>
      <c r="AG419" s="440"/>
      <c r="AH419" s="440"/>
      <c r="AI419" s="440"/>
      <c r="AJ419" s="440"/>
      <c r="AK419" s="440"/>
      <c r="AL419" s="440"/>
      <c r="AM419" s="318"/>
    </row>
    <row r="420" spans="1:39" hidden="1" outlineLevel="1">
      <c r="A420" s="567">
        <v>6</v>
      </c>
      <c r="B420" s="454" t="s">
        <v>100</v>
      </c>
      <c r="C420" s="317" t="s">
        <v>25</v>
      </c>
      <c r="D420" s="321"/>
      <c r="E420" s="321"/>
      <c r="F420" s="321"/>
      <c r="G420" s="321"/>
      <c r="H420" s="321"/>
      <c r="I420" s="321"/>
      <c r="J420" s="321"/>
      <c r="K420" s="321"/>
      <c r="L420" s="321"/>
      <c r="M420" s="321"/>
      <c r="N420" s="321">
        <v>12</v>
      </c>
      <c r="O420" s="321"/>
      <c r="P420" s="321"/>
      <c r="Q420" s="321"/>
      <c r="R420" s="321"/>
      <c r="S420" s="321"/>
      <c r="T420" s="321"/>
      <c r="U420" s="321"/>
      <c r="V420" s="321"/>
      <c r="W420" s="321"/>
      <c r="X420" s="321"/>
      <c r="Y420" s="441"/>
      <c r="Z420" s="436"/>
      <c r="AA420" s="436"/>
      <c r="AB420" s="436"/>
      <c r="AC420" s="436"/>
      <c r="AD420" s="436"/>
      <c r="AE420" s="436"/>
      <c r="AF420" s="441"/>
      <c r="AG420" s="441"/>
      <c r="AH420" s="441"/>
      <c r="AI420" s="441"/>
      <c r="AJ420" s="441"/>
      <c r="AK420" s="441"/>
      <c r="AL420" s="441"/>
      <c r="AM420" s="322">
        <f>SUM(Y420:AL420)</f>
        <v>0</v>
      </c>
    </row>
    <row r="421" spans="1:39" hidden="1" outlineLevel="1">
      <c r="A421" s="567"/>
      <c r="B421" s="457" t="s">
        <v>311</v>
      </c>
      <c r="C421" s="317" t="s">
        <v>164</v>
      </c>
      <c r="D421" s="321"/>
      <c r="E421" s="321"/>
      <c r="F421" s="321"/>
      <c r="G421" s="321"/>
      <c r="H421" s="321"/>
      <c r="I421" s="321"/>
      <c r="J421" s="321"/>
      <c r="K421" s="321"/>
      <c r="L421" s="321"/>
      <c r="M421" s="321"/>
      <c r="N421" s="321">
        <f>N420</f>
        <v>12</v>
      </c>
      <c r="O421" s="321"/>
      <c r="P421" s="321"/>
      <c r="Q421" s="321"/>
      <c r="R421" s="321"/>
      <c r="S421" s="321"/>
      <c r="T421" s="321"/>
      <c r="U421" s="321"/>
      <c r="V421" s="321"/>
      <c r="W421" s="321"/>
      <c r="X421" s="321"/>
      <c r="Y421" s="437">
        <f>Y420</f>
        <v>0</v>
      </c>
      <c r="Z421" s="437">
        <f t="shared" ref="Z421" si="1204">Z420</f>
        <v>0</v>
      </c>
      <c r="AA421" s="437">
        <f t="shared" ref="AA421" si="1205">AA420</f>
        <v>0</v>
      </c>
      <c r="AB421" s="437">
        <f t="shared" ref="AB421" si="1206">AB420</f>
        <v>0</v>
      </c>
      <c r="AC421" s="437">
        <f t="shared" ref="AC421" si="1207">AC420</f>
        <v>0</v>
      </c>
      <c r="AD421" s="437">
        <f t="shared" ref="AD421" si="1208">AD420</f>
        <v>0</v>
      </c>
      <c r="AE421" s="437">
        <f t="shared" ref="AE421" si="1209">AE420</f>
        <v>0</v>
      </c>
      <c r="AF421" s="437">
        <f t="shared" ref="AF421" si="1210">AF420</f>
        <v>0</v>
      </c>
      <c r="AG421" s="437">
        <f t="shared" ref="AG421" si="1211">AG420</f>
        <v>0</v>
      </c>
      <c r="AH421" s="437">
        <f t="shared" ref="AH421" si="1212">AH420</f>
        <v>0</v>
      </c>
      <c r="AI421" s="437">
        <f t="shared" ref="AI421" si="1213">AI420</f>
        <v>0</v>
      </c>
      <c r="AJ421" s="437">
        <f t="shared" ref="AJ421" si="1214">AJ420</f>
        <v>0</v>
      </c>
      <c r="AK421" s="437">
        <f t="shared" ref="AK421" si="1215">AK420</f>
        <v>0</v>
      </c>
      <c r="AL421" s="437">
        <f t="shared" ref="AL421" si="1216">AL420</f>
        <v>0</v>
      </c>
      <c r="AM421" s="337"/>
    </row>
    <row r="422" spans="1:39" hidden="1" outlineLevel="1">
      <c r="A422" s="567"/>
      <c r="B422" s="561"/>
      <c r="C422" s="338"/>
      <c r="D422" s="317"/>
      <c r="E422" s="317"/>
      <c r="F422" s="317"/>
      <c r="G422" s="317"/>
      <c r="H422" s="317"/>
      <c r="I422" s="317"/>
      <c r="J422" s="317"/>
      <c r="K422" s="317"/>
      <c r="L422" s="317"/>
      <c r="M422" s="317"/>
      <c r="N422" s="317"/>
      <c r="O422" s="317"/>
      <c r="P422" s="317"/>
      <c r="Q422" s="317"/>
      <c r="R422" s="317"/>
      <c r="S422" s="317"/>
      <c r="T422" s="317"/>
      <c r="U422" s="317"/>
      <c r="V422" s="317"/>
      <c r="W422" s="317"/>
      <c r="X422" s="317"/>
      <c r="Y422" s="442"/>
      <c r="Z422" s="442"/>
      <c r="AA422" s="442"/>
      <c r="AB422" s="442"/>
      <c r="AC422" s="442"/>
      <c r="AD422" s="442"/>
      <c r="AE422" s="442"/>
      <c r="AF422" s="442"/>
      <c r="AG422" s="442"/>
      <c r="AH422" s="442"/>
      <c r="AI422" s="442"/>
      <c r="AJ422" s="442"/>
      <c r="AK422" s="442"/>
      <c r="AL422" s="442"/>
      <c r="AM422" s="339"/>
    </row>
    <row r="423" spans="1:39" ht="30" hidden="1" outlineLevel="1">
      <c r="A423" s="567">
        <v>7</v>
      </c>
      <c r="B423" s="454" t="s">
        <v>101</v>
      </c>
      <c r="C423" s="317" t="s">
        <v>25</v>
      </c>
      <c r="D423" s="321"/>
      <c r="E423" s="321"/>
      <c r="F423" s="321"/>
      <c r="G423" s="321"/>
      <c r="H423" s="321"/>
      <c r="I423" s="321"/>
      <c r="J423" s="321"/>
      <c r="K423" s="321"/>
      <c r="L423" s="321"/>
      <c r="M423" s="321"/>
      <c r="N423" s="321">
        <v>12</v>
      </c>
      <c r="O423" s="321"/>
      <c r="P423" s="321"/>
      <c r="Q423" s="321"/>
      <c r="R423" s="321"/>
      <c r="S423" s="321"/>
      <c r="T423" s="321"/>
      <c r="U423" s="321"/>
      <c r="V423" s="321"/>
      <c r="W423" s="321"/>
      <c r="X423" s="321"/>
      <c r="Y423" s="441"/>
      <c r="Z423" s="436"/>
      <c r="AA423" s="436"/>
      <c r="AB423" s="436"/>
      <c r="AC423" s="436"/>
      <c r="AD423" s="436"/>
      <c r="AE423" s="436"/>
      <c r="AF423" s="441"/>
      <c r="AG423" s="441"/>
      <c r="AH423" s="441"/>
      <c r="AI423" s="441"/>
      <c r="AJ423" s="441"/>
      <c r="AK423" s="441"/>
      <c r="AL423" s="441"/>
      <c r="AM423" s="322">
        <f>SUM(Y423:AL423)</f>
        <v>0</v>
      </c>
    </row>
    <row r="424" spans="1:39" hidden="1" outlineLevel="1">
      <c r="A424" s="567"/>
      <c r="B424" s="457" t="s">
        <v>311</v>
      </c>
      <c r="C424" s="317" t="s">
        <v>164</v>
      </c>
      <c r="D424" s="321"/>
      <c r="E424" s="321"/>
      <c r="F424" s="321"/>
      <c r="G424" s="321"/>
      <c r="H424" s="321"/>
      <c r="I424" s="321"/>
      <c r="J424" s="321"/>
      <c r="K424" s="321"/>
      <c r="L424" s="321"/>
      <c r="M424" s="321"/>
      <c r="N424" s="321">
        <f>N423</f>
        <v>12</v>
      </c>
      <c r="O424" s="321"/>
      <c r="P424" s="321"/>
      <c r="Q424" s="321"/>
      <c r="R424" s="321"/>
      <c r="S424" s="321"/>
      <c r="T424" s="321"/>
      <c r="U424" s="321"/>
      <c r="V424" s="321"/>
      <c r="W424" s="321"/>
      <c r="X424" s="321"/>
      <c r="Y424" s="437">
        <f>Y423</f>
        <v>0</v>
      </c>
      <c r="Z424" s="437">
        <f t="shared" ref="Z424" si="1217">Z423</f>
        <v>0</v>
      </c>
      <c r="AA424" s="437">
        <f t="shared" ref="AA424" si="1218">AA423</f>
        <v>0</v>
      </c>
      <c r="AB424" s="437">
        <f t="shared" ref="AB424" si="1219">AB423</f>
        <v>0</v>
      </c>
      <c r="AC424" s="437">
        <f t="shared" ref="AC424" si="1220">AC423</f>
        <v>0</v>
      </c>
      <c r="AD424" s="437">
        <f t="shared" ref="AD424" si="1221">AD423</f>
        <v>0</v>
      </c>
      <c r="AE424" s="437">
        <f t="shared" ref="AE424" si="1222">AE423</f>
        <v>0</v>
      </c>
      <c r="AF424" s="437">
        <f t="shared" ref="AF424" si="1223">AF423</f>
        <v>0</v>
      </c>
      <c r="AG424" s="437">
        <f t="shared" ref="AG424" si="1224">AG423</f>
        <v>0</v>
      </c>
      <c r="AH424" s="437">
        <f t="shared" ref="AH424" si="1225">AH423</f>
        <v>0</v>
      </c>
      <c r="AI424" s="437">
        <f t="shared" ref="AI424" si="1226">AI423</f>
        <v>0</v>
      </c>
      <c r="AJ424" s="437">
        <f t="shared" ref="AJ424" si="1227">AJ423</f>
        <v>0</v>
      </c>
      <c r="AK424" s="437">
        <f t="shared" ref="AK424" si="1228">AK423</f>
        <v>0</v>
      </c>
      <c r="AL424" s="437">
        <f t="shared" ref="AL424" si="1229">AL423</f>
        <v>0</v>
      </c>
      <c r="AM424" s="337"/>
    </row>
    <row r="425" spans="1:39" hidden="1" outlineLevel="1">
      <c r="A425" s="567"/>
      <c r="B425" s="562"/>
      <c r="C425" s="338"/>
      <c r="D425" s="317"/>
      <c r="E425" s="317"/>
      <c r="F425" s="317"/>
      <c r="G425" s="317"/>
      <c r="H425" s="317"/>
      <c r="I425" s="317"/>
      <c r="J425" s="317"/>
      <c r="K425" s="317"/>
      <c r="L425" s="317"/>
      <c r="M425" s="317"/>
      <c r="N425" s="317"/>
      <c r="O425" s="317"/>
      <c r="P425" s="317"/>
      <c r="Q425" s="317"/>
      <c r="R425" s="317"/>
      <c r="S425" s="317"/>
      <c r="T425" s="317"/>
      <c r="U425" s="317"/>
      <c r="V425" s="317"/>
      <c r="W425" s="317"/>
      <c r="X425" s="317"/>
      <c r="Y425" s="442"/>
      <c r="Z425" s="443"/>
      <c r="AA425" s="442"/>
      <c r="AB425" s="442"/>
      <c r="AC425" s="442"/>
      <c r="AD425" s="442"/>
      <c r="AE425" s="442"/>
      <c r="AF425" s="442"/>
      <c r="AG425" s="442"/>
      <c r="AH425" s="442"/>
      <c r="AI425" s="442"/>
      <c r="AJ425" s="442"/>
      <c r="AK425" s="442"/>
      <c r="AL425" s="442"/>
      <c r="AM425" s="339"/>
    </row>
    <row r="426" spans="1:39" ht="30" hidden="1" outlineLevel="1">
      <c r="A426" s="567">
        <v>8</v>
      </c>
      <c r="B426" s="454" t="s">
        <v>102</v>
      </c>
      <c r="C426" s="317" t="s">
        <v>25</v>
      </c>
      <c r="D426" s="321"/>
      <c r="E426" s="321"/>
      <c r="F426" s="321"/>
      <c r="G426" s="321"/>
      <c r="H426" s="321"/>
      <c r="I426" s="321"/>
      <c r="J426" s="321"/>
      <c r="K426" s="321"/>
      <c r="L426" s="321"/>
      <c r="M426" s="321"/>
      <c r="N426" s="321">
        <v>12</v>
      </c>
      <c r="O426" s="321"/>
      <c r="P426" s="321"/>
      <c r="Q426" s="321"/>
      <c r="R426" s="321"/>
      <c r="S426" s="321"/>
      <c r="T426" s="321"/>
      <c r="U426" s="321"/>
      <c r="V426" s="321"/>
      <c r="W426" s="321"/>
      <c r="X426" s="321"/>
      <c r="Y426" s="441"/>
      <c r="Z426" s="436"/>
      <c r="AA426" s="436"/>
      <c r="AB426" s="436"/>
      <c r="AC426" s="436"/>
      <c r="AD426" s="436"/>
      <c r="AE426" s="436"/>
      <c r="AF426" s="441"/>
      <c r="AG426" s="441"/>
      <c r="AH426" s="441"/>
      <c r="AI426" s="441"/>
      <c r="AJ426" s="441"/>
      <c r="AK426" s="441"/>
      <c r="AL426" s="441"/>
      <c r="AM426" s="322">
        <f>SUM(Y426:AL426)</f>
        <v>0</v>
      </c>
    </row>
    <row r="427" spans="1:39" hidden="1" outlineLevel="1">
      <c r="A427" s="567"/>
      <c r="B427" s="457" t="s">
        <v>311</v>
      </c>
      <c r="C427" s="317" t="s">
        <v>164</v>
      </c>
      <c r="D427" s="321"/>
      <c r="E427" s="321"/>
      <c r="F427" s="321"/>
      <c r="G427" s="321"/>
      <c r="H427" s="321"/>
      <c r="I427" s="321"/>
      <c r="J427" s="321"/>
      <c r="K427" s="321"/>
      <c r="L427" s="321"/>
      <c r="M427" s="321"/>
      <c r="N427" s="321">
        <f>N426</f>
        <v>12</v>
      </c>
      <c r="O427" s="321"/>
      <c r="P427" s="321"/>
      <c r="Q427" s="321"/>
      <c r="R427" s="321"/>
      <c r="S427" s="321"/>
      <c r="T427" s="321"/>
      <c r="U427" s="321"/>
      <c r="V427" s="321"/>
      <c r="W427" s="321"/>
      <c r="X427" s="321"/>
      <c r="Y427" s="437">
        <f>Y426</f>
        <v>0</v>
      </c>
      <c r="Z427" s="437">
        <f t="shared" ref="Z427" si="1230">Z426</f>
        <v>0</v>
      </c>
      <c r="AA427" s="437">
        <f t="shared" ref="AA427" si="1231">AA426</f>
        <v>0</v>
      </c>
      <c r="AB427" s="437">
        <f t="shared" ref="AB427" si="1232">AB426</f>
        <v>0</v>
      </c>
      <c r="AC427" s="437">
        <f t="shared" ref="AC427" si="1233">AC426</f>
        <v>0</v>
      </c>
      <c r="AD427" s="437">
        <f t="shared" ref="AD427" si="1234">AD426</f>
        <v>0</v>
      </c>
      <c r="AE427" s="437">
        <f t="shared" ref="AE427" si="1235">AE426</f>
        <v>0</v>
      </c>
      <c r="AF427" s="437">
        <f t="shared" ref="AF427" si="1236">AF426</f>
        <v>0</v>
      </c>
      <c r="AG427" s="437">
        <f t="shared" ref="AG427" si="1237">AG426</f>
        <v>0</v>
      </c>
      <c r="AH427" s="437">
        <f t="shared" ref="AH427" si="1238">AH426</f>
        <v>0</v>
      </c>
      <c r="AI427" s="437">
        <f t="shared" ref="AI427" si="1239">AI426</f>
        <v>0</v>
      </c>
      <c r="AJ427" s="437">
        <f t="shared" ref="AJ427" si="1240">AJ426</f>
        <v>0</v>
      </c>
      <c r="AK427" s="437">
        <f t="shared" ref="AK427" si="1241">AK426</f>
        <v>0</v>
      </c>
      <c r="AL427" s="437">
        <f t="shared" ref="AL427" si="1242">AL426</f>
        <v>0</v>
      </c>
      <c r="AM427" s="337"/>
    </row>
    <row r="428" spans="1:39" hidden="1" outlineLevel="1">
      <c r="A428" s="567"/>
      <c r="B428" s="562"/>
      <c r="C428" s="338"/>
      <c r="D428" s="342"/>
      <c r="E428" s="342"/>
      <c r="F428" s="342"/>
      <c r="G428" s="342"/>
      <c r="H428" s="342"/>
      <c r="I428" s="342"/>
      <c r="J428" s="342"/>
      <c r="K428" s="342"/>
      <c r="L428" s="342"/>
      <c r="M428" s="342"/>
      <c r="N428" s="317"/>
      <c r="O428" s="342"/>
      <c r="P428" s="342"/>
      <c r="Q428" s="342"/>
      <c r="R428" s="342"/>
      <c r="S428" s="342"/>
      <c r="T428" s="342"/>
      <c r="U428" s="342"/>
      <c r="V428" s="342"/>
      <c r="W428" s="342"/>
      <c r="X428" s="342"/>
      <c r="Y428" s="442"/>
      <c r="Z428" s="443"/>
      <c r="AA428" s="442"/>
      <c r="AB428" s="442"/>
      <c r="AC428" s="442"/>
      <c r="AD428" s="442"/>
      <c r="AE428" s="442"/>
      <c r="AF428" s="442"/>
      <c r="AG428" s="442"/>
      <c r="AH428" s="442"/>
      <c r="AI428" s="442"/>
      <c r="AJ428" s="442"/>
      <c r="AK428" s="442"/>
      <c r="AL428" s="442"/>
      <c r="AM428" s="339"/>
    </row>
    <row r="429" spans="1:39" ht="30" hidden="1" outlineLevel="1">
      <c r="A429" s="567">
        <v>9</v>
      </c>
      <c r="B429" s="454" t="s">
        <v>103</v>
      </c>
      <c r="C429" s="317" t="s">
        <v>25</v>
      </c>
      <c r="D429" s="321"/>
      <c r="E429" s="321"/>
      <c r="F429" s="321"/>
      <c r="G429" s="321"/>
      <c r="H429" s="321"/>
      <c r="I429" s="321"/>
      <c r="J429" s="321"/>
      <c r="K429" s="321"/>
      <c r="L429" s="321"/>
      <c r="M429" s="321"/>
      <c r="N429" s="321">
        <v>12</v>
      </c>
      <c r="O429" s="321"/>
      <c r="P429" s="321"/>
      <c r="Q429" s="321"/>
      <c r="R429" s="321"/>
      <c r="S429" s="321"/>
      <c r="T429" s="321"/>
      <c r="U429" s="321"/>
      <c r="V429" s="321"/>
      <c r="W429" s="321"/>
      <c r="X429" s="321"/>
      <c r="Y429" s="441"/>
      <c r="Z429" s="436"/>
      <c r="AA429" s="436"/>
      <c r="AB429" s="436"/>
      <c r="AC429" s="436"/>
      <c r="AD429" s="436"/>
      <c r="AE429" s="436"/>
      <c r="AF429" s="441"/>
      <c r="AG429" s="441"/>
      <c r="AH429" s="441"/>
      <c r="AI429" s="441"/>
      <c r="AJ429" s="441"/>
      <c r="AK429" s="441"/>
      <c r="AL429" s="441"/>
      <c r="AM429" s="322">
        <f>SUM(Y429:AL429)</f>
        <v>0</v>
      </c>
    </row>
    <row r="430" spans="1:39" hidden="1" outlineLevel="1">
      <c r="A430" s="567"/>
      <c r="B430" s="457" t="s">
        <v>311</v>
      </c>
      <c r="C430" s="317" t="s">
        <v>164</v>
      </c>
      <c r="D430" s="321"/>
      <c r="E430" s="321"/>
      <c r="F430" s="321"/>
      <c r="G430" s="321"/>
      <c r="H430" s="321"/>
      <c r="I430" s="321"/>
      <c r="J430" s="321"/>
      <c r="K430" s="321"/>
      <c r="L430" s="321"/>
      <c r="M430" s="321"/>
      <c r="N430" s="321">
        <f>N429</f>
        <v>12</v>
      </c>
      <c r="O430" s="321"/>
      <c r="P430" s="321"/>
      <c r="Q430" s="321"/>
      <c r="R430" s="321"/>
      <c r="S430" s="321"/>
      <c r="T430" s="321"/>
      <c r="U430" s="321"/>
      <c r="V430" s="321"/>
      <c r="W430" s="321"/>
      <c r="X430" s="321"/>
      <c r="Y430" s="437">
        <f>Y429</f>
        <v>0</v>
      </c>
      <c r="Z430" s="437">
        <f t="shared" ref="Z430" si="1243">Z429</f>
        <v>0</v>
      </c>
      <c r="AA430" s="437">
        <f t="shared" ref="AA430" si="1244">AA429</f>
        <v>0</v>
      </c>
      <c r="AB430" s="437">
        <f t="shared" ref="AB430" si="1245">AB429</f>
        <v>0</v>
      </c>
      <c r="AC430" s="437">
        <f t="shared" ref="AC430" si="1246">AC429</f>
        <v>0</v>
      </c>
      <c r="AD430" s="437">
        <f t="shared" ref="AD430" si="1247">AD429</f>
        <v>0</v>
      </c>
      <c r="AE430" s="437">
        <f t="shared" ref="AE430" si="1248">AE429</f>
        <v>0</v>
      </c>
      <c r="AF430" s="437">
        <f t="shared" ref="AF430" si="1249">AF429</f>
        <v>0</v>
      </c>
      <c r="AG430" s="437">
        <f t="shared" ref="AG430" si="1250">AG429</f>
        <v>0</v>
      </c>
      <c r="AH430" s="437">
        <f t="shared" ref="AH430" si="1251">AH429</f>
        <v>0</v>
      </c>
      <c r="AI430" s="437">
        <f t="shared" ref="AI430" si="1252">AI429</f>
        <v>0</v>
      </c>
      <c r="AJ430" s="437">
        <f t="shared" ref="AJ430" si="1253">AJ429</f>
        <v>0</v>
      </c>
      <c r="AK430" s="437">
        <f t="shared" ref="AK430" si="1254">AK429</f>
        <v>0</v>
      </c>
      <c r="AL430" s="437">
        <f t="shared" ref="AL430" si="1255">AL429</f>
        <v>0</v>
      </c>
      <c r="AM430" s="337"/>
    </row>
    <row r="431" spans="1:39" hidden="1" outlineLevel="1">
      <c r="A431" s="567"/>
      <c r="B431" s="562"/>
      <c r="C431" s="338"/>
      <c r="D431" s="342"/>
      <c r="E431" s="342"/>
      <c r="F431" s="342"/>
      <c r="G431" s="342"/>
      <c r="H431" s="342"/>
      <c r="I431" s="342"/>
      <c r="J431" s="342"/>
      <c r="K431" s="342"/>
      <c r="L431" s="342"/>
      <c r="M431" s="342"/>
      <c r="N431" s="317"/>
      <c r="O431" s="342"/>
      <c r="P431" s="342"/>
      <c r="Q431" s="342"/>
      <c r="R431" s="342"/>
      <c r="S431" s="342"/>
      <c r="T431" s="342"/>
      <c r="U431" s="342"/>
      <c r="V431" s="342"/>
      <c r="W431" s="342"/>
      <c r="X431" s="342"/>
      <c r="Y431" s="442"/>
      <c r="Z431" s="442"/>
      <c r="AA431" s="442"/>
      <c r="AB431" s="442"/>
      <c r="AC431" s="442"/>
      <c r="AD431" s="442"/>
      <c r="AE431" s="442"/>
      <c r="AF431" s="442"/>
      <c r="AG431" s="442"/>
      <c r="AH431" s="442"/>
      <c r="AI431" s="442"/>
      <c r="AJ431" s="442"/>
      <c r="AK431" s="442"/>
      <c r="AL431" s="442"/>
      <c r="AM431" s="339"/>
    </row>
    <row r="432" spans="1:39" ht="30" hidden="1" outlineLevel="1">
      <c r="A432" s="567">
        <v>10</v>
      </c>
      <c r="B432" s="454" t="s">
        <v>104</v>
      </c>
      <c r="C432" s="317" t="s">
        <v>25</v>
      </c>
      <c r="D432" s="321"/>
      <c r="E432" s="321"/>
      <c r="F432" s="321"/>
      <c r="G432" s="321"/>
      <c r="H432" s="321"/>
      <c r="I432" s="321"/>
      <c r="J432" s="321"/>
      <c r="K432" s="321"/>
      <c r="L432" s="321"/>
      <c r="M432" s="321"/>
      <c r="N432" s="321">
        <v>3</v>
      </c>
      <c r="O432" s="321"/>
      <c r="P432" s="321"/>
      <c r="Q432" s="321"/>
      <c r="R432" s="321"/>
      <c r="S432" s="321"/>
      <c r="T432" s="321"/>
      <c r="U432" s="321"/>
      <c r="V432" s="321"/>
      <c r="W432" s="321"/>
      <c r="X432" s="321"/>
      <c r="Y432" s="441"/>
      <c r="Z432" s="436"/>
      <c r="AA432" s="436"/>
      <c r="AB432" s="436"/>
      <c r="AC432" s="436"/>
      <c r="AD432" s="436"/>
      <c r="AE432" s="436"/>
      <c r="AF432" s="441"/>
      <c r="AG432" s="441"/>
      <c r="AH432" s="441"/>
      <c r="AI432" s="441"/>
      <c r="AJ432" s="441"/>
      <c r="AK432" s="441"/>
      <c r="AL432" s="441"/>
      <c r="AM432" s="322">
        <f>SUM(Y432:AL432)</f>
        <v>0</v>
      </c>
    </row>
    <row r="433" spans="1:39" hidden="1" outlineLevel="1">
      <c r="A433" s="567"/>
      <c r="B433" s="457" t="s">
        <v>311</v>
      </c>
      <c r="C433" s="317" t="s">
        <v>164</v>
      </c>
      <c r="D433" s="321"/>
      <c r="E433" s="321"/>
      <c r="F433" s="321"/>
      <c r="G433" s="321"/>
      <c r="H433" s="321"/>
      <c r="I433" s="321"/>
      <c r="J433" s="321"/>
      <c r="K433" s="321"/>
      <c r="L433" s="321"/>
      <c r="M433" s="321"/>
      <c r="N433" s="321">
        <f>N432</f>
        <v>3</v>
      </c>
      <c r="O433" s="321"/>
      <c r="P433" s="321"/>
      <c r="Q433" s="321"/>
      <c r="R433" s="321"/>
      <c r="S433" s="321"/>
      <c r="T433" s="321"/>
      <c r="U433" s="321"/>
      <c r="V433" s="321"/>
      <c r="W433" s="321"/>
      <c r="X433" s="321"/>
      <c r="Y433" s="437">
        <f>Y432</f>
        <v>0</v>
      </c>
      <c r="Z433" s="437">
        <f t="shared" ref="Z433" si="1256">Z432</f>
        <v>0</v>
      </c>
      <c r="AA433" s="437">
        <f t="shared" ref="AA433" si="1257">AA432</f>
        <v>0</v>
      </c>
      <c r="AB433" s="437">
        <f t="shared" ref="AB433" si="1258">AB432</f>
        <v>0</v>
      </c>
      <c r="AC433" s="437">
        <f t="shared" ref="AC433" si="1259">AC432</f>
        <v>0</v>
      </c>
      <c r="AD433" s="437">
        <f t="shared" ref="AD433" si="1260">AD432</f>
        <v>0</v>
      </c>
      <c r="AE433" s="437">
        <f t="shared" ref="AE433" si="1261">AE432</f>
        <v>0</v>
      </c>
      <c r="AF433" s="437">
        <f t="shared" ref="AF433" si="1262">AF432</f>
        <v>0</v>
      </c>
      <c r="AG433" s="437">
        <f t="shared" ref="AG433" si="1263">AG432</f>
        <v>0</v>
      </c>
      <c r="AH433" s="437">
        <f t="shared" ref="AH433" si="1264">AH432</f>
        <v>0</v>
      </c>
      <c r="AI433" s="437">
        <f t="shared" ref="AI433" si="1265">AI432</f>
        <v>0</v>
      </c>
      <c r="AJ433" s="437">
        <f t="shared" ref="AJ433" si="1266">AJ432</f>
        <v>0</v>
      </c>
      <c r="AK433" s="437">
        <f t="shared" ref="AK433" si="1267">AK432</f>
        <v>0</v>
      </c>
      <c r="AL433" s="437">
        <f t="shared" ref="AL433" si="1268">AL432</f>
        <v>0</v>
      </c>
      <c r="AM433" s="337"/>
    </row>
    <row r="434" spans="1:39" hidden="1" outlineLevel="1">
      <c r="A434" s="567"/>
      <c r="B434" s="562"/>
      <c r="C434" s="338"/>
      <c r="D434" s="342"/>
      <c r="E434" s="342"/>
      <c r="F434" s="342"/>
      <c r="G434" s="342"/>
      <c r="H434" s="342"/>
      <c r="I434" s="342"/>
      <c r="J434" s="342"/>
      <c r="K434" s="342"/>
      <c r="L434" s="342"/>
      <c r="M434" s="342"/>
      <c r="N434" s="317"/>
      <c r="O434" s="342"/>
      <c r="P434" s="342"/>
      <c r="Q434" s="342"/>
      <c r="R434" s="342"/>
      <c r="S434" s="342"/>
      <c r="T434" s="342"/>
      <c r="U434" s="342"/>
      <c r="V434" s="342"/>
      <c r="W434" s="342"/>
      <c r="X434" s="342"/>
      <c r="Y434" s="442"/>
      <c r="Z434" s="443"/>
      <c r="AA434" s="442"/>
      <c r="AB434" s="442"/>
      <c r="AC434" s="442"/>
      <c r="AD434" s="442"/>
      <c r="AE434" s="442"/>
      <c r="AF434" s="442"/>
      <c r="AG434" s="442"/>
      <c r="AH434" s="442"/>
      <c r="AI434" s="442"/>
      <c r="AJ434" s="442"/>
      <c r="AK434" s="442"/>
      <c r="AL434" s="442"/>
      <c r="AM434" s="339"/>
    </row>
    <row r="435" spans="1:39" ht="15.75" hidden="1" outlineLevel="1">
      <c r="A435" s="567"/>
      <c r="B435" s="539" t="s">
        <v>10</v>
      </c>
      <c r="C435" s="315"/>
      <c r="D435" s="315"/>
      <c r="E435" s="315"/>
      <c r="F435" s="315"/>
      <c r="G435" s="315"/>
      <c r="H435" s="315"/>
      <c r="I435" s="315"/>
      <c r="J435" s="315"/>
      <c r="K435" s="315"/>
      <c r="L435" s="315"/>
      <c r="M435" s="315"/>
      <c r="N435" s="316"/>
      <c r="O435" s="315"/>
      <c r="P435" s="315"/>
      <c r="Q435" s="315"/>
      <c r="R435" s="315"/>
      <c r="S435" s="315"/>
      <c r="T435" s="315"/>
      <c r="U435" s="315"/>
      <c r="V435" s="315"/>
      <c r="W435" s="315"/>
      <c r="X435" s="315"/>
      <c r="Y435" s="440"/>
      <c r="Z435" s="440"/>
      <c r="AA435" s="440"/>
      <c r="AB435" s="440"/>
      <c r="AC435" s="440"/>
      <c r="AD435" s="440"/>
      <c r="AE435" s="440"/>
      <c r="AF435" s="440"/>
      <c r="AG435" s="440"/>
      <c r="AH435" s="440"/>
      <c r="AI435" s="440"/>
      <c r="AJ435" s="440"/>
      <c r="AK435" s="440"/>
      <c r="AL435" s="440"/>
      <c r="AM435" s="318"/>
    </row>
    <row r="436" spans="1:39" ht="30" hidden="1" outlineLevel="1">
      <c r="A436" s="567">
        <v>11</v>
      </c>
      <c r="B436" s="454" t="s">
        <v>105</v>
      </c>
      <c r="C436" s="317" t="s">
        <v>25</v>
      </c>
      <c r="D436" s="321"/>
      <c r="E436" s="321"/>
      <c r="F436" s="321"/>
      <c r="G436" s="321"/>
      <c r="H436" s="321"/>
      <c r="I436" s="321"/>
      <c r="J436" s="321"/>
      <c r="K436" s="321"/>
      <c r="L436" s="321"/>
      <c r="M436" s="321"/>
      <c r="N436" s="321">
        <v>12</v>
      </c>
      <c r="O436" s="321"/>
      <c r="P436" s="321"/>
      <c r="Q436" s="321"/>
      <c r="R436" s="321"/>
      <c r="S436" s="321"/>
      <c r="T436" s="321"/>
      <c r="U436" s="321"/>
      <c r="V436" s="321"/>
      <c r="W436" s="321"/>
      <c r="X436" s="321"/>
      <c r="Y436" s="452"/>
      <c r="Z436" s="436"/>
      <c r="AA436" s="436"/>
      <c r="AB436" s="436"/>
      <c r="AC436" s="436"/>
      <c r="AD436" s="436"/>
      <c r="AE436" s="436"/>
      <c r="AF436" s="441"/>
      <c r="AG436" s="441"/>
      <c r="AH436" s="441"/>
      <c r="AI436" s="441"/>
      <c r="AJ436" s="441"/>
      <c r="AK436" s="441"/>
      <c r="AL436" s="441"/>
      <c r="AM436" s="322">
        <f>SUM(Y436:AL436)</f>
        <v>0</v>
      </c>
    </row>
    <row r="437" spans="1:39" hidden="1" outlineLevel="1">
      <c r="A437" s="567"/>
      <c r="B437" s="457" t="s">
        <v>311</v>
      </c>
      <c r="C437" s="317" t="s">
        <v>164</v>
      </c>
      <c r="D437" s="321"/>
      <c r="E437" s="321"/>
      <c r="F437" s="321"/>
      <c r="G437" s="321"/>
      <c r="H437" s="321"/>
      <c r="I437" s="321"/>
      <c r="J437" s="321"/>
      <c r="K437" s="321"/>
      <c r="L437" s="321"/>
      <c r="M437" s="321"/>
      <c r="N437" s="321">
        <f>N436</f>
        <v>12</v>
      </c>
      <c r="O437" s="321"/>
      <c r="P437" s="321"/>
      <c r="Q437" s="321"/>
      <c r="R437" s="321"/>
      <c r="S437" s="321"/>
      <c r="T437" s="321"/>
      <c r="U437" s="321"/>
      <c r="V437" s="321"/>
      <c r="W437" s="321"/>
      <c r="X437" s="321"/>
      <c r="Y437" s="437">
        <f>Y436</f>
        <v>0</v>
      </c>
      <c r="Z437" s="437">
        <f t="shared" ref="Z437" si="1269">Z436</f>
        <v>0</v>
      </c>
      <c r="AA437" s="437">
        <f t="shared" ref="AA437" si="1270">AA436</f>
        <v>0</v>
      </c>
      <c r="AB437" s="437">
        <f t="shared" ref="AB437" si="1271">AB436</f>
        <v>0</v>
      </c>
      <c r="AC437" s="437">
        <f t="shared" ref="AC437" si="1272">AC436</f>
        <v>0</v>
      </c>
      <c r="AD437" s="437">
        <f t="shared" ref="AD437" si="1273">AD436</f>
        <v>0</v>
      </c>
      <c r="AE437" s="437">
        <f t="shared" ref="AE437" si="1274">AE436</f>
        <v>0</v>
      </c>
      <c r="AF437" s="437">
        <f t="shared" ref="AF437" si="1275">AF436</f>
        <v>0</v>
      </c>
      <c r="AG437" s="437">
        <f t="shared" ref="AG437" si="1276">AG436</f>
        <v>0</v>
      </c>
      <c r="AH437" s="437">
        <f t="shared" ref="AH437" si="1277">AH436</f>
        <v>0</v>
      </c>
      <c r="AI437" s="437">
        <f t="shared" ref="AI437" si="1278">AI436</f>
        <v>0</v>
      </c>
      <c r="AJ437" s="437">
        <f t="shared" ref="AJ437" si="1279">AJ436</f>
        <v>0</v>
      </c>
      <c r="AK437" s="437">
        <f t="shared" ref="AK437" si="1280">AK436</f>
        <v>0</v>
      </c>
      <c r="AL437" s="437">
        <f t="shared" ref="AL437" si="1281">AL436</f>
        <v>0</v>
      </c>
      <c r="AM437" s="323"/>
    </row>
    <row r="438" spans="1:39" hidden="1" outlineLevel="1">
      <c r="A438" s="567"/>
      <c r="B438" s="563"/>
      <c r="C438" s="331"/>
      <c r="D438" s="317"/>
      <c r="E438" s="317"/>
      <c r="F438" s="317"/>
      <c r="G438" s="317"/>
      <c r="H438" s="317"/>
      <c r="I438" s="317"/>
      <c r="J438" s="317"/>
      <c r="K438" s="317"/>
      <c r="L438" s="317"/>
      <c r="M438" s="317"/>
      <c r="N438" s="317"/>
      <c r="O438" s="317"/>
      <c r="P438" s="317"/>
      <c r="Q438" s="317"/>
      <c r="R438" s="317"/>
      <c r="S438" s="317"/>
      <c r="T438" s="317"/>
      <c r="U438" s="317"/>
      <c r="V438" s="317"/>
      <c r="W438" s="317"/>
      <c r="X438" s="317"/>
      <c r="Y438" s="438"/>
      <c r="Z438" s="447"/>
      <c r="AA438" s="447"/>
      <c r="AB438" s="447"/>
      <c r="AC438" s="447"/>
      <c r="AD438" s="447"/>
      <c r="AE438" s="447"/>
      <c r="AF438" s="447"/>
      <c r="AG438" s="447"/>
      <c r="AH438" s="447"/>
      <c r="AI438" s="447"/>
      <c r="AJ438" s="447"/>
      <c r="AK438" s="447"/>
      <c r="AL438" s="447"/>
      <c r="AM438" s="332"/>
    </row>
    <row r="439" spans="1:39" ht="45" hidden="1" outlineLevel="1">
      <c r="A439" s="567">
        <v>12</v>
      </c>
      <c r="B439" s="454" t="s">
        <v>106</v>
      </c>
      <c r="C439" s="317" t="s">
        <v>25</v>
      </c>
      <c r="D439" s="321"/>
      <c r="E439" s="321"/>
      <c r="F439" s="321"/>
      <c r="G439" s="321"/>
      <c r="H439" s="321"/>
      <c r="I439" s="321"/>
      <c r="J439" s="321"/>
      <c r="K439" s="321"/>
      <c r="L439" s="321"/>
      <c r="M439" s="321"/>
      <c r="N439" s="321">
        <v>12</v>
      </c>
      <c r="O439" s="321"/>
      <c r="P439" s="321"/>
      <c r="Q439" s="321"/>
      <c r="R439" s="321"/>
      <c r="S439" s="321"/>
      <c r="T439" s="321"/>
      <c r="U439" s="321"/>
      <c r="V439" s="321"/>
      <c r="W439" s="321"/>
      <c r="X439" s="321"/>
      <c r="Y439" s="436"/>
      <c r="Z439" s="436"/>
      <c r="AA439" s="436"/>
      <c r="AB439" s="436"/>
      <c r="AC439" s="436"/>
      <c r="AD439" s="436"/>
      <c r="AE439" s="436"/>
      <c r="AF439" s="441"/>
      <c r="AG439" s="441"/>
      <c r="AH439" s="441"/>
      <c r="AI439" s="441"/>
      <c r="AJ439" s="441"/>
      <c r="AK439" s="441"/>
      <c r="AL439" s="441"/>
      <c r="AM439" s="322">
        <f>SUM(Y439:AL439)</f>
        <v>0</v>
      </c>
    </row>
    <row r="440" spans="1:39" hidden="1" outlineLevel="1">
      <c r="A440" s="567"/>
      <c r="B440" s="457" t="s">
        <v>311</v>
      </c>
      <c r="C440" s="317" t="s">
        <v>164</v>
      </c>
      <c r="D440" s="321"/>
      <c r="E440" s="321"/>
      <c r="F440" s="321"/>
      <c r="G440" s="321"/>
      <c r="H440" s="321"/>
      <c r="I440" s="321"/>
      <c r="J440" s="321"/>
      <c r="K440" s="321"/>
      <c r="L440" s="321"/>
      <c r="M440" s="321"/>
      <c r="N440" s="321">
        <f>N439</f>
        <v>12</v>
      </c>
      <c r="O440" s="321"/>
      <c r="P440" s="321"/>
      <c r="Q440" s="321"/>
      <c r="R440" s="321"/>
      <c r="S440" s="321"/>
      <c r="T440" s="321"/>
      <c r="U440" s="321"/>
      <c r="V440" s="321"/>
      <c r="W440" s="321"/>
      <c r="X440" s="321"/>
      <c r="Y440" s="437">
        <f>Y439</f>
        <v>0</v>
      </c>
      <c r="Z440" s="437">
        <f t="shared" ref="Z440" si="1282">Z439</f>
        <v>0</v>
      </c>
      <c r="AA440" s="437">
        <f t="shared" ref="AA440" si="1283">AA439</f>
        <v>0</v>
      </c>
      <c r="AB440" s="437">
        <f t="shared" ref="AB440" si="1284">AB439</f>
        <v>0</v>
      </c>
      <c r="AC440" s="437">
        <f t="shared" ref="AC440" si="1285">AC439</f>
        <v>0</v>
      </c>
      <c r="AD440" s="437">
        <f t="shared" ref="AD440" si="1286">AD439</f>
        <v>0</v>
      </c>
      <c r="AE440" s="437">
        <f t="shared" ref="AE440" si="1287">AE439</f>
        <v>0</v>
      </c>
      <c r="AF440" s="437">
        <f t="shared" ref="AF440" si="1288">AF439</f>
        <v>0</v>
      </c>
      <c r="AG440" s="437">
        <f t="shared" ref="AG440" si="1289">AG439</f>
        <v>0</v>
      </c>
      <c r="AH440" s="437">
        <f t="shared" ref="AH440" si="1290">AH439</f>
        <v>0</v>
      </c>
      <c r="AI440" s="437">
        <f t="shared" ref="AI440" si="1291">AI439</f>
        <v>0</v>
      </c>
      <c r="AJ440" s="437">
        <f t="shared" ref="AJ440" si="1292">AJ439</f>
        <v>0</v>
      </c>
      <c r="AK440" s="437">
        <f t="shared" ref="AK440" si="1293">AK439</f>
        <v>0</v>
      </c>
      <c r="AL440" s="437">
        <f t="shared" ref="AL440" si="1294">AL439</f>
        <v>0</v>
      </c>
      <c r="AM440" s="323"/>
    </row>
    <row r="441" spans="1:39" hidden="1" outlineLevel="1">
      <c r="A441" s="567"/>
      <c r="B441" s="563"/>
      <c r="C441" s="331"/>
      <c r="D441" s="317"/>
      <c r="E441" s="317"/>
      <c r="F441" s="317"/>
      <c r="G441" s="317"/>
      <c r="H441" s="317"/>
      <c r="I441" s="317"/>
      <c r="J441" s="317"/>
      <c r="K441" s="317"/>
      <c r="L441" s="317"/>
      <c r="M441" s="317"/>
      <c r="N441" s="317"/>
      <c r="O441" s="317"/>
      <c r="P441" s="317"/>
      <c r="Q441" s="317"/>
      <c r="R441" s="317"/>
      <c r="S441" s="317"/>
      <c r="T441" s="317"/>
      <c r="U441" s="317"/>
      <c r="V441" s="317"/>
      <c r="W441" s="317"/>
      <c r="X441" s="317"/>
      <c r="Y441" s="448"/>
      <c r="Z441" s="448"/>
      <c r="AA441" s="438"/>
      <c r="AB441" s="438"/>
      <c r="AC441" s="438"/>
      <c r="AD441" s="438"/>
      <c r="AE441" s="438"/>
      <c r="AF441" s="438"/>
      <c r="AG441" s="438"/>
      <c r="AH441" s="438"/>
      <c r="AI441" s="438"/>
      <c r="AJ441" s="438"/>
      <c r="AK441" s="438"/>
      <c r="AL441" s="438"/>
      <c r="AM441" s="332"/>
    </row>
    <row r="442" spans="1:39" ht="30" hidden="1" outlineLevel="1">
      <c r="A442" s="567">
        <v>13</v>
      </c>
      <c r="B442" s="454" t="s">
        <v>107</v>
      </c>
      <c r="C442" s="317" t="s">
        <v>25</v>
      </c>
      <c r="D442" s="321"/>
      <c r="E442" s="321"/>
      <c r="F442" s="321"/>
      <c r="G442" s="321"/>
      <c r="H442" s="321"/>
      <c r="I442" s="321"/>
      <c r="J442" s="321"/>
      <c r="K442" s="321"/>
      <c r="L442" s="321"/>
      <c r="M442" s="321"/>
      <c r="N442" s="321">
        <v>12</v>
      </c>
      <c r="O442" s="321"/>
      <c r="P442" s="321"/>
      <c r="Q442" s="321"/>
      <c r="R442" s="321"/>
      <c r="S442" s="321"/>
      <c r="T442" s="321"/>
      <c r="U442" s="321"/>
      <c r="V442" s="321"/>
      <c r="W442" s="321"/>
      <c r="X442" s="321"/>
      <c r="Y442" s="436"/>
      <c r="Z442" s="436"/>
      <c r="AA442" s="436"/>
      <c r="AB442" s="436"/>
      <c r="AC442" s="436"/>
      <c r="AD442" s="436"/>
      <c r="AE442" s="436"/>
      <c r="AF442" s="441"/>
      <c r="AG442" s="441"/>
      <c r="AH442" s="441"/>
      <c r="AI442" s="441"/>
      <c r="AJ442" s="441"/>
      <c r="AK442" s="441"/>
      <c r="AL442" s="441"/>
      <c r="AM442" s="322">
        <f>SUM(Y442:AL442)</f>
        <v>0</v>
      </c>
    </row>
    <row r="443" spans="1:39" hidden="1" outlineLevel="1">
      <c r="A443" s="567"/>
      <c r="B443" s="457" t="s">
        <v>311</v>
      </c>
      <c r="C443" s="317" t="s">
        <v>164</v>
      </c>
      <c r="D443" s="321"/>
      <c r="E443" s="321"/>
      <c r="F443" s="321"/>
      <c r="G443" s="321"/>
      <c r="H443" s="321"/>
      <c r="I443" s="321"/>
      <c r="J443" s="321"/>
      <c r="K443" s="321"/>
      <c r="L443" s="321"/>
      <c r="M443" s="321"/>
      <c r="N443" s="321">
        <f>N442</f>
        <v>12</v>
      </c>
      <c r="O443" s="321"/>
      <c r="P443" s="321"/>
      <c r="Q443" s="321"/>
      <c r="R443" s="321"/>
      <c r="S443" s="321"/>
      <c r="T443" s="321"/>
      <c r="U443" s="321"/>
      <c r="V443" s="321"/>
      <c r="W443" s="321"/>
      <c r="X443" s="321"/>
      <c r="Y443" s="437">
        <f>Y442</f>
        <v>0</v>
      </c>
      <c r="Z443" s="437">
        <f t="shared" ref="Z443" si="1295">Z442</f>
        <v>0</v>
      </c>
      <c r="AA443" s="437">
        <f t="shared" ref="AA443" si="1296">AA442</f>
        <v>0</v>
      </c>
      <c r="AB443" s="437">
        <f t="shared" ref="AB443" si="1297">AB442</f>
        <v>0</v>
      </c>
      <c r="AC443" s="437">
        <f t="shared" ref="AC443" si="1298">AC442</f>
        <v>0</v>
      </c>
      <c r="AD443" s="437">
        <f t="shared" ref="AD443" si="1299">AD442</f>
        <v>0</v>
      </c>
      <c r="AE443" s="437">
        <f t="shared" ref="AE443" si="1300">AE442</f>
        <v>0</v>
      </c>
      <c r="AF443" s="437">
        <f t="shared" ref="AF443" si="1301">AF442</f>
        <v>0</v>
      </c>
      <c r="AG443" s="437">
        <f t="shared" ref="AG443" si="1302">AG442</f>
        <v>0</v>
      </c>
      <c r="AH443" s="437">
        <f t="shared" ref="AH443" si="1303">AH442</f>
        <v>0</v>
      </c>
      <c r="AI443" s="437">
        <f t="shared" ref="AI443" si="1304">AI442</f>
        <v>0</v>
      </c>
      <c r="AJ443" s="437">
        <f t="shared" ref="AJ443" si="1305">AJ442</f>
        <v>0</v>
      </c>
      <c r="AK443" s="437">
        <f t="shared" ref="AK443" si="1306">AK442</f>
        <v>0</v>
      </c>
      <c r="AL443" s="437">
        <f t="shared" ref="AL443" si="1307">AL442</f>
        <v>0</v>
      </c>
      <c r="AM443" s="332"/>
    </row>
    <row r="444" spans="1:39" hidden="1" outlineLevel="1">
      <c r="A444" s="567"/>
      <c r="B444" s="563"/>
      <c r="C444" s="331"/>
      <c r="D444" s="317"/>
      <c r="E444" s="317"/>
      <c r="F444" s="317"/>
      <c r="G444" s="317"/>
      <c r="H444" s="317"/>
      <c r="I444" s="317"/>
      <c r="J444" s="317"/>
      <c r="K444" s="317"/>
      <c r="L444" s="317"/>
      <c r="M444" s="317"/>
      <c r="N444" s="317"/>
      <c r="O444" s="317"/>
      <c r="P444" s="317"/>
      <c r="Q444" s="317"/>
      <c r="R444" s="317"/>
      <c r="S444" s="317"/>
      <c r="T444" s="317"/>
      <c r="U444" s="317"/>
      <c r="V444" s="317"/>
      <c r="W444" s="317"/>
      <c r="X444" s="317"/>
      <c r="Y444" s="438"/>
      <c r="Z444" s="438"/>
      <c r="AA444" s="438"/>
      <c r="AB444" s="438"/>
      <c r="AC444" s="438"/>
      <c r="AD444" s="438"/>
      <c r="AE444" s="438"/>
      <c r="AF444" s="438"/>
      <c r="AG444" s="438"/>
      <c r="AH444" s="438"/>
      <c r="AI444" s="438"/>
      <c r="AJ444" s="438"/>
      <c r="AK444" s="438"/>
      <c r="AL444" s="438"/>
      <c r="AM444" s="332"/>
    </row>
    <row r="445" spans="1:39" ht="15.75" hidden="1" outlineLevel="1">
      <c r="A445" s="567"/>
      <c r="B445" s="539" t="s">
        <v>108</v>
      </c>
      <c r="C445" s="315"/>
      <c r="D445" s="316"/>
      <c r="E445" s="316"/>
      <c r="F445" s="316"/>
      <c r="G445" s="316"/>
      <c r="H445" s="316"/>
      <c r="I445" s="316"/>
      <c r="J445" s="316"/>
      <c r="K445" s="316"/>
      <c r="L445" s="316"/>
      <c r="M445" s="316"/>
      <c r="N445" s="316"/>
      <c r="O445" s="316"/>
      <c r="P445" s="315"/>
      <c r="Q445" s="315"/>
      <c r="R445" s="315"/>
      <c r="S445" s="315"/>
      <c r="T445" s="315"/>
      <c r="U445" s="315"/>
      <c r="V445" s="315"/>
      <c r="W445" s="315"/>
      <c r="X445" s="315"/>
      <c r="Y445" s="440"/>
      <c r="Z445" s="440"/>
      <c r="AA445" s="440"/>
      <c r="AB445" s="440"/>
      <c r="AC445" s="440"/>
      <c r="AD445" s="440"/>
      <c r="AE445" s="440"/>
      <c r="AF445" s="440"/>
      <c r="AG445" s="440"/>
      <c r="AH445" s="440"/>
      <c r="AI445" s="440"/>
      <c r="AJ445" s="440"/>
      <c r="AK445" s="440"/>
      <c r="AL445" s="440"/>
      <c r="AM445" s="318"/>
    </row>
    <row r="446" spans="1:39" hidden="1" outlineLevel="1">
      <c r="A446" s="567">
        <v>14</v>
      </c>
      <c r="B446" s="563" t="s">
        <v>109</v>
      </c>
      <c r="C446" s="317" t="s">
        <v>25</v>
      </c>
      <c r="D446" s="321"/>
      <c r="E446" s="321"/>
      <c r="F446" s="321"/>
      <c r="G446" s="321"/>
      <c r="H446" s="321"/>
      <c r="I446" s="321"/>
      <c r="J446" s="321"/>
      <c r="K446" s="321"/>
      <c r="L446" s="321"/>
      <c r="M446" s="321"/>
      <c r="N446" s="321">
        <v>12</v>
      </c>
      <c r="O446" s="321"/>
      <c r="P446" s="321"/>
      <c r="Q446" s="321"/>
      <c r="R446" s="321"/>
      <c r="S446" s="321"/>
      <c r="T446" s="321"/>
      <c r="U446" s="321"/>
      <c r="V446" s="321"/>
      <c r="W446" s="321"/>
      <c r="X446" s="321"/>
      <c r="Y446" s="436"/>
      <c r="Z446" s="436"/>
      <c r="AA446" s="436"/>
      <c r="AB446" s="436"/>
      <c r="AC446" s="436"/>
      <c r="AD446" s="436"/>
      <c r="AE446" s="436"/>
      <c r="AF446" s="436"/>
      <c r="AG446" s="436"/>
      <c r="AH446" s="436"/>
      <c r="AI446" s="436"/>
      <c r="AJ446" s="436"/>
      <c r="AK446" s="436"/>
      <c r="AL446" s="436"/>
      <c r="AM446" s="322">
        <f>SUM(Y446:AL446)</f>
        <v>0</v>
      </c>
    </row>
    <row r="447" spans="1:39" hidden="1" outlineLevel="1">
      <c r="A447" s="567"/>
      <c r="B447" s="457" t="s">
        <v>311</v>
      </c>
      <c r="C447" s="317" t="s">
        <v>164</v>
      </c>
      <c r="D447" s="321"/>
      <c r="E447" s="321"/>
      <c r="F447" s="321"/>
      <c r="G447" s="321"/>
      <c r="H447" s="321"/>
      <c r="I447" s="321"/>
      <c r="J447" s="321"/>
      <c r="K447" s="321"/>
      <c r="L447" s="321"/>
      <c r="M447" s="321"/>
      <c r="N447" s="321">
        <f>N446</f>
        <v>12</v>
      </c>
      <c r="O447" s="321"/>
      <c r="P447" s="321"/>
      <c r="Q447" s="321"/>
      <c r="R447" s="321"/>
      <c r="S447" s="321"/>
      <c r="T447" s="321"/>
      <c r="U447" s="321"/>
      <c r="V447" s="321"/>
      <c r="W447" s="321"/>
      <c r="X447" s="321"/>
      <c r="Y447" s="437">
        <f>Y446</f>
        <v>0</v>
      </c>
      <c r="Z447" s="437">
        <f t="shared" ref="Z447" si="1308">Z446</f>
        <v>0</v>
      </c>
      <c r="AA447" s="437">
        <f t="shared" ref="AA447" si="1309">AA446</f>
        <v>0</v>
      </c>
      <c r="AB447" s="437">
        <f t="shared" ref="AB447" si="1310">AB446</f>
        <v>0</v>
      </c>
      <c r="AC447" s="437">
        <f t="shared" ref="AC447" si="1311">AC446</f>
        <v>0</v>
      </c>
      <c r="AD447" s="437">
        <f t="shared" ref="AD447" si="1312">AD446</f>
        <v>0</v>
      </c>
      <c r="AE447" s="437">
        <f t="shared" ref="AE447" si="1313">AE446</f>
        <v>0</v>
      </c>
      <c r="AF447" s="437">
        <f t="shared" ref="AF447" si="1314">AF446</f>
        <v>0</v>
      </c>
      <c r="AG447" s="437">
        <f t="shared" ref="AG447" si="1315">AG446</f>
        <v>0</v>
      </c>
      <c r="AH447" s="437">
        <f t="shared" ref="AH447" si="1316">AH446</f>
        <v>0</v>
      </c>
      <c r="AI447" s="437">
        <f t="shared" ref="AI447" si="1317">AI446</f>
        <v>0</v>
      </c>
      <c r="AJ447" s="437">
        <f t="shared" ref="AJ447" si="1318">AJ446</f>
        <v>0</v>
      </c>
      <c r="AK447" s="437">
        <f t="shared" ref="AK447" si="1319">AK446</f>
        <v>0</v>
      </c>
      <c r="AL447" s="437">
        <f t="shared" ref="AL447" si="1320">AL446</f>
        <v>0</v>
      </c>
      <c r="AM447" s="323"/>
    </row>
    <row r="448" spans="1:39" hidden="1" outlineLevel="1">
      <c r="A448" s="567"/>
      <c r="B448" s="563"/>
      <c r="C448" s="331"/>
      <c r="D448" s="317"/>
      <c r="E448" s="317"/>
      <c r="F448" s="317"/>
      <c r="G448" s="317"/>
      <c r="H448" s="317"/>
      <c r="I448" s="317"/>
      <c r="J448" s="317"/>
      <c r="K448" s="317"/>
      <c r="L448" s="317"/>
      <c r="M448" s="317"/>
      <c r="N448" s="494"/>
      <c r="O448" s="317"/>
      <c r="P448" s="317"/>
      <c r="Q448" s="317"/>
      <c r="R448" s="317"/>
      <c r="S448" s="317"/>
      <c r="T448" s="317"/>
      <c r="U448" s="317"/>
      <c r="V448" s="317"/>
      <c r="W448" s="317"/>
      <c r="X448" s="317"/>
      <c r="Y448" s="438"/>
      <c r="Z448" s="438"/>
      <c r="AA448" s="438"/>
      <c r="AB448" s="438"/>
      <c r="AC448" s="438"/>
      <c r="AD448" s="438"/>
      <c r="AE448" s="438"/>
      <c r="AF448" s="438"/>
      <c r="AG448" s="438"/>
      <c r="AH448" s="438"/>
      <c r="AI448" s="438"/>
      <c r="AJ448" s="438"/>
      <c r="AK448" s="438"/>
      <c r="AL448" s="438"/>
      <c r="AM448" s="332"/>
    </row>
    <row r="449" spans="1:39" s="335" customFormat="1" ht="15.75" hidden="1" outlineLevel="1">
      <c r="A449" s="567"/>
      <c r="B449" s="539" t="s">
        <v>503</v>
      </c>
      <c r="C449" s="317"/>
      <c r="D449" s="317"/>
      <c r="E449" s="317"/>
      <c r="F449" s="317"/>
      <c r="G449" s="317"/>
      <c r="H449" s="317"/>
      <c r="I449" s="317"/>
      <c r="J449" s="317"/>
      <c r="K449" s="317"/>
      <c r="L449" s="317"/>
      <c r="M449" s="317"/>
      <c r="N449" s="317"/>
      <c r="O449" s="317"/>
      <c r="P449" s="317"/>
      <c r="Q449" s="317"/>
      <c r="R449" s="317"/>
      <c r="S449" s="317"/>
      <c r="T449" s="317"/>
      <c r="U449" s="317"/>
      <c r="V449" s="317"/>
      <c r="W449" s="317"/>
      <c r="X449" s="317"/>
      <c r="Y449" s="438"/>
      <c r="Z449" s="438"/>
      <c r="AA449" s="438"/>
      <c r="AB449" s="438"/>
      <c r="AC449" s="438"/>
      <c r="AD449" s="438"/>
      <c r="AE449" s="442"/>
      <c r="AF449" s="442"/>
      <c r="AG449" s="442"/>
      <c r="AH449" s="442"/>
      <c r="AI449" s="442"/>
      <c r="AJ449" s="442"/>
      <c r="AK449" s="442"/>
      <c r="AL449" s="442"/>
      <c r="AM449" s="552"/>
    </row>
    <row r="450" spans="1:39" hidden="1" outlineLevel="1">
      <c r="A450" s="567">
        <v>15</v>
      </c>
      <c r="B450" s="457" t="s">
        <v>508</v>
      </c>
      <c r="C450" s="317" t="s">
        <v>25</v>
      </c>
      <c r="D450" s="321"/>
      <c r="E450" s="321"/>
      <c r="F450" s="321"/>
      <c r="G450" s="321"/>
      <c r="H450" s="321"/>
      <c r="I450" s="321"/>
      <c r="J450" s="321"/>
      <c r="K450" s="321"/>
      <c r="L450" s="321"/>
      <c r="M450" s="321"/>
      <c r="N450" s="321">
        <v>0</v>
      </c>
      <c r="O450" s="321"/>
      <c r="P450" s="321"/>
      <c r="Q450" s="321"/>
      <c r="R450" s="321"/>
      <c r="S450" s="321"/>
      <c r="T450" s="321"/>
      <c r="U450" s="321"/>
      <c r="V450" s="321"/>
      <c r="W450" s="321"/>
      <c r="X450" s="321"/>
      <c r="Y450" s="436"/>
      <c r="Z450" s="436"/>
      <c r="AA450" s="436"/>
      <c r="AB450" s="436"/>
      <c r="AC450" s="436"/>
      <c r="AD450" s="436"/>
      <c r="AE450" s="436"/>
      <c r="AF450" s="436"/>
      <c r="AG450" s="436"/>
      <c r="AH450" s="436"/>
      <c r="AI450" s="436"/>
      <c r="AJ450" s="436"/>
      <c r="AK450" s="436"/>
      <c r="AL450" s="436"/>
      <c r="AM450" s="322">
        <f>SUM(Y450:AL450)</f>
        <v>0</v>
      </c>
    </row>
    <row r="451" spans="1:39" hidden="1" outlineLevel="1">
      <c r="A451" s="567"/>
      <c r="B451" s="457" t="s">
        <v>311</v>
      </c>
      <c r="C451" s="317" t="s">
        <v>164</v>
      </c>
      <c r="D451" s="321"/>
      <c r="E451" s="321"/>
      <c r="F451" s="321"/>
      <c r="G451" s="321"/>
      <c r="H451" s="321"/>
      <c r="I451" s="321"/>
      <c r="J451" s="321"/>
      <c r="K451" s="321"/>
      <c r="L451" s="321"/>
      <c r="M451" s="321"/>
      <c r="N451" s="321">
        <f>N450</f>
        <v>0</v>
      </c>
      <c r="O451" s="321"/>
      <c r="P451" s="321"/>
      <c r="Q451" s="321"/>
      <c r="R451" s="321"/>
      <c r="S451" s="321"/>
      <c r="T451" s="321"/>
      <c r="U451" s="321"/>
      <c r="V451" s="321"/>
      <c r="W451" s="321"/>
      <c r="X451" s="321"/>
      <c r="Y451" s="437">
        <f>Y450</f>
        <v>0</v>
      </c>
      <c r="Z451" s="437">
        <f t="shared" ref="Z451:AL451" si="1321">Z450</f>
        <v>0</v>
      </c>
      <c r="AA451" s="437">
        <f t="shared" si="1321"/>
        <v>0</v>
      </c>
      <c r="AB451" s="437">
        <f t="shared" si="1321"/>
        <v>0</v>
      </c>
      <c r="AC451" s="437">
        <f t="shared" si="1321"/>
        <v>0</v>
      </c>
      <c r="AD451" s="437">
        <f t="shared" si="1321"/>
        <v>0</v>
      </c>
      <c r="AE451" s="437">
        <f t="shared" si="1321"/>
        <v>0</v>
      </c>
      <c r="AF451" s="437">
        <f t="shared" si="1321"/>
        <v>0</v>
      </c>
      <c r="AG451" s="437">
        <f t="shared" si="1321"/>
        <v>0</v>
      </c>
      <c r="AH451" s="437">
        <f t="shared" si="1321"/>
        <v>0</v>
      </c>
      <c r="AI451" s="437">
        <f t="shared" si="1321"/>
        <v>0</v>
      </c>
      <c r="AJ451" s="437">
        <f t="shared" si="1321"/>
        <v>0</v>
      </c>
      <c r="AK451" s="437">
        <f t="shared" si="1321"/>
        <v>0</v>
      </c>
      <c r="AL451" s="437">
        <f t="shared" si="1321"/>
        <v>0</v>
      </c>
      <c r="AM451" s="323"/>
    </row>
    <row r="452" spans="1:39" hidden="1" outlineLevel="1">
      <c r="A452" s="567"/>
      <c r="B452" s="563"/>
      <c r="C452" s="331"/>
      <c r="D452" s="317"/>
      <c r="E452" s="317"/>
      <c r="F452" s="317"/>
      <c r="G452" s="317"/>
      <c r="H452" s="317"/>
      <c r="I452" s="317"/>
      <c r="J452" s="317"/>
      <c r="K452" s="317"/>
      <c r="L452" s="317"/>
      <c r="M452" s="317"/>
      <c r="N452" s="317"/>
      <c r="O452" s="317"/>
      <c r="P452" s="317"/>
      <c r="Q452" s="317"/>
      <c r="R452" s="317"/>
      <c r="S452" s="317"/>
      <c r="T452" s="317"/>
      <c r="U452" s="317"/>
      <c r="V452" s="317"/>
      <c r="W452" s="317"/>
      <c r="X452" s="317"/>
      <c r="Y452" s="438"/>
      <c r="Z452" s="438"/>
      <c r="AA452" s="438"/>
      <c r="AB452" s="438"/>
      <c r="AC452" s="438"/>
      <c r="AD452" s="438"/>
      <c r="AE452" s="438"/>
      <c r="AF452" s="438"/>
      <c r="AG452" s="438"/>
      <c r="AH452" s="438"/>
      <c r="AI452" s="438"/>
      <c r="AJ452" s="438"/>
      <c r="AK452" s="438"/>
      <c r="AL452" s="438"/>
      <c r="AM452" s="332"/>
    </row>
    <row r="453" spans="1:39" s="309" customFormat="1" hidden="1" outlineLevel="1">
      <c r="A453" s="567">
        <v>16</v>
      </c>
      <c r="B453" s="564" t="s">
        <v>504</v>
      </c>
      <c r="C453" s="317" t="s">
        <v>25</v>
      </c>
      <c r="D453" s="321"/>
      <c r="E453" s="321"/>
      <c r="F453" s="321"/>
      <c r="G453" s="321"/>
      <c r="H453" s="321"/>
      <c r="I453" s="321"/>
      <c r="J453" s="321"/>
      <c r="K453" s="321"/>
      <c r="L453" s="321"/>
      <c r="M453" s="321"/>
      <c r="N453" s="321">
        <v>0</v>
      </c>
      <c r="O453" s="321"/>
      <c r="P453" s="321"/>
      <c r="Q453" s="321"/>
      <c r="R453" s="321"/>
      <c r="S453" s="321"/>
      <c r="T453" s="321"/>
      <c r="U453" s="321"/>
      <c r="V453" s="321"/>
      <c r="W453" s="321"/>
      <c r="X453" s="321"/>
      <c r="Y453" s="436"/>
      <c r="Z453" s="436"/>
      <c r="AA453" s="436"/>
      <c r="AB453" s="436"/>
      <c r="AC453" s="436"/>
      <c r="AD453" s="436"/>
      <c r="AE453" s="436"/>
      <c r="AF453" s="436"/>
      <c r="AG453" s="436"/>
      <c r="AH453" s="436"/>
      <c r="AI453" s="436"/>
      <c r="AJ453" s="436"/>
      <c r="AK453" s="436"/>
      <c r="AL453" s="436"/>
      <c r="AM453" s="322">
        <f>SUM(Y453:AL453)</f>
        <v>0</v>
      </c>
    </row>
    <row r="454" spans="1:39" s="309" customFormat="1" hidden="1" outlineLevel="1">
      <c r="A454" s="567"/>
      <c r="B454" s="564" t="s">
        <v>311</v>
      </c>
      <c r="C454" s="317" t="s">
        <v>164</v>
      </c>
      <c r="D454" s="321"/>
      <c r="E454" s="321"/>
      <c r="F454" s="321"/>
      <c r="G454" s="321"/>
      <c r="H454" s="321"/>
      <c r="I454" s="321"/>
      <c r="J454" s="321"/>
      <c r="K454" s="321"/>
      <c r="L454" s="321"/>
      <c r="M454" s="321"/>
      <c r="N454" s="321">
        <f>N453</f>
        <v>0</v>
      </c>
      <c r="O454" s="321"/>
      <c r="P454" s="321"/>
      <c r="Q454" s="321"/>
      <c r="R454" s="321"/>
      <c r="S454" s="321"/>
      <c r="T454" s="321"/>
      <c r="U454" s="321"/>
      <c r="V454" s="321"/>
      <c r="W454" s="321"/>
      <c r="X454" s="321"/>
      <c r="Y454" s="437">
        <f>Y453</f>
        <v>0</v>
      </c>
      <c r="Z454" s="437">
        <f t="shared" ref="Z454:AL454" si="1322">Z453</f>
        <v>0</v>
      </c>
      <c r="AA454" s="437">
        <f t="shared" si="1322"/>
        <v>0</v>
      </c>
      <c r="AB454" s="437">
        <f t="shared" si="1322"/>
        <v>0</v>
      </c>
      <c r="AC454" s="437">
        <f t="shared" si="1322"/>
        <v>0</v>
      </c>
      <c r="AD454" s="437">
        <f t="shared" si="1322"/>
        <v>0</v>
      </c>
      <c r="AE454" s="437">
        <f t="shared" si="1322"/>
        <v>0</v>
      </c>
      <c r="AF454" s="437">
        <f t="shared" si="1322"/>
        <v>0</v>
      </c>
      <c r="AG454" s="437">
        <f t="shared" si="1322"/>
        <v>0</v>
      </c>
      <c r="AH454" s="437">
        <f t="shared" si="1322"/>
        <v>0</v>
      </c>
      <c r="AI454" s="437">
        <f t="shared" si="1322"/>
        <v>0</v>
      </c>
      <c r="AJ454" s="437">
        <f t="shared" si="1322"/>
        <v>0</v>
      </c>
      <c r="AK454" s="437">
        <f t="shared" si="1322"/>
        <v>0</v>
      </c>
      <c r="AL454" s="437">
        <f t="shared" si="1322"/>
        <v>0</v>
      </c>
      <c r="AM454" s="323"/>
    </row>
    <row r="455" spans="1:39" s="309" customFormat="1" hidden="1" outlineLevel="1">
      <c r="A455" s="567"/>
      <c r="B455" s="564"/>
      <c r="C455" s="317"/>
      <c r="D455" s="317"/>
      <c r="E455" s="317"/>
      <c r="F455" s="317"/>
      <c r="G455" s="317"/>
      <c r="H455" s="317"/>
      <c r="I455" s="317"/>
      <c r="J455" s="317"/>
      <c r="K455" s="317"/>
      <c r="L455" s="317"/>
      <c r="M455" s="317"/>
      <c r="N455" s="317"/>
      <c r="O455" s="317"/>
      <c r="P455" s="317"/>
      <c r="Q455" s="317"/>
      <c r="R455" s="317"/>
      <c r="S455" s="317"/>
      <c r="T455" s="317"/>
      <c r="U455" s="317"/>
      <c r="V455" s="317"/>
      <c r="W455" s="317"/>
      <c r="X455" s="317"/>
      <c r="Y455" s="438"/>
      <c r="Z455" s="438"/>
      <c r="AA455" s="438"/>
      <c r="AB455" s="438"/>
      <c r="AC455" s="438"/>
      <c r="AD455" s="438"/>
      <c r="AE455" s="442"/>
      <c r="AF455" s="442"/>
      <c r="AG455" s="442"/>
      <c r="AH455" s="442"/>
      <c r="AI455" s="442"/>
      <c r="AJ455" s="442"/>
      <c r="AK455" s="442"/>
      <c r="AL455" s="442"/>
      <c r="AM455" s="339"/>
    </row>
    <row r="456" spans="1:39" ht="15.75" hidden="1" outlineLevel="1">
      <c r="A456" s="567"/>
      <c r="B456" s="565" t="s">
        <v>509</v>
      </c>
      <c r="C456" s="346"/>
      <c r="D456" s="316"/>
      <c r="E456" s="315"/>
      <c r="F456" s="315"/>
      <c r="G456" s="315"/>
      <c r="H456" s="315"/>
      <c r="I456" s="315"/>
      <c r="J456" s="315"/>
      <c r="K456" s="315"/>
      <c r="L456" s="315"/>
      <c r="M456" s="315"/>
      <c r="N456" s="316"/>
      <c r="O456" s="315"/>
      <c r="P456" s="315"/>
      <c r="Q456" s="315"/>
      <c r="R456" s="315"/>
      <c r="S456" s="315"/>
      <c r="T456" s="315"/>
      <c r="U456" s="315"/>
      <c r="V456" s="315"/>
      <c r="W456" s="315"/>
      <c r="X456" s="315"/>
      <c r="Y456" s="440"/>
      <c r="Z456" s="440"/>
      <c r="AA456" s="440"/>
      <c r="AB456" s="440"/>
      <c r="AC456" s="440"/>
      <c r="AD456" s="440"/>
      <c r="AE456" s="440"/>
      <c r="AF456" s="440"/>
      <c r="AG456" s="440"/>
      <c r="AH456" s="440"/>
      <c r="AI456" s="440"/>
      <c r="AJ456" s="440"/>
      <c r="AK456" s="440"/>
      <c r="AL456" s="440"/>
      <c r="AM456" s="318"/>
    </row>
    <row r="457" spans="1:39" hidden="1" outlineLevel="1">
      <c r="A457" s="567">
        <v>17</v>
      </c>
      <c r="B457" s="454" t="s">
        <v>113</v>
      </c>
      <c r="C457" s="317" t="s">
        <v>25</v>
      </c>
      <c r="D457" s="321"/>
      <c r="E457" s="321"/>
      <c r="F457" s="321"/>
      <c r="G457" s="321"/>
      <c r="H457" s="321"/>
      <c r="I457" s="321"/>
      <c r="J457" s="321"/>
      <c r="K457" s="321"/>
      <c r="L457" s="321"/>
      <c r="M457" s="321"/>
      <c r="N457" s="321">
        <v>0</v>
      </c>
      <c r="O457" s="321"/>
      <c r="P457" s="321"/>
      <c r="Q457" s="321"/>
      <c r="R457" s="321"/>
      <c r="S457" s="321"/>
      <c r="T457" s="321"/>
      <c r="U457" s="321"/>
      <c r="V457" s="321"/>
      <c r="W457" s="321"/>
      <c r="X457" s="321"/>
      <c r="Y457" s="452"/>
      <c r="Z457" s="436"/>
      <c r="AA457" s="436"/>
      <c r="AB457" s="436"/>
      <c r="AC457" s="436"/>
      <c r="AD457" s="436"/>
      <c r="AE457" s="436"/>
      <c r="AF457" s="441"/>
      <c r="AG457" s="441"/>
      <c r="AH457" s="441"/>
      <c r="AI457" s="441"/>
      <c r="AJ457" s="441"/>
      <c r="AK457" s="441"/>
      <c r="AL457" s="441"/>
      <c r="AM457" s="322">
        <f>SUM(Y457:AL457)</f>
        <v>0</v>
      </c>
    </row>
    <row r="458" spans="1:39" hidden="1" outlineLevel="1">
      <c r="A458" s="567"/>
      <c r="B458" s="457" t="s">
        <v>311</v>
      </c>
      <c r="C458" s="317" t="s">
        <v>164</v>
      </c>
      <c r="D458" s="321"/>
      <c r="E458" s="321"/>
      <c r="F458" s="321"/>
      <c r="G458" s="321"/>
      <c r="H458" s="321"/>
      <c r="I458" s="321"/>
      <c r="J458" s="321"/>
      <c r="K458" s="321"/>
      <c r="L458" s="321"/>
      <c r="M458" s="321"/>
      <c r="N458" s="321">
        <f>N457</f>
        <v>0</v>
      </c>
      <c r="O458" s="321"/>
      <c r="P458" s="321"/>
      <c r="Q458" s="321"/>
      <c r="R458" s="321"/>
      <c r="S458" s="321"/>
      <c r="T458" s="321"/>
      <c r="U458" s="321"/>
      <c r="V458" s="321"/>
      <c r="W458" s="321"/>
      <c r="X458" s="321"/>
      <c r="Y458" s="437">
        <f>Y457</f>
        <v>0</v>
      </c>
      <c r="Z458" s="437">
        <f t="shared" ref="Z458:AL458" si="1323">Z457</f>
        <v>0</v>
      </c>
      <c r="AA458" s="437">
        <f t="shared" si="1323"/>
        <v>0</v>
      </c>
      <c r="AB458" s="437">
        <f t="shared" si="1323"/>
        <v>0</v>
      </c>
      <c r="AC458" s="437">
        <f t="shared" si="1323"/>
        <v>0</v>
      </c>
      <c r="AD458" s="437">
        <f t="shared" si="1323"/>
        <v>0</v>
      </c>
      <c r="AE458" s="437">
        <f t="shared" si="1323"/>
        <v>0</v>
      </c>
      <c r="AF458" s="437">
        <f t="shared" si="1323"/>
        <v>0</v>
      </c>
      <c r="AG458" s="437">
        <f t="shared" si="1323"/>
        <v>0</v>
      </c>
      <c r="AH458" s="437">
        <f t="shared" si="1323"/>
        <v>0</v>
      </c>
      <c r="AI458" s="437">
        <f t="shared" si="1323"/>
        <v>0</v>
      </c>
      <c r="AJ458" s="437">
        <f t="shared" si="1323"/>
        <v>0</v>
      </c>
      <c r="AK458" s="437">
        <f t="shared" si="1323"/>
        <v>0</v>
      </c>
      <c r="AL458" s="437">
        <f t="shared" si="1323"/>
        <v>0</v>
      </c>
      <c r="AM458" s="332"/>
    </row>
    <row r="459" spans="1:39" hidden="1" outlineLevel="1">
      <c r="A459" s="567"/>
      <c r="B459" s="457"/>
      <c r="C459" s="317"/>
      <c r="D459" s="317"/>
      <c r="E459" s="317"/>
      <c r="F459" s="317"/>
      <c r="G459" s="317"/>
      <c r="H459" s="317"/>
      <c r="I459" s="317"/>
      <c r="J459" s="317"/>
      <c r="K459" s="317"/>
      <c r="L459" s="317"/>
      <c r="M459" s="317"/>
      <c r="N459" s="317"/>
      <c r="O459" s="317"/>
      <c r="P459" s="317"/>
      <c r="Q459" s="317"/>
      <c r="R459" s="317"/>
      <c r="S459" s="317"/>
      <c r="T459" s="317"/>
      <c r="U459" s="317"/>
      <c r="V459" s="317"/>
      <c r="W459" s="317"/>
      <c r="X459" s="317"/>
      <c r="Y459" s="448"/>
      <c r="Z459" s="451"/>
      <c r="AA459" s="451"/>
      <c r="AB459" s="451"/>
      <c r="AC459" s="451"/>
      <c r="AD459" s="451"/>
      <c r="AE459" s="451"/>
      <c r="AF459" s="451"/>
      <c r="AG459" s="451"/>
      <c r="AH459" s="451"/>
      <c r="AI459" s="451"/>
      <c r="AJ459" s="451"/>
      <c r="AK459" s="451"/>
      <c r="AL459" s="451"/>
      <c r="AM459" s="332"/>
    </row>
    <row r="460" spans="1:39" hidden="1" outlineLevel="1">
      <c r="A460" s="567">
        <v>18</v>
      </c>
      <c r="B460" s="454" t="s">
        <v>110</v>
      </c>
      <c r="C460" s="317" t="s">
        <v>25</v>
      </c>
      <c r="D460" s="321"/>
      <c r="E460" s="321"/>
      <c r="F460" s="321"/>
      <c r="G460" s="321"/>
      <c r="H460" s="321"/>
      <c r="I460" s="321"/>
      <c r="J460" s="321"/>
      <c r="K460" s="321"/>
      <c r="L460" s="321"/>
      <c r="M460" s="321"/>
      <c r="N460" s="321">
        <v>0</v>
      </c>
      <c r="O460" s="321"/>
      <c r="P460" s="321"/>
      <c r="Q460" s="321"/>
      <c r="R460" s="321"/>
      <c r="S460" s="321"/>
      <c r="T460" s="321"/>
      <c r="U460" s="321"/>
      <c r="V460" s="321"/>
      <c r="W460" s="321"/>
      <c r="X460" s="321"/>
      <c r="Y460" s="452"/>
      <c r="Z460" s="436"/>
      <c r="AA460" s="436"/>
      <c r="AB460" s="436"/>
      <c r="AC460" s="436"/>
      <c r="AD460" s="436"/>
      <c r="AE460" s="436"/>
      <c r="AF460" s="441"/>
      <c r="AG460" s="441"/>
      <c r="AH460" s="441"/>
      <c r="AI460" s="441"/>
      <c r="AJ460" s="441"/>
      <c r="AK460" s="441"/>
      <c r="AL460" s="441"/>
      <c r="AM460" s="322">
        <f>SUM(Y460:AL460)</f>
        <v>0</v>
      </c>
    </row>
    <row r="461" spans="1:39" hidden="1" outlineLevel="1">
      <c r="A461" s="567"/>
      <c r="B461" s="457" t="s">
        <v>311</v>
      </c>
      <c r="C461" s="317" t="s">
        <v>164</v>
      </c>
      <c r="D461" s="321"/>
      <c r="E461" s="321"/>
      <c r="F461" s="321"/>
      <c r="G461" s="321"/>
      <c r="H461" s="321"/>
      <c r="I461" s="321"/>
      <c r="J461" s="321"/>
      <c r="K461" s="321"/>
      <c r="L461" s="321"/>
      <c r="M461" s="321"/>
      <c r="N461" s="321">
        <f>N460</f>
        <v>0</v>
      </c>
      <c r="O461" s="321"/>
      <c r="P461" s="321"/>
      <c r="Q461" s="321"/>
      <c r="R461" s="321"/>
      <c r="S461" s="321"/>
      <c r="T461" s="321"/>
      <c r="U461" s="321"/>
      <c r="V461" s="321"/>
      <c r="W461" s="321"/>
      <c r="X461" s="321"/>
      <c r="Y461" s="437">
        <f>Y460</f>
        <v>0</v>
      </c>
      <c r="Z461" s="437">
        <f t="shared" ref="Z461:AL461" si="1324">Z460</f>
        <v>0</v>
      </c>
      <c r="AA461" s="437">
        <f t="shared" si="1324"/>
        <v>0</v>
      </c>
      <c r="AB461" s="437">
        <f t="shared" si="1324"/>
        <v>0</v>
      </c>
      <c r="AC461" s="437">
        <f t="shared" si="1324"/>
        <v>0</v>
      </c>
      <c r="AD461" s="437">
        <f t="shared" si="1324"/>
        <v>0</v>
      </c>
      <c r="AE461" s="437">
        <f t="shared" si="1324"/>
        <v>0</v>
      </c>
      <c r="AF461" s="437">
        <f t="shared" si="1324"/>
        <v>0</v>
      </c>
      <c r="AG461" s="437">
        <f t="shared" si="1324"/>
        <v>0</v>
      </c>
      <c r="AH461" s="437">
        <f t="shared" si="1324"/>
        <v>0</v>
      </c>
      <c r="AI461" s="437">
        <f t="shared" si="1324"/>
        <v>0</v>
      </c>
      <c r="AJ461" s="437">
        <f t="shared" si="1324"/>
        <v>0</v>
      </c>
      <c r="AK461" s="437">
        <f t="shared" si="1324"/>
        <v>0</v>
      </c>
      <c r="AL461" s="437">
        <f t="shared" si="1324"/>
        <v>0</v>
      </c>
      <c r="AM461" s="332"/>
    </row>
    <row r="462" spans="1:39" hidden="1" outlineLevel="1">
      <c r="A462" s="567"/>
      <c r="B462" s="456"/>
      <c r="C462" s="317"/>
      <c r="D462" s="317"/>
      <c r="E462" s="317"/>
      <c r="F462" s="317"/>
      <c r="G462" s="317"/>
      <c r="H462" s="317"/>
      <c r="I462" s="317"/>
      <c r="J462" s="317"/>
      <c r="K462" s="317"/>
      <c r="L462" s="317"/>
      <c r="M462" s="317"/>
      <c r="N462" s="317"/>
      <c r="O462" s="317"/>
      <c r="P462" s="317"/>
      <c r="Q462" s="317"/>
      <c r="R462" s="317"/>
      <c r="S462" s="317"/>
      <c r="T462" s="317"/>
      <c r="U462" s="317"/>
      <c r="V462" s="317"/>
      <c r="W462" s="317"/>
      <c r="X462" s="317"/>
      <c r="Y462" s="449"/>
      <c r="Z462" s="450"/>
      <c r="AA462" s="450"/>
      <c r="AB462" s="450"/>
      <c r="AC462" s="450"/>
      <c r="AD462" s="450"/>
      <c r="AE462" s="450"/>
      <c r="AF462" s="450"/>
      <c r="AG462" s="450"/>
      <c r="AH462" s="450"/>
      <c r="AI462" s="450"/>
      <c r="AJ462" s="450"/>
      <c r="AK462" s="450"/>
      <c r="AL462" s="450"/>
      <c r="AM462" s="323"/>
    </row>
    <row r="463" spans="1:39" hidden="1" outlineLevel="1">
      <c r="A463" s="567">
        <v>19</v>
      </c>
      <c r="B463" s="454" t="s">
        <v>112</v>
      </c>
      <c r="C463" s="317" t="s">
        <v>25</v>
      </c>
      <c r="D463" s="321"/>
      <c r="E463" s="321"/>
      <c r="F463" s="321"/>
      <c r="G463" s="321"/>
      <c r="H463" s="321"/>
      <c r="I463" s="321"/>
      <c r="J463" s="321"/>
      <c r="K463" s="321"/>
      <c r="L463" s="321"/>
      <c r="M463" s="321"/>
      <c r="N463" s="321">
        <v>0</v>
      </c>
      <c r="O463" s="321"/>
      <c r="P463" s="321"/>
      <c r="Q463" s="321"/>
      <c r="R463" s="321"/>
      <c r="S463" s="321"/>
      <c r="T463" s="321"/>
      <c r="U463" s="321"/>
      <c r="V463" s="321"/>
      <c r="W463" s="321"/>
      <c r="X463" s="321"/>
      <c r="Y463" s="452"/>
      <c r="Z463" s="436"/>
      <c r="AA463" s="436"/>
      <c r="AB463" s="436"/>
      <c r="AC463" s="436"/>
      <c r="AD463" s="436"/>
      <c r="AE463" s="436"/>
      <c r="AF463" s="441"/>
      <c r="AG463" s="441"/>
      <c r="AH463" s="441"/>
      <c r="AI463" s="441"/>
      <c r="AJ463" s="441"/>
      <c r="AK463" s="441"/>
      <c r="AL463" s="441"/>
      <c r="AM463" s="322">
        <f>SUM(Y463:AL463)</f>
        <v>0</v>
      </c>
    </row>
    <row r="464" spans="1:39" hidden="1" outlineLevel="1">
      <c r="A464" s="567"/>
      <c r="B464" s="457" t="s">
        <v>311</v>
      </c>
      <c r="C464" s="317" t="s">
        <v>164</v>
      </c>
      <c r="D464" s="321"/>
      <c r="E464" s="321"/>
      <c r="F464" s="321"/>
      <c r="G464" s="321"/>
      <c r="H464" s="321"/>
      <c r="I464" s="321"/>
      <c r="J464" s="321"/>
      <c r="K464" s="321"/>
      <c r="L464" s="321"/>
      <c r="M464" s="321"/>
      <c r="N464" s="321">
        <f>N463</f>
        <v>0</v>
      </c>
      <c r="O464" s="321"/>
      <c r="P464" s="321"/>
      <c r="Q464" s="321"/>
      <c r="R464" s="321"/>
      <c r="S464" s="321"/>
      <c r="T464" s="321"/>
      <c r="U464" s="321"/>
      <c r="V464" s="321"/>
      <c r="W464" s="321"/>
      <c r="X464" s="321"/>
      <c r="Y464" s="437">
        <f>Y463</f>
        <v>0</v>
      </c>
      <c r="Z464" s="437">
        <f t="shared" ref="Z464:AL464" si="1325">Z463</f>
        <v>0</v>
      </c>
      <c r="AA464" s="437">
        <f t="shared" si="1325"/>
        <v>0</v>
      </c>
      <c r="AB464" s="437">
        <f t="shared" si="1325"/>
        <v>0</v>
      </c>
      <c r="AC464" s="437">
        <f t="shared" si="1325"/>
        <v>0</v>
      </c>
      <c r="AD464" s="437">
        <f t="shared" si="1325"/>
        <v>0</v>
      </c>
      <c r="AE464" s="437">
        <f t="shared" si="1325"/>
        <v>0</v>
      </c>
      <c r="AF464" s="437">
        <f t="shared" si="1325"/>
        <v>0</v>
      </c>
      <c r="AG464" s="437">
        <f t="shared" si="1325"/>
        <v>0</v>
      </c>
      <c r="AH464" s="437">
        <f t="shared" si="1325"/>
        <v>0</v>
      </c>
      <c r="AI464" s="437">
        <f t="shared" si="1325"/>
        <v>0</v>
      </c>
      <c r="AJ464" s="437">
        <f t="shared" si="1325"/>
        <v>0</v>
      </c>
      <c r="AK464" s="437">
        <f t="shared" si="1325"/>
        <v>0</v>
      </c>
      <c r="AL464" s="437">
        <f t="shared" si="1325"/>
        <v>0</v>
      </c>
      <c r="AM464" s="323"/>
    </row>
    <row r="465" spans="1:39" hidden="1" outlineLevel="1">
      <c r="A465" s="567"/>
      <c r="B465" s="456"/>
      <c r="C465" s="317"/>
      <c r="D465" s="317"/>
      <c r="E465" s="317"/>
      <c r="F465" s="317"/>
      <c r="G465" s="317"/>
      <c r="H465" s="317"/>
      <c r="I465" s="317"/>
      <c r="J465" s="317"/>
      <c r="K465" s="317"/>
      <c r="L465" s="317"/>
      <c r="M465" s="317"/>
      <c r="N465" s="317"/>
      <c r="O465" s="317"/>
      <c r="P465" s="317"/>
      <c r="Q465" s="317"/>
      <c r="R465" s="317"/>
      <c r="S465" s="317"/>
      <c r="T465" s="317"/>
      <c r="U465" s="317"/>
      <c r="V465" s="317"/>
      <c r="W465" s="317"/>
      <c r="X465" s="317"/>
      <c r="Y465" s="438"/>
      <c r="Z465" s="438"/>
      <c r="AA465" s="438"/>
      <c r="AB465" s="438"/>
      <c r="AC465" s="438"/>
      <c r="AD465" s="438"/>
      <c r="AE465" s="438"/>
      <c r="AF465" s="438"/>
      <c r="AG465" s="438"/>
      <c r="AH465" s="438"/>
      <c r="AI465" s="438"/>
      <c r="AJ465" s="438"/>
      <c r="AK465" s="438"/>
      <c r="AL465" s="438"/>
      <c r="AM465" s="332"/>
    </row>
    <row r="466" spans="1:39" hidden="1" outlineLevel="1">
      <c r="A466" s="567">
        <v>20</v>
      </c>
      <c r="B466" s="454" t="s">
        <v>111</v>
      </c>
      <c r="C466" s="317" t="s">
        <v>25</v>
      </c>
      <c r="D466" s="321"/>
      <c r="E466" s="321"/>
      <c r="F466" s="321"/>
      <c r="G466" s="321"/>
      <c r="H466" s="321"/>
      <c r="I466" s="321"/>
      <c r="J466" s="321"/>
      <c r="K466" s="321"/>
      <c r="L466" s="321"/>
      <c r="M466" s="321"/>
      <c r="N466" s="321">
        <v>0</v>
      </c>
      <c r="O466" s="321"/>
      <c r="P466" s="321"/>
      <c r="Q466" s="321"/>
      <c r="R466" s="321"/>
      <c r="S466" s="321"/>
      <c r="T466" s="321"/>
      <c r="U466" s="321"/>
      <c r="V466" s="321"/>
      <c r="W466" s="321"/>
      <c r="X466" s="321"/>
      <c r="Y466" s="452"/>
      <c r="Z466" s="436"/>
      <c r="AA466" s="436"/>
      <c r="AB466" s="436"/>
      <c r="AC466" s="436"/>
      <c r="AD466" s="436"/>
      <c r="AE466" s="436"/>
      <c r="AF466" s="441"/>
      <c r="AG466" s="441"/>
      <c r="AH466" s="441"/>
      <c r="AI466" s="441"/>
      <c r="AJ466" s="441"/>
      <c r="AK466" s="441"/>
      <c r="AL466" s="441"/>
      <c r="AM466" s="322">
        <f>SUM(Y466:AL466)</f>
        <v>0</v>
      </c>
    </row>
    <row r="467" spans="1:39" hidden="1" outlineLevel="1">
      <c r="A467" s="567"/>
      <c r="B467" s="457" t="s">
        <v>311</v>
      </c>
      <c r="C467" s="317" t="s">
        <v>164</v>
      </c>
      <c r="D467" s="321"/>
      <c r="E467" s="321"/>
      <c r="F467" s="321"/>
      <c r="G467" s="321"/>
      <c r="H467" s="321"/>
      <c r="I467" s="321"/>
      <c r="J467" s="321"/>
      <c r="K467" s="321"/>
      <c r="L467" s="321"/>
      <c r="M467" s="321"/>
      <c r="N467" s="321">
        <f>N466</f>
        <v>0</v>
      </c>
      <c r="O467" s="321"/>
      <c r="P467" s="321"/>
      <c r="Q467" s="321"/>
      <c r="R467" s="321"/>
      <c r="S467" s="321"/>
      <c r="T467" s="321"/>
      <c r="U467" s="321"/>
      <c r="V467" s="321"/>
      <c r="W467" s="321"/>
      <c r="X467" s="321"/>
      <c r="Y467" s="437">
        <f t="shared" ref="Y467:AL467" si="1326">Y466</f>
        <v>0</v>
      </c>
      <c r="Z467" s="437">
        <f t="shared" si="1326"/>
        <v>0</v>
      </c>
      <c r="AA467" s="437">
        <f t="shared" si="1326"/>
        <v>0</v>
      </c>
      <c r="AB467" s="437">
        <f t="shared" si="1326"/>
        <v>0</v>
      </c>
      <c r="AC467" s="437">
        <f t="shared" si="1326"/>
        <v>0</v>
      </c>
      <c r="AD467" s="437">
        <f t="shared" si="1326"/>
        <v>0</v>
      </c>
      <c r="AE467" s="437">
        <f t="shared" si="1326"/>
        <v>0</v>
      </c>
      <c r="AF467" s="437">
        <f t="shared" si="1326"/>
        <v>0</v>
      </c>
      <c r="AG467" s="437">
        <f t="shared" si="1326"/>
        <v>0</v>
      </c>
      <c r="AH467" s="437">
        <f t="shared" si="1326"/>
        <v>0</v>
      </c>
      <c r="AI467" s="437">
        <f t="shared" si="1326"/>
        <v>0</v>
      </c>
      <c r="AJ467" s="437">
        <f t="shared" si="1326"/>
        <v>0</v>
      </c>
      <c r="AK467" s="437">
        <f t="shared" si="1326"/>
        <v>0</v>
      </c>
      <c r="AL467" s="437">
        <f t="shared" si="1326"/>
        <v>0</v>
      </c>
      <c r="AM467" s="332"/>
    </row>
    <row r="468" spans="1:39" ht="15.75" hidden="1" outlineLevel="1">
      <c r="A468" s="567"/>
      <c r="B468" s="566"/>
      <c r="C468" s="326"/>
      <c r="D468" s="317"/>
      <c r="E468" s="317"/>
      <c r="F468" s="317"/>
      <c r="G468" s="317"/>
      <c r="H468" s="317"/>
      <c r="I468" s="317"/>
      <c r="J468" s="317"/>
      <c r="K468" s="317"/>
      <c r="L468" s="317"/>
      <c r="M468" s="317"/>
      <c r="N468" s="326"/>
      <c r="O468" s="317"/>
      <c r="P468" s="317"/>
      <c r="Q468" s="317"/>
      <c r="R468" s="317"/>
      <c r="S468" s="317"/>
      <c r="T468" s="317"/>
      <c r="U468" s="317"/>
      <c r="V468" s="317"/>
      <c r="W468" s="317"/>
      <c r="X468" s="317"/>
      <c r="Y468" s="438"/>
      <c r="Z468" s="438"/>
      <c r="AA468" s="438"/>
      <c r="AB468" s="438"/>
      <c r="AC468" s="438"/>
      <c r="AD468" s="438"/>
      <c r="AE468" s="438"/>
      <c r="AF468" s="438"/>
      <c r="AG468" s="438"/>
      <c r="AH468" s="438"/>
      <c r="AI468" s="438"/>
      <c r="AJ468" s="438"/>
      <c r="AK468" s="438"/>
      <c r="AL468" s="438"/>
      <c r="AM468" s="332"/>
    </row>
    <row r="469" spans="1:39" ht="15.75" hidden="1" outlineLevel="1">
      <c r="A469" s="567"/>
      <c r="B469" s="559" t="s">
        <v>516</v>
      </c>
      <c r="C469" s="317"/>
      <c r="D469" s="317"/>
      <c r="E469" s="317"/>
      <c r="F469" s="317"/>
      <c r="G469" s="317"/>
      <c r="H469" s="317"/>
      <c r="I469" s="317"/>
      <c r="J469" s="317"/>
      <c r="K469" s="317"/>
      <c r="L469" s="317"/>
      <c r="M469" s="317"/>
      <c r="N469" s="317"/>
      <c r="O469" s="317"/>
      <c r="P469" s="317"/>
      <c r="Q469" s="317"/>
      <c r="R469" s="317"/>
      <c r="S469" s="317"/>
      <c r="T469" s="317"/>
      <c r="U469" s="317"/>
      <c r="V469" s="317"/>
      <c r="W469" s="317"/>
      <c r="X469" s="317"/>
      <c r="Y469" s="448"/>
      <c r="Z469" s="451"/>
      <c r="AA469" s="451"/>
      <c r="AB469" s="451"/>
      <c r="AC469" s="451"/>
      <c r="AD469" s="451"/>
      <c r="AE469" s="451"/>
      <c r="AF469" s="451"/>
      <c r="AG469" s="451"/>
      <c r="AH469" s="451"/>
      <c r="AI469" s="451"/>
      <c r="AJ469" s="451"/>
      <c r="AK469" s="451"/>
      <c r="AL469" s="451"/>
      <c r="AM469" s="332"/>
    </row>
    <row r="470" spans="1:39" ht="15.75" hidden="1" outlineLevel="1">
      <c r="A470" s="567"/>
      <c r="B470" s="539" t="s">
        <v>512</v>
      </c>
      <c r="C470" s="317"/>
      <c r="D470" s="317"/>
      <c r="E470" s="317"/>
      <c r="F470" s="317"/>
      <c r="G470" s="317"/>
      <c r="H470" s="317"/>
      <c r="I470" s="317"/>
      <c r="J470" s="317"/>
      <c r="K470" s="317"/>
      <c r="L470" s="317"/>
      <c r="M470" s="317"/>
      <c r="N470" s="317"/>
      <c r="O470" s="317"/>
      <c r="P470" s="317"/>
      <c r="Q470" s="317"/>
      <c r="R470" s="317"/>
      <c r="S470" s="317"/>
      <c r="T470" s="317"/>
      <c r="U470" s="317"/>
      <c r="V470" s="317"/>
      <c r="W470" s="317"/>
      <c r="X470" s="317"/>
      <c r="Y470" s="448"/>
      <c r="Z470" s="451"/>
      <c r="AA470" s="451"/>
      <c r="AB470" s="451"/>
      <c r="AC470" s="451"/>
      <c r="AD470" s="451"/>
      <c r="AE470" s="451"/>
      <c r="AF470" s="451"/>
      <c r="AG470" s="451"/>
      <c r="AH470" s="451"/>
      <c r="AI470" s="451"/>
      <c r="AJ470" s="451"/>
      <c r="AK470" s="451"/>
      <c r="AL470" s="451"/>
      <c r="AM470" s="332"/>
    </row>
    <row r="471" spans="1:39" hidden="1" outlineLevel="1">
      <c r="A471" s="567">
        <v>21</v>
      </c>
      <c r="B471" s="454" t="s">
        <v>114</v>
      </c>
      <c r="C471" s="317" t="s">
        <v>25</v>
      </c>
      <c r="D471" s="321"/>
      <c r="E471" s="321"/>
      <c r="F471" s="321"/>
      <c r="G471" s="321"/>
      <c r="H471" s="321"/>
      <c r="I471" s="321"/>
      <c r="J471" s="321"/>
      <c r="K471" s="321"/>
      <c r="L471" s="321"/>
      <c r="M471" s="321"/>
      <c r="N471" s="317"/>
      <c r="O471" s="321"/>
      <c r="P471" s="321"/>
      <c r="Q471" s="321"/>
      <c r="R471" s="321"/>
      <c r="S471" s="321"/>
      <c r="T471" s="321"/>
      <c r="U471" s="321"/>
      <c r="V471" s="321"/>
      <c r="W471" s="321"/>
      <c r="X471" s="321"/>
      <c r="Y471" s="436"/>
      <c r="Z471" s="436"/>
      <c r="AA471" s="436"/>
      <c r="AB471" s="436"/>
      <c r="AC471" s="436"/>
      <c r="AD471" s="436"/>
      <c r="AE471" s="436"/>
      <c r="AF471" s="436"/>
      <c r="AG471" s="436"/>
      <c r="AH471" s="436"/>
      <c r="AI471" s="436"/>
      <c r="AJ471" s="436"/>
      <c r="AK471" s="436"/>
      <c r="AL471" s="436"/>
      <c r="AM471" s="322">
        <f>SUM(Y471:AL471)</f>
        <v>0</v>
      </c>
    </row>
    <row r="472" spans="1:39" hidden="1" outlineLevel="1">
      <c r="A472" s="567"/>
      <c r="B472" s="457" t="s">
        <v>311</v>
      </c>
      <c r="C472" s="317" t="s">
        <v>164</v>
      </c>
      <c r="D472" s="321"/>
      <c r="E472" s="321"/>
      <c r="F472" s="321"/>
      <c r="G472" s="321"/>
      <c r="H472" s="321"/>
      <c r="I472" s="321"/>
      <c r="J472" s="321"/>
      <c r="K472" s="321"/>
      <c r="L472" s="321"/>
      <c r="M472" s="321"/>
      <c r="N472" s="317"/>
      <c r="O472" s="321"/>
      <c r="P472" s="321"/>
      <c r="Q472" s="321"/>
      <c r="R472" s="321"/>
      <c r="S472" s="321"/>
      <c r="T472" s="321"/>
      <c r="U472" s="321"/>
      <c r="V472" s="321"/>
      <c r="W472" s="321"/>
      <c r="X472" s="321"/>
      <c r="Y472" s="437">
        <f>Y471</f>
        <v>0</v>
      </c>
      <c r="Z472" s="437">
        <f t="shared" ref="Z472" si="1327">Z471</f>
        <v>0</v>
      </c>
      <c r="AA472" s="437">
        <f t="shared" ref="AA472" si="1328">AA471</f>
        <v>0</v>
      </c>
      <c r="AB472" s="437">
        <f t="shared" ref="AB472" si="1329">AB471</f>
        <v>0</v>
      </c>
      <c r="AC472" s="437">
        <f t="shared" ref="AC472" si="1330">AC471</f>
        <v>0</v>
      </c>
      <c r="AD472" s="437">
        <f t="shared" ref="AD472" si="1331">AD471</f>
        <v>0</v>
      </c>
      <c r="AE472" s="437">
        <f t="shared" ref="AE472" si="1332">AE471</f>
        <v>0</v>
      </c>
      <c r="AF472" s="437">
        <f t="shared" ref="AF472" si="1333">AF471</f>
        <v>0</v>
      </c>
      <c r="AG472" s="437">
        <f t="shared" ref="AG472" si="1334">AG471</f>
        <v>0</v>
      </c>
      <c r="AH472" s="437">
        <f t="shared" ref="AH472" si="1335">AH471</f>
        <v>0</v>
      </c>
      <c r="AI472" s="437">
        <f t="shared" ref="AI472" si="1336">AI471</f>
        <v>0</v>
      </c>
      <c r="AJ472" s="437">
        <f t="shared" ref="AJ472" si="1337">AJ471</f>
        <v>0</v>
      </c>
      <c r="AK472" s="437">
        <f t="shared" ref="AK472" si="1338">AK471</f>
        <v>0</v>
      </c>
      <c r="AL472" s="437">
        <f t="shared" ref="AL472" si="1339">AL471</f>
        <v>0</v>
      </c>
      <c r="AM472" s="332"/>
    </row>
    <row r="473" spans="1:39" hidden="1" outlineLevel="1">
      <c r="A473" s="567"/>
      <c r="B473" s="457"/>
      <c r="C473" s="317"/>
      <c r="D473" s="317"/>
      <c r="E473" s="317"/>
      <c r="F473" s="317"/>
      <c r="G473" s="317"/>
      <c r="H473" s="317"/>
      <c r="I473" s="317"/>
      <c r="J473" s="317"/>
      <c r="K473" s="317"/>
      <c r="L473" s="317"/>
      <c r="M473" s="317"/>
      <c r="N473" s="317"/>
      <c r="O473" s="317"/>
      <c r="P473" s="317"/>
      <c r="Q473" s="317"/>
      <c r="R473" s="317"/>
      <c r="S473" s="317"/>
      <c r="T473" s="317"/>
      <c r="U473" s="317"/>
      <c r="V473" s="317"/>
      <c r="W473" s="317"/>
      <c r="X473" s="317"/>
      <c r="Y473" s="448"/>
      <c r="Z473" s="451"/>
      <c r="AA473" s="451"/>
      <c r="AB473" s="451"/>
      <c r="AC473" s="451"/>
      <c r="AD473" s="451"/>
      <c r="AE473" s="451"/>
      <c r="AF473" s="451"/>
      <c r="AG473" s="451"/>
      <c r="AH473" s="451"/>
      <c r="AI473" s="451"/>
      <c r="AJ473" s="451"/>
      <c r="AK473" s="451"/>
      <c r="AL473" s="451"/>
      <c r="AM473" s="332"/>
    </row>
    <row r="474" spans="1:39" ht="30" hidden="1" outlineLevel="1">
      <c r="A474" s="567">
        <v>22</v>
      </c>
      <c r="B474" s="454" t="s">
        <v>115</v>
      </c>
      <c r="C474" s="317" t="s">
        <v>25</v>
      </c>
      <c r="D474" s="321"/>
      <c r="E474" s="321"/>
      <c r="F474" s="321"/>
      <c r="G474" s="321"/>
      <c r="H474" s="321"/>
      <c r="I474" s="321"/>
      <c r="J474" s="321"/>
      <c r="K474" s="321"/>
      <c r="L474" s="321"/>
      <c r="M474" s="321"/>
      <c r="N474" s="317"/>
      <c r="O474" s="321"/>
      <c r="P474" s="321"/>
      <c r="Q474" s="321"/>
      <c r="R474" s="321"/>
      <c r="S474" s="321"/>
      <c r="T474" s="321"/>
      <c r="U474" s="321"/>
      <c r="V474" s="321"/>
      <c r="W474" s="321"/>
      <c r="X474" s="321"/>
      <c r="Y474" s="436"/>
      <c r="Z474" s="436"/>
      <c r="AA474" s="436"/>
      <c r="AB474" s="436"/>
      <c r="AC474" s="436"/>
      <c r="AD474" s="436"/>
      <c r="AE474" s="436"/>
      <c r="AF474" s="436"/>
      <c r="AG474" s="436"/>
      <c r="AH474" s="436"/>
      <c r="AI474" s="436"/>
      <c r="AJ474" s="436"/>
      <c r="AK474" s="436"/>
      <c r="AL474" s="436"/>
      <c r="AM474" s="322">
        <f>SUM(Y474:AL474)</f>
        <v>0</v>
      </c>
    </row>
    <row r="475" spans="1:39" hidden="1" outlineLevel="1">
      <c r="A475" s="567"/>
      <c r="B475" s="457" t="s">
        <v>311</v>
      </c>
      <c r="C475" s="317" t="s">
        <v>164</v>
      </c>
      <c r="D475" s="321"/>
      <c r="E475" s="321"/>
      <c r="F475" s="321"/>
      <c r="G475" s="321"/>
      <c r="H475" s="321"/>
      <c r="I475" s="321"/>
      <c r="J475" s="321"/>
      <c r="K475" s="321"/>
      <c r="L475" s="321"/>
      <c r="M475" s="321"/>
      <c r="N475" s="317"/>
      <c r="O475" s="321"/>
      <c r="P475" s="321"/>
      <c r="Q475" s="321"/>
      <c r="R475" s="321"/>
      <c r="S475" s="321"/>
      <c r="T475" s="321"/>
      <c r="U475" s="321"/>
      <c r="V475" s="321"/>
      <c r="W475" s="321"/>
      <c r="X475" s="321"/>
      <c r="Y475" s="437">
        <f>Y474</f>
        <v>0</v>
      </c>
      <c r="Z475" s="437">
        <f t="shared" ref="Z475" si="1340">Z474</f>
        <v>0</v>
      </c>
      <c r="AA475" s="437">
        <f t="shared" ref="AA475" si="1341">AA474</f>
        <v>0</v>
      </c>
      <c r="AB475" s="437">
        <f t="shared" ref="AB475" si="1342">AB474</f>
        <v>0</v>
      </c>
      <c r="AC475" s="437">
        <f t="shared" ref="AC475" si="1343">AC474</f>
        <v>0</v>
      </c>
      <c r="AD475" s="437">
        <f t="shared" ref="AD475" si="1344">AD474</f>
        <v>0</v>
      </c>
      <c r="AE475" s="437">
        <f t="shared" ref="AE475" si="1345">AE474</f>
        <v>0</v>
      </c>
      <c r="AF475" s="437">
        <f t="shared" ref="AF475" si="1346">AF474</f>
        <v>0</v>
      </c>
      <c r="AG475" s="437">
        <f t="shared" ref="AG475" si="1347">AG474</f>
        <v>0</v>
      </c>
      <c r="AH475" s="437">
        <f t="shared" ref="AH475" si="1348">AH474</f>
        <v>0</v>
      </c>
      <c r="AI475" s="437">
        <f t="shared" ref="AI475" si="1349">AI474</f>
        <v>0</v>
      </c>
      <c r="AJ475" s="437">
        <f t="shared" ref="AJ475" si="1350">AJ474</f>
        <v>0</v>
      </c>
      <c r="AK475" s="437">
        <f t="shared" ref="AK475" si="1351">AK474</f>
        <v>0</v>
      </c>
      <c r="AL475" s="437">
        <f t="shared" ref="AL475" si="1352">AL474</f>
        <v>0</v>
      </c>
      <c r="AM475" s="332"/>
    </row>
    <row r="476" spans="1:39" hidden="1" outlineLevel="1">
      <c r="A476" s="567"/>
      <c r="B476" s="457"/>
      <c r="C476" s="317"/>
      <c r="D476" s="317"/>
      <c r="E476" s="317"/>
      <c r="F476" s="317"/>
      <c r="G476" s="317"/>
      <c r="H476" s="317"/>
      <c r="I476" s="317"/>
      <c r="J476" s="317"/>
      <c r="K476" s="317"/>
      <c r="L476" s="317"/>
      <c r="M476" s="317"/>
      <c r="N476" s="317"/>
      <c r="O476" s="317"/>
      <c r="P476" s="317"/>
      <c r="Q476" s="317"/>
      <c r="R476" s="317"/>
      <c r="S476" s="317"/>
      <c r="T476" s="317"/>
      <c r="U476" s="317"/>
      <c r="V476" s="317"/>
      <c r="W476" s="317"/>
      <c r="X476" s="317"/>
      <c r="Y476" s="448"/>
      <c r="Z476" s="451"/>
      <c r="AA476" s="451"/>
      <c r="AB476" s="451"/>
      <c r="AC476" s="451"/>
      <c r="AD476" s="451"/>
      <c r="AE476" s="451"/>
      <c r="AF476" s="451"/>
      <c r="AG476" s="451"/>
      <c r="AH476" s="451"/>
      <c r="AI476" s="451"/>
      <c r="AJ476" s="451"/>
      <c r="AK476" s="451"/>
      <c r="AL476" s="451"/>
      <c r="AM476" s="332"/>
    </row>
    <row r="477" spans="1:39" ht="30" hidden="1" outlineLevel="1">
      <c r="A477" s="567">
        <v>23</v>
      </c>
      <c r="B477" s="454" t="s">
        <v>116</v>
      </c>
      <c r="C477" s="317" t="s">
        <v>25</v>
      </c>
      <c r="D477" s="321"/>
      <c r="E477" s="321"/>
      <c r="F477" s="321"/>
      <c r="G477" s="321"/>
      <c r="H477" s="321"/>
      <c r="I477" s="321"/>
      <c r="J477" s="321"/>
      <c r="K477" s="321"/>
      <c r="L477" s="321"/>
      <c r="M477" s="321"/>
      <c r="N477" s="317"/>
      <c r="O477" s="321"/>
      <c r="P477" s="321"/>
      <c r="Q477" s="321"/>
      <c r="R477" s="321"/>
      <c r="S477" s="321"/>
      <c r="T477" s="321"/>
      <c r="U477" s="321"/>
      <c r="V477" s="321"/>
      <c r="W477" s="321"/>
      <c r="X477" s="321"/>
      <c r="Y477" s="436"/>
      <c r="Z477" s="436"/>
      <c r="AA477" s="436"/>
      <c r="AB477" s="436"/>
      <c r="AC477" s="436"/>
      <c r="AD477" s="436"/>
      <c r="AE477" s="436"/>
      <c r="AF477" s="436"/>
      <c r="AG477" s="436"/>
      <c r="AH477" s="436"/>
      <c r="AI477" s="436"/>
      <c r="AJ477" s="436"/>
      <c r="AK477" s="436"/>
      <c r="AL477" s="436"/>
      <c r="AM477" s="322">
        <f>SUM(Y477:AL477)</f>
        <v>0</v>
      </c>
    </row>
    <row r="478" spans="1:39" hidden="1" outlineLevel="1">
      <c r="A478" s="567"/>
      <c r="B478" s="457" t="s">
        <v>311</v>
      </c>
      <c r="C478" s="317" t="s">
        <v>164</v>
      </c>
      <c r="D478" s="321"/>
      <c r="E478" s="321"/>
      <c r="F478" s="321"/>
      <c r="G478" s="321"/>
      <c r="H478" s="321"/>
      <c r="I478" s="321"/>
      <c r="J478" s="321"/>
      <c r="K478" s="321"/>
      <c r="L478" s="321"/>
      <c r="M478" s="321"/>
      <c r="N478" s="317"/>
      <c r="O478" s="321"/>
      <c r="P478" s="321"/>
      <c r="Q478" s="321"/>
      <c r="R478" s="321"/>
      <c r="S478" s="321"/>
      <c r="T478" s="321"/>
      <c r="U478" s="321"/>
      <c r="V478" s="321"/>
      <c r="W478" s="321"/>
      <c r="X478" s="321"/>
      <c r="Y478" s="437">
        <f>Y477</f>
        <v>0</v>
      </c>
      <c r="Z478" s="437">
        <f t="shared" ref="Z478" si="1353">Z477</f>
        <v>0</v>
      </c>
      <c r="AA478" s="437">
        <f t="shared" ref="AA478" si="1354">AA477</f>
        <v>0</v>
      </c>
      <c r="AB478" s="437">
        <f t="shared" ref="AB478" si="1355">AB477</f>
        <v>0</v>
      </c>
      <c r="AC478" s="437">
        <f t="shared" ref="AC478" si="1356">AC477</f>
        <v>0</v>
      </c>
      <c r="AD478" s="437">
        <f t="shared" ref="AD478" si="1357">AD477</f>
        <v>0</v>
      </c>
      <c r="AE478" s="437">
        <f t="shared" ref="AE478" si="1358">AE477</f>
        <v>0</v>
      </c>
      <c r="AF478" s="437">
        <f t="shared" ref="AF478" si="1359">AF477</f>
        <v>0</v>
      </c>
      <c r="AG478" s="437">
        <f t="shared" ref="AG478" si="1360">AG477</f>
        <v>0</v>
      </c>
      <c r="AH478" s="437">
        <f t="shared" ref="AH478" si="1361">AH477</f>
        <v>0</v>
      </c>
      <c r="AI478" s="437">
        <f t="shared" ref="AI478" si="1362">AI477</f>
        <v>0</v>
      </c>
      <c r="AJ478" s="437">
        <f t="shared" ref="AJ478" si="1363">AJ477</f>
        <v>0</v>
      </c>
      <c r="AK478" s="437">
        <f t="shared" ref="AK478" si="1364">AK477</f>
        <v>0</v>
      </c>
      <c r="AL478" s="437">
        <f t="shared" ref="AL478" si="1365">AL477</f>
        <v>0</v>
      </c>
      <c r="AM478" s="332"/>
    </row>
    <row r="479" spans="1:39" hidden="1" outlineLevel="1">
      <c r="A479" s="567"/>
      <c r="B479" s="456"/>
      <c r="C479" s="317"/>
      <c r="D479" s="317"/>
      <c r="E479" s="317"/>
      <c r="F479" s="317"/>
      <c r="G479" s="317"/>
      <c r="H479" s="317"/>
      <c r="I479" s="317"/>
      <c r="J479" s="317"/>
      <c r="K479" s="317"/>
      <c r="L479" s="317"/>
      <c r="M479" s="317"/>
      <c r="N479" s="317"/>
      <c r="O479" s="317"/>
      <c r="P479" s="317"/>
      <c r="Q479" s="317"/>
      <c r="R479" s="317"/>
      <c r="S479" s="317"/>
      <c r="T479" s="317"/>
      <c r="U479" s="317"/>
      <c r="V479" s="317"/>
      <c r="W479" s="317"/>
      <c r="X479" s="317"/>
      <c r="Y479" s="448"/>
      <c r="Z479" s="451"/>
      <c r="AA479" s="451"/>
      <c r="AB479" s="451"/>
      <c r="AC479" s="451"/>
      <c r="AD479" s="451"/>
      <c r="AE479" s="451"/>
      <c r="AF479" s="451"/>
      <c r="AG479" s="451"/>
      <c r="AH479" s="451"/>
      <c r="AI479" s="451"/>
      <c r="AJ479" s="451"/>
      <c r="AK479" s="451"/>
      <c r="AL479" s="451"/>
      <c r="AM479" s="332"/>
    </row>
    <row r="480" spans="1:39" ht="30" hidden="1" outlineLevel="1">
      <c r="A480" s="567">
        <v>24</v>
      </c>
      <c r="B480" s="454" t="s">
        <v>117</v>
      </c>
      <c r="C480" s="317" t="s">
        <v>25</v>
      </c>
      <c r="D480" s="321"/>
      <c r="E480" s="321"/>
      <c r="F480" s="321"/>
      <c r="G480" s="321"/>
      <c r="H480" s="321"/>
      <c r="I480" s="321"/>
      <c r="J480" s="321"/>
      <c r="K480" s="321"/>
      <c r="L480" s="321"/>
      <c r="M480" s="321"/>
      <c r="N480" s="317"/>
      <c r="O480" s="321"/>
      <c r="P480" s="321"/>
      <c r="Q480" s="321"/>
      <c r="R480" s="321"/>
      <c r="S480" s="321"/>
      <c r="T480" s="321"/>
      <c r="U480" s="321"/>
      <c r="V480" s="321"/>
      <c r="W480" s="321"/>
      <c r="X480" s="321"/>
      <c r="Y480" s="436"/>
      <c r="Z480" s="436"/>
      <c r="AA480" s="436"/>
      <c r="AB480" s="436"/>
      <c r="AC480" s="436"/>
      <c r="AD480" s="436"/>
      <c r="AE480" s="436"/>
      <c r="AF480" s="436"/>
      <c r="AG480" s="436"/>
      <c r="AH480" s="436"/>
      <c r="AI480" s="436"/>
      <c r="AJ480" s="436"/>
      <c r="AK480" s="436"/>
      <c r="AL480" s="436"/>
      <c r="AM480" s="322">
        <f>SUM(Y480:AL480)</f>
        <v>0</v>
      </c>
    </row>
    <row r="481" spans="1:39" hidden="1" outlineLevel="1">
      <c r="A481" s="567"/>
      <c r="B481" s="457" t="s">
        <v>311</v>
      </c>
      <c r="C481" s="317" t="s">
        <v>164</v>
      </c>
      <c r="D481" s="321"/>
      <c r="E481" s="321"/>
      <c r="F481" s="321"/>
      <c r="G481" s="321"/>
      <c r="H481" s="321"/>
      <c r="I481" s="321"/>
      <c r="J481" s="321"/>
      <c r="K481" s="321"/>
      <c r="L481" s="321"/>
      <c r="M481" s="321"/>
      <c r="N481" s="317"/>
      <c r="O481" s="321"/>
      <c r="P481" s="321"/>
      <c r="Q481" s="321"/>
      <c r="R481" s="321"/>
      <c r="S481" s="321"/>
      <c r="T481" s="321"/>
      <c r="U481" s="321"/>
      <c r="V481" s="321"/>
      <c r="W481" s="321"/>
      <c r="X481" s="321"/>
      <c r="Y481" s="437">
        <f>Y480</f>
        <v>0</v>
      </c>
      <c r="Z481" s="437">
        <f t="shared" ref="Z481" si="1366">Z480</f>
        <v>0</v>
      </c>
      <c r="AA481" s="437">
        <f t="shared" ref="AA481" si="1367">AA480</f>
        <v>0</v>
      </c>
      <c r="AB481" s="437">
        <f t="shared" ref="AB481" si="1368">AB480</f>
        <v>0</v>
      </c>
      <c r="AC481" s="437">
        <f t="shared" ref="AC481" si="1369">AC480</f>
        <v>0</v>
      </c>
      <c r="AD481" s="437">
        <f t="shared" ref="AD481" si="1370">AD480</f>
        <v>0</v>
      </c>
      <c r="AE481" s="437">
        <f t="shared" ref="AE481" si="1371">AE480</f>
        <v>0</v>
      </c>
      <c r="AF481" s="437">
        <f t="shared" ref="AF481" si="1372">AF480</f>
        <v>0</v>
      </c>
      <c r="AG481" s="437">
        <f t="shared" ref="AG481" si="1373">AG480</f>
        <v>0</v>
      </c>
      <c r="AH481" s="437">
        <f t="shared" ref="AH481" si="1374">AH480</f>
        <v>0</v>
      </c>
      <c r="AI481" s="437">
        <f t="shared" ref="AI481" si="1375">AI480</f>
        <v>0</v>
      </c>
      <c r="AJ481" s="437">
        <f t="shared" ref="AJ481" si="1376">AJ480</f>
        <v>0</v>
      </c>
      <c r="AK481" s="437">
        <f t="shared" ref="AK481" si="1377">AK480</f>
        <v>0</v>
      </c>
      <c r="AL481" s="437">
        <f t="shared" ref="AL481" si="1378">AL480</f>
        <v>0</v>
      </c>
      <c r="AM481" s="332"/>
    </row>
    <row r="482" spans="1:39" hidden="1" outlineLevel="1">
      <c r="A482" s="567"/>
      <c r="B482" s="457"/>
      <c r="C482" s="317"/>
      <c r="D482" s="317"/>
      <c r="E482" s="317"/>
      <c r="F482" s="317"/>
      <c r="G482" s="317"/>
      <c r="H482" s="317"/>
      <c r="I482" s="317"/>
      <c r="J482" s="317"/>
      <c r="K482" s="317"/>
      <c r="L482" s="317"/>
      <c r="M482" s="317"/>
      <c r="N482" s="317"/>
      <c r="O482" s="317"/>
      <c r="P482" s="317"/>
      <c r="Q482" s="317"/>
      <c r="R482" s="317"/>
      <c r="S482" s="317"/>
      <c r="T482" s="317"/>
      <c r="U482" s="317"/>
      <c r="V482" s="317"/>
      <c r="W482" s="317"/>
      <c r="X482" s="317"/>
      <c r="Y482" s="438"/>
      <c r="Z482" s="451"/>
      <c r="AA482" s="451"/>
      <c r="AB482" s="451"/>
      <c r="AC482" s="451"/>
      <c r="AD482" s="451"/>
      <c r="AE482" s="451"/>
      <c r="AF482" s="451"/>
      <c r="AG482" s="451"/>
      <c r="AH482" s="451"/>
      <c r="AI482" s="451"/>
      <c r="AJ482" s="451"/>
      <c r="AK482" s="451"/>
      <c r="AL482" s="451"/>
      <c r="AM482" s="332"/>
    </row>
    <row r="483" spans="1:39" ht="15.75" hidden="1" outlineLevel="1">
      <c r="A483" s="567"/>
      <c r="B483" s="539" t="s">
        <v>513</v>
      </c>
      <c r="C483" s="317"/>
      <c r="D483" s="317"/>
      <c r="E483" s="317"/>
      <c r="F483" s="317"/>
      <c r="G483" s="317"/>
      <c r="H483" s="317"/>
      <c r="I483" s="317"/>
      <c r="J483" s="317"/>
      <c r="K483" s="317"/>
      <c r="L483" s="317"/>
      <c r="M483" s="317"/>
      <c r="N483" s="317"/>
      <c r="O483" s="317"/>
      <c r="P483" s="317"/>
      <c r="Q483" s="317"/>
      <c r="R483" s="317"/>
      <c r="S483" s="317"/>
      <c r="T483" s="317"/>
      <c r="U483" s="317"/>
      <c r="V483" s="317"/>
      <c r="W483" s="317"/>
      <c r="X483" s="317"/>
      <c r="Y483" s="438"/>
      <c r="Z483" s="451"/>
      <c r="AA483" s="451"/>
      <c r="AB483" s="451"/>
      <c r="AC483" s="451"/>
      <c r="AD483" s="451"/>
      <c r="AE483" s="451"/>
      <c r="AF483" s="451"/>
      <c r="AG483" s="451"/>
      <c r="AH483" s="451"/>
      <c r="AI483" s="451"/>
      <c r="AJ483" s="451"/>
      <c r="AK483" s="451"/>
      <c r="AL483" s="451"/>
      <c r="AM483" s="332"/>
    </row>
    <row r="484" spans="1:39" hidden="1" outlineLevel="1">
      <c r="A484" s="567">
        <v>25</v>
      </c>
      <c r="B484" s="454" t="s">
        <v>118</v>
      </c>
      <c r="C484" s="317" t="s">
        <v>25</v>
      </c>
      <c r="D484" s="321"/>
      <c r="E484" s="321"/>
      <c r="F484" s="321"/>
      <c r="G484" s="321"/>
      <c r="H484" s="321"/>
      <c r="I484" s="321"/>
      <c r="J484" s="321"/>
      <c r="K484" s="321"/>
      <c r="L484" s="321"/>
      <c r="M484" s="321"/>
      <c r="N484" s="321">
        <v>12</v>
      </c>
      <c r="O484" s="321"/>
      <c r="P484" s="321"/>
      <c r="Q484" s="321"/>
      <c r="R484" s="321"/>
      <c r="S484" s="321"/>
      <c r="T484" s="321"/>
      <c r="U484" s="321"/>
      <c r="V484" s="321"/>
      <c r="W484" s="321"/>
      <c r="X484" s="321"/>
      <c r="Y484" s="452"/>
      <c r="Z484" s="436"/>
      <c r="AA484" s="436"/>
      <c r="AB484" s="436"/>
      <c r="AC484" s="436"/>
      <c r="AD484" s="436"/>
      <c r="AE484" s="436"/>
      <c r="AF484" s="441"/>
      <c r="AG484" s="441"/>
      <c r="AH484" s="441"/>
      <c r="AI484" s="441"/>
      <c r="AJ484" s="441"/>
      <c r="AK484" s="441"/>
      <c r="AL484" s="441"/>
      <c r="AM484" s="322">
        <f>SUM(Y484:AL484)</f>
        <v>0</v>
      </c>
    </row>
    <row r="485" spans="1:39" hidden="1" outlineLevel="1">
      <c r="A485" s="567"/>
      <c r="B485" s="457" t="s">
        <v>311</v>
      </c>
      <c r="C485" s="317" t="s">
        <v>164</v>
      </c>
      <c r="D485" s="321"/>
      <c r="E485" s="321"/>
      <c r="F485" s="321"/>
      <c r="G485" s="321"/>
      <c r="H485" s="321"/>
      <c r="I485" s="321"/>
      <c r="J485" s="321"/>
      <c r="K485" s="321"/>
      <c r="L485" s="321"/>
      <c r="M485" s="321"/>
      <c r="N485" s="321">
        <f>N484</f>
        <v>12</v>
      </c>
      <c r="O485" s="321"/>
      <c r="P485" s="321"/>
      <c r="Q485" s="321"/>
      <c r="R485" s="321"/>
      <c r="S485" s="321"/>
      <c r="T485" s="321"/>
      <c r="U485" s="321"/>
      <c r="V485" s="321"/>
      <c r="W485" s="321"/>
      <c r="X485" s="321"/>
      <c r="Y485" s="437">
        <f>Y484</f>
        <v>0</v>
      </c>
      <c r="Z485" s="437">
        <f t="shared" ref="Z485" si="1379">Z484</f>
        <v>0</v>
      </c>
      <c r="AA485" s="437">
        <f t="shared" ref="AA485" si="1380">AA484</f>
        <v>0</v>
      </c>
      <c r="AB485" s="437">
        <f t="shared" ref="AB485" si="1381">AB484</f>
        <v>0</v>
      </c>
      <c r="AC485" s="437">
        <f t="shared" ref="AC485" si="1382">AC484</f>
        <v>0</v>
      </c>
      <c r="AD485" s="437">
        <f t="shared" ref="AD485" si="1383">AD484</f>
        <v>0</v>
      </c>
      <c r="AE485" s="437">
        <f t="shared" ref="AE485" si="1384">AE484</f>
        <v>0</v>
      </c>
      <c r="AF485" s="437">
        <f t="shared" ref="AF485" si="1385">AF484</f>
        <v>0</v>
      </c>
      <c r="AG485" s="437">
        <f t="shared" ref="AG485" si="1386">AG484</f>
        <v>0</v>
      </c>
      <c r="AH485" s="437">
        <f t="shared" ref="AH485" si="1387">AH484</f>
        <v>0</v>
      </c>
      <c r="AI485" s="437">
        <f t="shared" ref="AI485" si="1388">AI484</f>
        <v>0</v>
      </c>
      <c r="AJ485" s="437">
        <f t="shared" ref="AJ485" si="1389">AJ484</f>
        <v>0</v>
      </c>
      <c r="AK485" s="437">
        <f t="shared" ref="AK485" si="1390">AK484</f>
        <v>0</v>
      </c>
      <c r="AL485" s="437">
        <f t="shared" ref="AL485" si="1391">AL484</f>
        <v>0</v>
      </c>
      <c r="AM485" s="332"/>
    </row>
    <row r="486" spans="1:39" hidden="1" outlineLevel="1">
      <c r="A486" s="567"/>
      <c r="B486" s="457"/>
      <c r="C486" s="317"/>
      <c r="D486" s="317"/>
      <c r="E486" s="317"/>
      <c r="F486" s="317"/>
      <c r="G486" s="317"/>
      <c r="H486" s="317"/>
      <c r="I486" s="317"/>
      <c r="J486" s="317"/>
      <c r="K486" s="317"/>
      <c r="L486" s="317"/>
      <c r="M486" s="317"/>
      <c r="N486" s="317"/>
      <c r="O486" s="317"/>
      <c r="P486" s="317"/>
      <c r="Q486" s="317"/>
      <c r="R486" s="317"/>
      <c r="S486" s="317"/>
      <c r="T486" s="317"/>
      <c r="U486" s="317"/>
      <c r="V486" s="317"/>
      <c r="W486" s="317"/>
      <c r="X486" s="317"/>
      <c r="Y486" s="438"/>
      <c r="Z486" s="451"/>
      <c r="AA486" s="451"/>
      <c r="AB486" s="451"/>
      <c r="AC486" s="451"/>
      <c r="AD486" s="451"/>
      <c r="AE486" s="451"/>
      <c r="AF486" s="451"/>
      <c r="AG486" s="451"/>
      <c r="AH486" s="451"/>
      <c r="AI486" s="451"/>
      <c r="AJ486" s="451"/>
      <c r="AK486" s="451"/>
      <c r="AL486" s="451"/>
      <c r="AM486" s="332"/>
    </row>
    <row r="487" spans="1:39" hidden="1" outlineLevel="1">
      <c r="A487" s="567">
        <v>26</v>
      </c>
      <c r="B487" s="454" t="s">
        <v>119</v>
      </c>
      <c r="C487" s="317" t="s">
        <v>25</v>
      </c>
      <c r="D487" s="321"/>
      <c r="E487" s="321"/>
      <c r="F487" s="321"/>
      <c r="G487" s="321"/>
      <c r="H487" s="321"/>
      <c r="I487" s="321"/>
      <c r="J487" s="321"/>
      <c r="K487" s="321"/>
      <c r="L487" s="321"/>
      <c r="M487" s="321"/>
      <c r="N487" s="321">
        <v>12</v>
      </c>
      <c r="O487" s="321"/>
      <c r="P487" s="321"/>
      <c r="Q487" s="321"/>
      <c r="R487" s="321"/>
      <c r="S487" s="321"/>
      <c r="T487" s="321"/>
      <c r="U487" s="321"/>
      <c r="V487" s="321"/>
      <c r="W487" s="321"/>
      <c r="X487" s="321"/>
      <c r="Y487" s="452"/>
      <c r="Z487" s="436"/>
      <c r="AA487" s="436"/>
      <c r="AB487" s="436"/>
      <c r="AC487" s="436"/>
      <c r="AD487" s="436"/>
      <c r="AE487" s="436"/>
      <c r="AF487" s="441"/>
      <c r="AG487" s="441"/>
      <c r="AH487" s="441"/>
      <c r="AI487" s="441"/>
      <c r="AJ487" s="441"/>
      <c r="AK487" s="441"/>
      <c r="AL487" s="441"/>
      <c r="AM487" s="322">
        <f>SUM(Y487:AL487)</f>
        <v>0</v>
      </c>
    </row>
    <row r="488" spans="1:39" hidden="1" outlineLevel="1">
      <c r="A488" s="567"/>
      <c r="B488" s="457" t="s">
        <v>311</v>
      </c>
      <c r="C488" s="317" t="s">
        <v>164</v>
      </c>
      <c r="D488" s="321"/>
      <c r="E488" s="321"/>
      <c r="F488" s="321"/>
      <c r="G488" s="321"/>
      <c r="H488" s="321"/>
      <c r="I488" s="321"/>
      <c r="J488" s="321"/>
      <c r="K488" s="321"/>
      <c r="L488" s="321"/>
      <c r="M488" s="321"/>
      <c r="N488" s="321">
        <f>N487</f>
        <v>12</v>
      </c>
      <c r="O488" s="321"/>
      <c r="P488" s="321"/>
      <c r="Q488" s="321"/>
      <c r="R488" s="321"/>
      <c r="S488" s="321"/>
      <c r="T488" s="321"/>
      <c r="U488" s="321"/>
      <c r="V488" s="321"/>
      <c r="W488" s="321"/>
      <c r="X488" s="321"/>
      <c r="Y488" s="437">
        <f>Y487</f>
        <v>0</v>
      </c>
      <c r="Z488" s="437">
        <f t="shared" ref="Z488" si="1392">Z487</f>
        <v>0</v>
      </c>
      <c r="AA488" s="437">
        <f t="shared" ref="AA488" si="1393">AA487</f>
        <v>0</v>
      </c>
      <c r="AB488" s="437">
        <f t="shared" ref="AB488" si="1394">AB487</f>
        <v>0</v>
      </c>
      <c r="AC488" s="437">
        <f t="shared" ref="AC488" si="1395">AC487</f>
        <v>0</v>
      </c>
      <c r="AD488" s="437">
        <f t="shared" ref="AD488" si="1396">AD487</f>
        <v>0</v>
      </c>
      <c r="AE488" s="437">
        <f t="shared" ref="AE488" si="1397">AE487</f>
        <v>0</v>
      </c>
      <c r="AF488" s="437">
        <f t="shared" ref="AF488" si="1398">AF487</f>
        <v>0</v>
      </c>
      <c r="AG488" s="437">
        <f t="shared" ref="AG488" si="1399">AG487</f>
        <v>0</v>
      </c>
      <c r="AH488" s="437">
        <f t="shared" ref="AH488" si="1400">AH487</f>
        <v>0</v>
      </c>
      <c r="AI488" s="437">
        <f t="shared" ref="AI488" si="1401">AI487</f>
        <v>0</v>
      </c>
      <c r="AJ488" s="437">
        <f t="shared" ref="AJ488" si="1402">AJ487</f>
        <v>0</v>
      </c>
      <c r="AK488" s="437">
        <f t="shared" ref="AK488" si="1403">AK487</f>
        <v>0</v>
      </c>
      <c r="AL488" s="437">
        <f t="shared" ref="AL488" si="1404">AL487</f>
        <v>0</v>
      </c>
      <c r="AM488" s="332"/>
    </row>
    <row r="489" spans="1:39" hidden="1" outlineLevel="1">
      <c r="A489" s="567"/>
      <c r="B489" s="457"/>
      <c r="C489" s="317"/>
      <c r="D489" s="317"/>
      <c r="E489" s="317"/>
      <c r="F489" s="317"/>
      <c r="G489" s="317"/>
      <c r="H489" s="317"/>
      <c r="I489" s="317"/>
      <c r="J489" s="317"/>
      <c r="K489" s="317"/>
      <c r="L489" s="317"/>
      <c r="M489" s="317"/>
      <c r="N489" s="317"/>
      <c r="O489" s="317"/>
      <c r="P489" s="317"/>
      <c r="Q489" s="317"/>
      <c r="R489" s="317"/>
      <c r="S489" s="317"/>
      <c r="T489" s="317"/>
      <c r="U489" s="317"/>
      <c r="V489" s="317"/>
      <c r="W489" s="317"/>
      <c r="X489" s="317"/>
      <c r="Y489" s="438"/>
      <c r="Z489" s="451"/>
      <c r="AA489" s="451"/>
      <c r="AB489" s="451"/>
      <c r="AC489" s="451"/>
      <c r="AD489" s="451"/>
      <c r="AE489" s="451"/>
      <c r="AF489" s="451"/>
      <c r="AG489" s="451"/>
      <c r="AH489" s="451"/>
      <c r="AI489" s="451"/>
      <c r="AJ489" s="451"/>
      <c r="AK489" s="451"/>
      <c r="AL489" s="451"/>
      <c r="AM489" s="332"/>
    </row>
    <row r="490" spans="1:39" ht="30" hidden="1" outlineLevel="1">
      <c r="A490" s="567">
        <v>27</v>
      </c>
      <c r="B490" s="454" t="s">
        <v>120</v>
      </c>
      <c r="C490" s="317" t="s">
        <v>25</v>
      </c>
      <c r="D490" s="321"/>
      <c r="E490" s="321"/>
      <c r="F490" s="321"/>
      <c r="G490" s="321"/>
      <c r="H490" s="321"/>
      <c r="I490" s="321"/>
      <c r="J490" s="321"/>
      <c r="K490" s="321"/>
      <c r="L490" s="321"/>
      <c r="M490" s="321"/>
      <c r="N490" s="321">
        <v>12</v>
      </c>
      <c r="O490" s="321"/>
      <c r="P490" s="321"/>
      <c r="Q490" s="321"/>
      <c r="R490" s="321"/>
      <c r="S490" s="321"/>
      <c r="T490" s="321"/>
      <c r="U490" s="321"/>
      <c r="V490" s="321"/>
      <c r="W490" s="321"/>
      <c r="X490" s="321"/>
      <c r="Y490" s="452"/>
      <c r="Z490" s="436"/>
      <c r="AA490" s="436"/>
      <c r="AB490" s="436"/>
      <c r="AC490" s="436"/>
      <c r="AD490" s="436"/>
      <c r="AE490" s="436"/>
      <c r="AF490" s="441"/>
      <c r="AG490" s="441"/>
      <c r="AH490" s="441"/>
      <c r="AI490" s="441"/>
      <c r="AJ490" s="441"/>
      <c r="AK490" s="441"/>
      <c r="AL490" s="441"/>
      <c r="AM490" s="322">
        <f>SUM(Y490:AL490)</f>
        <v>0</v>
      </c>
    </row>
    <row r="491" spans="1:39" hidden="1" outlineLevel="1">
      <c r="A491" s="567"/>
      <c r="B491" s="457" t="s">
        <v>311</v>
      </c>
      <c r="C491" s="317" t="s">
        <v>164</v>
      </c>
      <c r="D491" s="321"/>
      <c r="E491" s="321"/>
      <c r="F491" s="321"/>
      <c r="G491" s="321"/>
      <c r="H491" s="321"/>
      <c r="I491" s="321"/>
      <c r="J491" s="321"/>
      <c r="K491" s="321"/>
      <c r="L491" s="321"/>
      <c r="M491" s="321"/>
      <c r="N491" s="321">
        <f>N490</f>
        <v>12</v>
      </c>
      <c r="O491" s="321"/>
      <c r="P491" s="321"/>
      <c r="Q491" s="321"/>
      <c r="R491" s="321"/>
      <c r="S491" s="321"/>
      <c r="T491" s="321"/>
      <c r="U491" s="321"/>
      <c r="V491" s="321"/>
      <c r="W491" s="321"/>
      <c r="X491" s="321"/>
      <c r="Y491" s="437">
        <f>Y490</f>
        <v>0</v>
      </c>
      <c r="Z491" s="437">
        <f t="shared" ref="Z491" si="1405">Z490</f>
        <v>0</v>
      </c>
      <c r="AA491" s="437">
        <f t="shared" ref="AA491" si="1406">AA490</f>
        <v>0</v>
      </c>
      <c r="AB491" s="437">
        <f t="shared" ref="AB491" si="1407">AB490</f>
        <v>0</v>
      </c>
      <c r="AC491" s="437">
        <f t="shared" ref="AC491" si="1408">AC490</f>
        <v>0</v>
      </c>
      <c r="AD491" s="437">
        <f t="shared" ref="AD491" si="1409">AD490</f>
        <v>0</v>
      </c>
      <c r="AE491" s="437">
        <f t="shared" ref="AE491" si="1410">AE490</f>
        <v>0</v>
      </c>
      <c r="AF491" s="437">
        <f t="shared" ref="AF491" si="1411">AF490</f>
        <v>0</v>
      </c>
      <c r="AG491" s="437">
        <f t="shared" ref="AG491" si="1412">AG490</f>
        <v>0</v>
      </c>
      <c r="AH491" s="437">
        <f t="shared" ref="AH491" si="1413">AH490</f>
        <v>0</v>
      </c>
      <c r="AI491" s="437">
        <f t="shared" ref="AI491" si="1414">AI490</f>
        <v>0</v>
      </c>
      <c r="AJ491" s="437">
        <f t="shared" ref="AJ491" si="1415">AJ490</f>
        <v>0</v>
      </c>
      <c r="AK491" s="437">
        <f t="shared" ref="AK491" si="1416">AK490</f>
        <v>0</v>
      </c>
      <c r="AL491" s="437">
        <f t="shared" ref="AL491" si="1417">AL490</f>
        <v>0</v>
      </c>
      <c r="AM491" s="332"/>
    </row>
    <row r="492" spans="1:39" hidden="1" outlineLevel="1">
      <c r="A492" s="567"/>
      <c r="B492" s="457"/>
      <c r="C492" s="317"/>
      <c r="D492" s="317"/>
      <c r="E492" s="317"/>
      <c r="F492" s="317"/>
      <c r="G492" s="317"/>
      <c r="H492" s="317"/>
      <c r="I492" s="317"/>
      <c r="J492" s="317"/>
      <c r="K492" s="317"/>
      <c r="L492" s="317"/>
      <c r="M492" s="317"/>
      <c r="N492" s="317"/>
      <c r="O492" s="317"/>
      <c r="P492" s="317"/>
      <c r="Q492" s="317"/>
      <c r="R492" s="317"/>
      <c r="S492" s="317"/>
      <c r="T492" s="317"/>
      <c r="U492" s="317"/>
      <c r="V492" s="317"/>
      <c r="W492" s="317"/>
      <c r="X492" s="317"/>
      <c r="Y492" s="438"/>
      <c r="Z492" s="451"/>
      <c r="AA492" s="451"/>
      <c r="AB492" s="451"/>
      <c r="AC492" s="451"/>
      <c r="AD492" s="451"/>
      <c r="AE492" s="451"/>
      <c r="AF492" s="451"/>
      <c r="AG492" s="451"/>
      <c r="AH492" s="451"/>
      <c r="AI492" s="451"/>
      <c r="AJ492" s="451"/>
      <c r="AK492" s="451"/>
      <c r="AL492" s="451"/>
      <c r="AM492" s="332"/>
    </row>
    <row r="493" spans="1:39" ht="30" hidden="1" outlineLevel="1">
      <c r="A493" s="567">
        <v>28</v>
      </c>
      <c r="B493" s="454" t="s">
        <v>121</v>
      </c>
      <c r="C493" s="317" t="s">
        <v>25</v>
      </c>
      <c r="D493" s="321"/>
      <c r="E493" s="321"/>
      <c r="F493" s="321"/>
      <c r="G493" s="321"/>
      <c r="H493" s="321"/>
      <c r="I493" s="321"/>
      <c r="J493" s="321"/>
      <c r="K493" s="321"/>
      <c r="L493" s="321"/>
      <c r="M493" s="321"/>
      <c r="N493" s="321">
        <v>12</v>
      </c>
      <c r="O493" s="321"/>
      <c r="P493" s="321"/>
      <c r="Q493" s="321"/>
      <c r="R493" s="321"/>
      <c r="S493" s="321"/>
      <c r="T493" s="321"/>
      <c r="U493" s="321"/>
      <c r="V493" s="321"/>
      <c r="W493" s="321"/>
      <c r="X493" s="321"/>
      <c r="Y493" s="452"/>
      <c r="Z493" s="436"/>
      <c r="AA493" s="436"/>
      <c r="AB493" s="436"/>
      <c r="AC493" s="436"/>
      <c r="AD493" s="436"/>
      <c r="AE493" s="436"/>
      <c r="AF493" s="441"/>
      <c r="AG493" s="441"/>
      <c r="AH493" s="441"/>
      <c r="AI493" s="441"/>
      <c r="AJ493" s="441"/>
      <c r="AK493" s="441"/>
      <c r="AL493" s="441"/>
      <c r="AM493" s="322">
        <f>SUM(Y493:AL493)</f>
        <v>0</v>
      </c>
    </row>
    <row r="494" spans="1:39" hidden="1" outlineLevel="1">
      <c r="A494" s="567"/>
      <c r="B494" s="457" t="s">
        <v>311</v>
      </c>
      <c r="C494" s="317" t="s">
        <v>164</v>
      </c>
      <c r="D494" s="321"/>
      <c r="E494" s="321"/>
      <c r="F494" s="321"/>
      <c r="G494" s="321"/>
      <c r="H494" s="321"/>
      <c r="I494" s="321"/>
      <c r="J494" s="321"/>
      <c r="K494" s="321"/>
      <c r="L494" s="321"/>
      <c r="M494" s="321"/>
      <c r="N494" s="321">
        <f>N493</f>
        <v>12</v>
      </c>
      <c r="O494" s="321"/>
      <c r="P494" s="321"/>
      <c r="Q494" s="321"/>
      <c r="R494" s="321"/>
      <c r="S494" s="321"/>
      <c r="T494" s="321"/>
      <c r="U494" s="321"/>
      <c r="V494" s="321"/>
      <c r="W494" s="321"/>
      <c r="X494" s="321"/>
      <c r="Y494" s="437">
        <f>Y493</f>
        <v>0</v>
      </c>
      <c r="Z494" s="437">
        <f t="shared" ref="Z494" si="1418">Z493</f>
        <v>0</v>
      </c>
      <c r="AA494" s="437">
        <f t="shared" ref="AA494" si="1419">AA493</f>
        <v>0</v>
      </c>
      <c r="AB494" s="437">
        <f t="shared" ref="AB494" si="1420">AB493</f>
        <v>0</v>
      </c>
      <c r="AC494" s="437">
        <f t="shared" ref="AC494" si="1421">AC493</f>
        <v>0</v>
      </c>
      <c r="AD494" s="437">
        <f t="shared" ref="AD494" si="1422">AD493</f>
        <v>0</v>
      </c>
      <c r="AE494" s="437">
        <f t="shared" ref="AE494" si="1423">AE493</f>
        <v>0</v>
      </c>
      <c r="AF494" s="437">
        <f t="shared" ref="AF494" si="1424">AF493</f>
        <v>0</v>
      </c>
      <c r="AG494" s="437">
        <f t="shared" ref="AG494" si="1425">AG493</f>
        <v>0</v>
      </c>
      <c r="AH494" s="437">
        <f t="shared" ref="AH494" si="1426">AH493</f>
        <v>0</v>
      </c>
      <c r="AI494" s="437">
        <f t="shared" ref="AI494" si="1427">AI493</f>
        <v>0</v>
      </c>
      <c r="AJ494" s="437">
        <f t="shared" ref="AJ494" si="1428">AJ493</f>
        <v>0</v>
      </c>
      <c r="AK494" s="437">
        <f t="shared" ref="AK494" si="1429">AK493</f>
        <v>0</v>
      </c>
      <c r="AL494" s="437">
        <f t="shared" ref="AL494" si="1430">AL493</f>
        <v>0</v>
      </c>
      <c r="AM494" s="332"/>
    </row>
    <row r="495" spans="1:39" hidden="1" outlineLevel="1">
      <c r="A495" s="567"/>
      <c r="B495" s="457"/>
      <c r="C495" s="317"/>
      <c r="D495" s="317"/>
      <c r="E495" s="317"/>
      <c r="F495" s="317"/>
      <c r="G495" s="317"/>
      <c r="H495" s="317"/>
      <c r="I495" s="317"/>
      <c r="J495" s="317"/>
      <c r="K495" s="317"/>
      <c r="L495" s="317"/>
      <c r="M495" s="317"/>
      <c r="N495" s="317"/>
      <c r="O495" s="317"/>
      <c r="P495" s="317"/>
      <c r="Q495" s="317"/>
      <c r="R495" s="317"/>
      <c r="S495" s="317"/>
      <c r="T495" s="317"/>
      <c r="U495" s="317"/>
      <c r="V495" s="317"/>
      <c r="W495" s="317"/>
      <c r="X495" s="317"/>
      <c r="Y495" s="438"/>
      <c r="Z495" s="451"/>
      <c r="AA495" s="451"/>
      <c r="AB495" s="451"/>
      <c r="AC495" s="451"/>
      <c r="AD495" s="451"/>
      <c r="AE495" s="451"/>
      <c r="AF495" s="451"/>
      <c r="AG495" s="451"/>
      <c r="AH495" s="451"/>
      <c r="AI495" s="451"/>
      <c r="AJ495" s="451"/>
      <c r="AK495" s="451"/>
      <c r="AL495" s="451"/>
      <c r="AM495" s="332"/>
    </row>
    <row r="496" spans="1:39" ht="30" hidden="1" outlineLevel="1">
      <c r="A496" s="567">
        <v>29</v>
      </c>
      <c r="B496" s="454" t="s">
        <v>122</v>
      </c>
      <c r="C496" s="317" t="s">
        <v>25</v>
      </c>
      <c r="D496" s="321"/>
      <c r="E496" s="321"/>
      <c r="F496" s="321"/>
      <c r="G496" s="321"/>
      <c r="H496" s="321"/>
      <c r="I496" s="321"/>
      <c r="J496" s="321"/>
      <c r="K496" s="321"/>
      <c r="L496" s="321"/>
      <c r="M496" s="321"/>
      <c r="N496" s="321">
        <v>3</v>
      </c>
      <c r="O496" s="321"/>
      <c r="P496" s="321"/>
      <c r="Q496" s="321"/>
      <c r="R496" s="321"/>
      <c r="S496" s="321"/>
      <c r="T496" s="321"/>
      <c r="U496" s="321"/>
      <c r="V496" s="321"/>
      <c r="W496" s="321"/>
      <c r="X496" s="321"/>
      <c r="Y496" s="452"/>
      <c r="Z496" s="436"/>
      <c r="AA496" s="436"/>
      <c r="AB496" s="436"/>
      <c r="AC496" s="436"/>
      <c r="AD496" s="436"/>
      <c r="AE496" s="436"/>
      <c r="AF496" s="441"/>
      <c r="AG496" s="441"/>
      <c r="AH496" s="441"/>
      <c r="AI496" s="441"/>
      <c r="AJ496" s="441"/>
      <c r="AK496" s="441"/>
      <c r="AL496" s="441"/>
      <c r="AM496" s="322">
        <f>SUM(Y496:AL496)</f>
        <v>0</v>
      </c>
    </row>
    <row r="497" spans="1:39" hidden="1" outlineLevel="1">
      <c r="A497" s="567"/>
      <c r="B497" s="457" t="s">
        <v>311</v>
      </c>
      <c r="C497" s="317" t="s">
        <v>164</v>
      </c>
      <c r="D497" s="321"/>
      <c r="E497" s="321"/>
      <c r="F497" s="321"/>
      <c r="G497" s="321"/>
      <c r="H497" s="321"/>
      <c r="I497" s="321"/>
      <c r="J497" s="321"/>
      <c r="K497" s="321"/>
      <c r="L497" s="321"/>
      <c r="M497" s="321"/>
      <c r="N497" s="321">
        <f>N496</f>
        <v>3</v>
      </c>
      <c r="O497" s="321"/>
      <c r="P497" s="321"/>
      <c r="Q497" s="321"/>
      <c r="R497" s="321"/>
      <c r="S497" s="321"/>
      <c r="T497" s="321"/>
      <c r="U497" s="321"/>
      <c r="V497" s="321"/>
      <c r="W497" s="321"/>
      <c r="X497" s="321"/>
      <c r="Y497" s="437">
        <f>Y496</f>
        <v>0</v>
      </c>
      <c r="Z497" s="437">
        <f t="shared" ref="Z497" si="1431">Z496</f>
        <v>0</v>
      </c>
      <c r="AA497" s="437">
        <f t="shared" ref="AA497" si="1432">AA496</f>
        <v>0</v>
      </c>
      <c r="AB497" s="437">
        <f t="shared" ref="AB497" si="1433">AB496</f>
        <v>0</v>
      </c>
      <c r="AC497" s="437">
        <f t="shared" ref="AC497" si="1434">AC496</f>
        <v>0</v>
      </c>
      <c r="AD497" s="437">
        <f t="shared" ref="AD497" si="1435">AD496</f>
        <v>0</v>
      </c>
      <c r="AE497" s="437">
        <f t="shared" ref="AE497" si="1436">AE496</f>
        <v>0</v>
      </c>
      <c r="AF497" s="437">
        <f t="shared" ref="AF497" si="1437">AF496</f>
        <v>0</v>
      </c>
      <c r="AG497" s="437">
        <f t="shared" ref="AG497" si="1438">AG496</f>
        <v>0</v>
      </c>
      <c r="AH497" s="437">
        <f t="shared" ref="AH497" si="1439">AH496</f>
        <v>0</v>
      </c>
      <c r="AI497" s="437">
        <f t="shared" ref="AI497" si="1440">AI496</f>
        <v>0</v>
      </c>
      <c r="AJ497" s="437">
        <f t="shared" ref="AJ497" si="1441">AJ496</f>
        <v>0</v>
      </c>
      <c r="AK497" s="437">
        <f t="shared" ref="AK497" si="1442">AK496</f>
        <v>0</v>
      </c>
      <c r="AL497" s="437">
        <f t="shared" ref="AL497" si="1443">AL496</f>
        <v>0</v>
      </c>
      <c r="AM497" s="332"/>
    </row>
    <row r="498" spans="1:39" hidden="1" outlineLevel="1">
      <c r="A498" s="567"/>
      <c r="B498" s="457"/>
      <c r="C498" s="317"/>
      <c r="D498" s="317"/>
      <c r="E498" s="317"/>
      <c r="F498" s="317"/>
      <c r="G498" s="317"/>
      <c r="H498" s="317"/>
      <c r="I498" s="317"/>
      <c r="J498" s="317"/>
      <c r="K498" s="317"/>
      <c r="L498" s="317"/>
      <c r="M498" s="317"/>
      <c r="N498" s="317"/>
      <c r="O498" s="317"/>
      <c r="P498" s="317"/>
      <c r="Q498" s="317"/>
      <c r="R498" s="317"/>
      <c r="S498" s="317"/>
      <c r="T498" s="317"/>
      <c r="U498" s="317"/>
      <c r="V498" s="317"/>
      <c r="W498" s="317"/>
      <c r="X498" s="317"/>
      <c r="Y498" s="438"/>
      <c r="Z498" s="451"/>
      <c r="AA498" s="451"/>
      <c r="AB498" s="451"/>
      <c r="AC498" s="451"/>
      <c r="AD498" s="451"/>
      <c r="AE498" s="451"/>
      <c r="AF498" s="451"/>
      <c r="AG498" s="451"/>
      <c r="AH498" s="451"/>
      <c r="AI498" s="451"/>
      <c r="AJ498" s="451"/>
      <c r="AK498" s="451"/>
      <c r="AL498" s="451"/>
      <c r="AM498" s="332"/>
    </row>
    <row r="499" spans="1:39" ht="30" hidden="1" outlineLevel="1">
      <c r="A499" s="567">
        <v>30</v>
      </c>
      <c r="B499" s="454" t="s">
        <v>123</v>
      </c>
      <c r="C499" s="317" t="s">
        <v>25</v>
      </c>
      <c r="D499" s="321"/>
      <c r="E499" s="321"/>
      <c r="F499" s="321"/>
      <c r="G499" s="321"/>
      <c r="H499" s="321"/>
      <c r="I499" s="321"/>
      <c r="J499" s="321"/>
      <c r="K499" s="321"/>
      <c r="L499" s="321"/>
      <c r="M499" s="321"/>
      <c r="N499" s="321">
        <v>12</v>
      </c>
      <c r="O499" s="321"/>
      <c r="P499" s="321"/>
      <c r="Q499" s="321"/>
      <c r="R499" s="321"/>
      <c r="S499" s="321"/>
      <c r="T499" s="321"/>
      <c r="U499" s="321"/>
      <c r="V499" s="321"/>
      <c r="W499" s="321"/>
      <c r="X499" s="321"/>
      <c r="Y499" s="452"/>
      <c r="Z499" s="436"/>
      <c r="AA499" s="436"/>
      <c r="AB499" s="436"/>
      <c r="AC499" s="436"/>
      <c r="AD499" s="436"/>
      <c r="AE499" s="436"/>
      <c r="AF499" s="441"/>
      <c r="AG499" s="441"/>
      <c r="AH499" s="441"/>
      <c r="AI499" s="441"/>
      <c r="AJ499" s="441"/>
      <c r="AK499" s="441"/>
      <c r="AL499" s="441"/>
      <c r="AM499" s="322">
        <f>SUM(Y499:AL499)</f>
        <v>0</v>
      </c>
    </row>
    <row r="500" spans="1:39" hidden="1" outlineLevel="1">
      <c r="A500" s="567"/>
      <c r="B500" s="457" t="s">
        <v>311</v>
      </c>
      <c r="C500" s="317" t="s">
        <v>164</v>
      </c>
      <c r="D500" s="321"/>
      <c r="E500" s="321"/>
      <c r="F500" s="321"/>
      <c r="G500" s="321"/>
      <c r="H500" s="321"/>
      <c r="I500" s="321"/>
      <c r="J500" s="321"/>
      <c r="K500" s="321"/>
      <c r="L500" s="321"/>
      <c r="M500" s="321"/>
      <c r="N500" s="321">
        <f>N499</f>
        <v>12</v>
      </c>
      <c r="O500" s="321"/>
      <c r="P500" s="321"/>
      <c r="Q500" s="321"/>
      <c r="R500" s="321"/>
      <c r="S500" s="321"/>
      <c r="T500" s="321"/>
      <c r="U500" s="321"/>
      <c r="V500" s="321"/>
      <c r="W500" s="321"/>
      <c r="X500" s="321"/>
      <c r="Y500" s="437">
        <f>Y499</f>
        <v>0</v>
      </c>
      <c r="Z500" s="437">
        <f t="shared" ref="Z500" si="1444">Z499</f>
        <v>0</v>
      </c>
      <c r="AA500" s="437">
        <f t="shared" ref="AA500" si="1445">AA499</f>
        <v>0</v>
      </c>
      <c r="AB500" s="437">
        <f t="shared" ref="AB500" si="1446">AB499</f>
        <v>0</v>
      </c>
      <c r="AC500" s="437">
        <f t="shared" ref="AC500" si="1447">AC499</f>
        <v>0</v>
      </c>
      <c r="AD500" s="437">
        <f t="shared" ref="AD500" si="1448">AD499</f>
        <v>0</v>
      </c>
      <c r="AE500" s="437">
        <f t="shared" ref="AE500" si="1449">AE499</f>
        <v>0</v>
      </c>
      <c r="AF500" s="437">
        <f t="shared" ref="AF500" si="1450">AF499</f>
        <v>0</v>
      </c>
      <c r="AG500" s="437">
        <f t="shared" ref="AG500" si="1451">AG499</f>
        <v>0</v>
      </c>
      <c r="AH500" s="437">
        <f t="shared" ref="AH500" si="1452">AH499</f>
        <v>0</v>
      </c>
      <c r="AI500" s="437">
        <f t="shared" ref="AI500" si="1453">AI499</f>
        <v>0</v>
      </c>
      <c r="AJ500" s="437">
        <f t="shared" ref="AJ500" si="1454">AJ499</f>
        <v>0</v>
      </c>
      <c r="AK500" s="437">
        <f t="shared" ref="AK500" si="1455">AK499</f>
        <v>0</v>
      </c>
      <c r="AL500" s="437">
        <f t="shared" ref="AL500" si="1456">AL499</f>
        <v>0</v>
      </c>
      <c r="AM500" s="332"/>
    </row>
    <row r="501" spans="1:39" hidden="1" outlineLevel="1">
      <c r="A501" s="567"/>
      <c r="B501" s="457"/>
      <c r="C501" s="317"/>
      <c r="D501" s="317"/>
      <c r="E501" s="317"/>
      <c r="F501" s="317"/>
      <c r="G501" s="317"/>
      <c r="H501" s="317"/>
      <c r="I501" s="317"/>
      <c r="J501" s="317"/>
      <c r="K501" s="317"/>
      <c r="L501" s="317"/>
      <c r="M501" s="317"/>
      <c r="N501" s="317"/>
      <c r="O501" s="317"/>
      <c r="P501" s="317"/>
      <c r="Q501" s="317"/>
      <c r="R501" s="317"/>
      <c r="S501" s="317"/>
      <c r="T501" s="317"/>
      <c r="U501" s="317"/>
      <c r="V501" s="317"/>
      <c r="W501" s="317"/>
      <c r="X501" s="317"/>
      <c r="Y501" s="438"/>
      <c r="Z501" s="451"/>
      <c r="AA501" s="451"/>
      <c r="AB501" s="451"/>
      <c r="AC501" s="451"/>
      <c r="AD501" s="451"/>
      <c r="AE501" s="451"/>
      <c r="AF501" s="451"/>
      <c r="AG501" s="451"/>
      <c r="AH501" s="451"/>
      <c r="AI501" s="451"/>
      <c r="AJ501" s="451"/>
      <c r="AK501" s="451"/>
      <c r="AL501" s="451"/>
      <c r="AM501" s="332"/>
    </row>
    <row r="502" spans="1:39" ht="30" hidden="1" outlineLevel="1">
      <c r="A502" s="567">
        <v>31</v>
      </c>
      <c r="B502" s="454" t="s">
        <v>124</v>
      </c>
      <c r="C502" s="317" t="s">
        <v>25</v>
      </c>
      <c r="D502" s="321"/>
      <c r="E502" s="321"/>
      <c r="F502" s="321"/>
      <c r="G502" s="321"/>
      <c r="H502" s="321"/>
      <c r="I502" s="321"/>
      <c r="J502" s="321"/>
      <c r="K502" s="321"/>
      <c r="L502" s="321"/>
      <c r="M502" s="321"/>
      <c r="N502" s="321">
        <v>12</v>
      </c>
      <c r="O502" s="321"/>
      <c r="P502" s="321"/>
      <c r="Q502" s="321"/>
      <c r="R502" s="321"/>
      <c r="S502" s="321"/>
      <c r="T502" s="321"/>
      <c r="U502" s="321"/>
      <c r="V502" s="321"/>
      <c r="W502" s="321"/>
      <c r="X502" s="321"/>
      <c r="Y502" s="452"/>
      <c r="Z502" s="436"/>
      <c r="AA502" s="436"/>
      <c r="AB502" s="436"/>
      <c r="AC502" s="436"/>
      <c r="AD502" s="436"/>
      <c r="AE502" s="436"/>
      <c r="AF502" s="441"/>
      <c r="AG502" s="441"/>
      <c r="AH502" s="441"/>
      <c r="AI502" s="441"/>
      <c r="AJ502" s="441"/>
      <c r="AK502" s="441"/>
      <c r="AL502" s="441"/>
      <c r="AM502" s="322">
        <f>SUM(Y502:AL502)</f>
        <v>0</v>
      </c>
    </row>
    <row r="503" spans="1:39" hidden="1" outlineLevel="1">
      <c r="A503" s="567"/>
      <c r="B503" s="457" t="s">
        <v>311</v>
      </c>
      <c r="C503" s="317" t="s">
        <v>164</v>
      </c>
      <c r="D503" s="321"/>
      <c r="E503" s="321"/>
      <c r="F503" s="321"/>
      <c r="G503" s="321"/>
      <c r="H503" s="321"/>
      <c r="I503" s="321"/>
      <c r="J503" s="321"/>
      <c r="K503" s="321"/>
      <c r="L503" s="321"/>
      <c r="M503" s="321"/>
      <c r="N503" s="321">
        <f>N502</f>
        <v>12</v>
      </c>
      <c r="O503" s="321"/>
      <c r="P503" s="321"/>
      <c r="Q503" s="321"/>
      <c r="R503" s="321"/>
      <c r="S503" s="321"/>
      <c r="T503" s="321"/>
      <c r="U503" s="321"/>
      <c r="V503" s="321"/>
      <c r="W503" s="321"/>
      <c r="X503" s="321"/>
      <c r="Y503" s="437">
        <f>Y502</f>
        <v>0</v>
      </c>
      <c r="Z503" s="437">
        <f t="shared" ref="Z503" si="1457">Z502</f>
        <v>0</v>
      </c>
      <c r="AA503" s="437">
        <f t="shared" ref="AA503" si="1458">AA502</f>
        <v>0</v>
      </c>
      <c r="AB503" s="437">
        <f t="shared" ref="AB503" si="1459">AB502</f>
        <v>0</v>
      </c>
      <c r="AC503" s="437">
        <f t="shared" ref="AC503" si="1460">AC502</f>
        <v>0</v>
      </c>
      <c r="AD503" s="437">
        <f t="shared" ref="AD503" si="1461">AD502</f>
        <v>0</v>
      </c>
      <c r="AE503" s="437">
        <f t="shared" ref="AE503" si="1462">AE502</f>
        <v>0</v>
      </c>
      <c r="AF503" s="437">
        <f t="shared" ref="AF503" si="1463">AF502</f>
        <v>0</v>
      </c>
      <c r="AG503" s="437">
        <f t="shared" ref="AG503" si="1464">AG502</f>
        <v>0</v>
      </c>
      <c r="AH503" s="437">
        <f t="shared" ref="AH503" si="1465">AH502</f>
        <v>0</v>
      </c>
      <c r="AI503" s="437">
        <f t="shared" ref="AI503" si="1466">AI502</f>
        <v>0</v>
      </c>
      <c r="AJ503" s="437">
        <f t="shared" ref="AJ503" si="1467">AJ502</f>
        <v>0</v>
      </c>
      <c r="AK503" s="437">
        <f t="shared" ref="AK503" si="1468">AK502</f>
        <v>0</v>
      </c>
      <c r="AL503" s="437">
        <f t="shared" ref="AL503" si="1469">AL502</f>
        <v>0</v>
      </c>
      <c r="AM503" s="332"/>
    </row>
    <row r="504" spans="1:39" hidden="1" outlineLevel="1">
      <c r="A504" s="567"/>
      <c r="B504" s="454"/>
      <c r="C504" s="317"/>
      <c r="D504" s="317"/>
      <c r="E504" s="317"/>
      <c r="F504" s="317"/>
      <c r="G504" s="317"/>
      <c r="H504" s="317"/>
      <c r="I504" s="317"/>
      <c r="J504" s="317"/>
      <c r="K504" s="317"/>
      <c r="L504" s="317"/>
      <c r="M504" s="317"/>
      <c r="N504" s="317"/>
      <c r="O504" s="317"/>
      <c r="P504" s="317"/>
      <c r="Q504" s="317"/>
      <c r="R504" s="317"/>
      <c r="S504" s="317"/>
      <c r="T504" s="317"/>
      <c r="U504" s="317"/>
      <c r="V504" s="317"/>
      <c r="W504" s="317"/>
      <c r="X504" s="317"/>
      <c r="Y504" s="438"/>
      <c r="Z504" s="451"/>
      <c r="AA504" s="451"/>
      <c r="AB504" s="451"/>
      <c r="AC504" s="451"/>
      <c r="AD504" s="451"/>
      <c r="AE504" s="451"/>
      <c r="AF504" s="451"/>
      <c r="AG504" s="451"/>
      <c r="AH504" s="451"/>
      <c r="AI504" s="451"/>
      <c r="AJ504" s="451"/>
      <c r="AK504" s="451"/>
      <c r="AL504" s="451"/>
      <c r="AM504" s="332"/>
    </row>
    <row r="505" spans="1:39" ht="30" hidden="1" outlineLevel="1">
      <c r="A505" s="567">
        <v>32</v>
      </c>
      <c r="B505" s="454" t="s">
        <v>125</v>
      </c>
      <c r="C505" s="317" t="s">
        <v>25</v>
      </c>
      <c r="D505" s="321"/>
      <c r="E505" s="321"/>
      <c r="F505" s="321"/>
      <c r="G505" s="321"/>
      <c r="H505" s="321"/>
      <c r="I505" s="321"/>
      <c r="J505" s="321"/>
      <c r="K505" s="321"/>
      <c r="L505" s="321"/>
      <c r="M505" s="321"/>
      <c r="N505" s="321">
        <v>12</v>
      </c>
      <c r="O505" s="321"/>
      <c r="P505" s="321"/>
      <c r="Q505" s="321"/>
      <c r="R505" s="321"/>
      <c r="S505" s="321"/>
      <c r="T505" s="321"/>
      <c r="U505" s="321"/>
      <c r="V505" s="321"/>
      <c r="W505" s="321"/>
      <c r="X505" s="321"/>
      <c r="Y505" s="452"/>
      <c r="Z505" s="436"/>
      <c r="AA505" s="436"/>
      <c r="AB505" s="436"/>
      <c r="AC505" s="436"/>
      <c r="AD505" s="436"/>
      <c r="AE505" s="436"/>
      <c r="AF505" s="441"/>
      <c r="AG505" s="441"/>
      <c r="AH505" s="441"/>
      <c r="AI505" s="441"/>
      <c r="AJ505" s="441"/>
      <c r="AK505" s="441"/>
      <c r="AL505" s="441"/>
      <c r="AM505" s="322">
        <f>SUM(Y505:AL505)</f>
        <v>0</v>
      </c>
    </row>
    <row r="506" spans="1:39" hidden="1" outlineLevel="1">
      <c r="A506" s="567"/>
      <c r="B506" s="457" t="s">
        <v>311</v>
      </c>
      <c r="C506" s="317" t="s">
        <v>164</v>
      </c>
      <c r="D506" s="321"/>
      <c r="E506" s="321"/>
      <c r="F506" s="321"/>
      <c r="G506" s="321"/>
      <c r="H506" s="321"/>
      <c r="I506" s="321"/>
      <c r="J506" s="321"/>
      <c r="K506" s="321"/>
      <c r="L506" s="321"/>
      <c r="M506" s="321"/>
      <c r="N506" s="321">
        <f>N505</f>
        <v>12</v>
      </c>
      <c r="O506" s="321"/>
      <c r="P506" s="321"/>
      <c r="Q506" s="321"/>
      <c r="R506" s="321"/>
      <c r="S506" s="321"/>
      <c r="T506" s="321"/>
      <c r="U506" s="321"/>
      <c r="V506" s="321"/>
      <c r="W506" s="321"/>
      <c r="X506" s="321"/>
      <c r="Y506" s="437">
        <f>Y505</f>
        <v>0</v>
      </c>
      <c r="Z506" s="437">
        <f t="shared" ref="Z506" si="1470">Z505</f>
        <v>0</v>
      </c>
      <c r="AA506" s="437">
        <f t="shared" ref="AA506" si="1471">AA505</f>
        <v>0</v>
      </c>
      <c r="AB506" s="437">
        <f t="shared" ref="AB506" si="1472">AB505</f>
        <v>0</v>
      </c>
      <c r="AC506" s="437">
        <f t="shared" ref="AC506" si="1473">AC505</f>
        <v>0</v>
      </c>
      <c r="AD506" s="437">
        <f t="shared" ref="AD506" si="1474">AD505</f>
        <v>0</v>
      </c>
      <c r="AE506" s="437">
        <f t="shared" ref="AE506" si="1475">AE505</f>
        <v>0</v>
      </c>
      <c r="AF506" s="437">
        <f t="shared" ref="AF506" si="1476">AF505</f>
        <v>0</v>
      </c>
      <c r="AG506" s="437">
        <f t="shared" ref="AG506" si="1477">AG505</f>
        <v>0</v>
      </c>
      <c r="AH506" s="437">
        <f t="shared" ref="AH506" si="1478">AH505</f>
        <v>0</v>
      </c>
      <c r="AI506" s="437">
        <f t="shared" ref="AI506" si="1479">AI505</f>
        <v>0</v>
      </c>
      <c r="AJ506" s="437">
        <f t="shared" ref="AJ506" si="1480">AJ505</f>
        <v>0</v>
      </c>
      <c r="AK506" s="437">
        <f t="shared" ref="AK506" si="1481">AK505</f>
        <v>0</v>
      </c>
      <c r="AL506" s="437">
        <f t="shared" ref="AL506" si="1482">AL505</f>
        <v>0</v>
      </c>
      <c r="AM506" s="332"/>
    </row>
    <row r="507" spans="1:39" hidden="1" outlineLevel="1">
      <c r="A507" s="567"/>
      <c r="B507" s="454"/>
      <c r="C507" s="317"/>
      <c r="D507" s="317"/>
      <c r="E507" s="317"/>
      <c r="F507" s="317"/>
      <c r="G507" s="317"/>
      <c r="H507" s="317"/>
      <c r="I507" s="317"/>
      <c r="J507" s="317"/>
      <c r="K507" s="317"/>
      <c r="L507" s="317"/>
      <c r="M507" s="317"/>
      <c r="N507" s="317"/>
      <c r="O507" s="317"/>
      <c r="P507" s="317"/>
      <c r="Q507" s="317"/>
      <c r="R507" s="317"/>
      <c r="S507" s="317"/>
      <c r="T507" s="317"/>
      <c r="U507" s="317"/>
      <c r="V507" s="317"/>
      <c r="W507" s="317"/>
      <c r="X507" s="317"/>
      <c r="Y507" s="438"/>
      <c r="Z507" s="451"/>
      <c r="AA507" s="451"/>
      <c r="AB507" s="451"/>
      <c r="AC507" s="451"/>
      <c r="AD507" s="451"/>
      <c r="AE507" s="451"/>
      <c r="AF507" s="451"/>
      <c r="AG507" s="451"/>
      <c r="AH507" s="451"/>
      <c r="AI507" s="451"/>
      <c r="AJ507" s="451"/>
      <c r="AK507" s="451"/>
      <c r="AL507" s="451"/>
      <c r="AM507" s="332"/>
    </row>
    <row r="508" spans="1:39" ht="15.75" hidden="1" outlineLevel="1">
      <c r="A508" s="567"/>
      <c r="B508" s="539" t="s">
        <v>514</v>
      </c>
      <c r="C508" s="317"/>
      <c r="D508" s="317"/>
      <c r="E508" s="317"/>
      <c r="F508" s="317"/>
      <c r="G508" s="317"/>
      <c r="H508" s="317"/>
      <c r="I508" s="317"/>
      <c r="J508" s="317"/>
      <c r="K508" s="317"/>
      <c r="L508" s="317"/>
      <c r="M508" s="317"/>
      <c r="N508" s="317"/>
      <c r="O508" s="317"/>
      <c r="P508" s="317"/>
      <c r="Q508" s="317"/>
      <c r="R508" s="317"/>
      <c r="S508" s="317"/>
      <c r="T508" s="317"/>
      <c r="U508" s="317"/>
      <c r="V508" s="317"/>
      <c r="W508" s="317"/>
      <c r="X508" s="317"/>
      <c r="Y508" s="438"/>
      <c r="Z508" s="451"/>
      <c r="AA508" s="451"/>
      <c r="AB508" s="451"/>
      <c r="AC508" s="451"/>
      <c r="AD508" s="451"/>
      <c r="AE508" s="451"/>
      <c r="AF508" s="451"/>
      <c r="AG508" s="451"/>
      <c r="AH508" s="451"/>
      <c r="AI508" s="451"/>
      <c r="AJ508" s="451"/>
      <c r="AK508" s="451"/>
      <c r="AL508" s="451"/>
      <c r="AM508" s="332"/>
    </row>
    <row r="509" spans="1:39" hidden="1" outlineLevel="1">
      <c r="A509" s="567">
        <v>33</v>
      </c>
      <c r="B509" s="454" t="s">
        <v>126</v>
      </c>
      <c r="C509" s="317" t="s">
        <v>25</v>
      </c>
      <c r="D509" s="321"/>
      <c r="E509" s="321"/>
      <c r="F509" s="321"/>
      <c r="G509" s="321"/>
      <c r="H509" s="321"/>
      <c r="I509" s="321"/>
      <c r="J509" s="321"/>
      <c r="K509" s="321"/>
      <c r="L509" s="321"/>
      <c r="M509" s="321"/>
      <c r="N509" s="321">
        <v>0</v>
      </c>
      <c r="O509" s="321"/>
      <c r="P509" s="321"/>
      <c r="Q509" s="321"/>
      <c r="R509" s="321"/>
      <c r="S509" s="321"/>
      <c r="T509" s="321"/>
      <c r="U509" s="321"/>
      <c r="V509" s="321"/>
      <c r="W509" s="321"/>
      <c r="X509" s="321"/>
      <c r="Y509" s="452"/>
      <c r="Z509" s="436"/>
      <c r="AA509" s="436"/>
      <c r="AB509" s="436"/>
      <c r="AC509" s="436"/>
      <c r="AD509" s="436"/>
      <c r="AE509" s="436"/>
      <c r="AF509" s="441"/>
      <c r="AG509" s="441"/>
      <c r="AH509" s="441"/>
      <c r="AI509" s="441"/>
      <c r="AJ509" s="441"/>
      <c r="AK509" s="441"/>
      <c r="AL509" s="441"/>
      <c r="AM509" s="322">
        <f>SUM(Y509:AL509)</f>
        <v>0</v>
      </c>
    </row>
    <row r="510" spans="1:39" hidden="1" outlineLevel="1">
      <c r="A510" s="567"/>
      <c r="B510" s="457" t="s">
        <v>311</v>
      </c>
      <c r="C510" s="317" t="s">
        <v>164</v>
      </c>
      <c r="D510" s="321"/>
      <c r="E510" s="321"/>
      <c r="F510" s="321"/>
      <c r="G510" s="321"/>
      <c r="H510" s="321"/>
      <c r="I510" s="321"/>
      <c r="J510" s="321"/>
      <c r="K510" s="321"/>
      <c r="L510" s="321"/>
      <c r="M510" s="321"/>
      <c r="N510" s="321">
        <f>N509</f>
        <v>0</v>
      </c>
      <c r="O510" s="321"/>
      <c r="P510" s="321"/>
      <c r="Q510" s="321"/>
      <c r="R510" s="321"/>
      <c r="S510" s="321"/>
      <c r="T510" s="321"/>
      <c r="U510" s="321"/>
      <c r="V510" s="321"/>
      <c r="W510" s="321"/>
      <c r="X510" s="321"/>
      <c r="Y510" s="437">
        <f>Y509</f>
        <v>0</v>
      </c>
      <c r="Z510" s="437">
        <f t="shared" ref="Z510" si="1483">Z509</f>
        <v>0</v>
      </c>
      <c r="AA510" s="437">
        <f t="shared" ref="AA510" si="1484">AA509</f>
        <v>0</v>
      </c>
      <c r="AB510" s="437">
        <f t="shared" ref="AB510" si="1485">AB509</f>
        <v>0</v>
      </c>
      <c r="AC510" s="437">
        <f t="shared" ref="AC510" si="1486">AC509</f>
        <v>0</v>
      </c>
      <c r="AD510" s="437">
        <f t="shared" ref="AD510" si="1487">AD509</f>
        <v>0</v>
      </c>
      <c r="AE510" s="437">
        <f t="shared" ref="AE510" si="1488">AE509</f>
        <v>0</v>
      </c>
      <c r="AF510" s="437">
        <f t="shared" ref="AF510" si="1489">AF509</f>
        <v>0</v>
      </c>
      <c r="AG510" s="437">
        <f t="shared" ref="AG510" si="1490">AG509</f>
        <v>0</v>
      </c>
      <c r="AH510" s="437">
        <f t="shared" ref="AH510" si="1491">AH509</f>
        <v>0</v>
      </c>
      <c r="AI510" s="437">
        <f t="shared" ref="AI510" si="1492">AI509</f>
        <v>0</v>
      </c>
      <c r="AJ510" s="437">
        <f t="shared" ref="AJ510" si="1493">AJ509</f>
        <v>0</v>
      </c>
      <c r="AK510" s="437">
        <f t="shared" ref="AK510" si="1494">AK509</f>
        <v>0</v>
      </c>
      <c r="AL510" s="437">
        <f t="shared" ref="AL510" si="1495">AL509</f>
        <v>0</v>
      </c>
      <c r="AM510" s="332"/>
    </row>
    <row r="511" spans="1:39" hidden="1" outlineLevel="1">
      <c r="A511" s="567"/>
      <c r="B511" s="454"/>
      <c r="C511" s="317"/>
      <c r="D511" s="317"/>
      <c r="E511" s="317"/>
      <c r="F511" s="317"/>
      <c r="G511" s="317"/>
      <c r="H511" s="317"/>
      <c r="I511" s="317"/>
      <c r="J511" s="317"/>
      <c r="K511" s="317"/>
      <c r="L511" s="317"/>
      <c r="M511" s="317"/>
      <c r="N511" s="317"/>
      <c r="O511" s="317"/>
      <c r="P511" s="317"/>
      <c r="Q511" s="317"/>
      <c r="R511" s="317"/>
      <c r="S511" s="317"/>
      <c r="T511" s="317"/>
      <c r="U511" s="317"/>
      <c r="V511" s="317"/>
      <c r="W511" s="317"/>
      <c r="X511" s="317"/>
      <c r="Y511" s="438"/>
      <c r="Z511" s="451"/>
      <c r="AA511" s="451"/>
      <c r="AB511" s="451"/>
      <c r="AC511" s="451"/>
      <c r="AD511" s="451"/>
      <c r="AE511" s="451"/>
      <c r="AF511" s="451"/>
      <c r="AG511" s="451"/>
      <c r="AH511" s="451"/>
      <c r="AI511" s="451"/>
      <c r="AJ511" s="451"/>
      <c r="AK511" s="451"/>
      <c r="AL511" s="451"/>
      <c r="AM511" s="332"/>
    </row>
    <row r="512" spans="1:39" hidden="1" outlineLevel="1">
      <c r="A512" s="567">
        <v>34</v>
      </c>
      <c r="B512" s="454" t="s">
        <v>127</v>
      </c>
      <c r="C512" s="317" t="s">
        <v>25</v>
      </c>
      <c r="D512" s="321"/>
      <c r="E512" s="321"/>
      <c r="F512" s="321"/>
      <c r="G512" s="321"/>
      <c r="H512" s="321"/>
      <c r="I512" s="321"/>
      <c r="J512" s="321"/>
      <c r="K512" s="321"/>
      <c r="L512" s="321"/>
      <c r="M512" s="321"/>
      <c r="N512" s="321">
        <v>0</v>
      </c>
      <c r="O512" s="321"/>
      <c r="P512" s="321"/>
      <c r="Q512" s="321"/>
      <c r="R512" s="321"/>
      <c r="S512" s="321"/>
      <c r="T512" s="321"/>
      <c r="U512" s="321"/>
      <c r="V512" s="321"/>
      <c r="W512" s="321"/>
      <c r="X512" s="321"/>
      <c r="Y512" s="452"/>
      <c r="Z512" s="436"/>
      <c r="AA512" s="436"/>
      <c r="AB512" s="436"/>
      <c r="AC512" s="436"/>
      <c r="AD512" s="436"/>
      <c r="AE512" s="436"/>
      <c r="AF512" s="441"/>
      <c r="AG512" s="441"/>
      <c r="AH512" s="441"/>
      <c r="AI512" s="441"/>
      <c r="AJ512" s="441"/>
      <c r="AK512" s="441"/>
      <c r="AL512" s="441"/>
      <c r="AM512" s="322">
        <f>SUM(Y512:AL512)</f>
        <v>0</v>
      </c>
    </row>
    <row r="513" spans="1:39" hidden="1" outlineLevel="1">
      <c r="A513" s="567"/>
      <c r="B513" s="457" t="s">
        <v>311</v>
      </c>
      <c r="C513" s="317" t="s">
        <v>164</v>
      </c>
      <c r="D513" s="321"/>
      <c r="E513" s="321"/>
      <c r="F513" s="321"/>
      <c r="G513" s="321"/>
      <c r="H513" s="321"/>
      <c r="I513" s="321"/>
      <c r="J513" s="321"/>
      <c r="K513" s="321"/>
      <c r="L513" s="321"/>
      <c r="M513" s="321"/>
      <c r="N513" s="321">
        <f>N512</f>
        <v>0</v>
      </c>
      <c r="O513" s="321"/>
      <c r="P513" s="321"/>
      <c r="Q513" s="321"/>
      <c r="R513" s="321"/>
      <c r="S513" s="321"/>
      <c r="T513" s="321"/>
      <c r="U513" s="321"/>
      <c r="V513" s="321"/>
      <c r="W513" s="321"/>
      <c r="X513" s="321"/>
      <c r="Y513" s="437">
        <f>Y512</f>
        <v>0</v>
      </c>
      <c r="Z513" s="437">
        <f t="shared" ref="Z513" si="1496">Z512</f>
        <v>0</v>
      </c>
      <c r="AA513" s="437">
        <f t="shared" ref="AA513" si="1497">AA512</f>
        <v>0</v>
      </c>
      <c r="AB513" s="437">
        <f t="shared" ref="AB513" si="1498">AB512</f>
        <v>0</v>
      </c>
      <c r="AC513" s="437">
        <f t="shared" ref="AC513" si="1499">AC512</f>
        <v>0</v>
      </c>
      <c r="AD513" s="437">
        <f t="shared" ref="AD513" si="1500">AD512</f>
        <v>0</v>
      </c>
      <c r="AE513" s="437">
        <f t="shared" ref="AE513" si="1501">AE512</f>
        <v>0</v>
      </c>
      <c r="AF513" s="437">
        <f t="shared" ref="AF513" si="1502">AF512</f>
        <v>0</v>
      </c>
      <c r="AG513" s="437">
        <f t="shared" ref="AG513" si="1503">AG512</f>
        <v>0</v>
      </c>
      <c r="AH513" s="437">
        <f t="shared" ref="AH513" si="1504">AH512</f>
        <v>0</v>
      </c>
      <c r="AI513" s="437">
        <f t="shared" ref="AI513" si="1505">AI512</f>
        <v>0</v>
      </c>
      <c r="AJ513" s="437">
        <f t="shared" ref="AJ513" si="1506">AJ512</f>
        <v>0</v>
      </c>
      <c r="AK513" s="437">
        <f t="shared" ref="AK513" si="1507">AK512</f>
        <v>0</v>
      </c>
      <c r="AL513" s="437">
        <f t="shared" ref="AL513" si="1508">AL512</f>
        <v>0</v>
      </c>
      <c r="AM513" s="332"/>
    </row>
    <row r="514" spans="1:39" hidden="1" outlineLevel="1">
      <c r="A514" s="567"/>
      <c r="B514" s="454"/>
      <c r="C514" s="317"/>
      <c r="D514" s="317"/>
      <c r="E514" s="317"/>
      <c r="F514" s="317"/>
      <c r="G514" s="317"/>
      <c r="H514" s="317"/>
      <c r="I514" s="317"/>
      <c r="J514" s="317"/>
      <c r="K514" s="317"/>
      <c r="L514" s="317"/>
      <c r="M514" s="317"/>
      <c r="N514" s="317"/>
      <c r="O514" s="317"/>
      <c r="P514" s="317"/>
      <c r="Q514" s="317"/>
      <c r="R514" s="317"/>
      <c r="S514" s="317"/>
      <c r="T514" s="317"/>
      <c r="U514" s="317"/>
      <c r="V514" s="317"/>
      <c r="W514" s="317"/>
      <c r="X514" s="317"/>
      <c r="Y514" s="438"/>
      <c r="Z514" s="451"/>
      <c r="AA514" s="451"/>
      <c r="AB514" s="451"/>
      <c r="AC514" s="451"/>
      <c r="AD514" s="451"/>
      <c r="AE514" s="451"/>
      <c r="AF514" s="451"/>
      <c r="AG514" s="451"/>
      <c r="AH514" s="451"/>
      <c r="AI514" s="451"/>
      <c r="AJ514" s="451"/>
      <c r="AK514" s="451"/>
      <c r="AL514" s="451"/>
      <c r="AM514" s="332"/>
    </row>
    <row r="515" spans="1:39" hidden="1" outlineLevel="1">
      <c r="A515" s="567">
        <v>35</v>
      </c>
      <c r="B515" s="454" t="s">
        <v>128</v>
      </c>
      <c r="C515" s="317" t="s">
        <v>25</v>
      </c>
      <c r="D515" s="321"/>
      <c r="E515" s="321"/>
      <c r="F515" s="321"/>
      <c r="G515" s="321"/>
      <c r="H515" s="321"/>
      <c r="I515" s="321"/>
      <c r="J515" s="321"/>
      <c r="K515" s="321"/>
      <c r="L515" s="321"/>
      <c r="M515" s="321"/>
      <c r="N515" s="321">
        <v>0</v>
      </c>
      <c r="O515" s="321"/>
      <c r="P515" s="321"/>
      <c r="Q515" s="321"/>
      <c r="R515" s="321"/>
      <c r="S515" s="321"/>
      <c r="T515" s="321"/>
      <c r="U515" s="321"/>
      <c r="V515" s="321"/>
      <c r="W515" s="321"/>
      <c r="X515" s="321"/>
      <c r="Y515" s="452"/>
      <c r="Z515" s="436"/>
      <c r="AA515" s="436"/>
      <c r="AB515" s="436"/>
      <c r="AC515" s="436"/>
      <c r="AD515" s="436"/>
      <c r="AE515" s="436"/>
      <c r="AF515" s="441"/>
      <c r="AG515" s="441"/>
      <c r="AH515" s="441"/>
      <c r="AI515" s="441"/>
      <c r="AJ515" s="441"/>
      <c r="AK515" s="441"/>
      <c r="AL515" s="441"/>
      <c r="AM515" s="322">
        <f>SUM(Y515:AL515)</f>
        <v>0</v>
      </c>
    </row>
    <row r="516" spans="1:39" hidden="1" outlineLevel="1">
      <c r="A516" s="567"/>
      <c r="B516" s="457" t="s">
        <v>311</v>
      </c>
      <c r="C516" s="317" t="s">
        <v>164</v>
      </c>
      <c r="D516" s="321"/>
      <c r="E516" s="321"/>
      <c r="F516" s="321"/>
      <c r="G516" s="321"/>
      <c r="H516" s="321"/>
      <c r="I516" s="321"/>
      <c r="J516" s="321"/>
      <c r="K516" s="321"/>
      <c r="L516" s="321"/>
      <c r="M516" s="321"/>
      <c r="N516" s="321">
        <f>N515</f>
        <v>0</v>
      </c>
      <c r="O516" s="321"/>
      <c r="P516" s="321"/>
      <c r="Q516" s="321"/>
      <c r="R516" s="321"/>
      <c r="S516" s="321"/>
      <c r="T516" s="321"/>
      <c r="U516" s="321"/>
      <c r="V516" s="321"/>
      <c r="W516" s="321"/>
      <c r="X516" s="321"/>
      <c r="Y516" s="437">
        <f>Y515</f>
        <v>0</v>
      </c>
      <c r="Z516" s="437">
        <f t="shared" ref="Z516" si="1509">Z515</f>
        <v>0</v>
      </c>
      <c r="AA516" s="437">
        <f t="shared" ref="AA516" si="1510">AA515</f>
        <v>0</v>
      </c>
      <c r="AB516" s="437">
        <f t="shared" ref="AB516" si="1511">AB515</f>
        <v>0</v>
      </c>
      <c r="AC516" s="437">
        <f t="shared" ref="AC516" si="1512">AC515</f>
        <v>0</v>
      </c>
      <c r="AD516" s="437">
        <f t="shared" ref="AD516" si="1513">AD515</f>
        <v>0</v>
      </c>
      <c r="AE516" s="437">
        <f t="shared" ref="AE516" si="1514">AE515</f>
        <v>0</v>
      </c>
      <c r="AF516" s="437">
        <f t="shared" ref="AF516" si="1515">AF515</f>
        <v>0</v>
      </c>
      <c r="AG516" s="437">
        <f t="shared" ref="AG516" si="1516">AG515</f>
        <v>0</v>
      </c>
      <c r="AH516" s="437">
        <f t="shared" ref="AH516" si="1517">AH515</f>
        <v>0</v>
      </c>
      <c r="AI516" s="437">
        <f t="shared" ref="AI516" si="1518">AI515</f>
        <v>0</v>
      </c>
      <c r="AJ516" s="437">
        <f t="shared" ref="AJ516" si="1519">AJ515</f>
        <v>0</v>
      </c>
      <c r="AK516" s="437">
        <f t="shared" ref="AK516" si="1520">AK515</f>
        <v>0</v>
      </c>
      <c r="AL516" s="437">
        <f t="shared" ref="AL516" si="1521">AL515</f>
        <v>0</v>
      </c>
      <c r="AM516" s="332"/>
    </row>
    <row r="517" spans="1:39" hidden="1" outlineLevel="1">
      <c r="A517" s="567"/>
      <c r="B517" s="457"/>
      <c r="C517" s="317"/>
      <c r="D517" s="317"/>
      <c r="E517" s="317"/>
      <c r="F517" s="317"/>
      <c r="G517" s="317"/>
      <c r="H517" s="317"/>
      <c r="I517" s="317"/>
      <c r="J517" s="317"/>
      <c r="K517" s="317"/>
      <c r="L517" s="317"/>
      <c r="M517" s="317"/>
      <c r="N517" s="317"/>
      <c r="O517" s="317"/>
      <c r="P517" s="317"/>
      <c r="Q517" s="317"/>
      <c r="R517" s="317"/>
      <c r="S517" s="317"/>
      <c r="T517" s="317"/>
      <c r="U517" s="317"/>
      <c r="V517" s="317"/>
      <c r="W517" s="317"/>
      <c r="X517" s="317"/>
      <c r="Y517" s="438"/>
      <c r="Z517" s="451"/>
      <c r="AA517" s="451"/>
      <c r="AB517" s="451"/>
      <c r="AC517" s="451"/>
      <c r="AD517" s="451"/>
      <c r="AE517" s="451"/>
      <c r="AF517" s="451"/>
      <c r="AG517" s="451"/>
      <c r="AH517" s="451"/>
      <c r="AI517" s="451"/>
      <c r="AJ517" s="451"/>
      <c r="AK517" s="451"/>
      <c r="AL517" s="451"/>
      <c r="AM517" s="332"/>
    </row>
    <row r="518" spans="1:39" ht="15.75" hidden="1" outlineLevel="1">
      <c r="A518" s="567"/>
      <c r="B518" s="539" t="s">
        <v>515</v>
      </c>
      <c r="C518" s="317"/>
      <c r="D518" s="317"/>
      <c r="E518" s="317"/>
      <c r="F518" s="317"/>
      <c r="G518" s="317"/>
      <c r="H518" s="317"/>
      <c r="I518" s="317"/>
      <c r="J518" s="317"/>
      <c r="K518" s="317"/>
      <c r="L518" s="317"/>
      <c r="M518" s="317"/>
      <c r="N518" s="317"/>
      <c r="O518" s="317"/>
      <c r="P518" s="317"/>
      <c r="Q518" s="317"/>
      <c r="R518" s="317"/>
      <c r="S518" s="317"/>
      <c r="T518" s="317"/>
      <c r="U518" s="317"/>
      <c r="V518" s="317"/>
      <c r="W518" s="317"/>
      <c r="X518" s="317"/>
      <c r="Y518" s="438"/>
      <c r="Z518" s="451"/>
      <c r="AA518" s="451"/>
      <c r="AB518" s="451"/>
      <c r="AC518" s="451"/>
      <c r="AD518" s="451"/>
      <c r="AE518" s="451"/>
      <c r="AF518" s="451"/>
      <c r="AG518" s="451"/>
      <c r="AH518" s="451"/>
      <c r="AI518" s="451"/>
      <c r="AJ518" s="451"/>
      <c r="AK518" s="451"/>
      <c r="AL518" s="451"/>
      <c r="AM518" s="332"/>
    </row>
    <row r="519" spans="1:39" ht="45" hidden="1" outlineLevel="1">
      <c r="A519" s="567">
        <v>36</v>
      </c>
      <c r="B519" s="454" t="s">
        <v>129</v>
      </c>
      <c r="C519" s="317" t="s">
        <v>25</v>
      </c>
      <c r="D519" s="321"/>
      <c r="E519" s="321"/>
      <c r="F519" s="321"/>
      <c r="G519" s="321"/>
      <c r="H519" s="321"/>
      <c r="I519" s="321"/>
      <c r="J519" s="321"/>
      <c r="K519" s="321"/>
      <c r="L519" s="321"/>
      <c r="M519" s="321"/>
      <c r="N519" s="321">
        <v>0</v>
      </c>
      <c r="O519" s="321"/>
      <c r="P519" s="321"/>
      <c r="Q519" s="321"/>
      <c r="R519" s="321"/>
      <c r="S519" s="321"/>
      <c r="T519" s="321"/>
      <c r="U519" s="321"/>
      <c r="V519" s="321"/>
      <c r="W519" s="321"/>
      <c r="X519" s="321"/>
      <c r="Y519" s="452"/>
      <c r="Z519" s="436"/>
      <c r="AA519" s="436"/>
      <c r="AB519" s="436"/>
      <c r="AC519" s="436"/>
      <c r="AD519" s="436"/>
      <c r="AE519" s="436"/>
      <c r="AF519" s="441"/>
      <c r="AG519" s="441"/>
      <c r="AH519" s="441"/>
      <c r="AI519" s="441"/>
      <c r="AJ519" s="441"/>
      <c r="AK519" s="441"/>
      <c r="AL519" s="441"/>
      <c r="AM519" s="322">
        <f>SUM(Y519:AL519)</f>
        <v>0</v>
      </c>
    </row>
    <row r="520" spans="1:39" hidden="1" outlineLevel="1">
      <c r="A520" s="567"/>
      <c r="B520" s="457" t="s">
        <v>311</v>
      </c>
      <c r="C520" s="317" t="s">
        <v>164</v>
      </c>
      <c r="D520" s="321"/>
      <c r="E520" s="321"/>
      <c r="F520" s="321"/>
      <c r="G520" s="321"/>
      <c r="H520" s="321"/>
      <c r="I520" s="321"/>
      <c r="J520" s="321"/>
      <c r="K520" s="321"/>
      <c r="L520" s="321"/>
      <c r="M520" s="321"/>
      <c r="N520" s="321">
        <f>N519</f>
        <v>0</v>
      </c>
      <c r="O520" s="321"/>
      <c r="P520" s="321"/>
      <c r="Q520" s="321"/>
      <c r="R520" s="321"/>
      <c r="S520" s="321"/>
      <c r="T520" s="321"/>
      <c r="U520" s="321"/>
      <c r="V520" s="321"/>
      <c r="W520" s="321"/>
      <c r="X520" s="321"/>
      <c r="Y520" s="437">
        <f>Y519</f>
        <v>0</v>
      </c>
      <c r="Z520" s="437">
        <f t="shared" ref="Z520" si="1522">Z519</f>
        <v>0</v>
      </c>
      <c r="AA520" s="437">
        <f t="shared" ref="AA520" si="1523">AA519</f>
        <v>0</v>
      </c>
      <c r="AB520" s="437">
        <f t="shared" ref="AB520" si="1524">AB519</f>
        <v>0</v>
      </c>
      <c r="AC520" s="437">
        <f t="shared" ref="AC520" si="1525">AC519</f>
        <v>0</v>
      </c>
      <c r="AD520" s="437">
        <f t="shared" ref="AD520" si="1526">AD519</f>
        <v>0</v>
      </c>
      <c r="AE520" s="437">
        <f t="shared" ref="AE520" si="1527">AE519</f>
        <v>0</v>
      </c>
      <c r="AF520" s="437">
        <f t="shared" ref="AF520" si="1528">AF519</f>
        <v>0</v>
      </c>
      <c r="AG520" s="437">
        <f t="shared" ref="AG520" si="1529">AG519</f>
        <v>0</v>
      </c>
      <c r="AH520" s="437">
        <f t="shared" ref="AH520" si="1530">AH519</f>
        <v>0</v>
      </c>
      <c r="AI520" s="437">
        <f t="shared" ref="AI520" si="1531">AI519</f>
        <v>0</v>
      </c>
      <c r="AJ520" s="437">
        <f t="shared" ref="AJ520" si="1532">AJ519</f>
        <v>0</v>
      </c>
      <c r="AK520" s="437">
        <f t="shared" ref="AK520" si="1533">AK519</f>
        <v>0</v>
      </c>
      <c r="AL520" s="437">
        <f t="shared" ref="AL520" si="1534">AL519</f>
        <v>0</v>
      </c>
      <c r="AM520" s="332"/>
    </row>
    <row r="521" spans="1:39" hidden="1" outlineLevel="1">
      <c r="A521" s="567"/>
      <c r="B521" s="454"/>
      <c r="C521" s="317"/>
      <c r="D521" s="317"/>
      <c r="E521" s="317"/>
      <c r="F521" s="317"/>
      <c r="G521" s="317"/>
      <c r="H521" s="317"/>
      <c r="I521" s="317"/>
      <c r="J521" s="317"/>
      <c r="K521" s="317"/>
      <c r="L521" s="317"/>
      <c r="M521" s="317"/>
      <c r="N521" s="317"/>
      <c r="O521" s="317"/>
      <c r="P521" s="317"/>
      <c r="Q521" s="317"/>
      <c r="R521" s="317"/>
      <c r="S521" s="317"/>
      <c r="T521" s="317"/>
      <c r="U521" s="317"/>
      <c r="V521" s="317"/>
      <c r="W521" s="317"/>
      <c r="X521" s="317"/>
      <c r="Y521" s="438"/>
      <c r="Z521" s="451"/>
      <c r="AA521" s="451"/>
      <c r="AB521" s="451"/>
      <c r="AC521" s="451"/>
      <c r="AD521" s="451"/>
      <c r="AE521" s="451"/>
      <c r="AF521" s="451"/>
      <c r="AG521" s="451"/>
      <c r="AH521" s="451"/>
      <c r="AI521" s="451"/>
      <c r="AJ521" s="451"/>
      <c r="AK521" s="451"/>
      <c r="AL521" s="451"/>
      <c r="AM521" s="332"/>
    </row>
    <row r="522" spans="1:39" ht="30" hidden="1" outlineLevel="1">
      <c r="A522" s="567">
        <v>37</v>
      </c>
      <c r="B522" s="454" t="s">
        <v>130</v>
      </c>
      <c r="C522" s="317" t="s">
        <v>25</v>
      </c>
      <c r="D522" s="321"/>
      <c r="E522" s="321"/>
      <c r="F522" s="321"/>
      <c r="G522" s="321"/>
      <c r="H522" s="321"/>
      <c r="I522" s="321"/>
      <c r="J522" s="321"/>
      <c r="K522" s="321"/>
      <c r="L522" s="321"/>
      <c r="M522" s="321"/>
      <c r="N522" s="321">
        <v>0</v>
      </c>
      <c r="O522" s="321"/>
      <c r="P522" s="321"/>
      <c r="Q522" s="321"/>
      <c r="R522" s="321"/>
      <c r="S522" s="321"/>
      <c r="T522" s="321"/>
      <c r="U522" s="321"/>
      <c r="V522" s="321"/>
      <c r="W522" s="321"/>
      <c r="X522" s="321"/>
      <c r="Y522" s="452"/>
      <c r="Z522" s="436"/>
      <c r="AA522" s="436"/>
      <c r="AB522" s="436"/>
      <c r="AC522" s="436"/>
      <c r="AD522" s="436"/>
      <c r="AE522" s="436"/>
      <c r="AF522" s="441"/>
      <c r="AG522" s="441"/>
      <c r="AH522" s="441"/>
      <c r="AI522" s="441"/>
      <c r="AJ522" s="441"/>
      <c r="AK522" s="441"/>
      <c r="AL522" s="441"/>
      <c r="AM522" s="322">
        <f>SUM(Y522:AL522)</f>
        <v>0</v>
      </c>
    </row>
    <row r="523" spans="1:39" hidden="1" outlineLevel="1">
      <c r="A523" s="567"/>
      <c r="B523" s="457" t="s">
        <v>311</v>
      </c>
      <c r="C523" s="317" t="s">
        <v>164</v>
      </c>
      <c r="D523" s="321"/>
      <c r="E523" s="321"/>
      <c r="F523" s="321"/>
      <c r="G523" s="321"/>
      <c r="H523" s="321"/>
      <c r="I523" s="321"/>
      <c r="J523" s="321"/>
      <c r="K523" s="321"/>
      <c r="L523" s="321"/>
      <c r="M523" s="321"/>
      <c r="N523" s="321">
        <f>N522</f>
        <v>0</v>
      </c>
      <c r="O523" s="321"/>
      <c r="P523" s="321"/>
      <c r="Q523" s="321"/>
      <c r="R523" s="321"/>
      <c r="S523" s="321"/>
      <c r="T523" s="321"/>
      <c r="U523" s="321"/>
      <c r="V523" s="321"/>
      <c r="W523" s="321"/>
      <c r="X523" s="321"/>
      <c r="Y523" s="437">
        <f>Y522</f>
        <v>0</v>
      </c>
      <c r="Z523" s="437">
        <f t="shared" ref="Z523" si="1535">Z522</f>
        <v>0</v>
      </c>
      <c r="AA523" s="437">
        <f t="shared" ref="AA523" si="1536">AA522</f>
        <v>0</v>
      </c>
      <c r="AB523" s="437">
        <f t="shared" ref="AB523" si="1537">AB522</f>
        <v>0</v>
      </c>
      <c r="AC523" s="437">
        <f t="shared" ref="AC523" si="1538">AC522</f>
        <v>0</v>
      </c>
      <c r="AD523" s="437">
        <f t="shared" ref="AD523" si="1539">AD522</f>
        <v>0</v>
      </c>
      <c r="AE523" s="437">
        <f t="shared" ref="AE523" si="1540">AE522</f>
        <v>0</v>
      </c>
      <c r="AF523" s="437">
        <f t="shared" ref="AF523" si="1541">AF522</f>
        <v>0</v>
      </c>
      <c r="AG523" s="437">
        <f t="shared" ref="AG523" si="1542">AG522</f>
        <v>0</v>
      </c>
      <c r="AH523" s="437">
        <f t="shared" ref="AH523" si="1543">AH522</f>
        <v>0</v>
      </c>
      <c r="AI523" s="437">
        <f t="shared" ref="AI523" si="1544">AI522</f>
        <v>0</v>
      </c>
      <c r="AJ523" s="437">
        <f t="shared" ref="AJ523" si="1545">AJ522</f>
        <v>0</v>
      </c>
      <c r="AK523" s="437">
        <f t="shared" ref="AK523" si="1546">AK522</f>
        <v>0</v>
      </c>
      <c r="AL523" s="437">
        <f t="shared" ref="AL523" si="1547">AL522</f>
        <v>0</v>
      </c>
      <c r="AM523" s="332"/>
    </row>
    <row r="524" spans="1:39" hidden="1" outlineLevel="1">
      <c r="A524" s="567"/>
      <c r="B524" s="454"/>
      <c r="C524" s="317"/>
      <c r="D524" s="317"/>
      <c r="E524" s="317"/>
      <c r="F524" s="317"/>
      <c r="G524" s="317"/>
      <c r="H524" s="317"/>
      <c r="I524" s="317"/>
      <c r="J524" s="317"/>
      <c r="K524" s="317"/>
      <c r="L524" s="317"/>
      <c r="M524" s="317"/>
      <c r="N524" s="317"/>
      <c r="O524" s="317"/>
      <c r="P524" s="317"/>
      <c r="Q524" s="317"/>
      <c r="R524" s="317"/>
      <c r="S524" s="317"/>
      <c r="T524" s="317"/>
      <c r="U524" s="317"/>
      <c r="V524" s="317"/>
      <c r="W524" s="317"/>
      <c r="X524" s="317"/>
      <c r="Y524" s="438"/>
      <c r="Z524" s="451"/>
      <c r="AA524" s="451"/>
      <c r="AB524" s="451"/>
      <c r="AC524" s="451"/>
      <c r="AD524" s="451"/>
      <c r="AE524" s="451"/>
      <c r="AF524" s="451"/>
      <c r="AG524" s="451"/>
      <c r="AH524" s="451"/>
      <c r="AI524" s="451"/>
      <c r="AJ524" s="451"/>
      <c r="AK524" s="451"/>
      <c r="AL524" s="451"/>
      <c r="AM524" s="332"/>
    </row>
    <row r="525" spans="1:39" hidden="1" outlineLevel="1">
      <c r="A525" s="567">
        <v>38</v>
      </c>
      <c r="B525" s="454" t="s">
        <v>131</v>
      </c>
      <c r="C525" s="317" t="s">
        <v>25</v>
      </c>
      <c r="D525" s="321"/>
      <c r="E525" s="321"/>
      <c r="F525" s="321"/>
      <c r="G525" s="321"/>
      <c r="H525" s="321"/>
      <c r="I525" s="321"/>
      <c r="J525" s="321"/>
      <c r="K525" s="321"/>
      <c r="L525" s="321"/>
      <c r="M525" s="321"/>
      <c r="N525" s="321">
        <v>0</v>
      </c>
      <c r="O525" s="321"/>
      <c r="P525" s="321"/>
      <c r="Q525" s="321"/>
      <c r="R525" s="321"/>
      <c r="S525" s="321"/>
      <c r="T525" s="321"/>
      <c r="U525" s="321"/>
      <c r="V525" s="321"/>
      <c r="W525" s="321"/>
      <c r="X525" s="321"/>
      <c r="Y525" s="452"/>
      <c r="Z525" s="436"/>
      <c r="AA525" s="436"/>
      <c r="AB525" s="436"/>
      <c r="AC525" s="436"/>
      <c r="AD525" s="436"/>
      <c r="AE525" s="436"/>
      <c r="AF525" s="441"/>
      <c r="AG525" s="441"/>
      <c r="AH525" s="441"/>
      <c r="AI525" s="441"/>
      <c r="AJ525" s="441"/>
      <c r="AK525" s="441"/>
      <c r="AL525" s="441"/>
      <c r="AM525" s="322">
        <f>SUM(Y525:AL525)</f>
        <v>0</v>
      </c>
    </row>
    <row r="526" spans="1:39" hidden="1" outlineLevel="1">
      <c r="A526" s="567"/>
      <c r="B526" s="457" t="s">
        <v>311</v>
      </c>
      <c r="C526" s="317" t="s">
        <v>164</v>
      </c>
      <c r="D526" s="321"/>
      <c r="E526" s="321"/>
      <c r="F526" s="321"/>
      <c r="G526" s="321"/>
      <c r="H526" s="321"/>
      <c r="I526" s="321"/>
      <c r="J526" s="321"/>
      <c r="K526" s="321"/>
      <c r="L526" s="321"/>
      <c r="M526" s="321"/>
      <c r="N526" s="321">
        <f>N525</f>
        <v>0</v>
      </c>
      <c r="O526" s="321"/>
      <c r="P526" s="321"/>
      <c r="Q526" s="321"/>
      <c r="R526" s="321"/>
      <c r="S526" s="321"/>
      <c r="T526" s="321"/>
      <c r="U526" s="321"/>
      <c r="V526" s="321"/>
      <c r="W526" s="321"/>
      <c r="X526" s="321"/>
      <c r="Y526" s="437">
        <f>Y525</f>
        <v>0</v>
      </c>
      <c r="Z526" s="437">
        <f t="shared" ref="Z526" si="1548">Z525</f>
        <v>0</v>
      </c>
      <c r="AA526" s="437">
        <f t="shared" ref="AA526" si="1549">AA525</f>
        <v>0</v>
      </c>
      <c r="AB526" s="437">
        <f t="shared" ref="AB526" si="1550">AB525</f>
        <v>0</v>
      </c>
      <c r="AC526" s="437">
        <f t="shared" ref="AC526" si="1551">AC525</f>
        <v>0</v>
      </c>
      <c r="AD526" s="437">
        <f t="shared" ref="AD526" si="1552">AD525</f>
        <v>0</v>
      </c>
      <c r="AE526" s="437">
        <f t="shared" ref="AE526" si="1553">AE525</f>
        <v>0</v>
      </c>
      <c r="AF526" s="437">
        <f t="shared" ref="AF526" si="1554">AF525</f>
        <v>0</v>
      </c>
      <c r="AG526" s="437">
        <f t="shared" ref="AG526" si="1555">AG525</f>
        <v>0</v>
      </c>
      <c r="AH526" s="437">
        <f t="shared" ref="AH526" si="1556">AH525</f>
        <v>0</v>
      </c>
      <c r="AI526" s="437">
        <f t="shared" ref="AI526" si="1557">AI525</f>
        <v>0</v>
      </c>
      <c r="AJ526" s="437">
        <f t="shared" ref="AJ526" si="1558">AJ525</f>
        <v>0</v>
      </c>
      <c r="AK526" s="437">
        <f t="shared" ref="AK526" si="1559">AK525</f>
        <v>0</v>
      </c>
      <c r="AL526" s="437">
        <f t="shared" ref="AL526" si="1560">AL525</f>
        <v>0</v>
      </c>
      <c r="AM526" s="332"/>
    </row>
    <row r="527" spans="1:39" hidden="1" outlineLevel="1">
      <c r="A527" s="567"/>
      <c r="B527" s="454"/>
      <c r="C527" s="317"/>
      <c r="D527" s="317"/>
      <c r="E527" s="317"/>
      <c r="F527" s="317"/>
      <c r="G527" s="317"/>
      <c r="H527" s="317"/>
      <c r="I527" s="317"/>
      <c r="J527" s="317"/>
      <c r="K527" s="317"/>
      <c r="L527" s="317"/>
      <c r="M527" s="317"/>
      <c r="N527" s="317"/>
      <c r="O527" s="317"/>
      <c r="P527" s="317"/>
      <c r="Q527" s="317"/>
      <c r="R527" s="317"/>
      <c r="S527" s="317"/>
      <c r="T527" s="317"/>
      <c r="U527" s="317"/>
      <c r="V527" s="317"/>
      <c r="W527" s="317"/>
      <c r="X527" s="317"/>
      <c r="Y527" s="438"/>
      <c r="Z527" s="451"/>
      <c r="AA527" s="451"/>
      <c r="AB527" s="451"/>
      <c r="AC527" s="451"/>
      <c r="AD527" s="451"/>
      <c r="AE527" s="451"/>
      <c r="AF527" s="451"/>
      <c r="AG527" s="451"/>
      <c r="AH527" s="451"/>
      <c r="AI527" s="451"/>
      <c r="AJ527" s="451"/>
      <c r="AK527" s="451"/>
      <c r="AL527" s="451"/>
      <c r="AM527" s="332"/>
    </row>
    <row r="528" spans="1:39" ht="30" hidden="1" outlineLevel="1">
      <c r="A528" s="567">
        <v>39</v>
      </c>
      <c r="B528" s="454" t="s">
        <v>132</v>
      </c>
      <c r="C528" s="317" t="s">
        <v>25</v>
      </c>
      <c r="D528" s="321"/>
      <c r="E528" s="321"/>
      <c r="F528" s="321"/>
      <c r="G528" s="321"/>
      <c r="H528" s="321"/>
      <c r="I528" s="321"/>
      <c r="J528" s="321"/>
      <c r="K528" s="321"/>
      <c r="L528" s="321"/>
      <c r="M528" s="321"/>
      <c r="N528" s="321">
        <v>0</v>
      </c>
      <c r="O528" s="321"/>
      <c r="P528" s="321"/>
      <c r="Q528" s="321"/>
      <c r="R528" s="321"/>
      <c r="S528" s="321"/>
      <c r="T528" s="321"/>
      <c r="U528" s="321"/>
      <c r="V528" s="321"/>
      <c r="W528" s="321"/>
      <c r="X528" s="321"/>
      <c r="Y528" s="452"/>
      <c r="Z528" s="436"/>
      <c r="AA528" s="436"/>
      <c r="AB528" s="436"/>
      <c r="AC528" s="436"/>
      <c r="AD528" s="436"/>
      <c r="AE528" s="436"/>
      <c r="AF528" s="441"/>
      <c r="AG528" s="441"/>
      <c r="AH528" s="441"/>
      <c r="AI528" s="441"/>
      <c r="AJ528" s="441"/>
      <c r="AK528" s="441"/>
      <c r="AL528" s="441"/>
      <c r="AM528" s="322">
        <f>SUM(Y528:AL528)</f>
        <v>0</v>
      </c>
    </row>
    <row r="529" spans="1:39" hidden="1" outlineLevel="1">
      <c r="A529" s="567"/>
      <c r="B529" s="457" t="s">
        <v>311</v>
      </c>
      <c r="C529" s="317" t="s">
        <v>164</v>
      </c>
      <c r="D529" s="321"/>
      <c r="E529" s="321"/>
      <c r="F529" s="321"/>
      <c r="G529" s="321"/>
      <c r="H529" s="321"/>
      <c r="I529" s="321"/>
      <c r="J529" s="321"/>
      <c r="K529" s="321"/>
      <c r="L529" s="321"/>
      <c r="M529" s="321"/>
      <c r="N529" s="321">
        <f>N528</f>
        <v>0</v>
      </c>
      <c r="O529" s="321"/>
      <c r="P529" s="321"/>
      <c r="Q529" s="321"/>
      <c r="R529" s="321"/>
      <c r="S529" s="321"/>
      <c r="T529" s="321"/>
      <c r="U529" s="321"/>
      <c r="V529" s="321"/>
      <c r="W529" s="321"/>
      <c r="X529" s="321"/>
      <c r="Y529" s="437">
        <f>Y528</f>
        <v>0</v>
      </c>
      <c r="Z529" s="437">
        <f t="shared" ref="Z529" si="1561">Z528</f>
        <v>0</v>
      </c>
      <c r="AA529" s="437">
        <f t="shared" ref="AA529" si="1562">AA528</f>
        <v>0</v>
      </c>
      <c r="AB529" s="437">
        <f t="shared" ref="AB529" si="1563">AB528</f>
        <v>0</v>
      </c>
      <c r="AC529" s="437">
        <f t="shared" ref="AC529" si="1564">AC528</f>
        <v>0</v>
      </c>
      <c r="AD529" s="437">
        <f t="shared" ref="AD529" si="1565">AD528</f>
        <v>0</v>
      </c>
      <c r="AE529" s="437">
        <f t="shared" ref="AE529" si="1566">AE528</f>
        <v>0</v>
      </c>
      <c r="AF529" s="437">
        <f t="shared" ref="AF529" si="1567">AF528</f>
        <v>0</v>
      </c>
      <c r="AG529" s="437">
        <f t="shared" ref="AG529" si="1568">AG528</f>
        <v>0</v>
      </c>
      <c r="AH529" s="437">
        <f t="shared" ref="AH529" si="1569">AH528</f>
        <v>0</v>
      </c>
      <c r="AI529" s="437">
        <f t="shared" ref="AI529" si="1570">AI528</f>
        <v>0</v>
      </c>
      <c r="AJ529" s="437">
        <f t="shared" ref="AJ529" si="1571">AJ528</f>
        <v>0</v>
      </c>
      <c r="AK529" s="437">
        <f t="shared" ref="AK529" si="1572">AK528</f>
        <v>0</v>
      </c>
      <c r="AL529" s="437">
        <f t="shared" ref="AL529" si="1573">AL528</f>
        <v>0</v>
      </c>
      <c r="AM529" s="332"/>
    </row>
    <row r="530" spans="1:39" hidden="1" outlineLevel="1">
      <c r="A530" s="567"/>
      <c r="B530" s="454"/>
      <c r="C530" s="317"/>
      <c r="D530" s="317"/>
      <c r="E530" s="317"/>
      <c r="F530" s="317"/>
      <c r="G530" s="317"/>
      <c r="H530" s="317"/>
      <c r="I530" s="317"/>
      <c r="J530" s="317"/>
      <c r="K530" s="317"/>
      <c r="L530" s="317"/>
      <c r="M530" s="317"/>
      <c r="N530" s="317"/>
      <c r="O530" s="317"/>
      <c r="P530" s="317"/>
      <c r="Q530" s="317"/>
      <c r="R530" s="317"/>
      <c r="S530" s="317"/>
      <c r="T530" s="317"/>
      <c r="U530" s="317"/>
      <c r="V530" s="317"/>
      <c r="W530" s="317"/>
      <c r="X530" s="317"/>
      <c r="Y530" s="438"/>
      <c r="Z530" s="451"/>
      <c r="AA530" s="451"/>
      <c r="AB530" s="451"/>
      <c r="AC530" s="451"/>
      <c r="AD530" s="451"/>
      <c r="AE530" s="451"/>
      <c r="AF530" s="451"/>
      <c r="AG530" s="451"/>
      <c r="AH530" s="451"/>
      <c r="AI530" s="451"/>
      <c r="AJ530" s="451"/>
      <c r="AK530" s="451"/>
      <c r="AL530" s="451"/>
      <c r="AM530" s="332"/>
    </row>
    <row r="531" spans="1:39" ht="30" hidden="1" outlineLevel="1">
      <c r="A531" s="567">
        <v>40</v>
      </c>
      <c r="B531" s="454" t="s">
        <v>133</v>
      </c>
      <c r="C531" s="317" t="s">
        <v>25</v>
      </c>
      <c r="D531" s="321"/>
      <c r="E531" s="321"/>
      <c r="F531" s="321"/>
      <c r="G531" s="321"/>
      <c r="H531" s="321"/>
      <c r="I531" s="321"/>
      <c r="J531" s="321"/>
      <c r="K531" s="321"/>
      <c r="L531" s="321"/>
      <c r="M531" s="321"/>
      <c r="N531" s="321">
        <v>0</v>
      </c>
      <c r="O531" s="321"/>
      <c r="P531" s="321"/>
      <c r="Q531" s="321"/>
      <c r="R531" s="321"/>
      <c r="S531" s="321"/>
      <c r="T531" s="321"/>
      <c r="U531" s="321"/>
      <c r="V531" s="321"/>
      <c r="W531" s="321"/>
      <c r="X531" s="321"/>
      <c r="Y531" s="452"/>
      <c r="Z531" s="436"/>
      <c r="AA531" s="436"/>
      <c r="AB531" s="436"/>
      <c r="AC531" s="436"/>
      <c r="AD531" s="436"/>
      <c r="AE531" s="436"/>
      <c r="AF531" s="441"/>
      <c r="AG531" s="441"/>
      <c r="AH531" s="441"/>
      <c r="AI531" s="441"/>
      <c r="AJ531" s="441"/>
      <c r="AK531" s="441"/>
      <c r="AL531" s="441"/>
      <c r="AM531" s="322">
        <f>SUM(Y531:AL531)</f>
        <v>0</v>
      </c>
    </row>
    <row r="532" spans="1:39" hidden="1" outlineLevel="1">
      <c r="A532" s="567"/>
      <c r="B532" s="457" t="s">
        <v>311</v>
      </c>
      <c r="C532" s="317" t="s">
        <v>164</v>
      </c>
      <c r="D532" s="321"/>
      <c r="E532" s="321"/>
      <c r="F532" s="321"/>
      <c r="G532" s="321"/>
      <c r="H532" s="321"/>
      <c r="I532" s="321"/>
      <c r="J532" s="321"/>
      <c r="K532" s="321"/>
      <c r="L532" s="321"/>
      <c r="M532" s="321"/>
      <c r="N532" s="321">
        <f>N531</f>
        <v>0</v>
      </c>
      <c r="O532" s="321"/>
      <c r="P532" s="321"/>
      <c r="Q532" s="321"/>
      <c r="R532" s="321"/>
      <c r="S532" s="321"/>
      <c r="T532" s="321"/>
      <c r="U532" s="321"/>
      <c r="V532" s="321"/>
      <c r="W532" s="321"/>
      <c r="X532" s="321"/>
      <c r="Y532" s="437">
        <f>Y531</f>
        <v>0</v>
      </c>
      <c r="Z532" s="437">
        <f t="shared" ref="Z532" si="1574">Z531</f>
        <v>0</v>
      </c>
      <c r="AA532" s="437">
        <f t="shared" ref="AA532" si="1575">AA531</f>
        <v>0</v>
      </c>
      <c r="AB532" s="437">
        <f t="shared" ref="AB532" si="1576">AB531</f>
        <v>0</v>
      </c>
      <c r="AC532" s="437">
        <f t="shared" ref="AC532" si="1577">AC531</f>
        <v>0</v>
      </c>
      <c r="AD532" s="437">
        <f t="shared" ref="AD532" si="1578">AD531</f>
        <v>0</v>
      </c>
      <c r="AE532" s="437">
        <f t="shared" ref="AE532" si="1579">AE531</f>
        <v>0</v>
      </c>
      <c r="AF532" s="437">
        <f t="shared" ref="AF532" si="1580">AF531</f>
        <v>0</v>
      </c>
      <c r="AG532" s="437">
        <f t="shared" ref="AG532" si="1581">AG531</f>
        <v>0</v>
      </c>
      <c r="AH532" s="437">
        <f t="shared" ref="AH532" si="1582">AH531</f>
        <v>0</v>
      </c>
      <c r="AI532" s="437">
        <f t="shared" ref="AI532" si="1583">AI531</f>
        <v>0</v>
      </c>
      <c r="AJ532" s="437">
        <f t="shared" ref="AJ532" si="1584">AJ531</f>
        <v>0</v>
      </c>
      <c r="AK532" s="437">
        <f t="shared" ref="AK532" si="1585">AK531</f>
        <v>0</v>
      </c>
      <c r="AL532" s="437">
        <f t="shared" ref="AL532" si="1586">AL531</f>
        <v>0</v>
      </c>
      <c r="AM532" s="332"/>
    </row>
    <row r="533" spans="1:39" hidden="1" outlineLevel="1">
      <c r="A533" s="567"/>
      <c r="B533" s="454"/>
      <c r="C533" s="317"/>
      <c r="D533" s="317"/>
      <c r="E533" s="317"/>
      <c r="F533" s="317"/>
      <c r="G533" s="317"/>
      <c r="H533" s="317"/>
      <c r="I533" s="317"/>
      <c r="J533" s="317"/>
      <c r="K533" s="317"/>
      <c r="L533" s="317"/>
      <c r="M533" s="317"/>
      <c r="N533" s="317"/>
      <c r="O533" s="317"/>
      <c r="P533" s="317"/>
      <c r="Q533" s="317"/>
      <c r="R533" s="317"/>
      <c r="S533" s="317"/>
      <c r="T533" s="317"/>
      <c r="U533" s="317"/>
      <c r="V533" s="317"/>
      <c r="W533" s="317"/>
      <c r="X533" s="317"/>
      <c r="Y533" s="438"/>
      <c r="Z533" s="451"/>
      <c r="AA533" s="451"/>
      <c r="AB533" s="451"/>
      <c r="AC533" s="451"/>
      <c r="AD533" s="451"/>
      <c r="AE533" s="451"/>
      <c r="AF533" s="451"/>
      <c r="AG533" s="451"/>
      <c r="AH533" s="451"/>
      <c r="AI533" s="451"/>
      <c r="AJ533" s="451"/>
      <c r="AK533" s="451"/>
      <c r="AL533" s="451"/>
      <c r="AM533" s="332"/>
    </row>
    <row r="534" spans="1:39" ht="45" hidden="1" outlineLevel="1">
      <c r="A534" s="567">
        <v>41</v>
      </c>
      <c r="B534" s="454" t="s">
        <v>134</v>
      </c>
      <c r="C534" s="317" t="s">
        <v>25</v>
      </c>
      <c r="D534" s="321"/>
      <c r="E534" s="321"/>
      <c r="F534" s="321"/>
      <c r="G534" s="321"/>
      <c r="H534" s="321"/>
      <c r="I534" s="321"/>
      <c r="J534" s="321"/>
      <c r="K534" s="321"/>
      <c r="L534" s="321"/>
      <c r="M534" s="321"/>
      <c r="N534" s="321">
        <v>0</v>
      </c>
      <c r="O534" s="321"/>
      <c r="P534" s="321"/>
      <c r="Q534" s="321"/>
      <c r="R534" s="321"/>
      <c r="S534" s="321"/>
      <c r="T534" s="321"/>
      <c r="U534" s="321"/>
      <c r="V534" s="321"/>
      <c r="W534" s="321"/>
      <c r="X534" s="321"/>
      <c r="Y534" s="452"/>
      <c r="Z534" s="436"/>
      <c r="AA534" s="436"/>
      <c r="AB534" s="436"/>
      <c r="AC534" s="436"/>
      <c r="AD534" s="436"/>
      <c r="AE534" s="436"/>
      <c r="AF534" s="441"/>
      <c r="AG534" s="441"/>
      <c r="AH534" s="441"/>
      <c r="AI534" s="441"/>
      <c r="AJ534" s="441"/>
      <c r="AK534" s="441"/>
      <c r="AL534" s="441"/>
      <c r="AM534" s="322">
        <f>SUM(Y534:AL534)</f>
        <v>0</v>
      </c>
    </row>
    <row r="535" spans="1:39" hidden="1" outlineLevel="1">
      <c r="A535" s="567"/>
      <c r="B535" s="457" t="s">
        <v>311</v>
      </c>
      <c r="C535" s="317" t="s">
        <v>164</v>
      </c>
      <c r="D535" s="321"/>
      <c r="E535" s="321"/>
      <c r="F535" s="321"/>
      <c r="G535" s="321"/>
      <c r="H535" s="321"/>
      <c r="I535" s="321"/>
      <c r="J535" s="321"/>
      <c r="K535" s="321"/>
      <c r="L535" s="321"/>
      <c r="M535" s="321"/>
      <c r="N535" s="321">
        <f>N534</f>
        <v>0</v>
      </c>
      <c r="O535" s="321"/>
      <c r="P535" s="321"/>
      <c r="Q535" s="321"/>
      <c r="R535" s="321"/>
      <c r="S535" s="321"/>
      <c r="T535" s="321"/>
      <c r="U535" s="321"/>
      <c r="V535" s="321"/>
      <c r="W535" s="321"/>
      <c r="X535" s="321"/>
      <c r="Y535" s="437">
        <f>Y534</f>
        <v>0</v>
      </c>
      <c r="Z535" s="437">
        <f t="shared" ref="Z535" si="1587">Z534</f>
        <v>0</v>
      </c>
      <c r="AA535" s="437">
        <f t="shared" ref="AA535" si="1588">AA534</f>
        <v>0</v>
      </c>
      <c r="AB535" s="437">
        <f t="shared" ref="AB535" si="1589">AB534</f>
        <v>0</v>
      </c>
      <c r="AC535" s="437">
        <f t="shared" ref="AC535" si="1590">AC534</f>
        <v>0</v>
      </c>
      <c r="AD535" s="437">
        <f t="shared" ref="AD535" si="1591">AD534</f>
        <v>0</v>
      </c>
      <c r="AE535" s="437">
        <f t="shared" ref="AE535" si="1592">AE534</f>
        <v>0</v>
      </c>
      <c r="AF535" s="437">
        <f t="shared" ref="AF535" si="1593">AF534</f>
        <v>0</v>
      </c>
      <c r="AG535" s="437">
        <f t="shared" ref="AG535" si="1594">AG534</f>
        <v>0</v>
      </c>
      <c r="AH535" s="437">
        <f t="shared" ref="AH535" si="1595">AH534</f>
        <v>0</v>
      </c>
      <c r="AI535" s="437">
        <f t="shared" ref="AI535" si="1596">AI534</f>
        <v>0</v>
      </c>
      <c r="AJ535" s="437">
        <f t="shared" ref="AJ535" si="1597">AJ534</f>
        <v>0</v>
      </c>
      <c r="AK535" s="437">
        <f t="shared" ref="AK535" si="1598">AK534</f>
        <v>0</v>
      </c>
      <c r="AL535" s="437">
        <f t="shared" ref="AL535" si="1599">AL534</f>
        <v>0</v>
      </c>
      <c r="AM535" s="332"/>
    </row>
    <row r="536" spans="1:39" hidden="1" outlineLevel="1">
      <c r="A536" s="567"/>
      <c r="B536" s="454"/>
      <c r="C536" s="317"/>
      <c r="D536" s="317"/>
      <c r="E536" s="317"/>
      <c r="F536" s="317"/>
      <c r="G536" s="317"/>
      <c r="H536" s="317"/>
      <c r="I536" s="317"/>
      <c r="J536" s="317"/>
      <c r="K536" s="317"/>
      <c r="L536" s="317"/>
      <c r="M536" s="317"/>
      <c r="N536" s="317"/>
      <c r="O536" s="317"/>
      <c r="P536" s="317"/>
      <c r="Q536" s="317"/>
      <c r="R536" s="317"/>
      <c r="S536" s="317"/>
      <c r="T536" s="317"/>
      <c r="U536" s="317"/>
      <c r="V536" s="317"/>
      <c r="W536" s="317"/>
      <c r="X536" s="317"/>
      <c r="Y536" s="438"/>
      <c r="Z536" s="451"/>
      <c r="AA536" s="451"/>
      <c r="AB536" s="451"/>
      <c r="AC536" s="451"/>
      <c r="AD536" s="451"/>
      <c r="AE536" s="451"/>
      <c r="AF536" s="451"/>
      <c r="AG536" s="451"/>
      <c r="AH536" s="451"/>
      <c r="AI536" s="451"/>
      <c r="AJ536" s="451"/>
      <c r="AK536" s="451"/>
      <c r="AL536" s="451"/>
      <c r="AM536" s="332"/>
    </row>
    <row r="537" spans="1:39" ht="45" hidden="1" outlineLevel="1">
      <c r="A537" s="567">
        <v>42</v>
      </c>
      <c r="B537" s="454" t="s">
        <v>135</v>
      </c>
      <c r="C537" s="317" t="s">
        <v>25</v>
      </c>
      <c r="D537" s="321"/>
      <c r="E537" s="321"/>
      <c r="F537" s="321"/>
      <c r="G537" s="321"/>
      <c r="H537" s="321"/>
      <c r="I537" s="321"/>
      <c r="J537" s="321"/>
      <c r="K537" s="321"/>
      <c r="L537" s="321"/>
      <c r="M537" s="321"/>
      <c r="N537" s="317"/>
      <c r="O537" s="321"/>
      <c r="P537" s="321"/>
      <c r="Q537" s="321"/>
      <c r="R537" s="321"/>
      <c r="S537" s="321"/>
      <c r="T537" s="321"/>
      <c r="U537" s="321"/>
      <c r="V537" s="321"/>
      <c r="W537" s="321"/>
      <c r="X537" s="321"/>
      <c r="Y537" s="452"/>
      <c r="Z537" s="436"/>
      <c r="AA537" s="436"/>
      <c r="AB537" s="436"/>
      <c r="AC537" s="436"/>
      <c r="AD537" s="436"/>
      <c r="AE537" s="436"/>
      <c r="AF537" s="441"/>
      <c r="AG537" s="441"/>
      <c r="AH537" s="441"/>
      <c r="AI537" s="441"/>
      <c r="AJ537" s="441"/>
      <c r="AK537" s="441"/>
      <c r="AL537" s="441"/>
      <c r="AM537" s="322">
        <f>SUM(Y537:AL537)</f>
        <v>0</v>
      </c>
    </row>
    <row r="538" spans="1:39" hidden="1" outlineLevel="1">
      <c r="A538" s="567"/>
      <c r="B538" s="457" t="s">
        <v>311</v>
      </c>
      <c r="C538" s="317" t="s">
        <v>164</v>
      </c>
      <c r="D538" s="321"/>
      <c r="E538" s="321"/>
      <c r="F538" s="321"/>
      <c r="G538" s="321"/>
      <c r="H538" s="321"/>
      <c r="I538" s="321"/>
      <c r="J538" s="321"/>
      <c r="K538" s="321"/>
      <c r="L538" s="321"/>
      <c r="M538" s="321"/>
      <c r="N538" s="494"/>
      <c r="O538" s="321"/>
      <c r="P538" s="321"/>
      <c r="Q538" s="321"/>
      <c r="R538" s="321"/>
      <c r="S538" s="321"/>
      <c r="T538" s="321"/>
      <c r="U538" s="321"/>
      <c r="V538" s="321"/>
      <c r="W538" s="321"/>
      <c r="X538" s="321"/>
      <c r="Y538" s="437">
        <f>Y537</f>
        <v>0</v>
      </c>
      <c r="Z538" s="437">
        <f t="shared" ref="Z538" si="1600">Z537</f>
        <v>0</v>
      </c>
      <c r="AA538" s="437">
        <f t="shared" ref="AA538" si="1601">AA537</f>
        <v>0</v>
      </c>
      <c r="AB538" s="437">
        <f t="shared" ref="AB538" si="1602">AB537</f>
        <v>0</v>
      </c>
      <c r="AC538" s="437">
        <f t="shared" ref="AC538" si="1603">AC537</f>
        <v>0</v>
      </c>
      <c r="AD538" s="437">
        <f t="shared" ref="AD538" si="1604">AD537</f>
        <v>0</v>
      </c>
      <c r="AE538" s="437">
        <f t="shared" ref="AE538" si="1605">AE537</f>
        <v>0</v>
      </c>
      <c r="AF538" s="437">
        <f t="shared" ref="AF538" si="1606">AF537</f>
        <v>0</v>
      </c>
      <c r="AG538" s="437">
        <f t="shared" ref="AG538" si="1607">AG537</f>
        <v>0</v>
      </c>
      <c r="AH538" s="437">
        <f t="shared" ref="AH538" si="1608">AH537</f>
        <v>0</v>
      </c>
      <c r="AI538" s="437">
        <f t="shared" ref="AI538" si="1609">AI537</f>
        <v>0</v>
      </c>
      <c r="AJ538" s="437">
        <f t="shared" ref="AJ538" si="1610">AJ537</f>
        <v>0</v>
      </c>
      <c r="AK538" s="437">
        <f t="shared" ref="AK538" si="1611">AK537</f>
        <v>0</v>
      </c>
      <c r="AL538" s="437">
        <f t="shared" ref="AL538" si="1612">AL537</f>
        <v>0</v>
      </c>
      <c r="AM538" s="332"/>
    </row>
    <row r="539" spans="1:39" hidden="1" outlineLevel="1">
      <c r="A539" s="567"/>
      <c r="B539" s="454"/>
      <c r="C539" s="317"/>
      <c r="D539" s="317"/>
      <c r="E539" s="317"/>
      <c r="F539" s="317"/>
      <c r="G539" s="317"/>
      <c r="H539" s="317"/>
      <c r="I539" s="317"/>
      <c r="J539" s="317"/>
      <c r="K539" s="317"/>
      <c r="L539" s="317"/>
      <c r="M539" s="317"/>
      <c r="N539" s="317"/>
      <c r="O539" s="317"/>
      <c r="P539" s="317"/>
      <c r="Q539" s="317"/>
      <c r="R539" s="317"/>
      <c r="S539" s="317"/>
      <c r="T539" s="317"/>
      <c r="U539" s="317"/>
      <c r="V539" s="317"/>
      <c r="W539" s="317"/>
      <c r="X539" s="317"/>
      <c r="Y539" s="438"/>
      <c r="Z539" s="451"/>
      <c r="AA539" s="451"/>
      <c r="AB539" s="451"/>
      <c r="AC539" s="451"/>
      <c r="AD539" s="451"/>
      <c r="AE539" s="451"/>
      <c r="AF539" s="451"/>
      <c r="AG539" s="451"/>
      <c r="AH539" s="451"/>
      <c r="AI539" s="451"/>
      <c r="AJ539" s="451"/>
      <c r="AK539" s="451"/>
      <c r="AL539" s="451"/>
      <c r="AM539" s="332"/>
    </row>
    <row r="540" spans="1:39" ht="30" hidden="1" outlineLevel="1">
      <c r="A540" s="567">
        <v>43</v>
      </c>
      <c r="B540" s="454" t="s">
        <v>136</v>
      </c>
      <c r="C540" s="317" t="s">
        <v>25</v>
      </c>
      <c r="D540" s="321"/>
      <c r="E540" s="321"/>
      <c r="F540" s="321"/>
      <c r="G540" s="321"/>
      <c r="H540" s="321"/>
      <c r="I540" s="321"/>
      <c r="J540" s="321"/>
      <c r="K540" s="321"/>
      <c r="L540" s="321"/>
      <c r="M540" s="321"/>
      <c r="N540" s="321">
        <v>0</v>
      </c>
      <c r="O540" s="321"/>
      <c r="P540" s="321"/>
      <c r="Q540" s="321"/>
      <c r="R540" s="321"/>
      <c r="S540" s="321"/>
      <c r="T540" s="321"/>
      <c r="U540" s="321"/>
      <c r="V540" s="321"/>
      <c r="W540" s="321"/>
      <c r="X540" s="321"/>
      <c r="Y540" s="452"/>
      <c r="Z540" s="436"/>
      <c r="AA540" s="436"/>
      <c r="AB540" s="436"/>
      <c r="AC540" s="436"/>
      <c r="AD540" s="436"/>
      <c r="AE540" s="436"/>
      <c r="AF540" s="441"/>
      <c r="AG540" s="441"/>
      <c r="AH540" s="441"/>
      <c r="AI540" s="441"/>
      <c r="AJ540" s="441"/>
      <c r="AK540" s="441"/>
      <c r="AL540" s="441"/>
      <c r="AM540" s="322">
        <f>SUM(Y540:AL540)</f>
        <v>0</v>
      </c>
    </row>
    <row r="541" spans="1:39" hidden="1" outlineLevel="1">
      <c r="A541" s="567"/>
      <c r="B541" s="457" t="s">
        <v>311</v>
      </c>
      <c r="C541" s="317" t="s">
        <v>164</v>
      </c>
      <c r="D541" s="321"/>
      <c r="E541" s="321"/>
      <c r="F541" s="321"/>
      <c r="G541" s="321"/>
      <c r="H541" s="321"/>
      <c r="I541" s="321"/>
      <c r="J541" s="321"/>
      <c r="K541" s="321"/>
      <c r="L541" s="321"/>
      <c r="M541" s="321"/>
      <c r="N541" s="321">
        <f>N540</f>
        <v>0</v>
      </c>
      <c r="O541" s="321"/>
      <c r="P541" s="321"/>
      <c r="Q541" s="321"/>
      <c r="R541" s="321"/>
      <c r="S541" s="321"/>
      <c r="T541" s="321"/>
      <c r="U541" s="321"/>
      <c r="V541" s="321"/>
      <c r="W541" s="321"/>
      <c r="X541" s="321"/>
      <c r="Y541" s="437">
        <f>Y540</f>
        <v>0</v>
      </c>
      <c r="Z541" s="437">
        <f t="shared" ref="Z541" si="1613">Z540</f>
        <v>0</v>
      </c>
      <c r="AA541" s="437">
        <f t="shared" ref="AA541" si="1614">AA540</f>
        <v>0</v>
      </c>
      <c r="AB541" s="437">
        <f t="shared" ref="AB541" si="1615">AB540</f>
        <v>0</v>
      </c>
      <c r="AC541" s="437">
        <f t="shared" ref="AC541" si="1616">AC540</f>
        <v>0</v>
      </c>
      <c r="AD541" s="437">
        <f t="shared" ref="AD541" si="1617">AD540</f>
        <v>0</v>
      </c>
      <c r="AE541" s="437">
        <f t="shared" ref="AE541" si="1618">AE540</f>
        <v>0</v>
      </c>
      <c r="AF541" s="437">
        <f t="shared" ref="AF541" si="1619">AF540</f>
        <v>0</v>
      </c>
      <c r="AG541" s="437">
        <f t="shared" ref="AG541" si="1620">AG540</f>
        <v>0</v>
      </c>
      <c r="AH541" s="437">
        <f t="shared" ref="AH541" si="1621">AH540</f>
        <v>0</v>
      </c>
      <c r="AI541" s="437">
        <f t="shared" ref="AI541" si="1622">AI540</f>
        <v>0</v>
      </c>
      <c r="AJ541" s="437">
        <f t="shared" ref="AJ541" si="1623">AJ540</f>
        <v>0</v>
      </c>
      <c r="AK541" s="437">
        <f t="shared" ref="AK541" si="1624">AK540</f>
        <v>0</v>
      </c>
      <c r="AL541" s="437">
        <f t="shared" ref="AL541" si="1625">AL540</f>
        <v>0</v>
      </c>
      <c r="AM541" s="332"/>
    </row>
    <row r="542" spans="1:39" hidden="1" outlineLevel="1">
      <c r="A542" s="567"/>
      <c r="B542" s="454"/>
      <c r="C542" s="317"/>
      <c r="D542" s="317"/>
      <c r="E542" s="317"/>
      <c r="F542" s="317"/>
      <c r="G542" s="317"/>
      <c r="H542" s="317"/>
      <c r="I542" s="317"/>
      <c r="J542" s="317"/>
      <c r="K542" s="317"/>
      <c r="L542" s="317"/>
      <c r="M542" s="317"/>
      <c r="N542" s="317"/>
      <c r="O542" s="317"/>
      <c r="P542" s="317"/>
      <c r="Q542" s="317"/>
      <c r="R542" s="317"/>
      <c r="S542" s="317"/>
      <c r="T542" s="317"/>
      <c r="U542" s="317"/>
      <c r="V542" s="317"/>
      <c r="W542" s="317"/>
      <c r="X542" s="317"/>
      <c r="Y542" s="438"/>
      <c r="Z542" s="451"/>
      <c r="AA542" s="451"/>
      <c r="AB542" s="451"/>
      <c r="AC542" s="451"/>
      <c r="AD542" s="451"/>
      <c r="AE542" s="451"/>
      <c r="AF542" s="451"/>
      <c r="AG542" s="451"/>
      <c r="AH542" s="451"/>
      <c r="AI542" s="451"/>
      <c r="AJ542" s="451"/>
      <c r="AK542" s="451"/>
      <c r="AL542" s="451"/>
      <c r="AM542" s="332"/>
    </row>
    <row r="543" spans="1:39" ht="45" hidden="1" outlineLevel="1">
      <c r="A543" s="567">
        <v>44</v>
      </c>
      <c r="B543" s="454" t="s">
        <v>137</v>
      </c>
      <c r="C543" s="317" t="s">
        <v>25</v>
      </c>
      <c r="D543" s="321"/>
      <c r="E543" s="321"/>
      <c r="F543" s="321"/>
      <c r="G543" s="321"/>
      <c r="H543" s="321"/>
      <c r="I543" s="321"/>
      <c r="J543" s="321"/>
      <c r="K543" s="321"/>
      <c r="L543" s="321"/>
      <c r="M543" s="321"/>
      <c r="N543" s="321">
        <v>0</v>
      </c>
      <c r="O543" s="321"/>
      <c r="P543" s="321"/>
      <c r="Q543" s="321"/>
      <c r="R543" s="321"/>
      <c r="S543" s="321"/>
      <c r="T543" s="321"/>
      <c r="U543" s="321"/>
      <c r="V543" s="321"/>
      <c r="W543" s="321"/>
      <c r="X543" s="321"/>
      <c r="Y543" s="452"/>
      <c r="Z543" s="436"/>
      <c r="AA543" s="436"/>
      <c r="AB543" s="436"/>
      <c r="AC543" s="436"/>
      <c r="AD543" s="436"/>
      <c r="AE543" s="436"/>
      <c r="AF543" s="441"/>
      <c r="AG543" s="441"/>
      <c r="AH543" s="441"/>
      <c r="AI543" s="441"/>
      <c r="AJ543" s="441"/>
      <c r="AK543" s="441"/>
      <c r="AL543" s="441"/>
      <c r="AM543" s="322">
        <f>SUM(Y543:AL543)</f>
        <v>0</v>
      </c>
    </row>
    <row r="544" spans="1:39" hidden="1" outlineLevel="1">
      <c r="A544" s="567"/>
      <c r="B544" s="457" t="s">
        <v>311</v>
      </c>
      <c r="C544" s="317" t="s">
        <v>164</v>
      </c>
      <c r="D544" s="321"/>
      <c r="E544" s="321"/>
      <c r="F544" s="321"/>
      <c r="G544" s="321"/>
      <c r="H544" s="321"/>
      <c r="I544" s="321"/>
      <c r="J544" s="321"/>
      <c r="K544" s="321"/>
      <c r="L544" s="321"/>
      <c r="M544" s="321"/>
      <c r="N544" s="321">
        <f>N543</f>
        <v>0</v>
      </c>
      <c r="O544" s="321"/>
      <c r="P544" s="321"/>
      <c r="Q544" s="321"/>
      <c r="R544" s="321"/>
      <c r="S544" s="321"/>
      <c r="T544" s="321"/>
      <c r="U544" s="321"/>
      <c r="V544" s="321"/>
      <c r="W544" s="321"/>
      <c r="X544" s="321"/>
      <c r="Y544" s="437">
        <f>Y543</f>
        <v>0</v>
      </c>
      <c r="Z544" s="437">
        <f t="shared" ref="Z544" si="1626">Z543</f>
        <v>0</v>
      </c>
      <c r="AA544" s="437">
        <f t="shared" ref="AA544" si="1627">AA543</f>
        <v>0</v>
      </c>
      <c r="AB544" s="437">
        <f t="shared" ref="AB544" si="1628">AB543</f>
        <v>0</v>
      </c>
      <c r="AC544" s="437">
        <f t="shared" ref="AC544" si="1629">AC543</f>
        <v>0</v>
      </c>
      <c r="AD544" s="437">
        <f t="shared" ref="AD544" si="1630">AD543</f>
        <v>0</v>
      </c>
      <c r="AE544" s="437">
        <f t="shared" ref="AE544" si="1631">AE543</f>
        <v>0</v>
      </c>
      <c r="AF544" s="437">
        <f t="shared" ref="AF544" si="1632">AF543</f>
        <v>0</v>
      </c>
      <c r="AG544" s="437">
        <f t="shared" ref="AG544" si="1633">AG543</f>
        <v>0</v>
      </c>
      <c r="AH544" s="437">
        <f t="shared" ref="AH544" si="1634">AH543</f>
        <v>0</v>
      </c>
      <c r="AI544" s="437">
        <f t="shared" ref="AI544" si="1635">AI543</f>
        <v>0</v>
      </c>
      <c r="AJ544" s="437">
        <f t="shared" ref="AJ544" si="1636">AJ543</f>
        <v>0</v>
      </c>
      <c r="AK544" s="437">
        <f t="shared" ref="AK544" si="1637">AK543</f>
        <v>0</v>
      </c>
      <c r="AL544" s="437">
        <f t="shared" ref="AL544" si="1638">AL543</f>
        <v>0</v>
      </c>
      <c r="AM544" s="332"/>
    </row>
    <row r="545" spans="1:39" hidden="1" outlineLevel="1">
      <c r="A545" s="567"/>
      <c r="B545" s="454"/>
      <c r="C545" s="317"/>
      <c r="D545" s="317"/>
      <c r="E545" s="317"/>
      <c r="F545" s="317"/>
      <c r="G545" s="317"/>
      <c r="H545" s="317"/>
      <c r="I545" s="317"/>
      <c r="J545" s="317"/>
      <c r="K545" s="317"/>
      <c r="L545" s="317"/>
      <c r="M545" s="317"/>
      <c r="N545" s="317"/>
      <c r="O545" s="317"/>
      <c r="P545" s="317"/>
      <c r="Q545" s="317"/>
      <c r="R545" s="317"/>
      <c r="S545" s="317"/>
      <c r="T545" s="317"/>
      <c r="U545" s="317"/>
      <c r="V545" s="317"/>
      <c r="W545" s="317"/>
      <c r="X545" s="317"/>
      <c r="Y545" s="438"/>
      <c r="Z545" s="451"/>
      <c r="AA545" s="451"/>
      <c r="AB545" s="451"/>
      <c r="AC545" s="451"/>
      <c r="AD545" s="451"/>
      <c r="AE545" s="451"/>
      <c r="AF545" s="451"/>
      <c r="AG545" s="451"/>
      <c r="AH545" s="451"/>
      <c r="AI545" s="451"/>
      <c r="AJ545" s="451"/>
      <c r="AK545" s="451"/>
      <c r="AL545" s="451"/>
      <c r="AM545" s="332"/>
    </row>
    <row r="546" spans="1:39" ht="30" hidden="1" outlineLevel="1">
      <c r="A546" s="567">
        <v>45</v>
      </c>
      <c r="B546" s="454" t="s">
        <v>138</v>
      </c>
      <c r="C546" s="317" t="s">
        <v>25</v>
      </c>
      <c r="D546" s="321"/>
      <c r="E546" s="321"/>
      <c r="F546" s="321"/>
      <c r="G546" s="321"/>
      <c r="H546" s="321"/>
      <c r="I546" s="321"/>
      <c r="J546" s="321"/>
      <c r="K546" s="321"/>
      <c r="L546" s="321"/>
      <c r="M546" s="321"/>
      <c r="N546" s="321">
        <v>0</v>
      </c>
      <c r="O546" s="321"/>
      <c r="P546" s="321"/>
      <c r="Q546" s="321"/>
      <c r="R546" s="321"/>
      <c r="S546" s="321"/>
      <c r="T546" s="321"/>
      <c r="U546" s="321"/>
      <c r="V546" s="321"/>
      <c r="W546" s="321"/>
      <c r="X546" s="321"/>
      <c r="Y546" s="452"/>
      <c r="Z546" s="436"/>
      <c r="AA546" s="436"/>
      <c r="AB546" s="436"/>
      <c r="AC546" s="436"/>
      <c r="AD546" s="436"/>
      <c r="AE546" s="436"/>
      <c r="AF546" s="441"/>
      <c r="AG546" s="441"/>
      <c r="AH546" s="441"/>
      <c r="AI546" s="441"/>
      <c r="AJ546" s="441"/>
      <c r="AK546" s="441"/>
      <c r="AL546" s="441"/>
      <c r="AM546" s="322">
        <f>SUM(Y546:AL546)</f>
        <v>0</v>
      </c>
    </row>
    <row r="547" spans="1:39" hidden="1" outlineLevel="1">
      <c r="A547" s="567"/>
      <c r="B547" s="457" t="s">
        <v>311</v>
      </c>
      <c r="C547" s="317" t="s">
        <v>164</v>
      </c>
      <c r="D547" s="321"/>
      <c r="E547" s="321"/>
      <c r="F547" s="321"/>
      <c r="G547" s="321"/>
      <c r="H547" s="321"/>
      <c r="I547" s="321"/>
      <c r="J547" s="321"/>
      <c r="K547" s="321"/>
      <c r="L547" s="321"/>
      <c r="M547" s="321"/>
      <c r="N547" s="321">
        <f>N546</f>
        <v>0</v>
      </c>
      <c r="O547" s="321"/>
      <c r="P547" s="321"/>
      <c r="Q547" s="321"/>
      <c r="R547" s="321"/>
      <c r="S547" s="321"/>
      <c r="T547" s="321"/>
      <c r="U547" s="321"/>
      <c r="V547" s="321"/>
      <c r="W547" s="321"/>
      <c r="X547" s="321"/>
      <c r="Y547" s="437">
        <f>Y546</f>
        <v>0</v>
      </c>
      <c r="Z547" s="437">
        <f t="shared" ref="Z547" si="1639">Z546</f>
        <v>0</v>
      </c>
      <c r="AA547" s="437">
        <f t="shared" ref="AA547" si="1640">AA546</f>
        <v>0</v>
      </c>
      <c r="AB547" s="437">
        <f t="shared" ref="AB547" si="1641">AB546</f>
        <v>0</v>
      </c>
      <c r="AC547" s="437">
        <f t="shared" ref="AC547" si="1642">AC546</f>
        <v>0</v>
      </c>
      <c r="AD547" s="437">
        <f t="shared" ref="AD547" si="1643">AD546</f>
        <v>0</v>
      </c>
      <c r="AE547" s="437">
        <f t="shared" ref="AE547" si="1644">AE546</f>
        <v>0</v>
      </c>
      <c r="AF547" s="437">
        <f t="shared" ref="AF547" si="1645">AF546</f>
        <v>0</v>
      </c>
      <c r="AG547" s="437">
        <f t="shared" ref="AG547" si="1646">AG546</f>
        <v>0</v>
      </c>
      <c r="AH547" s="437">
        <f t="shared" ref="AH547" si="1647">AH546</f>
        <v>0</v>
      </c>
      <c r="AI547" s="437">
        <f t="shared" ref="AI547" si="1648">AI546</f>
        <v>0</v>
      </c>
      <c r="AJ547" s="437">
        <f t="shared" ref="AJ547" si="1649">AJ546</f>
        <v>0</v>
      </c>
      <c r="AK547" s="437">
        <f t="shared" ref="AK547" si="1650">AK546</f>
        <v>0</v>
      </c>
      <c r="AL547" s="437">
        <f t="shared" ref="AL547" si="1651">AL546</f>
        <v>0</v>
      </c>
      <c r="AM547" s="332"/>
    </row>
    <row r="548" spans="1:39" hidden="1" outlineLevel="1">
      <c r="A548" s="567"/>
      <c r="B548" s="454"/>
      <c r="C548" s="317"/>
      <c r="D548" s="317"/>
      <c r="E548" s="317"/>
      <c r="F548" s="317"/>
      <c r="G548" s="317"/>
      <c r="H548" s="317"/>
      <c r="I548" s="317"/>
      <c r="J548" s="317"/>
      <c r="K548" s="317"/>
      <c r="L548" s="317"/>
      <c r="M548" s="317"/>
      <c r="N548" s="317"/>
      <c r="O548" s="317"/>
      <c r="P548" s="317"/>
      <c r="Q548" s="317"/>
      <c r="R548" s="317"/>
      <c r="S548" s="317"/>
      <c r="T548" s="317"/>
      <c r="U548" s="317"/>
      <c r="V548" s="317"/>
      <c r="W548" s="317"/>
      <c r="X548" s="317"/>
      <c r="Y548" s="438"/>
      <c r="Z548" s="451"/>
      <c r="AA548" s="451"/>
      <c r="AB548" s="451"/>
      <c r="AC548" s="451"/>
      <c r="AD548" s="451"/>
      <c r="AE548" s="451"/>
      <c r="AF548" s="451"/>
      <c r="AG548" s="451"/>
      <c r="AH548" s="451"/>
      <c r="AI548" s="451"/>
      <c r="AJ548" s="451"/>
      <c r="AK548" s="451"/>
      <c r="AL548" s="451"/>
      <c r="AM548" s="332"/>
    </row>
    <row r="549" spans="1:39" ht="30" hidden="1" outlineLevel="1">
      <c r="A549" s="567">
        <v>46</v>
      </c>
      <c r="B549" s="454" t="s">
        <v>139</v>
      </c>
      <c r="C549" s="317" t="s">
        <v>25</v>
      </c>
      <c r="D549" s="321"/>
      <c r="E549" s="321"/>
      <c r="F549" s="321"/>
      <c r="G549" s="321"/>
      <c r="H549" s="321"/>
      <c r="I549" s="321"/>
      <c r="J549" s="321"/>
      <c r="K549" s="321"/>
      <c r="L549" s="321"/>
      <c r="M549" s="321"/>
      <c r="N549" s="321">
        <v>0</v>
      </c>
      <c r="O549" s="321"/>
      <c r="P549" s="321"/>
      <c r="Q549" s="321"/>
      <c r="R549" s="321"/>
      <c r="S549" s="321"/>
      <c r="T549" s="321"/>
      <c r="U549" s="321"/>
      <c r="V549" s="321"/>
      <c r="W549" s="321"/>
      <c r="X549" s="321"/>
      <c r="Y549" s="452"/>
      <c r="Z549" s="436"/>
      <c r="AA549" s="436"/>
      <c r="AB549" s="436"/>
      <c r="AC549" s="436"/>
      <c r="AD549" s="436"/>
      <c r="AE549" s="436"/>
      <c r="AF549" s="441"/>
      <c r="AG549" s="441"/>
      <c r="AH549" s="441"/>
      <c r="AI549" s="441"/>
      <c r="AJ549" s="441"/>
      <c r="AK549" s="441"/>
      <c r="AL549" s="441"/>
      <c r="AM549" s="322">
        <f>SUM(Y549:AL549)</f>
        <v>0</v>
      </c>
    </row>
    <row r="550" spans="1:39" hidden="1" outlineLevel="1">
      <c r="A550" s="567"/>
      <c r="B550" s="457" t="s">
        <v>311</v>
      </c>
      <c r="C550" s="317" t="s">
        <v>164</v>
      </c>
      <c r="D550" s="321"/>
      <c r="E550" s="321"/>
      <c r="F550" s="321"/>
      <c r="G550" s="321"/>
      <c r="H550" s="321"/>
      <c r="I550" s="321"/>
      <c r="J550" s="321"/>
      <c r="K550" s="321"/>
      <c r="L550" s="321"/>
      <c r="M550" s="321"/>
      <c r="N550" s="321">
        <f>N549</f>
        <v>0</v>
      </c>
      <c r="O550" s="321"/>
      <c r="P550" s="321"/>
      <c r="Q550" s="321"/>
      <c r="R550" s="321"/>
      <c r="S550" s="321"/>
      <c r="T550" s="321"/>
      <c r="U550" s="321"/>
      <c r="V550" s="321"/>
      <c r="W550" s="321"/>
      <c r="X550" s="321"/>
      <c r="Y550" s="437">
        <f>Y549</f>
        <v>0</v>
      </c>
      <c r="Z550" s="437">
        <f t="shared" ref="Z550" si="1652">Z549</f>
        <v>0</v>
      </c>
      <c r="AA550" s="437">
        <f t="shared" ref="AA550" si="1653">AA549</f>
        <v>0</v>
      </c>
      <c r="AB550" s="437">
        <f t="shared" ref="AB550" si="1654">AB549</f>
        <v>0</v>
      </c>
      <c r="AC550" s="437">
        <f t="shared" ref="AC550" si="1655">AC549</f>
        <v>0</v>
      </c>
      <c r="AD550" s="437">
        <f t="shared" ref="AD550" si="1656">AD549</f>
        <v>0</v>
      </c>
      <c r="AE550" s="437">
        <f t="shared" ref="AE550" si="1657">AE549</f>
        <v>0</v>
      </c>
      <c r="AF550" s="437">
        <f t="shared" ref="AF550" si="1658">AF549</f>
        <v>0</v>
      </c>
      <c r="AG550" s="437">
        <f t="shared" ref="AG550" si="1659">AG549</f>
        <v>0</v>
      </c>
      <c r="AH550" s="437">
        <f t="shared" ref="AH550" si="1660">AH549</f>
        <v>0</v>
      </c>
      <c r="AI550" s="437">
        <f t="shared" ref="AI550" si="1661">AI549</f>
        <v>0</v>
      </c>
      <c r="AJ550" s="437">
        <f t="shared" ref="AJ550" si="1662">AJ549</f>
        <v>0</v>
      </c>
      <c r="AK550" s="437">
        <f t="shared" ref="AK550" si="1663">AK549</f>
        <v>0</v>
      </c>
      <c r="AL550" s="437">
        <f t="shared" ref="AL550" si="1664">AL549</f>
        <v>0</v>
      </c>
      <c r="AM550" s="332"/>
    </row>
    <row r="551" spans="1:39" hidden="1" outlineLevel="1">
      <c r="A551" s="567"/>
      <c r="B551" s="454"/>
      <c r="C551" s="317"/>
      <c r="D551" s="317"/>
      <c r="E551" s="317"/>
      <c r="F551" s="317"/>
      <c r="G551" s="317"/>
      <c r="H551" s="317"/>
      <c r="I551" s="317"/>
      <c r="J551" s="317"/>
      <c r="K551" s="317"/>
      <c r="L551" s="317"/>
      <c r="M551" s="317"/>
      <c r="N551" s="317"/>
      <c r="O551" s="317"/>
      <c r="P551" s="317"/>
      <c r="Q551" s="317"/>
      <c r="R551" s="317"/>
      <c r="S551" s="317"/>
      <c r="T551" s="317"/>
      <c r="U551" s="317"/>
      <c r="V551" s="317"/>
      <c r="W551" s="317"/>
      <c r="X551" s="317"/>
      <c r="Y551" s="438"/>
      <c r="Z551" s="451"/>
      <c r="AA551" s="451"/>
      <c r="AB551" s="451"/>
      <c r="AC551" s="451"/>
      <c r="AD551" s="451"/>
      <c r="AE551" s="451"/>
      <c r="AF551" s="451"/>
      <c r="AG551" s="451"/>
      <c r="AH551" s="451"/>
      <c r="AI551" s="451"/>
      <c r="AJ551" s="451"/>
      <c r="AK551" s="451"/>
      <c r="AL551" s="451"/>
      <c r="AM551" s="332"/>
    </row>
    <row r="552" spans="1:39" ht="30" hidden="1" outlineLevel="1">
      <c r="A552" s="567">
        <v>47</v>
      </c>
      <c r="B552" s="454" t="s">
        <v>140</v>
      </c>
      <c r="C552" s="317" t="s">
        <v>25</v>
      </c>
      <c r="D552" s="321"/>
      <c r="E552" s="321"/>
      <c r="F552" s="321"/>
      <c r="G552" s="321"/>
      <c r="H552" s="321"/>
      <c r="I552" s="321"/>
      <c r="J552" s="321"/>
      <c r="K552" s="321"/>
      <c r="L552" s="321"/>
      <c r="M552" s="321"/>
      <c r="N552" s="321">
        <v>0</v>
      </c>
      <c r="O552" s="321"/>
      <c r="P552" s="321"/>
      <c r="Q552" s="321"/>
      <c r="R552" s="321"/>
      <c r="S552" s="321"/>
      <c r="T552" s="321"/>
      <c r="U552" s="321"/>
      <c r="V552" s="321"/>
      <c r="W552" s="321"/>
      <c r="X552" s="321"/>
      <c r="Y552" s="452"/>
      <c r="Z552" s="436"/>
      <c r="AA552" s="436"/>
      <c r="AB552" s="436"/>
      <c r="AC552" s="436"/>
      <c r="AD552" s="436"/>
      <c r="AE552" s="436"/>
      <c r="AF552" s="441"/>
      <c r="AG552" s="441"/>
      <c r="AH552" s="441"/>
      <c r="AI552" s="441"/>
      <c r="AJ552" s="441"/>
      <c r="AK552" s="441"/>
      <c r="AL552" s="441"/>
      <c r="AM552" s="322">
        <f>SUM(Y552:AL552)</f>
        <v>0</v>
      </c>
    </row>
    <row r="553" spans="1:39" hidden="1" outlineLevel="1">
      <c r="A553" s="567"/>
      <c r="B553" s="457" t="s">
        <v>311</v>
      </c>
      <c r="C553" s="317" t="s">
        <v>164</v>
      </c>
      <c r="D553" s="321"/>
      <c r="E553" s="321"/>
      <c r="F553" s="321"/>
      <c r="G553" s="321"/>
      <c r="H553" s="321"/>
      <c r="I553" s="321"/>
      <c r="J553" s="321"/>
      <c r="K553" s="321"/>
      <c r="L553" s="321"/>
      <c r="M553" s="321"/>
      <c r="N553" s="321">
        <f>N552</f>
        <v>0</v>
      </c>
      <c r="O553" s="321"/>
      <c r="P553" s="321"/>
      <c r="Q553" s="321"/>
      <c r="R553" s="321"/>
      <c r="S553" s="321"/>
      <c r="T553" s="321"/>
      <c r="U553" s="321"/>
      <c r="V553" s="321"/>
      <c r="W553" s="321"/>
      <c r="X553" s="321"/>
      <c r="Y553" s="437">
        <f>Y552</f>
        <v>0</v>
      </c>
      <c r="Z553" s="437">
        <f t="shared" ref="Z553" si="1665">Z552</f>
        <v>0</v>
      </c>
      <c r="AA553" s="437">
        <f t="shared" ref="AA553" si="1666">AA552</f>
        <v>0</v>
      </c>
      <c r="AB553" s="437">
        <f t="shared" ref="AB553" si="1667">AB552</f>
        <v>0</v>
      </c>
      <c r="AC553" s="437">
        <f t="shared" ref="AC553" si="1668">AC552</f>
        <v>0</v>
      </c>
      <c r="AD553" s="437">
        <f t="shared" ref="AD553" si="1669">AD552</f>
        <v>0</v>
      </c>
      <c r="AE553" s="437">
        <f t="shared" ref="AE553" si="1670">AE552</f>
        <v>0</v>
      </c>
      <c r="AF553" s="437">
        <f t="shared" ref="AF553" si="1671">AF552</f>
        <v>0</v>
      </c>
      <c r="AG553" s="437">
        <f t="shared" ref="AG553" si="1672">AG552</f>
        <v>0</v>
      </c>
      <c r="AH553" s="437">
        <f t="shared" ref="AH553" si="1673">AH552</f>
        <v>0</v>
      </c>
      <c r="AI553" s="437">
        <f t="shared" ref="AI553" si="1674">AI552</f>
        <v>0</v>
      </c>
      <c r="AJ553" s="437">
        <f t="shared" ref="AJ553" si="1675">AJ552</f>
        <v>0</v>
      </c>
      <c r="AK553" s="437">
        <f t="shared" ref="AK553" si="1676">AK552</f>
        <v>0</v>
      </c>
      <c r="AL553" s="437">
        <f t="shared" ref="AL553" si="1677">AL552</f>
        <v>0</v>
      </c>
      <c r="AM553" s="332"/>
    </row>
    <row r="554" spans="1:39" hidden="1" outlineLevel="1">
      <c r="A554" s="567"/>
      <c r="B554" s="454"/>
      <c r="C554" s="317"/>
      <c r="D554" s="317"/>
      <c r="E554" s="317"/>
      <c r="F554" s="317"/>
      <c r="G554" s="317"/>
      <c r="H554" s="317"/>
      <c r="I554" s="317"/>
      <c r="J554" s="317"/>
      <c r="K554" s="317"/>
      <c r="L554" s="317"/>
      <c r="M554" s="317"/>
      <c r="N554" s="317"/>
      <c r="O554" s="317"/>
      <c r="P554" s="317"/>
      <c r="Q554" s="317"/>
      <c r="R554" s="317"/>
      <c r="S554" s="317"/>
      <c r="T554" s="317"/>
      <c r="U554" s="317"/>
      <c r="V554" s="317"/>
      <c r="W554" s="317"/>
      <c r="X554" s="317"/>
      <c r="Y554" s="438"/>
      <c r="Z554" s="451"/>
      <c r="AA554" s="451"/>
      <c r="AB554" s="451"/>
      <c r="AC554" s="451"/>
      <c r="AD554" s="451"/>
      <c r="AE554" s="451"/>
      <c r="AF554" s="451"/>
      <c r="AG554" s="451"/>
      <c r="AH554" s="451"/>
      <c r="AI554" s="451"/>
      <c r="AJ554" s="451"/>
      <c r="AK554" s="451"/>
      <c r="AL554" s="451"/>
      <c r="AM554" s="332"/>
    </row>
    <row r="555" spans="1:39" ht="45" hidden="1" outlineLevel="1">
      <c r="A555" s="567">
        <v>48</v>
      </c>
      <c r="B555" s="454" t="s">
        <v>141</v>
      </c>
      <c r="C555" s="317" t="s">
        <v>25</v>
      </c>
      <c r="D555" s="321"/>
      <c r="E555" s="321"/>
      <c r="F555" s="321"/>
      <c r="G555" s="321"/>
      <c r="H555" s="321"/>
      <c r="I555" s="321"/>
      <c r="J555" s="321"/>
      <c r="K555" s="321"/>
      <c r="L555" s="321"/>
      <c r="M555" s="321"/>
      <c r="N555" s="321">
        <v>0</v>
      </c>
      <c r="O555" s="321"/>
      <c r="P555" s="321"/>
      <c r="Q555" s="321"/>
      <c r="R555" s="321"/>
      <c r="S555" s="321"/>
      <c r="T555" s="321"/>
      <c r="U555" s="321"/>
      <c r="V555" s="321"/>
      <c r="W555" s="321"/>
      <c r="X555" s="321"/>
      <c r="Y555" s="452"/>
      <c r="Z555" s="436"/>
      <c r="AA555" s="436"/>
      <c r="AB555" s="436"/>
      <c r="AC555" s="436"/>
      <c r="AD555" s="436"/>
      <c r="AE555" s="436"/>
      <c r="AF555" s="441"/>
      <c r="AG555" s="441"/>
      <c r="AH555" s="441"/>
      <c r="AI555" s="441"/>
      <c r="AJ555" s="441"/>
      <c r="AK555" s="441"/>
      <c r="AL555" s="441"/>
      <c r="AM555" s="322">
        <f>SUM(Y555:AL555)</f>
        <v>0</v>
      </c>
    </row>
    <row r="556" spans="1:39" hidden="1" outlineLevel="1">
      <c r="A556" s="567"/>
      <c r="B556" s="457" t="s">
        <v>311</v>
      </c>
      <c r="C556" s="317" t="s">
        <v>164</v>
      </c>
      <c r="D556" s="321"/>
      <c r="E556" s="321"/>
      <c r="F556" s="321"/>
      <c r="G556" s="321"/>
      <c r="H556" s="321"/>
      <c r="I556" s="321"/>
      <c r="J556" s="321"/>
      <c r="K556" s="321"/>
      <c r="L556" s="321"/>
      <c r="M556" s="321"/>
      <c r="N556" s="321">
        <f>N555</f>
        <v>0</v>
      </c>
      <c r="O556" s="321"/>
      <c r="P556" s="321"/>
      <c r="Q556" s="321"/>
      <c r="R556" s="321"/>
      <c r="S556" s="321"/>
      <c r="T556" s="321"/>
      <c r="U556" s="321"/>
      <c r="V556" s="321"/>
      <c r="W556" s="321"/>
      <c r="X556" s="321"/>
      <c r="Y556" s="437">
        <f>Y555</f>
        <v>0</v>
      </c>
      <c r="Z556" s="437">
        <f t="shared" ref="Z556" si="1678">Z555</f>
        <v>0</v>
      </c>
      <c r="AA556" s="437">
        <f t="shared" ref="AA556" si="1679">AA555</f>
        <v>0</v>
      </c>
      <c r="AB556" s="437">
        <f t="shared" ref="AB556" si="1680">AB555</f>
        <v>0</v>
      </c>
      <c r="AC556" s="437">
        <f t="shared" ref="AC556" si="1681">AC555</f>
        <v>0</v>
      </c>
      <c r="AD556" s="437">
        <f t="shared" ref="AD556" si="1682">AD555</f>
        <v>0</v>
      </c>
      <c r="AE556" s="437">
        <f t="shared" ref="AE556" si="1683">AE555</f>
        <v>0</v>
      </c>
      <c r="AF556" s="437">
        <f t="shared" ref="AF556" si="1684">AF555</f>
        <v>0</v>
      </c>
      <c r="AG556" s="437">
        <f t="shared" ref="AG556" si="1685">AG555</f>
        <v>0</v>
      </c>
      <c r="AH556" s="437">
        <f t="shared" ref="AH556" si="1686">AH555</f>
        <v>0</v>
      </c>
      <c r="AI556" s="437">
        <f t="shared" ref="AI556" si="1687">AI555</f>
        <v>0</v>
      </c>
      <c r="AJ556" s="437">
        <f t="shared" ref="AJ556" si="1688">AJ555</f>
        <v>0</v>
      </c>
      <c r="AK556" s="437">
        <f t="shared" ref="AK556" si="1689">AK555</f>
        <v>0</v>
      </c>
      <c r="AL556" s="437">
        <f t="shared" ref="AL556" si="1690">AL555</f>
        <v>0</v>
      </c>
      <c r="AM556" s="332"/>
    </row>
    <row r="557" spans="1:39" hidden="1" outlineLevel="1">
      <c r="A557" s="567"/>
      <c r="B557" s="454"/>
      <c r="C557" s="317"/>
      <c r="D557" s="317"/>
      <c r="E557" s="317"/>
      <c r="F557" s="317"/>
      <c r="G557" s="317"/>
      <c r="H557" s="317"/>
      <c r="I557" s="317"/>
      <c r="J557" s="317"/>
      <c r="K557" s="317"/>
      <c r="L557" s="317"/>
      <c r="M557" s="317"/>
      <c r="N557" s="317"/>
      <c r="O557" s="317"/>
      <c r="P557" s="317"/>
      <c r="Q557" s="317"/>
      <c r="R557" s="317"/>
      <c r="S557" s="317"/>
      <c r="T557" s="317"/>
      <c r="U557" s="317"/>
      <c r="V557" s="317"/>
      <c r="W557" s="317"/>
      <c r="X557" s="317"/>
      <c r="Y557" s="438"/>
      <c r="Z557" s="451"/>
      <c r="AA557" s="451"/>
      <c r="AB557" s="451"/>
      <c r="AC557" s="451"/>
      <c r="AD557" s="451"/>
      <c r="AE557" s="451"/>
      <c r="AF557" s="451"/>
      <c r="AG557" s="451"/>
      <c r="AH557" s="451"/>
      <c r="AI557" s="451"/>
      <c r="AJ557" s="451"/>
      <c r="AK557" s="451"/>
      <c r="AL557" s="451"/>
      <c r="AM557" s="332"/>
    </row>
    <row r="558" spans="1:39" ht="30" hidden="1" outlineLevel="1">
      <c r="A558" s="567">
        <v>49</v>
      </c>
      <c r="B558" s="454" t="s">
        <v>142</v>
      </c>
      <c r="C558" s="317" t="s">
        <v>25</v>
      </c>
      <c r="D558" s="321"/>
      <c r="E558" s="321"/>
      <c r="F558" s="321"/>
      <c r="G558" s="321"/>
      <c r="H558" s="321"/>
      <c r="I558" s="321"/>
      <c r="J558" s="321"/>
      <c r="K558" s="321"/>
      <c r="L558" s="321"/>
      <c r="M558" s="321"/>
      <c r="N558" s="321">
        <v>0</v>
      </c>
      <c r="O558" s="321"/>
      <c r="P558" s="321"/>
      <c r="Q558" s="321"/>
      <c r="R558" s="321"/>
      <c r="S558" s="321"/>
      <c r="T558" s="321"/>
      <c r="U558" s="321"/>
      <c r="V558" s="321"/>
      <c r="W558" s="321"/>
      <c r="X558" s="321"/>
      <c r="Y558" s="452"/>
      <c r="Z558" s="436"/>
      <c r="AA558" s="436"/>
      <c r="AB558" s="436"/>
      <c r="AC558" s="436"/>
      <c r="AD558" s="436"/>
      <c r="AE558" s="436"/>
      <c r="AF558" s="441"/>
      <c r="AG558" s="441"/>
      <c r="AH558" s="441"/>
      <c r="AI558" s="441"/>
      <c r="AJ558" s="441"/>
      <c r="AK558" s="441"/>
      <c r="AL558" s="441"/>
      <c r="AM558" s="322">
        <f>SUM(Y558:AL558)</f>
        <v>0</v>
      </c>
    </row>
    <row r="559" spans="1:39" hidden="1" outlineLevel="1">
      <c r="A559" s="567"/>
      <c r="B559" s="457" t="s">
        <v>311</v>
      </c>
      <c r="C559" s="317" t="s">
        <v>164</v>
      </c>
      <c r="D559" s="321"/>
      <c r="E559" s="321"/>
      <c r="F559" s="321"/>
      <c r="G559" s="321"/>
      <c r="H559" s="321"/>
      <c r="I559" s="321"/>
      <c r="J559" s="321"/>
      <c r="K559" s="321"/>
      <c r="L559" s="321"/>
      <c r="M559" s="321"/>
      <c r="N559" s="321">
        <f>N558</f>
        <v>0</v>
      </c>
      <c r="O559" s="321"/>
      <c r="P559" s="321"/>
      <c r="Q559" s="321"/>
      <c r="R559" s="321"/>
      <c r="S559" s="321"/>
      <c r="T559" s="321"/>
      <c r="U559" s="321"/>
      <c r="V559" s="321"/>
      <c r="W559" s="321"/>
      <c r="X559" s="321"/>
      <c r="Y559" s="437">
        <f>Y558</f>
        <v>0</v>
      </c>
      <c r="Z559" s="437">
        <f t="shared" ref="Z559" si="1691">Z558</f>
        <v>0</v>
      </c>
      <c r="AA559" s="437">
        <f t="shared" ref="AA559" si="1692">AA558</f>
        <v>0</v>
      </c>
      <c r="AB559" s="437">
        <f t="shared" ref="AB559" si="1693">AB558</f>
        <v>0</v>
      </c>
      <c r="AC559" s="437">
        <f t="shared" ref="AC559" si="1694">AC558</f>
        <v>0</v>
      </c>
      <c r="AD559" s="437">
        <f t="shared" ref="AD559" si="1695">AD558</f>
        <v>0</v>
      </c>
      <c r="AE559" s="437">
        <f t="shared" ref="AE559" si="1696">AE558</f>
        <v>0</v>
      </c>
      <c r="AF559" s="437">
        <f t="shared" ref="AF559" si="1697">AF558</f>
        <v>0</v>
      </c>
      <c r="AG559" s="437">
        <f t="shared" ref="AG559" si="1698">AG558</f>
        <v>0</v>
      </c>
      <c r="AH559" s="437">
        <f t="shared" ref="AH559" si="1699">AH558</f>
        <v>0</v>
      </c>
      <c r="AI559" s="437">
        <f t="shared" ref="AI559" si="1700">AI558</f>
        <v>0</v>
      </c>
      <c r="AJ559" s="437">
        <f t="shared" ref="AJ559" si="1701">AJ558</f>
        <v>0</v>
      </c>
      <c r="AK559" s="437">
        <f t="shared" ref="AK559" si="1702">AK558</f>
        <v>0</v>
      </c>
      <c r="AL559" s="437">
        <f t="shared" ref="AL559" si="1703">AL558</f>
        <v>0</v>
      </c>
      <c r="AM559" s="332"/>
    </row>
    <row r="560" spans="1:39" hidden="1" outlineLevel="1">
      <c r="A560" s="567"/>
      <c r="B560" s="457"/>
      <c r="C560" s="331"/>
      <c r="D560" s="317"/>
      <c r="E560" s="317"/>
      <c r="F560" s="317"/>
      <c r="G560" s="317"/>
      <c r="H560" s="317"/>
      <c r="I560" s="317"/>
      <c r="J560" s="317"/>
      <c r="K560" s="317"/>
      <c r="L560" s="317"/>
      <c r="M560" s="317"/>
      <c r="N560" s="317"/>
      <c r="O560" s="317"/>
      <c r="P560" s="317"/>
      <c r="Q560" s="317"/>
      <c r="R560" s="317"/>
      <c r="S560" s="317"/>
      <c r="T560" s="317"/>
      <c r="U560" s="317"/>
      <c r="V560" s="317"/>
      <c r="W560" s="317"/>
      <c r="X560" s="317"/>
      <c r="Y560" s="327"/>
      <c r="Z560" s="327"/>
      <c r="AA560" s="327"/>
      <c r="AB560" s="327"/>
      <c r="AC560" s="327"/>
      <c r="AD560" s="327"/>
      <c r="AE560" s="327"/>
      <c r="AF560" s="327"/>
      <c r="AG560" s="327"/>
      <c r="AH560" s="327"/>
      <c r="AI560" s="327"/>
      <c r="AJ560" s="327"/>
      <c r="AK560" s="327"/>
      <c r="AL560" s="327"/>
      <c r="AM560" s="332"/>
    </row>
    <row r="561" spans="2:39" ht="15.75" collapsed="1">
      <c r="B561" s="353" t="s">
        <v>295</v>
      </c>
      <c r="C561" s="355"/>
      <c r="D561" s="355">
        <f>SUM(D404:D559)</f>
        <v>0</v>
      </c>
      <c r="E561" s="355"/>
      <c r="F561" s="355"/>
      <c r="G561" s="355"/>
      <c r="H561" s="355"/>
      <c r="I561" s="355"/>
      <c r="J561" s="355"/>
      <c r="K561" s="355"/>
      <c r="L561" s="355"/>
      <c r="M561" s="355"/>
      <c r="N561" s="355"/>
      <c r="O561" s="355">
        <f>SUM(O404:X559)</f>
        <v>0</v>
      </c>
      <c r="P561" s="355"/>
      <c r="Q561" s="355"/>
      <c r="R561" s="355"/>
      <c r="S561" s="355"/>
      <c r="T561" s="355"/>
      <c r="U561" s="355"/>
      <c r="V561" s="355"/>
      <c r="W561" s="355"/>
      <c r="X561" s="355"/>
      <c r="Y561" s="355">
        <f>IF(Y402="kWh",SUMPRODUCT(D404:D559,Y404:Y559))</f>
        <v>0</v>
      </c>
      <c r="Z561" s="355">
        <f>IF(Z402="kWh",SUMPRODUCT(D404:D559,Z404:Z559))</f>
        <v>0</v>
      </c>
      <c r="AA561" s="355">
        <f>IF(AA402="kw",SUMPRODUCT(N404:N559,O404:O559,AA404:AA559),SUMPRODUCT(D404:D559,AA404:AA559))</f>
        <v>0</v>
      </c>
      <c r="AB561" s="355">
        <f>IF(AB402="kw",SUMPRODUCT(N404:N559,O404:O559,AB404:AB559),SUMPRODUCT(D404:D559,AB404:AB559))</f>
        <v>0</v>
      </c>
      <c r="AC561" s="355">
        <f>IF(AC402="kw",SUMPRODUCT(N404:N559,O404:O559,AC404:AC559),SUMPRODUCT(D404:D559,AC404:AC559))</f>
        <v>0</v>
      </c>
      <c r="AD561" s="355">
        <f>IF(AD402="kw",SUMPRODUCT(N404:N559,O404:O559,AD404:AD559),SUMPRODUCT(D404:D559,AD404:AD559))</f>
        <v>0</v>
      </c>
      <c r="AE561" s="355">
        <f>IF(AE402="kw",SUMPRODUCT(N404:N559,O404:O559,AE404:AE559),SUMPRODUCT(D404:D559,AE404:AE559))</f>
        <v>0</v>
      </c>
      <c r="AF561" s="355">
        <f>IF(AF402="kw",SUMPRODUCT(N404:N559,O404:O559,AF404:AF559),SUMPRODUCT(D404:D559,AF404:AF559))</f>
        <v>0</v>
      </c>
      <c r="AG561" s="355">
        <f>IF(AG402="kw",SUMPRODUCT(N404:N559,O404:O559,AG404:AG559),SUMPRODUCT(D404:D559,AG404:AG559))</f>
        <v>0</v>
      </c>
      <c r="AH561" s="355">
        <f>IF(AH402="kw",SUMPRODUCT(N404:N559,O404:O559,AH404:AH559),SUMPRODUCT(D404:D559,AH404:AH559))</f>
        <v>0</v>
      </c>
      <c r="AI561" s="355">
        <f>IF(AI402="kw",SUMPRODUCT(N404:N559,O404:O559,AI404:AI559),SUMPRODUCT(D404:D559,AI404:AI559))</f>
        <v>0</v>
      </c>
      <c r="AJ561" s="355">
        <f>IF(AJ402="kw",SUMPRODUCT(N404:N559,O404:O559,AJ404:AJ559),SUMPRODUCT(D404:D559,AJ404:AJ559))</f>
        <v>0</v>
      </c>
      <c r="AK561" s="355">
        <f>IF(AK402="kw",SUMPRODUCT(N404:N559,O404:O559,AK404:AK559),SUMPRODUCT(D404:D559,AK404:AK559))</f>
        <v>0</v>
      </c>
      <c r="AL561" s="355">
        <f>IF(AL402="kw",SUMPRODUCT(N404:N559,O404:O559,AL404:AL559),SUMPRODUCT(D404:D559,AL404:AL559))</f>
        <v>0</v>
      </c>
      <c r="AM561" s="356"/>
    </row>
    <row r="562" spans="2:39" ht="15.75">
      <c r="B562" s="417" t="s">
        <v>296</v>
      </c>
      <c r="C562" s="418"/>
      <c r="D562" s="418"/>
      <c r="E562" s="418"/>
      <c r="F562" s="418"/>
      <c r="G562" s="418"/>
      <c r="H562" s="418"/>
      <c r="I562" s="418"/>
      <c r="J562" s="418"/>
      <c r="K562" s="418"/>
      <c r="L562" s="418"/>
      <c r="M562" s="418"/>
      <c r="N562" s="418"/>
      <c r="O562" s="418"/>
      <c r="P562" s="418"/>
      <c r="Q562" s="418"/>
      <c r="R562" s="418"/>
      <c r="S562" s="418"/>
      <c r="T562" s="418"/>
      <c r="U562" s="418"/>
      <c r="V562" s="418"/>
      <c r="W562" s="418"/>
      <c r="X562" s="418"/>
      <c r="Y562" s="418">
        <f>HLOOKUP(Y218,'2. LRAMVA Threshold'!$B$42:$Q$53,9,FALSE)</f>
        <v>0</v>
      </c>
      <c r="Z562" s="418">
        <f>HLOOKUP(Z218,'2. LRAMVA Threshold'!$B$42:$Q$53,9,FALSE)</f>
        <v>0</v>
      </c>
      <c r="AA562" s="418">
        <f>HLOOKUP(AA218,'2. LRAMVA Threshold'!$B$42:$Q$53,9,FALSE)</f>
        <v>0</v>
      </c>
      <c r="AB562" s="418">
        <f>HLOOKUP(AB218,'2. LRAMVA Threshold'!$B$42:$Q$53,9,FALSE)</f>
        <v>0</v>
      </c>
      <c r="AC562" s="418">
        <f>HLOOKUP(AC218,'2. LRAMVA Threshold'!$B$42:$Q$53,9,FALSE)</f>
        <v>0</v>
      </c>
      <c r="AD562" s="418">
        <f>HLOOKUP(AD218,'2. LRAMVA Threshold'!$B$42:$Q$53,9,FALSE)</f>
        <v>0</v>
      </c>
      <c r="AE562" s="418">
        <f>HLOOKUP(AE218,'2. LRAMVA Threshold'!$B$42:$Q$53,9,FALSE)</f>
        <v>0</v>
      </c>
      <c r="AF562" s="418">
        <f>HLOOKUP(AF218,'2. LRAMVA Threshold'!$B$42:$Q$53,9,FALSE)</f>
        <v>0</v>
      </c>
      <c r="AG562" s="418">
        <f>HLOOKUP(AG218,'2. LRAMVA Threshold'!$B$42:$Q$53,9,FALSE)</f>
        <v>0</v>
      </c>
      <c r="AH562" s="418">
        <f>HLOOKUP(AH218,'2. LRAMVA Threshold'!$B$42:$Q$53,9,FALSE)</f>
        <v>0</v>
      </c>
      <c r="AI562" s="418">
        <f>HLOOKUP(AI218,'2. LRAMVA Threshold'!$B$42:$Q$53,9,FALSE)</f>
        <v>0</v>
      </c>
      <c r="AJ562" s="418">
        <f>HLOOKUP(AJ218,'2. LRAMVA Threshold'!$B$42:$Q$53,9,FALSE)</f>
        <v>0</v>
      </c>
      <c r="AK562" s="418">
        <f>HLOOKUP(AK218,'2. LRAMVA Threshold'!$B$42:$Q$53,9,FALSE)</f>
        <v>0</v>
      </c>
      <c r="AL562" s="418">
        <f>HLOOKUP(AL218,'2. LRAMVA Threshold'!$B$42:$Q$53,9,FALSE)</f>
        <v>0</v>
      </c>
      <c r="AM562" s="419"/>
    </row>
    <row r="563" spans="2:39">
      <c r="B563" s="420"/>
      <c r="C563" s="458"/>
      <c r="D563" s="459"/>
      <c r="E563" s="459"/>
      <c r="F563" s="459"/>
      <c r="G563" s="459"/>
      <c r="H563" s="459"/>
      <c r="I563" s="459"/>
      <c r="J563" s="459"/>
      <c r="K563" s="459"/>
      <c r="L563" s="459"/>
      <c r="M563" s="459"/>
      <c r="N563" s="459"/>
      <c r="O563" s="460"/>
      <c r="P563" s="459"/>
      <c r="Q563" s="459"/>
      <c r="R563" s="459"/>
      <c r="S563" s="461"/>
      <c r="T563" s="461"/>
      <c r="U563" s="461"/>
      <c r="V563" s="461"/>
      <c r="W563" s="459"/>
      <c r="X563" s="459"/>
      <c r="Y563" s="462"/>
      <c r="Z563" s="462"/>
      <c r="AA563" s="462"/>
      <c r="AB563" s="462"/>
      <c r="AC563" s="462"/>
      <c r="AD563" s="462"/>
      <c r="AE563" s="462"/>
      <c r="AF563" s="425"/>
      <c r="AG563" s="425"/>
      <c r="AH563" s="425"/>
      <c r="AI563" s="425"/>
      <c r="AJ563" s="425"/>
      <c r="AK563" s="425"/>
      <c r="AL563" s="425"/>
      <c r="AM563" s="426"/>
    </row>
    <row r="564" spans="2:39">
      <c r="B564" s="350" t="s">
        <v>297</v>
      </c>
      <c r="C564" s="364"/>
      <c r="D564" s="364"/>
      <c r="E564" s="402"/>
      <c r="F564" s="402"/>
      <c r="G564" s="402"/>
      <c r="H564" s="402"/>
      <c r="I564" s="402"/>
      <c r="J564" s="402"/>
      <c r="K564" s="402"/>
      <c r="L564" s="402"/>
      <c r="M564" s="402"/>
      <c r="N564" s="402"/>
      <c r="O564" s="317"/>
      <c r="P564" s="366"/>
      <c r="Q564" s="366"/>
      <c r="R564" s="366"/>
      <c r="S564" s="365"/>
      <c r="T564" s="365"/>
      <c r="U564" s="365"/>
      <c r="V564" s="365"/>
      <c r="W564" s="366"/>
      <c r="X564" s="366"/>
      <c r="Y564" s="367">
        <f>HLOOKUP(Y$35,'3.  Distribution Rates'!$C$122:$P$133,9,FALSE)</f>
        <v>0</v>
      </c>
      <c r="Z564" s="367">
        <f>HLOOKUP(Z$35,'3.  Distribution Rates'!$C$122:$P$133,9,FALSE)</f>
        <v>0</v>
      </c>
      <c r="AA564" s="367">
        <f>HLOOKUP(AA$35,'3.  Distribution Rates'!$C$122:$P$133,9,FALSE)</f>
        <v>0</v>
      </c>
      <c r="AB564" s="367">
        <f>HLOOKUP(AB$35,'3.  Distribution Rates'!$C$122:$P$133,9,FALSE)</f>
        <v>0</v>
      </c>
      <c r="AC564" s="367">
        <f>HLOOKUP(AC$35,'3.  Distribution Rates'!$C$122:$P$133,9,FALSE)</f>
        <v>0</v>
      </c>
      <c r="AD564" s="367">
        <f>HLOOKUP(AD$35,'3.  Distribution Rates'!$C$122:$P$133,9,FALSE)</f>
        <v>0</v>
      </c>
      <c r="AE564" s="367">
        <f>HLOOKUP(AE$35,'3.  Distribution Rates'!$C$122:$P$133,9,FALSE)</f>
        <v>0</v>
      </c>
      <c r="AF564" s="367">
        <f>HLOOKUP(AF$35,'3.  Distribution Rates'!$C$122:$P$133,9,FALSE)</f>
        <v>0</v>
      </c>
      <c r="AG564" s="367">
        <f>HLOOKUP(AG$35,'3.  Distribution Rates'!$C$122:$P$133,9,FALSE)</f>
        <v>0</v>
      </c>
      <c r="AH564" s="367">
        <f>HLOOKUP(AH$35,'3.  Distribution Rates'!$C$122:$P$133,9,FALSE)</f>
        <v>0</v>
      </c>
      <c r="AI564" s="367">
        <f>HLOOKUP(AI$35,'3.  Distribution Rates'!$C$122:$P$133,9,FALSE)</f>
        <v>0</v>
      </c>
      <c r="AJ564" s="367">
        <f>HLOOKUP(AJ$35,'3.  Distribution Rates'!$C$122:$P$133,9,FALSE)</f>
        <v>0</v>
      </c>
      <c r="AK564" s="367">
        <f>HLOOKUP(AK$35,'3.  Distribution Rates'!$C$122:$P$133,9,FALSE)</f>
        <v>0</v>
      </c>
      <c r="AL564" s="367">
        <f>HLOOKUP(AL$35,'3.  Distribution Rates'!$C$122:$P$133,9,FALSE)</f>
        <v>0</v>
      </c>
      <c r="AM564" s="467"/>
    </row>
    <row r="565" spans="2:39">
      <c r="B565" s="350" t="s">
        <v>298</v>
      </c>
      <c r="C565" s="371"/>
      <c r="D565" s="335"/>
      <c r="E565" s="305"/>
      <c r="F565" s="305"/>
      <c r="G565" s="305"/>
      <c r="H565" s="305"/>
      <c r="I565" s="305"/>
      <c r="J565" s="305"/>
      <c r="K565" s="305"/>
      <c r="L565" s="305"/>
      <c r="M565" s="305"/>
      <c r="N565" s="305"/>
      <c r="O565" s="317"/>
      <c r="P565" s="305"/>
      <c r="Q565" s="305"/>
      <c r="R565" s="305"/>
      <c r="S565" s="335"/>
      <c r="T565" s="335"/>
      <c r="U565" s="335"/>
      <c r="V565" s="335"/>
      <c r="W565" s="305"/>
      <c r="X565" s="305"/>
      <c r="Y565" s="404">
        <f>'4.  2011-2014 LRAM'!Y140*Y564</f>
        <v>0</v>
      </c>
      <c r="Z565" s="404">
        <f>'4.  2011-2014 LRAM'!Z140*Z564</f>
        <v>0</v>
      </c>
      <c r="AA565" s="404">
        <f>'4.  2011-2014 LRAM'!AA140*AA564</f>
        <v>0</v>
      </c>
      <c r="AB565" s="404">
        <f>'4.  2011-2014 LRAM'!AB140*AB564</f>
        <v>0</v>
      </c>
      <c r="AC565" s="404">
        <f>'4.  2011-2014 LRAM'!AC140*AC564</f>
        <v>0</v>
      </c>
      <c r="AD565" s="404">
        <f>'4.  2011-2014 LRAM'!AD140*AD564</f>
        <v>0</v>
      </c>
      <c r="AE565" s="404">
        <f>'4.  2011-2014 LRAM'!AE140*AE564</f>
        <v>0</v>
      </c>
      <c r="AF565" s="404">
        <f>'4.  2011-2014 LRAM'!AF140*AF564</f>
        <v>0</v>
      </c>
      <c r="AG565" s="404">
        <f>'4.  2011-2014 LRAM'!AG140*AG564</f>
        <v>0</v>
      </c>
      <c r="AH565" s="404">
        <f>'4.  2011-2014 LRAM'!AH140*AH564</f>
        <v>0</v>
      </c>
      <c r="AI565" s="404">
        <f>'4.  2011-2014 LRAM'!AI140*AI564</f>
        <v>0</v>
      </c>
      <c r="AJ565" s="404">
        <f>'4.  2011-2014 LRAM'!AJ140*AJ564</f>
        <v>0</v>
      </c>
      <c r="AK565" s="404">
        <f>'4.  2011-2014 LRAM'!AK140*AK564</f>
        <v>0</v>
      </c>
      <c r="AL565" s="404">
        <f>'4.  2011-2014 LRAM'!AL140*AL564</f>
        <v>0</v>
      </c>
      <c r="AM565" s="403">
        <f t="shared" ref="AM565:AM571" si="1704">SUM(Y565:AL565)</f>
        <v>0</v>
      </c>
    </row>
    <row r="566" spans="2:39">
      <c r="B566" s="350" t="s">
        <v>299</v>
      </c>
      <c r="C566" s="371"/>
      <c r="D566" s="335"/>
      <c r="E566" s="305"/>
      <c r="F566" s="305"/>
      <c r="G566" s="305"/>
      <c r="H566" s="305"/>
      <c r="I566" s="305"/>
      <c r="J566" s="305"/>
      <c r="K566" s="305"/>
      <c r="L566" s="305"/>
      <c r="M566" s="305"/>
      <c r="N566" s="305"/>
      <c r="O566" s="317"/>
      <c r="P566" s="305"/>
      <c r="Q566" s="305"/>
      <c r="R566" s="305"/>
      <c r="S566" s="335"/>
      <c r="T566" s="335"/>
      <c r="U566" s="335"/>
      <c r="V566" s="335"/>
      <c r="W566" s="305"/>
      <c r="X566" s="305"/>
      <c r="Y566" s="404">
        <f>'4.  2011-2014 LRAM'!Y269*Y564</f>
        <v>0</v>
      </c>
      <c r="Z566" s="404">
        <f>'4.  2011-2014 LRAM'!Z269*Z564</f>
        <v>0</v>
      </c>
      <c r="AA566" s="404">
        <f>'4.  2011-2014 LRAM'!AA269*AA564</f>
        <v>0</v>
      </c>
      <c r="AB566" s="404">
        <f>'4.  2011-2014 LRAM'!AB269*AB564</f>
        <v>0</v>
      </c>
      <c r="AC566" s="404">
        <f>'4.  2011-2014 LRAM'!AC269*AC564</f>
        <v>0</v>
      </c>
      <c r="AD566" s="404">
        <f>'4.  2011-2014 LRAM'!AD269*AD564</f>
        <v>0</v>
      </c>
      <c r="AE566" s="404">
        <f>'4.  2011-2014 LRAM'!AE269*AE564</f>
        <v>0</v>
      </c>
      <c r="AF566" s="404">
        <f>'4.  2011-2014 LRAM'!AF269*AF564</f>
        <v>0</v>
      </c>
      <c r="AG566" s="404">
        <f>'4.  2011-2014 LRAM'!AG269*AG564</f>
        <v>0</v>
      </c>
      <c r="AH566" s="404">
        <f>'4.  2011-2014 LRAM'!AH269*AH564</f>
        <v>0</v>
      </c>
      <c r="AI566" s="404">
        <f>'4.  2011-2014 LRAM'!AI269*AI564</f>
        <v>0</v>
      </c>
      <c r="AJ566" s="404">
        <f>'4.  2011-2014 LRAM'!AJ269*AJ564</f>
        <v>0</v>
      </c>
      <c r="AK566" s="404">
        <f>'4.  2011-2014 LRAM'!AK269*AK564</f>
        <v>0</v>
      </c>
      <c r="AL566" s="404">
        <f>'4.  2011-2014 LRAM'!AL269*AL564</f>
        <v>0</v>
      </c>
      <c r="AM566" s="403">
        <f t="shared" si="1704"/>
        <v>0</v>
      </c>
    </row>
    <row r="567" spans="2:39">
      <c r="B567" s="350" t="s">
        <v>300</v>
      </c>
      <c r="C567" s="371"/>
      <c r="D567" s="335"/>
      <c r="E567" s="305"/>
      <c r="F567" s="305"/>
      <c r="G567" s="305"/>
      <c r="H567" s="305"/>
      <c r="I567" s="305"/>
      <c r="J567" s="305"/>
      <c r="K567" s="305"/>
      <c r="L567" s="305"/>
      <c r="M567" s="305"/>
      <c r="N567" s="305"/>
      <c r="O567" s="317"/>
      <c r="P567" s="305"/>
      <c r="Q567" s="305"/>
      <c r="R567" s="305"/>
      <c r="S567" s="335"/>
      <c r="T567" s="335"/>
      <c r="U567" s="335"/>
      <c r="V567" s="335"/>
      <c r="W567" s="305"/>
      <c r="X567" s="305"/>
      <c r="Y567" s="404">
        <f>'4.  2011-2014 LRAM'!Y398*Y564</f>
        <v>0</v>
      </c>
      <c r="Z567" s="404">
        <f>'4.  2011-2014 LRAM'!Z398*Z564</f>
        <v>0</v>
      </c>
      <c r="AA567" s="404">
        <f>'4.  2011-2014 LRAM'!AA398*AA564</f>
        <v>0</v>
      </c>
      <c r="AB567" s="404">
        <f>'4.  2011-2014 LRAM'!AB398*AB564</f>
        <v>0</v>
      </c>
      <c r="AC567" s="404">
        <f>'4.  2011-2014 LRAM'!AC398*AC564</f>
        <v>0</v>
      </c>
      <c r="AD567" s="404">
        <f>'4.  2011-2014 LRAM'!AD398*AD564</f>
        <v>0</v>
      </c>
      <c r="AE567" s="404">
        <f>'4.  2011-2014 LRAM'!AE398*AE564</f>
        <v>0</v>
      </c>
      <c r="AF567" s="404">
        <f>'4.  2011-2014 LRAM'!AF398*AF564</f>
        <v>0</v>
      </c>
      <c r="AG567" s="404">
        <f>'4.  2011-2014 LRAM'!AG398*AG564</f>
        <v>0</v>
      </c>
      <c r="AH567" s="404">
        <f>'4.  2011-2014 LRAM'!AH398*AH564</f>
        <v>0</v>
      </c>
      <c r="AI567" s="404">
        <f>'4.  2011-2014 LRAM'!AI398*AI564</f>
        <v>0</v>
      </c>
      <c r="AJ567" s="404">
        <f>'4.  2011-2014 LRAM'!AJ398*AJ564</f>
        <v>0</v>
      </c>
      <c r="AK567" s="404">
        <f>'4.  2011-2014 LRAM'!AK398*AK564</f>
        <v>0</v>
      </c>
      <c r="AL567" s="404">
        <f>'4.  2011-2014 LRAM'!AL398*AL564</f>
        <v>0</v>
      </c>
      <c r="AM567" s="403">
        <f t="shared" si="1704"/>
        <v>0</v>
      </c>
    </row>
    <row r="568" spans="2:39">
      <c r="B568" s="350" t="s">
        <v>301</v>
      </c>
      <c r="C568" s="371"/>
      <c r="D568" s="335"/>
      <c r="E568" s="305"/>
      <c r="F568" s="305"/>
      <c r="G568" s="305"/>
      <c r="H568" s="305"/>
      <c r="I568" s="305"/>
      <c r="J568" s="305"/>
      <c r="K568" s="305"/>
      <c r="L568" s="305"/>
      <c r="M568" s="305"/>
      <c r="N568" s="305"/>
      <c r="O568" s="317"/>
      <c r="P568" s="305"/>
      <c r="Q568" s="305"/>
      <c r="R568" s="305"/>
      <c r="S568" s="335"/>
      <c r="T568" s="335"/>
      <c r="U568" s="335"/>
      <c r="V568" s="335"/>
      <c r="W568" s="305"/>
      <c r="X568" s="305"/>
      <c r="Y568" s="404">
        <f>'4.  2011-2014 LRAM'!Y528*Y564</f>
        <v>0</v>
      </c>
      <c r="Z568" s="404">
        <f>'4.  2011-2014 LRAM'!Z528*Z564</f>
        <v>0</v>
      </c>
      <c r="AA568" s="404">
        <f>'4.  2011-2014 LRAM'!AA528*AA564</f>
        <v>0</v>
      </c>
      <c r="AB568" s="404">
        <f>'4.  2011-2014 LRAM'!AB528*AB564</f>
        <v>0</v>
      </c>
      <c r="AC568" s="404">
        <f>'4.  2011-2014 LRAM'!AC528*AC564</f>
        <v>0</v>
      </c>
      <c r="AD568" s="404">
        <f>'4.  2011-2014 LRAM'!AD528*AD564</f>
        <v>0</v>
      </c>
      <c r="AE568" s="404">
        <f>'4.  2011-2014 LRAM'!AE528*AE564</f>
        <v>0</v>
      </c>
      <c r="AF568" s="404">
        <f>'4.  2011-2014 LRAM'!AF528*AF564</f>
        <v>0</v>
      </c>
      <c r="AG568" s="404">
        <f>'4.  2011-2014 LRAM'!AG528*AG564</f>
        <v>0</v>
      </c>
      <c r="AH568" s="404">
        <f>'4.  2011-2014 LRAM'!AH528*AH564</f>
        <v>0</v>
      </c>
      <c r="AI568" s="404">
        <f>'4.  2011-2014 LRAM'!AI528*AI564</f>
        <v>0</v>
      </c>
      <c r="AJ568" s="404">
        <f>'4.  2011-2014 LRAM'!AJ528*AJ564</f>
        <v>0</v>
      </c>
      <c r="AK568" s="404">
        <f>'4.  2011-2014 LRAM'!AK528*AK564</f>
        <v>0</v>
      </c>
      <c r="AL568" s="404">
        <f>'4.  2011-2014 LRAM'!AL528*AL564</f>
        <v>0</v>
      </c>
      <c r="AM568" s="403">
        <f t="shared" si="1704"/>
        <v>0</v>
      </c>
    </row>
    <row r="569" spans="2:39">
      <c r="B569" s="350" t="s">
        <v>302</v>
      </c>
      <c r="C569" s="371"/>
      <c r="D569" s="335"/>
      <c r="E569" s="305"/>
      <c r="F569" s="305"/>
      <c r="G569" s="305"/>
      <c r="H569" s="305"/>
      <c r="I569" s="305"/>
      <c r="J569" s="305"/>
      <c r="K569" s="305"/>
      <c r="L569" s="305"/>
      <c r="M569" s="305"/>
      <c r="N569" s="305"/>
      <c r="O569" s="317"/>
      <c r="P569" s="305"/>
      <c r="Q569" s="305"/>
      <c r="R569" s="305"/>
      <c r="S569" s="335"/>
      <c r="T569" s="335"/>
      <c r="U569" s="335"/>
      <c r="V569" s="335"/>
      <c r="W569" s="305"/>
      <c r="X569" s="305"/>
      <c r="Y569" s="404">
        <f t="shared" ref="Y569:AL569" si="1705">Y209*Y564</f>
        <v>0</v>
      </c>
      <c r="Z569" s="404">
        <f t="shared" si="1705"/>
        <v>0</v>
      </c>
      <c r="AA569" s="404">
        <f t="shared" si="1705"/>
        <v>0</v>
      </c>
      <c r="AB569" s="404">
        <f t="shared" si="1705"/>
        <v>0</v>
      </c>
      <c r="AC569" s="404">
        <f t="shared" si="1705"/>
        <v>0</v>
      </c>
      <c r="AD569" s="404">
        <f t="shared" si="1705"/>
        <v>0</v>
      </c>
      <c r="AE569" s="404">
        <f t="shared" si="1705"/>
        <v>0</v>
      </c>
      <c r="AF569" s="404">
        <f t="shared" si="1705"/>
        <v>0</v>
      </c>
      <c r="AG569" s="404">
        <f t="shared" si="1705"/>
        <v>0</v>
      </c>
      <c r="AH569" s="404">
        <f t="shared" si="1705"/>
        <v>0</v>
      </c>
      <c r="AI569" s="404">
        <f t="shared" si="1705"/>
        <v>0</v>
      </c>
      <c r="AJ569" s="404">
        <f t="shared" si="1705"/>
        <v>0</v>
      </c>
      <c r="AK569" s="404">
        <f t="shared" si="1705"/>
        <v>0</v>
      </c>
      <c r="AL569" s="404">
        <f t="shared" si="1705"/>
        <v>0</v>
      </c>
      <c r="AM569" s="403">
        <f t="shared" si="1704"/>
        <v>0</v>
      </c>
    </row>
    <row r="570" spans="2:39">
      <c r="B570" s="350" t="s">
        <v>303</v>
      </c>
      <c r="C570" s="371"/>
      <c r="D570" s="335"/>
      <c r="E570" s="305"/>
      <c r="F570" s="305"/>
      <c r="G570" s="305"/>
      <c r="H570" s="305"/>
      <c r="I570" s="305"/>
      <c r="J570" s="305"/>
      <c r="K570" s="305"/>
      <c r="L570" s="305"/>
      <c r="M570" s="305"/>
      <c r="N570" s="305"/>
      <c r="O570" s="317"/>
      <c r="P570" s="305"/>
      <c r="Q570" s="305"/>
      <c r="R570" s="305"/>
      <c r="S570" s="335"/>
      <c r="T570" s="335"/>
      <c r="U570" s="335"/>
      <c r="V570" s="335"/>
      <c r="W570" s="305"/>
      <c r="X570" s="305"/>
      <c r="Y570" s="404">
        <f t="shared" ref="Y570:AL570" si="1706">Y392*Y564</f>
        <v>0</v>
      </c>
      <c r="Z570" s="404">
        <f t="shared" si="1706"/>
        <v>0</v>
      </c>
      <c r="AA570" s="404">
        <f t="shared" si="1706"/>
        <v>0</v>
      </c>
      <c r="AB570" s="404">
        <f t="shared" si="1706"/>
        <v>0</v>
      </c>
      <c r="AC570" s="404">
        <f t="shared" si="1706"/>
        <v>0</v>
      </c>
      <c r="AD570" s="404">
        <f t="shared" si="1706"/>
        <v>0</v>
      </c>
      <c r="AE570" s="404">
        <f t="shared" si="1706"/>
        <v>0</v>
      </c>
      <c r="AF570" s="404">
        <f t="shared" si="1706"/>
        <v>0</v>
      </c>
      <c r="AG570" s="404">
        <f t="shared" si="1706"/>
        <v>0</v>
      </c>
      <c r="AH570" s="404">
        <f t="shared" si="1706"/>
        <v>0</v>
      </c>
      <c r="AI570" s="404">
        <f t="shared" si="1706"/>
        <v>0</v>
      </c>
      <c r="AJ570" s="404">
        <f t="shared" si="1706"/>
        <v>0</v>
      </c>
      <c r="AK570" s="404">
        <f t="shared" si="1706"/>
        <v>0</v>
      </c>
      <c r="AL570" s="404">
        <f t="shared" si="1706"/>
        <v>0</v>
      </c>
      <c r="AM570" s="403">
        <f t="shared" si="1704"/>
        <v>0</v>
      </c>
    </row>
    <row r="571" spans="2:39">
      <c r="B571" s="350" t="s">
        <v>304</v>
      </c>
      <c r="C571" s="371"/>
      <c r="D571" s="335"/>
      <c r="E571" s="305"/>
      <c r="F571" s="305"/>
      <c r="G571" s="305"/>
      <c r="H571" s="305"/>
      <c r="I571" s="305"/>
      <c r="J571" s="305"/>
      <c r="K571" s="305"/>
      <c r="L571" s="305"/>
      <c r="M571" s="305"/>
      <c r="N571" s="305"/>
      <c r="O571" s="317"/>
      <c r="P571" s="305"/>
      <c r="Q571" s="305"/>
      <c r="R571" s="305"/>
      <c r="S571" s="335"/>
      <c r="T571" s="335"/>
      <c r="U571" s="335"/>
      <c r="V571" s="335"/>
      <c r="W571" s="305"/>
      <c r="X571" s="305"/>
      <c r="Y571" s="404">
        <f>Y561*Y564</f>
        <v>0</v>
      </c>
      <c r="Z571" s="404">
        <f t="shared" ref="Z571:AL571" si="1707">Z561*Z564</f>
        <v>0</v>
      </c>
      <c r="AA571" s="404">
        <f t="shared" si="1707"/>
        <v>0</v>
      </c>
      <c r="AB571" s="404">
        <f t="shared" si="1707"/>
        <v>0</v>
      </c>
      <c r="AC571" s="404">
        <f t="shared" si="1707"/>
        <v>0</v>
      </c>
      <c r="AD571" s="404">
        <f t="shared" si="1707"/>
        <v>0</v>
      </c>
      <c r="AE571" s="404">
        <f t="shared" si="1707"/>
        <v>0</v>
      </c>
      <c r="AF571" s="404">
        <f t="shared" si="1707"/>
        <v>0</v>
      </c>
      <c r="AG571" s="404">
        <f t="shared" si="1707"/>
        <v>0</v>
      </c>
      <c r="AH571" s="404">
        <f t="shared" si="1707"/>
        <v>0</v>
      </c>
      <c r="AI571" s="404">
        <f t="shared" si="1707"/>
        <v>0</v>
      </c>
      <c r="AJ571" s="404">
        <f t="shared" si="1707"/>
        <v>0</v>
      </c>
      <c r="AK571" s="404">
        <f t="shared" si="1707"/>
        <v>0</v>
      </c>
      <c r="AL571" s="404">
        <f t="shared" si="1707"/>
        <v>0</v>
      </c>
      <c r="AM571" s="403">
        <f t="shared" si="1704"/>
        <v>0</v>
      </c>
    </row>
    <row r="572" spans="2:39" ht="15.75">
      <c r="B572" s="375" t="s">
        <v>305</v>
      </c>
      <c r="C572" s="371"/>
      <c r="D572" s="362"/>
      <c r="E572" s="360"/>
      <c r="F572" s="360"/>
      <c r="G572" s="360"/>
      <c r="H572" s="360"/>
      <c r="I572" s="360"/>
      <c r="J572" s="360"/>
      <c r="K572" s="360"/>
      <c r="L572" s="360"/>
      <c r="M572" s="360"/>
      <c r="N572" s="360"/>
      <c r="O572" s="326"/>
      <c r="P572" s="360"/>
      <c r="Q572" s="360"/>
      <c r="R572" s="360"/>
      <c r="S572" s="362"/>
      <c r="T572" s="362"/>
      <c r="U572" s="362"/>
      <c r="V572" s="362"/>
      <c r="W572" s="360"/>
      <c r="X572" s="360"/>
      <c r="Y572" s="372">
        <f>SUM(Y565:Y571)</f>
        <v>0</v>
      </c>
      <c r="Z572" s="372">
        <f>SUM(Z565:Z571)</f>
        <v>0</v>
      </c>
      <c r="AA572" s="372">
        <f t="shared" ref="AA572:AE572" si="1708">SUM(AA565:AA571)</f>
        <v>0</v>
      </c>
      <c r="AB572" s="372">
        <f t="shared" si="1708"/>
        <v>0</v>
      </c>
      <c r="AC572" s="372">
        <f t="shared" si="1708"/>
        <v>0</v>
      </c>
      <c r="AD572" s="372">
        <f t="shared" si="1708"/>
        <v>0</v>
      </c>
      <c r="AE572" s="372">
        <f t="shared" si="1708"/>
        <v>0</v>
      </c>
      <c r="AF572" s="372">
        <f>SUM(AF565:AF571)</f>
        <v>0</v>
      </c>
      <c r="AG572" s="372">
        <f>SUM(AG565:AG571)</f>
        <v>0</v>
      </c>
      <c r="AH572" s="372">
        <f t="shared" ref="AH572:AL572" si="1709">SUM(AH565:AH571)</f>
        <v>0</v>
      </c>
      <c r="AI572" s="372">
        <f t="shared" si="1709"/>
        <v>0</v>
      </c>
      <c r="AJ572" s="372">
        <f t="shared" si="1709"/>
        <v>0</v>
      </c>
      <c r="AK572" s="372">
        <f t="shared" si="1709"/>
        <v>0</v>
      </c>
      <c r="AL572" s="372">
        <f t="shared" si="1709"/>
        <v>0</v>
      </c>
      <c r="AM572" s="374">
        <f>SUM(AM565:AM571)</f>
        <v>0</v>
      </c>
    </row>
    <row r="573" spans="2:39" ht="15.75">
      <c r="B573" s="375" t="s">
        <v>306</v>
      </c>
      <c r="C573" s="371"/>
      <c r="D573" s="376"/>
      <c r="E573" s="360"/>
      <c r="F573" s="360"/>
      <c r="G573" s="360"/>
      <c r="H573" s="360"/>
      <c r="I573" s="360"/>
      <c r="J573" s="360"/>
      <c r="K573" s="360"/>
      <c r="L573" s="360"/>
      <c r="M573" s="360"/>
      <c r="N573" s="360"/>
      <c r="O573" s="326"/>
      <c r="P573" s="360"/>
      <c r="Q573" s="360"/>
      <c r="R573" s="360"/>
      <c r="S573" s="362"/>
      <c r="T573" s="362"/>
      <c r="U573" s="362"/>
      <c r="V573" s="362"/>
      <c r="W573" s="360"/>
      <c r="X573" s="360"/>
      <c r="Y573" s="373">
        <f>Y562*Y564</f>
        <v>0</v>
      </c>
      <c r="Z573" s="373">
        <f t="shared" ref="Z573:AE573" si="1710">Z562*Z564</f>
        <v>0</v>
      </c>
      <c r="AA573" s="373">
        <f t="shared" si="1710"/>
        <v>0</v>
      </c>
      <c r="AB573" s="373">
        <f t="shared" si="1710"/>
        <v>0</v>
      </c>
      <c r="AC573" s="373">
        <f t="shared" si="1710"/>
        <v>0</v>
      </c>
      <c r="AD573" s="373">
        <f t="shared" si="1710"/>
        <v>0</v>
      </c>
      <c r="AE573" s="373">
        <f t="shared" si="1710"/>
        <v>0</v>
      </c>
      <c r="AF573" s="373">
        <f>AF562*AF564</f>
        <v>0</v>
      </c>
      <c r="AG573" s="373">
        <f t="shared" ref="AG573:AL573" si="1711">AG562*AG564</f>
        <v>0</v>
      </c>
      <c r="AH573" s="373">
        <f t="shared" si="1711"/>
        <v>0</v>
      </c>
      <c r="AI573" s="373">
        <f t="shared" si="1711"/>
        <v>0</v>
      </c>
      <c r="AJ573" s="373">
        <f t="shared" si="1711"/>
        <v>0</v>
      </c>
      <c r="AK573" s="373">
        <f t="shared" si="1711"/>
        <v>0</v>
      </c>
      <c r="AL573" s="373">
        <f t="shared" si="1711"/>
        <v>0</v>
      </c>
      <c r="AM573" s="374">
        <f>SUM(Y573:AL573)</f>
        <v>0</v>
      </c>
    </row>
    <row r="574" spans="2:39" ht="15.75">
      <c r="B574" s="375" t="s">
        <v>307</v>
      </c>
      <c r="C574" s="371"/>
      <c r="D574" s="376"/>
      <c r="E574" s="360"/>
      <c r="F574" s="360"/>
      <c r="G574" s="360"/>
      <c r="H574" s="360"/>
      <c r="I574" s="360"/>
      <c r="J574" s="360"/>
      <c r="K574" s="360"/>
      <c r="L574" s="360"/>
      <c r="M574" s="360"/>
      <c r="N574" s="360"/>
      <c r="O574" s="326"/>
      <c r="P574" s="360"/>
      <c r="Q574" s="360"/>
      <c r="R574" s="360"/>
      <c r="S574" s="376"/>
      <c r="T574" s="376"/>
      <c r="U574" s="376"/>
      <c r="V574" s="376"/>
      <c r="W574" s="360"/>
      <c r="X574" s="360"/>
      <c r="Y574" s="377"/>
      <c r="Z574" s="377"/>
      <c r="AA574" s="377"/>
      <c r="AB574" s="377"/>
      <c r="AC574" s="377"/>
      <c r="AD574" s="377"/>
      <c r="AE574" s="377"/>
      <c r="AF574" s="377"/>
      <c r="AG574" s="377"/>
      <c r="AH574" s="377"/>
      <c r="AI574" s="377"/>
      <c r="AJ574" s="377"/>
      <c r="AK574" s="377"/>
      <c r="AL574" s="377"/>
      <c r="AM574" s="374">
        <f>AM572-AM573</f>
        <v>0</v>
      </c>
    </row>
    <row r="575" spans="2:39">
      <c r="B575" s="350"/>
      <c r="C575" s="376"/>
      <c r="D575" s="376"/>
      <c r="E575" s="360"/>
      <c r="F575" s="360"/>
      <c r="G575" s="360"/>
      <c r="H575" s="360"/>
      <c r="I575" s="360"/>
      <c r="J575" s="360"/>
      <c r="K575" s="360"/>
      <c r="L575" s="360"/>
      <c r="M575" s="360"/>
      <c r="N575" s="360"/>
      <c r="O575" s="326"/>
      <c r="P575" s="360"/>
      <c r="Q575" s="360"/>
      <c r="R575" s="360"/>
      <c r="S575" s="376"/>
      <c r="T575" s="371"/>
      <c r="U575" s="376"/>
      <c r="V575" s="376"/>
      <c r="W575" s="360"/>
      <c r="X575" s="360"/>
      <c r="Y575" s="378"/>
      <c r="Z575" s="378"/>
      <c r="AA575" s="378"/>
      <c r="AB575" s="378"/>
      <c r="AC575" s="378"/>
      <c r="AD575" s="378"/>
      <c r="AE575" s="378"/>
      <c r="AF575" s="378"/>
      <c r="AG575" s="378"/>
      <c r="AH575" s="378"/>
      <c r="AI575" s="378"/>
      <c r="AJ575" s="378"/>
      <c r="AK575" s="378"/>
      <c r="AL575" s="378"/>
      <c r="AM575" s="374"/>
    </row>
    <row r="576" spans="2:39">
      <c r="B576" s="465" t="s">
        <v>308</v>
      </c>
      <c r="C576" s="330"/>
      <c r="D576" s="305"/>
      <c r="E576" s="305"/>
      <c r="F576" s="305"/>
      <c r="G576" s="305"/>
      <c r="H576" s="305"/>
      <c r="I576" s="305"/>
      <c r="J576" s="305"/>
      <c r="K576" s="305"/>
      <c r="L576" s="305"/>
      <c r="M576" s="305"/>
      <c r="N576" s="305"/>
      <c r="O576" s="383"/>
      <c r="P576" s="305"/>
      <c r="Q576" s="305"/>
      <c r="R576" s="305"/>
      <c r="S576" s="330"/>
      <c r="T576" s="335"/>
      <c r="U576" s="335"/>
      <c r="V576" s="305"/>
      <c r="W576" s="305"/>
      <c r="X576" s="335"/>
      <c r="Y576" s="317">
        <f>SUMPRODUCT(E404:E559,Y404:Y559)</f>
        <v>0</v>
      </c>
      <c r="Z576" s="317">
        <f>SUMPRODUCT(E404:E559,Z404:Z559)</f>
        <v>0</v>
      </c>
      <c r="AA576" s="317">
        <f t="shared" ref="AA576:AL576" si="1712">IF(AA402="kw",SUMPRODUCT($N$404:$N$559,$P$404:$P$559,AA404:AA559),SUMPRODUCT($E$404:$E$559,AA404:AA559))</f>
        <v>0</v>
      </c>
      <c r="AB576" s="317">
        <f t="shared" si="1712"/>
        <v>0</v>
      </c>
      <c r="AC576" s="317">
        <f t="shared" si="1712"/>
        <v>0</v>
      </c>
      <c r="AD576" s="317">
        <f t="shared" si="1712"/>
        <v>0</v>
      </c>
      <c r="AE576" s="317">
        <f t="shared" si="1712"/>
        <v>0</v>
      </c>
      <c r="AF576" s="317">
        <f t="shared" si="1712"/>
        <v>0</v>
      </c>
      <c r="AG576" s="317">
        <f t="shared" si="1712"/>
        <v>0</v>
      </c>
      <c r="AH576" s="317">
        <f t="shared" si="1712"/>
        <v>0</v>
      </c>
      <c r="AI576" s="317">
        <f t="shared" si="1712"/>
        <v>0</v>
      </c>
      <c r="AJ576" s="317">
        <f t="shared" si="1712"/>
        <v>0</v>
      </c>
      <c r="AK576" s="317">
        <f t="shared" si="1712"/>
        <v>0</v>
      </c>
      <c r="AL576" s="317">
        <f t="shared" si="1712"/>
        <v>0</v>
      </c>
      <c r="AM576" s="363"/>
    </row>
    <row r="577" spans="1:39">
      <c r="B577" s="465" t="s">
        <v>309</v>
      </c>
      <c r="C577" s="330"/>
      <c r="D577" s="305"/>
      <c r="E577" s="305"/>
      <c r="F577" s="305"/>
      <c r="G577" s="305"/>
      <c r="H577" s="305"/>
      <c r="I577" s="305"/>
      <c r="J577" s="305"/>
      <c r="K577" s="305"/>
      <c r="L577" s="305"/>
      <c r="M577" s="305"/>
      <c r="N577" s="305"/>
      <c r="O577" s="383"/>
      <c r="P577" s="305"/>
      <c r="Q577" s="305"/>
      <c r="R577" s="305"/>
      <c r="S577" s="330"/>
      <c r="T577" s="335"/>
      <c r="U577" s="335"/>
      <c r="V577" s="305"/>
      <c r="W577" s="305"/>
      <c r="X577" s="335"/>
      <c r="Y577" s="317">
        <f>SUMPRODUCT(F404:F559,Y404:Y559)</f>
        <v>0</v>
      </c>
      <c r="Z577" s="317">
        <f>SUMPRODUCT(F404:F559,Z404:Z559)</f>
        <v>0</v>
      </c>
      <c r="AA577" s="317">
        <f t="shared" ref="AA577:AL577" si="1713">IF(AA402="kw",SUMPRODUCT($N$404:$N$559,$Q$404:$Q$559,AA404:AA559),SUMPRODUCT($F$404:$F$559,AA404:AA559))</f>
        <v>0</v>
      </c>
      <c r="AB577" s="317">
        <f t="shared" si="1713"/>
        <v>0</v>
      </c>
      <c r="AC577" s="317">
        <f t="shared" si="1713"/>
        <v>0</v>
      </c>
      <c r="AD577" s="317">
        <f t="shared" si="1713"/>
        <v>0</v>
      </c>
      <c r="AE577" s="317">
        <f t="shared" si="1713"/>
        <v>0</v>
      </c>
      <c r="AF577" s="317">
        <f t="shared" si="1713"/>
        <v>0</v>
      </c>
      <c r="AG577" s="317">
        <f t="shared" si="1713"/>
        <v>0</v>
      </c>
      <c r="AH577" s="317">
        <f t="shared" si="1713"/>
        <v>0</v>
      </c>
      <c r="AI577" s="317">
        <f t="shared" si="1713"/>
        <v>0</v>
      </c>
      <c r="AJ577" s="317">
        <f t="shared" si="1713"/>
        <v>0</v>
      </c>
      <c r="AK577" s="317">
        <f t="shared" si="1713"/>
        <v>0</v>
      </c>
      <c r="AL577" s="317">
        <f t="shared" si="1713"/>
        <v>0</v>
      </c>
      <c r="AM577" s="363"/>
    </row>
    <row r="578" spans="1:39">
      <c r="B578" s="466" t="s">
        <v>310</v>
      </c>
      <c r="C578" s="390"/>
      <c r="D578" s="410"/>
      <c r="E578" s="410"/>
      <c r="F578" s="410"/>
      <c r="G578" s="410"/>
      <c r="H578" s="410"/>
      <c r="I578" s="410"/>
      <c r="J578" s="410"/>
      <c r="K578" s="410"/>
      <c r="L578" s="410"/>
      <c r="M578" s="410"/>
      <c r="N578" s="410"/>
      <c r="O578" s="409"/>
      <c r="P578" s="410"/>
      <c r="Q578" s="410"/>
      <c r="R578" s="410"/>
      <c r="S578" s="390"/>
      <c r="T578" s="411"/>
      <c r="U578" s="411"/>
      <c r="V578" s="410"/>
      <c r="W578" s="410"/>
      <c r="X578" s="411"/>
      <c r="Y578" s="352">
        <f>SUMPRODUCT(G404:G559,Y404:Y559)</f>
        <v>0</v>
      </c>
      <c r="Z578" s="352">
        <f>SUMPRODUCT(G404:G559,Z404:Z559)</f>
        <v>0</v>
      </c>
      <c r="AA578" s="352">
        <f t="shared" ref="AA578:AL578" si="1714">IF(AA402="kw",SUMPRODUCT($N$404:$N$559,$R$404:$R$559,AA404:AA559),SUMPRODUCT($G$404:$G$559,AA404:AA559))</f>
        <v>0</v>
      </c>
      <c r="AB578" s="352">
        <f t="shared" si="1714"/>
        <v>0</v>
      </c>
      <c r="AC578" s="352">
        <f t="shared" si="1714"/>
        <v>0</v>
      </c>
      <c r="AD578" s="352">
        <f t="shared" si="1714"/>
        <v>0</v>
      </c>
      <c r="AE578" s="352">
        <f t="shared" si="1714"/>
        <v>0</v>
      </c>
      <c r="AF578" s="352">
        <f t="shared" si="1714"/>
        <v>0</v>
      </c>
      <c r="AG578" s="352">
        <f t="shared" si="1714"/>
        <v>0</v>
      </c>
      <c r="AH578" s="352">
        <f t="shared" si="1714"/>
        <v>0</v>
      </c>
      <c r="AI578" s="352">
        <f t="shared" si="1714"/>
        <v>0</v>
      </c>
      <c r="AJ578" s="352">
        <f t="shared" si="1714"/>
        <v>0</v>
      </c>
      <c r="AK578" s="352">
        <f t="shared" si="1714"/>
        <v>0</v>
      </c>
      <c r="AL578" s="352">
        <f t="shared" si="1714"/>
        <v>0</v>
      </c>
      <c r="AM578" s="412"/>
    </row>
    <row r="579" spans="1:39" ht="22.5" customHeight="1">
      <c r="B579" s="394" t="s">
        <v>226</v>
      </c>
      <c r="C579" s="413"/>
      <c r="D579" s="414"/>
      <c r="E579" s="414"/>
      <c r="F579" s="414"/>
      <c r="G579" s="414"/>
      <c r="H579" s="414"/>
      <c r="I579" s="414"/>
      <c r="J579" s="414"/>
      <c r="K579" s="414"/>
      <c r="L579" s="414"/>
      <c r="M579" s="414"/>
      <c r="N579" s="414"/>
      <c r="O579" s="414"/>
      <c r="P579" s="414"/>
      <c r="Q579" s="414"/>
      <c r="R579" s="414"/>
      <c r="S579" s="397"/>
      <c r="T579" s="398"/>
      <c r="U579" s="414"/>
      <c r="V579" s="414"/>
      <c r="W579" s="414"/>
      <c r="X579" s="414"/>
      <c r="Y579" s="435"/>
      <c r="Z579" s="435"/>
      <c r="AA579" s="435"/>
      <c r="AB579" s="435"/>
      <c r="AC579" s="435"/>
      <c r="AD579" s="435"/>
      <c r="AE579" s="435"/>
      <c r="AF579" s="435"/>
      <c r="AG579" s="435"/>
      <c r="AH579" s="435"/>
      <c r="AI579" s="435"/>
      <c r="AJ579" s="435"/>
      <c r="AK579" s="435"/>
      <c r="AL579" s="435"/>
      <c r="AM579" s="415"/>
    </row>
    <row r="582" spans="1:39" ht="15.75">
      <c r="B582" s="306" t="s">
        <v>312</v>
      </c>
      <c r="C582" s="307"/>
      <c r="D582" s="626" t="s">
        <v>588</v>
      </c>
      <c r="E582" s="279"/>
      <c r="F582" s="626" t="s">
        <v>599</v>
      </c>
      <c r="G582" s="279"/>
      <c r="H582" s="279"/>
      <c r="I582" s="279"/>
      <c r="J582" s="279"/>
      <c r="K582" s="279"/>
      <c r="L582" s="279"/>
      <c r="M582" s="279"/>
      <c r="N582" s="279"/>
      <c r="O582" s="307"/>
      <c r="P582" s="279"/>
      <c r="Q582" s="279"/>
      <c r="R582" s="279"/>
      <c r="S582" s="279"/>
      <c r="T582" s="279"/>
      <c r="U582" s="279"/>
      <c r="V582" s="279"/>
      <c r="W582" s="279"/>
      <c r="X582" s="279"/>
      <c r="Y582" s="296"/>
      <c r="Z582" s="293"/>
      <c r="AA582" s="293"/>
      <c r="AB582" s="293"/>
      <c r="AC582" s="293"/>
      <c r="AD582" s="293"/>
      <c r="AE582" s="293"/>
      <c r="AF582" s="293"/>
      <c r="AG582" s="293"/>
      <c r="AH582" s="293"/>
      <c r="AI582" s="293"/>
      <c r="AJ582" s="293"/>
      <c r="AK582" s="293"/>
      <c r="AL582" s="293"/>
    </row>
    <row r="583" spans="1:39" ht="33.75" customHeight="1">
      <c r="B583" s="795" t="s">
        <v>213</v>
      </c>
      <c r="C583" s="797" t="s">
        <v>33</v>
      </c>
      <c r="D583" s="310" t="s">
        <v>426</v>
      </c>
      <c r="E583" s="799" t="s">
        <v>211</v>
      </c>
      <c r="F583" s="800"/>
      <c r="G583" s="800"/>
      <c r="H583" s="800"/>
      <c r="I583" s="800"/>
      <c r="J583" s="800"/>
      <c r="K583" s="800"/>
      <c r="L583" s="800"/>
      <c r="M583" s="801"/>
      <c r="N583" s="802" t="s">
        <v>215</v>
      </c>
      <c r="O583" s="310" t="s">
        <v>427</v>
      </c>
      <c r="P583" s="799" t="s">
        <v>214</v>
      </c>
      <c r="Q583" s="800"/>
      <c r="R583" s="800"/>
      <c r="S583" s="800"/>
      <c r="T583" s="800"/>
      <c r="U583" s="800"/>
      <c r="V583" s="800"/>
      <c r="W583" s="800"/>
      <c r="X583" s="801"/>
      <c r="Y583" s="792" t="s">
        <v>246</v>
      </c>
      <c r="Z583" s="793"/>
      <c r="AA583" s="793"/>
      <c r="AB583" s="793"/>
      <c r="AC583" s="793"/>
      <c r="AD583" s="793"/>
      <c r="AE583" s="793"/>
      <c r="AF583" s="793"/>
      <c r="AG583" s="793"/>
      <c r="AH583" s="793"/>
      <c r="AI583" s="793"/>
      <c r="AJ583" s="793"/>
      <c r="AK583" s="793"/>
      <c r="AL583" s="793"/>
      <c r="AM583" s="794"/>
    </row>
    <row r="584" spans="1:39" ht="68.25" customHeight="1">
      <c r="B584" s="796"/>
      <c r="C584" s="798"/>
      <c r="D584" s="311">
        <v>2018</v>
      </c>
      <c r="E584" s="311">
        <v>2019</v>
      </c>
      <c r="F584" s="311">
        <v>2020</v>
      </c>
      <c r="G584" s="311">
        <v>2021</v>
      </c>
      <c r="H584" s="311">
        <v>2022</v>
      </c>
      <c r="I584" s="311">
        <v>2023</v>
      </c>
      <c r="J584" s="311">
        <v>2024</v>
      </c>
      <c r="K584" s="311">
        <v>2025</v>
      </c>
      <c r="L584" s="311">
        <v>2026</v>
      </c>
      <c r="M584" s="311">
        <v>2027</v>
      </c>
      <c r="N584" s="803"/>
      <c r="O584" s="311">
        <v>2018</v>
      </c>
      <c r="P584" s="311">
        <v>2019</v>
      </c>
      <c r="Q584" s="311">
        <v>2020</v>
      </c>
      <c r="R584" s="311">
        <v>2021</v>
      </c>
      <c r="S584" s="311">
        <v>2022</v>
      </c>
      <c r="T584" s="311">
        <v>2023</v>
      </c>
      <c r="U584" s="311">
        <v>2024</v>
      </c>
      <c r="V584" s="311">
        <v>2025</v>
      </c>
      <c r="W584" s="311">
        <v>2026</v>
      </c>
      <c r="X584" s="311">
        <v>2027</v>
      </c>
      <c r="Y584" s="311" t="str">
        <f>'1.  LRAMVA Summary'!D51</f>
        <v>Residential</v>
      </c>
      <c r="Z584" s="311" t="str">
        <f>'1.  LRAMVA Summary'!E51</f>
        <v>GS&lt;50 kW</v>
      </c>
      <c r="AA584" s="311" t="str">
        <f>'1.  LRAMVA Summary'!F51</f>
        <v>General Service 50 to 499 kW</v>
      </c>
      <c r="AB584" s="311" t="str">
        <f>'1.  LRAMVA Summary'!G51</f>
        <v>General Service 500 to 4,999 kW</v>
      </c>
      <c r="AC584" s="311" t="str">
        <f>'1.  LRAMVA Summary'!H51</f>
        <v>Large Use</v>
      </c>
      <c r="AD584" s="311" t="str">
        <f>'1.  LRAMVA Summary'!I51</f>
        <v>Street Lighting</v>
      </c>
      <c r="AE584" s="311" t="str">
        <f>'1.  LRAMVA Summary'!J51</f>
        <v/>
      </c>
      <c r="AF584" s="311" t="str">
        <f>'1.  LRAMVA Summary'!K51</f>
        <v/>
      </c>
      <c r="AG584" s="311" t="str">
        <f>'1.  LRAMVA Summary'!L51</f>
        <v/>
      </c>
      <c r="AH584" s="311" t="str">
        <f>'1.  LRAMVA Summary'!M51</f>
        <v/>
      </c>
      <c r="AI584" s="311" t="str">
        <f>'1.  LRAMVA Summary'!N51</f>
        <v/>
      </c>
      <c r="AJ584" s="311" t="str">
        <f>'1.  LRAMVA Summary'!O51</f>
        <v/>
      </c>
      <c r="AK584" s="311" t="str">
        <f>'1.  LRAMVA Summary'!P51</f>
        <v/>
      </c>
      <c r="AL584" s="311" t="str">
        <f>'1.  LRAMVA Summary'!Q51</f>
        <v/>
      </c>
      <c r="AM584" s="313" t="str">
        <f>'1.  LRAMVA Summary'!R51</f>
        <v>Total</v>
      </c>
    </row>
    <row r="585" spans="1:39" ht="15.75" customHeight="1">
      <c r="A585" s="567"/>
      <c r="B585" s="553" t="s">
        <v>517</v>
      </c>
      <c r="C585" s="315"/>
      <c r="D585" s="315"/>
      <c r="E585" s="315"/>
      <c r="F585" s="315"/>
      <c r="G585" s="315"/>
      <c r="H585" s="315"/>
      <c r="I585" s="315"/>
      <c r="J585" s="315"/>
      <c r="K585" s="315"/>
      <c r="L585" s="315"/>
      <c r="M585" s="315"/>
      <c r="N585" s="316"/>
      <c r="O585" s="315"/>
      <c r="P585" s="315"/>
      <c r="Q585" s="315"/>
      <c r="R585" s="315"/>
      <c r="S585" s="315"/>
      <c r="T585" s="315"/>
      <c r="U585" s="315"/>
      <c r="V585" s="315"/>
      <c r="W585" s="315"/>
      <c r="X585" s="315"/>
      <c r="Y585" s="317" t="str">
        <f>'1.  LRAMVA Summary'!D52</f>
        <v>kWh</v>
      </c>
      <c r="Z585" s="317" t="str">
        <f>'1.  LRAMVA Summary'!E52</f>
        <v>kWh</v>
      </c>
      <c r="AA585" s="317" t="str">
        <f>'1.  LRAMVA Summary'!F52</f>
        <v>kW</v>
      </c>
      <c r="AB585" s="317" t="str">
        <f>'1.  LRAMVA Summary'!G52</f>
        <v>kW</v>
      </c>
      <c r="AC585" s="317" t="str">
        <f>'1.  LRAMVA Summary'!H52</f>
        <v>kW</v>
      </c>
      <c r="AD585" s="317" t="str">
        <f>'1.  LRAMVA Summary'!I52</f>
        <v>kW</v>
      </c>
      <c r="AE585" s="317" t="str">
        <f>'1.  LRAMVA Summary'!J52</f>
        <v/>
      </c>
      <c r="AF585" s="317" t="str">
        <f>'1.  LRAMVA Summary'!K52</f>
        <v/>
      </c>
      <c r="AG585" s="317" t="str">
        <f>'1.  LRAMVA Summary'!L52</f>
        <v/>
      </c>
      <c r="AH585" s="317" t="str">
        <f>'1.  LRAMVA Summary'!M52</f>
        <v/>
      </c>
      <c r="AI585" s="317" t="str">
        <f>'1.  LRAMVA Summary'!N52</f>
        <v/>
      </c>
      <c r="AJ585" s="317" t="str">
        <f>'1.  LRAMVA Summary'!O52</f>
        <v/>
      </c>
      <c r="AK585" s="317" t="str">
        <f>'1.  LRAMVA Summary'!P52</f>
        <v/>
      </c>
      <c r="AL585" s="317" t="str">
        <f>'1.  LRAMVA Summary'!Q52</f>
        <v/>
      </c>
      <c r="AM585" s="318"/>
    </row>
    <row r="586" spans="1:39" ht="15.75" hidden="1" outlineLevel="1">
      <c r="A586" s="567"/>
      <c r="B586" s="539" t="s">
        <v>510</v>
      </c>
      <c r="C586" s="315"/>
      <c r="D586" s="315"/>
      <c r="E586" s="315"/>
      <c r="F586" s="315"/>
      <c r="G586" s="315"/>
      <c r="H586" s="315"/>
      <c r="I586" s="315"/>
      <c r="J586" s="315"/>
      <c r="K586" s="315"/>
      <c r="L586" s="315"/>
      <c r="M586" s="315"/>
      <c r="N586" s="316"/>
      <c r="O586" s="315"/>
      <c r="P586" s="315"/>
      <c r="Q586" s="315"/>
      <c r="R586" s="315"/>
      <c r="S586" s="315"/>
      <c r="T586" s="315"/>
      <c r="U586" s="315"/>
      <c r="V586" s="315"/>
      <c r="W586" s="315"/>
      <c r="X586" s="315"/>
      <c r="Y586" s="317"/>
      <c r="Z586" s="317"/>
      <c r="AA586" s="317"/>
      <c r="AB586" s="317"/>
      <c r="AC586" s="317"/>
      <c r="AD586" s="317"/>
      <c r="AE586" s="317"/>
      <c r="AF586" s="317"/>
      <c r="AG586" s="317"/>
      <c r="AH586" s="317"/>
      <c r="AI586" s="317"/>
      <c r="AJ586" s="317"/>
      <c r="AK586" s="317"/>
      <c r="AL586" s="317"/>
      <c r="AM586" s="318"/>
    </row>
    <row r="587" spans="1:39" hidden="1" outlineLevel="1">
      <c r="A587" s="567">
        <v>1</v>
      </c>
      <c r="B587" s="454" t="s">
        <v>95</v>
      </c>
      <c r="C587" s="317" t="s">
        <v>25</v>
      </c>
      <c r="D587" s="321"/>
      <c r="E587" s="321"/>
      <c r="F587" s="321"/>
      <c r="G587" s="321"/>
      <c r="H587" s="321"/>
      <c r="I587" s="321"/>
      <c r="J587" s="321"/>
      <c r="K587" s="321"/>
      <c r="L587" s="321"/>
      <c r="M587" s="321"/>
      <c r="N587" s="317"/>
      <c r="O587" s="321"/>
      <c r="P587" s="321"/>
      <c r="Q587" s="321"/>
      <c r="R587" s="321"/>
      <c r="S587" s="321"/>
      <c r="T587" s="321"/>
      <c r="U587" s="321"/>
      <c r="V587" s="321"/>
      <c r="W587" s="321"/>
      <c r="X587" s="321"/>
      <c r="Y587" s="436"/>
      <c r="Z587" s="436"/>
      <c r="AA587" s="436"/>
      <c r="AB587" s="436"/>
      <c r="AC587" s="436"/>
      <c r="AD587" s="436"/>
      <c r="AE587" s="436"/>
      <c r="AF587" s="436"/>
      <c r="AG587" s="436"/>
      <c r="AH587" s="436"/>
      <c r="AI587" s="436"/>
      <c r="AJ587" s="436"/>
      <c r="AK587" s="436"/>
      <c r="AL587" s="436"/>
      <c r="AM587" s="322">
        <f>SUM(Y587:AL587)</f>
        <v>0</v>
      </c>
    </row>
    <row r="588" spans="1:39" hidden="1" outlineLevel="1">
      <c r="A588" s="567"/>
      <c r="B588" s="320" t="s">
        <v>313</v>
      </c>
      <c r="C588" s="317" t="s">
        <v>164</v>
      </c>
      <c r="D588" s="321"/>
      <c r="E588" s="321"/>
      <c r="F588" s="321"/>
      <c r="G588" s="321"/>
      <c r="H588" s="321"/>
      <c r="I588" s="321"/>
      <c r="J588" s="321"/>
      <c r="K588" s="321"/>
      <c r="L588" s="321"/>
      <c r="M588" s="321"/>
      <c r="N588" s="494"/>
      <c r="O588" s="321"/>
      <c r="P588" s="321"/>
      <c r="Q588" s="321"/>
      <c r="R588" s="321"/>
      <c r="S588" s="321"/>
      <c r="T588" s="321"/>
      <c r="U588" s="321"/>
      <c r="V588" s="321"/>
      <c r="W588" s="321"/>
      <c r="X588" s="321"/>
      <c r="Y588" s="437">
        <f>Y587</f>
        <v>0</v>
      </c>
      <c r="Z588" s="437">
        <f t="shared" ref="Z588" si="1715">Z587</f>
        <v>0</v>
      </c>
      <c r="AA588" s="437">
        <f t="shared" ref="AA588" si="1716">AA587</f>
        <v>0</v>
      </c>
      <c r="AB588" s="437">
        <f t="shared" ref="AB588" si="1717">AB587</f>
        <v>0</v>
      </c>
      <c r="AC588" s="437">
        <f t="shared" ref="AC588" si="1718">AC587</f>
        <v>0</v>
      </c>
      <c r="AD588" s="437">
        <f t="shared" ref="AD588" si="1719">AD587</f>
        <v>0</v>
      </c>
      <c r="AE588" s="437">
        <f t="shared" ref="AE588" si="1720">AE587</f>
        <v>0</v>
      </c>
      <c r="AF588" s="437">
        <f t="shared" ref="AF588" si="1721">AF587</f>
        <v>0</v>
      </c>
      <c r="AG588" s="437">
        <f t="shared" ref="AG588" si="1722">AG587</f>
        <v>0</v>
      </c>
      <c r="AH588" s="437">
        <f t="shared" ref="AH588" si="1723">AH587</f>
        <v>0</v>
      </c>
      <c r="AI588" s="437">
        <f t="shared" ref="AI588" si="1724">AI587</f>
        <v>0</v>
      </c>
      <c r="AJ588" s="437">
        <f t="shared" ref="AJ588" si="1725">AJ587</f>
        <v>0</v>
      </c>
      <c r="AK588" s="437">
        <f t="shared" ref="AK588" si="1726">AK587</f>
        <v>0</v>
      </c>
      <c r="AL588" s="437">
        <f t="shared" ref="AL588" si="1727">AL587</f>
        <v>0</v>
      </c>
      <c r="AM588" s="323"/>
    </row>
    <row r="589" spans="1:39" ht="15.75" hidden="1" outlineLevel="1">
      <c r="A589" s="567"/>
      <c r="B589" s="324"/>
      <c r="C589" s="325"/>
      <c r="D589" s="325"/>
      <c r="E589" s="325"/>
      <c r="F589" s="325"/>
      <c r="G589" s="325"/>
      <c r="H589" s="325"/>
      <c r="I589" s="325"/>
      <c r="J589" s="325"/>
      <c r="K589" s="325"/>
      <c r="L589" s="325"/>
      <c r="M589" s="325"/>
      <c r="N589" s="326"/>
      <c r="O589" s="325"/>
      <c r="P589" s="325"/>
      <c r="Q589" s="325"/>
      <c r="R589" s="325"/>
      <c r="S589" s="325"/>
      <c r="T589" s="325"/>
      <c r="U589" s="325"/>
      <c r="V589" s="325"/>
      <c r="W589" s="325"/>
      <c r="X589" s="325"/>
      <c r="Y589" s="438"/>
      <c r="Z589" s="439"/>
      <c r="AA589" s="439"/>
      <c r="AB589" s="439"/>
      <c r="AC589" s="439"/>
      <c r="AD589" s="439"/>
      <c r="AE589" s="439"/>
      <c r="AF589" s="439"/>
      <c r="AG589" s="439"/>
      <c r="AH589" s="439"/>
      <c r="AI589" s="439"/>
      <c r="AJ589" s="439"/>
      <c r="AK589" s="439"/>
      <c r="AL589" s="439"/>
      <c r="AM589" s="328"/>
    </row>
    <row r="590" spans="1:39" hidden="1" outlineLevel="1">
      <c r="A590" s="567">
        <v>2</v>
      </c>
      <c r="B590" s="454" t="s">
        <v>96</v>
      </c>
      <c r="C590" s="317" t="s">
        <v>25</v>
      </c>
      <c r="D590" s="321"/>
      <c r="E590" s="321"/>
      <c r="F590" s="321"/>
      <c r="G590" s="321"/>
      <c r="H590" s="321"/>
      <c r="I590" s="321"/>
      <c r="J590" s="321"/>
      <c r="K590" s="321"/>
      <c r="L590" s="321"/>
      <c r="M590" s="321"/>
      <c r="N590" s="317"/>
      <c r="O590" s="321"/>
      <c r="P590" s="321"/>
      <c r="Q590" s="321"/>
      <c r="R590" s="321"/>
      <c r="S590" s="321"/>
      <c r="T590" s="321"/>
      <c r="U590" s="321"/>
      <c r="V590" s="321"/>
      <c r="W590" s="321"/>
      <c r="X590" s="321"/>
      <c r="Y590" s="436"/>
      <c r="Z590" s="436"/>
      <c r="AA590" s="436"/>
      <c r="AB590" s="436"/>
      <c r="AC590" s="436"/>
      <c r="AD590" s="436"/>
      <c r="AE590" s="436"/>
      <c r="AF590" s="436"/>
      <c r="AG590" s="436"/>
      <c r="AH590" s="436"/>
      <c r="AI590" s="436"/>
      <c r="AJ590" s="436"/>
      <c r="AK590" s="436"/>
      <c r="AL590" s="436"/>
      <c r="AM590" s="322">
        <f>SUM(Y590:AL590)</f>
        <v>0</v>
      </c>
    </row>
    <row r="591" spans="1:39" hidden="1" outlineLevel="1">
      <c r="A591" s="567"/>
      <c r="B591" s="320" t="s">
        <v>313</v>
      </c>
      <c r="C591" s="317" t="s">
        <v>164</v>
      </c>
      <c r="D591" s="321"/>
      <c r="E591" s="321"/>
      <c r="F591" s="321"/>
      <c r="G591" s="321"/>
      <c r="H591" s="321"/>
      <c r="I591" s="321"/>
      <c r="J591" s="321"/>
      <c r="K591" s="321"/>
      <c r="L591" s="321"/>
      <c r="M591" s="321"/>
      <c r="N591" s="494"/>
      <c r="O591" s="321"/>
      <c r="P591" s="321"/>
      <c r="Q591" s="321"/>
      <c r="R591" s="321"/>
      <c r="S591" s="321"/>
      <c r="T591" s="321"/>
      <c r="U591" s="321"/>
      <c r="V591" s="321"/>
      <c r="W591" s="321"/>
      <c r="X591" s="321"/>
      <c r="Y591" s="437">
        <f>Y590</f>
        <v>0</v>
      </c>
      <c r="Z591" s="437">
        <f t="shared" ref="Z591" si="1728">Z590</f>
        <v>0</v>
      </c>
      <c r="AA591" s="437">
        <f t="shared" ref="AA591" si="1729">AA590</f>
        <v>0</v>
      </c>
      <c r="AB591" s="437">
        <f t="shared" ref="AB591" si="1730">AB590</f>
        <v>0</v>
      </c>
      <c r="AC591" s="437">
        <f t="shared" ref="AC591" si="1731">AC590</f>
        <v>0</v>
      </c>
      <c r="AD591" s="437">
        <f t="shared" ref="AD591" si="1732">AD590</f>
        <v>0</v>
      </c>
      <c r="AE591" s="437">
        <f t="shared" ref="AE591" si="1733">AE590</f>
        <v>0</v>
      </c>
      <c r="AF591" s="437">
        <f t="shared" ref="AF591" si="1734">AF590</f>
        <v>0</v>
      </c>
      <c r="AG591" s="437">
        <f t="shared" ref="AG591" si="1735">AG590</f>
        <v>0</v>
      </c>
      <c r="AH591" s="437">
        <f t="shared" ref="AH591" si="1736">AH590</f>
        <v>0</v>
      </c>
      <c r="AI591" s="437">
        <f t="shared" ref="AI591" si="1737">AI590</f>
        <v>0</v>
      </c>
      <c r="AJ591" s="437">
        <f t="shared" ref="AJ591" si="1738">AJ590</f>
        <v>0</v>
      </c>
      <c r="AK591" s="437">
        <f t="shared" ref="AK591" si="1739">AK590</f>
        <v>0</v>
      </c>
      <c r="AL591" s="437">
        <f t="shared" ref="AL591" si="1740">AL590</f>
        <v>0</v>
      </c>
      <c r="AM591" s="323"/>
    </row>
    <row r="592" spans="1:39" ht="15.75" hidden="1" outlineLevel="1">
      <c r="A592" s="567"/>
      <c r="B592" s="324"/>
      <c r="C592" s="325"/>
      <c r="D592" s="330"/>
      <c r="E592" s="330"/>
      <c r="F592" s="330"/>
      <c r="G592" s="330"/>
      <c r="H592" s="330"/>
      <c r="I592" s="330"/>
      <c r="J592" s="330"/>
      <c r="K592" s="330"/>
      <c r="L592" s="330"/>
      <c r="M592" s="330"/>
      <c r="N592" s="326"/>
      <c r="O592" s="330"/>
      <c r="P592" s="330"/>
      <c r="Q592" s="330"/>
      <c r="R592" s="330"/>
      <c r="S592" s="330"/>
      <c r="T592" s="330"/>
      <c r="U592" s="330"/>
      <c r="V592" s="330"/>
      <c r="W592" s="330"/>
      <c r="X592" s="330"/>
      <c r="Y592" s="438"/>
      <c r="Z592" s="439"/>
      <c r="AA592" s="439"/>
      <c r="AB592" s="439"/>
      <c r="AC592" s="439"/>
      <c r="AD592" s="439"/>
      <c r="AE592" s="439"/>
      <c r="AF592" s="439"/>
      <c r="AG592" s="439"/>
      <c r="AH592" s="439"/>
      <c r="AI592" s="439"/>
      <c r="AJ592" s="439"/>
      <c r="AK592" s="439"/>
      <c r="AL592" s="439"/>
      <c r="AM592" s="328"/>
    </row>
    <row r="593" spans="1:39" hidden="1" outlineLevel="1">
      <c r="A593" s="567">
        <v>3</v>
      </c>
      <c r="B593" s="454" t="s">
        <v>97</v>
      </c>
      <c r="C593" s="317" t="s">
        <v>25</v>
      </c>
      <c r="D593" s="321"/>
      <c r="E593" s="321"/>
      <c r="F593" s="321"/>
      <c r="G593" s="321"/>
      <c r="H593" s="321"/>
      <c r="I593" s="321"/>
      <c r="J593" s="321"/>
      <c r="K593" s="321"/>
      <c r="L593" s="321"/>
      <c r="M593" s="321"/>
      <c r="N593" s="317"/>
      <c r="O593" s="321"/>
      <c r="P593" s="321"/>
      <c r="Q593" s="321"/>
      <c r="R593" s="321"/>
      <c r="S593" s="321"/>
      <c r="T593" s="321"/>
      <c r="U593" s="321"/>
      <c r="V593" s="321"/>
      <c r="W593" s="321"/>
      <c r="X593" s="321"/>
      <c r="Y593" s="436"/>
      <c r="Z593" s="436"/>
      <c r="AA593" s="436"/>
      <c r="AB593" s="436"/>
      <c r="AC593" s="436"/>
      <c r="AD593" s="436"/>
      <c r="AE593" s="436"/>
      <c r="AF593" s="436"/>
      <c r="AG593" s="436"/>
      <c r="AH593" s="436"/>
      <c r="AI593" s="436"/>
      <c r="AJ593" s="436"/>
      <c r="AK593" s="436"/>
      <c r="AL593" s="436"/>
      <c r="AM593" s="322">
        <f>SUM(Y593:AL593)</f>
        <v>0</v>
      </c>
    </row>
    <row r="594" spans="1:39" hidden="1" outlineLevel="1">
      <c r="A594" s="567"/>
      <c r="B594" s="320" t="s">
        <v>313</v>
      </c>
      <c r="C594" s="317" t="s">
        <v>164</v>
      </c>
      <c r="D594" s="321"/>
      <c r="E594" s="321"/>
      <c r="F594" s="321"/>
      <c r="G594" s="321"/>
      <c r="H594" s="321"/>
      <c r="I594" s="321"/>
      <c r="J594" s="321"/>
      <c r="K594" s="321"/>
      <c r="L594" s="321"/>
      <c r="M594" s="321"/>
      <c r="N594" s="494"/>
      <c r="O594" s="321"/>
      <c r="P594" s="321"/>
      <c r="Q594" s="321"/>
      <c r="R594" s="321"/>
      <c r="S594" s="321"/>
      <c r="T594" s="321"/>
      <c r="U594" s="321"/>
      <c r="V594" s="321"/>
      <c r="W594" s="321"/>
      <c r="X594" s="321"/>
      <c r="Y594" s="437">
        <f>Y593</f>
        <v>0</v>
      </c>
      <c r="Z594" s="437">
        <f t="shared" ref="Z594" si="1741">Z593</f>
        <v>0</v>
      </c>
      <c r="AA594" s="437">
        <f t="shared" ref="AA594" si="1742">AA593</f>
        <v>0</v>
      </c>
      <c r="AB594" s="437">
        <f t="shared" ref="AB594" si="1743">AB593</f>
        <v>0</v>
      </c>
      <c r="AC594" s="437">
        <f t="shared" ref="AC594" si="1744">AC593</f>
        <v>0</v>
      </c>
      <c r="AD594" s="437">
        <f t="shared" ref="AD594" si="1745">AD593</f>
        <v>0</v>
      </c>
      <c r="AE594" s="437">
        <f t="shared" ref="AE594" si="1746">AE593</f>
        <v>0</v>
      </c>
      <c r="AF594" s="437">
        <f t="shared" ref="AF594" si="1747">AF593</f>
        <v>0</v>
      </c>
      <c r="AG594" s="437">
        <f t="shared" ref="AG594" si="1748">AG593</f>
        <v>0</v>
      </c>
      <c r="AH594" s="437">
        <f t="shared" ref="AH594" si="1749">AH593</f>
        <v>0</v>
      </c>
      <c r="AI594" s="437">
        <f t="shared" ref="AI594" si="1750">AI593</f>
        <v>0</v>
      </c>
      <c r="AJ594" s="437">
        <f t="shared" ref="AJ594" si="1751">AJ593</f>
        <v>0</v>
      </c>
      <c r="AK594" s="437">
        <f t="shared" ref="AK594" si="1752">AK593</f>
        <v>0</v>
      </c>
      <c r="AL594" s="437">
        <f t="shared" ref="AL594" si="1753">AL593</f>
        <v>0</v>
      </c>
      <c r="AM594" s="323"/>
    </row>
    <row r="595" spans="1:39" hidden="1" outlineLevel="1">
      <c r="A595" s="567"/>
      <c r="B595" s="320"/>
      <c r="C595" s="331"/>
      <c r="D595" s="317"/>
      <c r="E595" s="317"/>
      <c r="F595" s="317"/>
      <c r="G595" s="317"/>
      <c r="H595" s="317"/>
      <c r="I595" s="317"/>
      <c r="J595" s="317"/>
      <c r="K595" s="317"/>
      <c r="L595" s="317"/>
      <c r="M595" s="317"/>
      <c r="N595" s="317"/>
      <c r="O595" s="317"/>
      <c r="P595" s="317"/>
      <c r="Q595" s="317"/>
      <c r="R595" s="317"/>
      <c r="S595" s="317"/>
      <c r="T595" s="317"/>
      <c r="U595" s="317"/>
      <c r="V595" s="317"/>
      <c r="W595" s="317"/>
      <c r="X595" s="317"/>
      <c r="Y595" s="438"/>
      <c r="Z595" s="438"/>
      <c r="AA595" s="438"/>
      <c r="AB595" s="438"/>
      <c r="AC595" s="438"/>
      <c r="AD595" s="438"/>
      <c r="AE595" s="438"/>
      <c r="AF595" s="438"/>
      <c r="AG595" s="438"/>
      <c r="AH595" s="438"/>
      <c r="AI595" s="438"/>
      <c r="AJ595" s="438"/>
      <c r="AK595" s="438"/>
      <c r="AL595" s="438"/>
      <c r="AM595" s="332"/>
    </row>
    <row r="596" spans="1:39" hidden="1" outlineLevel="1">
      <c r="A596" s="567">
        <v>4</v>
      </c>
      <c r="B596" s="454" t="s">
        <v>98</v>
      </c>
      <c r="C596" s="317" t="s">
        <v>25</v>
      </c>
      <c r="D596" s="321"/>
      <c r="E596" s="321"/>
      <c r="F596" s="321"/>
      <c r="G596" s="321"/>
      <c r="H596" s="321"/>
      <c r="I596" s="321"/>
      <c r="J596" s="321"/>
      <c r="K596" s="321"/>
      <c r="L596" s="321"/>
      <c r="M596" s="321"/>
      <c r="N596" s="317"/>
      <c r="O596" s="321"/>
      <c r="P596" s="321"/>
      <c r="Q596" s="321"/>
      <c r="R596" s="321"/>
      <c r="S596" s="321"/>
      <c r="T596" s="321"/>
      <c r="U596" s="321"/>
      <c r="V596" s="321"/>
      <c r="W596" s="321"/>
      <c r="X596" s="321"/>
      <c r="Y596" s="436"/>
      <c r="Z596" s="436"/>
      <c r="AA596" s="436"/>
      <c r="AB596" s="436"/>
      <c r="AC596" s="436"/>
      <c r="AD596" s="436"/>
      <c r="AE596" s="436"/>
      <c r="AF596" s="436"/>
      <c r="AG596" s="436"/>
      <c r="AH596" s="436"/>
      <c r="AI596" s="436"/>
      <c r="AJ596" s="436"/>
      <c r="AK596" s="436"/>
      <c r="AL596" s="436"/>
      <c r="AM596" s="322">
        <f>SUM(Y596:AL596)</f>
        <v>0</v>
      </c>
    </row>
    <row r="597" spans="1:39" hidden="1" outlineLevel="1">
      <c r="A597" s="567"/>
      <c r="B597" s="320" t="s">
        <v>313</v>
      </c>
      <c r="C597" s="317" t="s">
        <v>164</v>
      </c>
      <c r="D597" s="321"/>
      <c r="E597" s="321"/>
      <c r="F597" s="321"/>
      <c r="G597" s="321"/>
      <c r="H597" s="321"/>
      <c r="I597" s="321"/>
      <c r="J597" s="321"/>
      <c r="K597" s="321"/>
      <c r="L597" s="321"/>
      <c r="M597" s="321"/>
      <c r="N597" s="494"/>
      <c r="O597" s="321"/>
      <c r="P597" s="321"/>
      <c r="Q597" s="321"/>
      <c r="R597" s="321"/>
      <c r="S597" s="321"/>
      <c r="T597" s="321"/>
      <c r="U597" s="321"/>
      <c r="V597" s="321"/>
      <c r="W597" s="321"/>
      <c r="X597" s="321"/>
      <c r="Y597" s="437">
        <f>Y596</f>
        <v>0</v>
      </c>
      <c r="Z597" s="437">
        <f t="shared" ref="Z597" si="1754">Z596</f>
        <v>0</v>
      </c>
      <c r="AA597" s="437">
        <f t="shared" ref="AA597" si="1755">AA596</f>
        <v>0</v>
      </c>
      <c r="AB597" s="437">
        <f t="shared" ref="AB597" si="1756">AB596</f>
        <v>0</v>
      </c>
      <c r="AC597" s="437">
        <f t="shared" ref="AC597" si="1757">AC596</f>
        <v>0</v>
      </c>
      <c r="AD597" s="437">
        <f t="shared" ref="AD597" si="1758">AD596</f>
        <v>0</v>
      </c>
      <c r="AE597" s="437">
        <f t="shared" ref="AE597" si="1759">AE596</f>
        <v>0</v>
      </c>
      <c r="AF597" s="437">
        <f t="shared" ref="AF597" si="1760">AF596</f>
        <v>0</v>
      </c>
      <c r="AG597" s="437">
        <f t="shared" ref="AG597" si="1761">AG596</f>
        <v>0</v>
      </c>
      <c r="AH597" s="437">
        <f t="shared" ref="AH597" si="1762">AH596</f>
        <v>0</v>
      </c>
      <c r="AI597" s="437">
        <f t="shared" ref="AI597" si="1763">AI596</f>
        <v>0</v>
      </c>
      <c r="AJ597" s="437">
        <f t="shared" ref="AJ597" si="1764">AJ596</f>
        <v>0</v>
      </c>
      <c r="AK597" s="437">
        <f t="shared" ref="AK597" si="1765">AK596</f>
        <v>0</v>
      </c>
      <c r="AL597" s="437">
        <f t="shared" ref="AL597" si="1766">AL596</f>
        <v>0</v>
      </c>
      <c r="AM597" s="323"/>
    </row>
    <row r="598" spans="1:39" hidden="1" outlineLevel="1">
      <c r="A598" s="567"/>
      <c r="B598" s="320"/>
      <c r="C598" s="331"/>
      <c r="D598" s="330"/>
      <c r="E598" s="330"/>
      <c r="F598" s="330"/>
      <c r="G598" s="330"/>
      <c r="H598" s="330"/>
      <c r="I598" s="330"/>
      <c r="J598" s="330"/>
      <c r="K598" s="330"/>
      <c r="L598" s="330"/>
      <c r="M598" s="330"/>
      <c r="N598" s="317"/>
      <c r="O598" s="330"/>
      <c r="P598" s="330"/>
      <c r="Q598" s="330"/>
      <c r="R598" s="330"/>
      <c r="S598" s="330"/>
      <c r="T598" s="330"/>
      <c r="U598" s="330"/>
      <c r="V598" s="330"/>
      <c r="W598" s="330"/>
      <c r="X598" s="330"/>
      <c r="Y598" s="438"/>
      <c r="Z598" s="438"/>
      <c r="AA598" s="438"/>
      <c r="AB598" s="438"/>
      <c r="AC598" s="438"/>
      <c r="AD598" s="438"/>
      <c r="AE598" s="438"/>
      <c r="AF598" s="438"/>
      <c r="AG598" s="438"/>
      <c r="AH598" s="438"/>
      <c r="AI598" s="438"/>
      <c r="AJ598" s="438"/>
      <c r="AK598" s="438"/>
      <c r="AL598" s="438"/>
      <c r="AM598" s="332"/>
    </row>
    <row r="599" spans="1:39" ht="15.75" hidden="1" customHeight="1" outlineLevel="1">
      <c r="A599" s="567">
        <v>5</v>
      </c>
      <c r="B599" s="454" t="s">
        <v>99</v>
      </c>
      <c r="C599" s="317" t="s">
        <v>25</v>
      </c>
      <c r="D599" s="321"/>
      <c r="E599" s="321"/>
      <c r="F599" s="321"/>
      <c r="G599" s="321"/>
      <c r="H599" s="321"/>
      <c r="I599" s="321"/>
      <c r="J599" s="321"/>
      <c r="K599" s="321"/>
      <c r="L599" s="321"/>
      <c r="M599" s="321"/>
      <c r="N599" s="317"/>
      <c r="O599" s="321"/>
      <c r="P599" s="321"/>
      <c r="Q599" s="321"/>
      <c r="R599" s="321"/>
      <c r="S599" s="321"/>
      <c r="T599" s="321"/>
      <c r="U599" s="321"/>
      <c r="V599" s="321"/>
      <c r="W599" s="321"/>
      <c r="X599" s="321"/>
      <c r="Y599" s="436"/>
      <c r="Z599" s="436"/>
      <c r="AA599" s="436"/>
      <c r="AB599" s="436"/>
      <c r="AC599" s="436"/>
      <c r="AD599" s="436"/>
      <c r="AE599" s="436"/>
      <c r="AF599" s="436"/>
      <c r="AG599" s="436"/>
      <c r="AH599" s="436"/>
      <c r="AI599" s="436"/>
      <c r="AJ599" s="436"/>
      <c r="AK599" s="436"/>
      <c r="AL599" s="436"/>
      <c r="AM599" s="322">
        <f>SUM(Y599:AL599)</f>
        <v>0</v>
      </c>
    </row>
    <row r="600" spans="1:39" hidden="1" outlineLevel="1">
      <c r="A600" s="567"/>
      <c r="B600" s="320" t="s">
        <v>313</v>
      </c>
      <c r="C600" s="317" t="s">
        <v>164</v>
      </c>
      <c r="D600" s="321"/>
      <c r="E600" s="321"/>
      <c r="F600" s="321"/>
      <c r="G600" s="321"/>
      <c r="H600" s="321"/>
      <c r="I600" s="321"/>
      <c r="J600" s="321"/>
      <c r="K600" s="321"/>
      <c r="L600" s="321"/>
      <c r="M600" s="321"/>
      <c r="N600" s="494"/>
      <c r="O600" s="321"/>
      <c r="P600" s="321"/>
      <c r="Q600" s="321"/>
      <c r="R600" s="321"/>
      <c r="S600" s="321"/>
      <c r="T600" s="321"/>
      <c r="U600" s="321"/>
      <c r="V600" s="321"/>
      <c r="W600" s="321"/>
      <c r="X600" s="321"/>
      <c r="Y600" s="437">
        <f>Y599</f>
        <v>0</v>
      </c>
      <c r="Z600" s="437">
        <f t="shared" ref="Z600" si="1767">Z599</f>
        <v>0</v>
      </c>
      <c r="AA600" s="437">
        <f t="shared" ref="AA600" si="1768">AA599</f>
        <v>0</v>
      </c>
      <c r="AB600" s="437">
        <f t="shared" ref="AB600" si="1769">AB599</f>
        <v>0</v>
      </c>
      <c r="AC600" s="437">
        <f t="shared" ref="AC600" si="1770">AC599</f>
        <v>0</v>
      </c>
      <c r="AD600" s="437">
        <f t="shared" ref="AD600" si="1771">AD599</f>
        <v>0</v>
      </c>
      <c r="AE600" s="437">
        <f t="shared" ref="AE600" si="1772">AE599</f>
        <v>0</v>
      </c>
      <c r="AF600" s="437">
        <f t="shared" ref="AF600" si="1773">AF599</f>
        <v>0</v>
      </c>
      <c r="AG600" s="437">
        <f t="shared" ref="AG600" si="1774">AG599</f>
        <v>0</v>
      </c>
      <c r="AH600" s="437">
        <f t="shared" ref="AH600" si="1775">AH599</f>
        <v>0</v>
      </c>
      <c r="AI600" s="437">
        <f t="shared" ref="AI600" si="1776">AI599</f>
        <v>0</v>
      </c>
      <c r="AJ600" s="437">
        <f t="shared" ref="AJ600" si="1777">AJ599</f>
        <v>0</v>
      </c>
      <c r="AK600" s="437">
        <f t="shared" ref="AK600" si="1778">AK599</f>
        <v>0</v>
      </c>
      <c r="AL600" s="437">
        <f t="shared" ref="AL600" si="1779">AL599</f>
        <v>0</v>
      </c>
      <c r="AM600" s="323"/>
    </row>
    <row r="601" spans="1:39" hidden="1" outlineLevel="1">
      <c r="A601" s="567"/>
      <c r="B601" s="320"/>
      <c r="C601" s="317"/>
      <c r="D601" s="317"/>
      <c r="E601" s="317"/>
      <c r="F601" s="317"/>
      <c r="G601" s="317"/>
      <c r="H601" s="317"/>
      <c r="I601" s="317"/>
      <c r="J601" s="317"/>
      <c r="K601" s="317"/>
      <c r="L601" s="317"/>
      <c r="M601" s="317"/>
      <c r="N601" s="317"/>
      <c r="O601" s="317"/>
      <c r="P601" s="317"/>
      <c r="Q601" s="317"/>
      <c r="R601" s="317"/>
      <c r="S601" s="317"/>
      <c r="T601" s="317"/>
      <c r="U601" s="317"/>
      <c r="V601" s="317"/>
      <c r="W601" s="317"/>
      <c r="X601" s="317"/>
      <c r="Y601" s="448"/>
      <c r="Z601" s="449"/>
      <c r="AA601" s="449"/>
      <c r="AB601" s="449"/>
      <c r="AC601" s="449"/>
      <c r="AD601" s="449"/>
      <c r="AE601" s="449"/>
      <c r="AF601" s="449"/>
      <c r="AG601" s="449"/>
      <c r="AH601" s="449"/>
      <c r="AI601" s="449"/>
      <c r="AJ601" s="449"/>
      <c r="AK601" s="449"/>
      <c r="AL601" s="449"/>
      <c r="AM601" s="323"/>
    </row>
    <row r="602" spans="1:39" ht="15.75" hidden="1" outlineLevel="1">
      <c r="A602" s="567"/>
      <c r="B602" s="345" t="s">
        <v>511</v>
      </c>
      <c r="C602" s="315"/>
      <c r="D602" s="315"/>
      <c r="E602" s="315"/>
      <c r="F602" s="315"/>
      <c r="G602" s="315"/>
      <c r="H602" s="315"/>
      <c r="I602" s="315"/>
      <c r="J602" s="315"/>
      <c r="K602" s="315"/>
      <c r="L602" s="315"/>
      <c r="M602" s="315"/>
      <c r="N602" s="316"/>
      <c r="O602" s="315"/>
      <c r="P602" s="315"/>
      <c r="Q602" s="315"/>
      <c r="R602" s="315"/>
      <c r="S602" s="315"/>
      <c r="T602" s="315"/>
      <c r="U602" s="315"/>
      <c r="V602" s="315"/>
      <c r="W602" s="315"/>
      <c r="X602" s="315"/>
      <c r="Y602" s="440"/>
      <c r="Z602" s="440"/>
      <c r="AA602" s="440"/>
      <c r="AB602" s="440"/>
      <c r="AC602" s="440"/>
      <c r="AD602" s="440"/>
      <c r="AE602" s="440"/>
      <c r="AF602" s="440"/>
      <c r="AG602" s="440"/>
      <c r="AH602" s="440"/>
      <c r="AI602" s="440"/>
      <c r="AJ602" s="440"/>
      <c r="AK602" s="440"/>
      <c r="AL602" s="440"/>
      <c r="AM602" s="318"/>
    </row>
    <row r="603" spans="1:39" hidden="1" outlineLevel="1">
      <c r="A603" s="567">
        <v>6</v>
      </c>
      <c r="B603" s="454" t="s">
        <v>100</v>
      </c>
      <c r="C603" s="317" t="s">
        <v>25</v>
      </c>
      <c r="D603" s="321"/>
      <c r="E603" s="321"/>
      <c r="F603" s="321"/>
      <c r="G603" s="321"/>
      <c r="H603" s="321"/>
      <c r="I603" s="321"/>
      <c r="J603" s="321"/>
      <c r="K603" s="321"/>
      <c r="L603" s="321"/>
      <c r="M603" s="321"/>
      <c r="N603" s="321">
        <v>12</v>
      </c>
      <c r="O603" s="321"/>
      <c r="P603" s="321"/>
      <c r="Q603" s="321"/>
      <c r="R603" s="321"/>
      <c r="S603" s="321"/>
      <c r="T603" s="321"/>
      <c r="U603" s="321"/>
      <c r="V603" s="321"/>
      <c r="W603" s="321"/>
      <c r="X603" s="321"/>
      <c r="Y603" s="441"/>
      <c r="Z603" s="436"/>
      <c r="AA603" s="436"/>
      <c r="AB603" s="436"/>
      <c r="AC603" s="436"/>
      <c r="AD603" s="436"/>
      <c r="AE603" s="436"/>
      <c r="AF603" s="441"/>
      <c r="AG603" s="441"/>
      <c r="AH603" s="441"/>
      <c r="AI603" s="441"/>
      <c r="AJ603" s="441"/>
      <c r="AK603" s="441"/>
      <c r="AL603" s="441"/>
      <c r="AM603" s="322">
        <f>SUM(Y603:AL603)</f>
        <v>0</v>
      </c>
    </row>
    <row r="604" spans="1:39" hidden="1" outlineLevel="1">
      <c r="A604" s="567"/>
      <c r="B604" s="320" t="s">
        <v>313</v>
      </c>
      <c r="C604" s="317" t="s">
        <v>164</v>
      </c>
      <c r="D604" s="321"/>
      <c r="E604" s="321"/>
      <c r="F604" s="321"/>
      <c r="G604" s="321"/>
      <c r="H604" s="321"/>
      <c r="I604" s="321"/>
      <c r="J604" s="321"/>
      <c r="K604" s="321"/>
      <c r="L604" s="321"/>
      <c r="M604" s="321"/>
      <c r="N604" s="321">
        <f>N603</f>
        <v>12</v>
      </c>
      <c r="O604" s="321"/>
      <c r="P604" s="321"/>
      <c r="Q604" s="321"/>
      <c r="R604" s="321"/>
      <c r="S604" s="321"/>
      <c r="T604" s="321"/>
      <c r="U604" s="321"/>
      <c r="V604" s="321"/>
      <c r="W604" s="321"/>
      <c r="X604" s="321"/>
      <c r="Y604" s="437">
        <f>Y603</f>
        <v>0</v>
      </c>
      <c r="Z604" s="437">
        <f t="shared" ref="Z604" si="1780">Z603</f>
        <v>0</v>
      </c>
      <c r="AA604" s="437">
        <f t="shared" ref="AA604" si="1781">AA603</f>
        <v>0</v>
      </c>
      <c r="AB604" s="437">
        <f t="shared" ref="AB604" si="1782">AB603</f>
        <v>0</v>
      </c>
      <c r="AC604" s="437">
        <f t="shared" ref="AC604" si="1783">AC603</f>
        <v>0</v>
      </c>
      <c r="AD604" s="437">
        <f t="shared" ref="AD604" si="1784">AD603</f>
        <v>0</v>
      </c>
      <c r="AE604" s="437">
        <f t="shared" ref="AE604" si="1785">AE603</f>
        <v>0</v>
      </c>
      <c r="AF604" s="437">
        <f t="shared" ref="AF604" si="1786">AF603</f>
        <v>0</v>
      </c>
      <c r="AG604" s="437">
        <f t="shared" ref="AG604" si="1787">AG603</f>
        <v>0</v>
      </c>
      <c r="AH604" s="437">
        <f t="shared" ref="AH604" si="1788">AH603</f>
        <v>0</v>
      </c>
      <c r="AI604" s="437">
        <f t="shared" ref="AI604" si="1789">AI603</f>
        <v>0</v>
      </c>
      <c r="AJ604" s="437">
        <f t="shared" ref="AJ604" si="1790">AJ603</f>
        <v>0</v>
      </c>
      <c r="AK604" s="437">
        <f t="shared" ref="AK604" si="1791">AK603</f>
        <v>0</v>
      </c>
      <c r="AL604" s="437">
        <f t="shared" ref="AL604" si="1792">AL603</f>
        <v>0</v>
      </c>
      <c r="AM604" s="337"/>
    </row>
    <row r="605" spans="1:39" hidden="1" outlineLevel="1">
      <c r="A605" s="567"/>
      <c r="B605" s="336"/>
      <c r="C605" s="338"/>
      <c r="D605" s="317"/>
      <c r="E605" s="317"/>
      <c r="F605" s="317"/>
      <c r="G605" s="317"/>
      <c r="H605" s="317"/>
      <c r="I605" s="317"/>
      <c r="J605" s="317"/>
      <c r="K605" s="317"/>
      <c r="L605" s="317"/>
      <c r="M605" s="317"/>
      <c r="N605" s="317"/>
      <c r="O605" s="317"/>
      <c r="P605" s="317"/>
      <c r="Q605" s="317"/>
      <c r="R605" s="317"/>
      <c r="S605" s="317"/>
      <c r="T605" s="317"/>
      <c r="U605" s="317"/>
      <c r="V605" s="317"/>
      <c r="W605" s="317"/>
      <c r="X605" s="317"/>
      <c r="Y605" s="442"/>
      <c r="Z605" s="442"/>
      <c r="AA605" s="442"/>
      <c r="AB605" s="442"/>
      <c r="AC605" s="442"/>
      <c r="AD605" s="442"/>
      <c r="AE605" s="442"/>
      <c r="AF605" s="442"/>
      <c r="AG605" s="442"/>
      <c r="AH605" s="442"/>
      <c r="AI605" s="442"/>
      <c r="AJ605" s="442"/>
      <c r="AK605" s="442"/>
      <c r="AL605" s="442"/>
      <c r="AM605" s="339"/>
    </row>
    <row r="606" spans="1:39" ht="30" hidden="1" outlineLevel="1">
      <c r="A606" s="567">
        <v>7</v>
      </c>
      <c r="B606" s="454" t="s">
        <v>101</v>
      </c>
      <c r="C606" s="317" t="s">
        <v>25</v>
      </c>
      <c r="D606" s="321"/>
      <c r="E606" s="321"/>
      <c r="F606" s="321"/>
      <c r="G606" s="321"/>
      <c r="H606" s="321"/>
      <c r="I606" s="321"/>
      <c r="J606" s="321"/>
      <c r="K606" s="321"/>
      <c r="L606" s="321"/>
      <c r="M606" s="321"/>
      <c r="N606" s="321">
        <v>12</v>
      </c>
      <c r="O606" s="321"/>
      <c r="P606" s="321"/>
      <c r="Q606" s="321"/>
      <c r="R606" s="321"/>
      <c r="S606" s="321"/>
      <c r="T606" s="321"/>
      <c r="U606" s="321"/>
      <c r="V606" s="321"/>
      <c r="W606" s="321"/>
      <c r="X606" s="321"/>
      <c r="Y606" s="441"/>
      <c r="Z606" s="436"/>
      <c r="AA606" s="436"/>
      <c r="AB606" s="436"/>
      <c r="AC606" s="436"/>
      <c r="AD606" s="436"/>
      <c r="AE606" s="436"/>
      <c r="AF606" s="441"/>
      <c r="AG606" s="441"/>
      <c r="AH606" s="441"/>
      <c r="AI606" s="441"/>
      <c r="AJ606" s="441"/>
      <c r="AK606" s="441"/>
      <c r="AL606" s="441"/>
      <c r="AM606" s="322">
        <f>SUM(Y606:AL606)</f>
        <v>0</v>
      </c>
    </row>
    <row r="607" spans="1:39" hidden="1" outlineLevel="1">
      <c r="A607" s="567"/>
      <c r="B607" s="320" t="s">
        <v>313</v>
      </c>
      <c r="C607" s="317" t="s">
        <v>164</v>
      </c>
      <c r="D607" s="321"/>
      <c r="E607" s="321"/>
      <c r="F607" s="321"/>
      <c r="G607" s="321"/>
      <c r="H607" s="321"/>
      <c r="I607" s="321"/>
      <c r="J607" s="321"/>
      <c r="K607" s="321"/>
      <c r="L607" s="321"/>
      <c r="M607" s="321"/>
      <c r="N607" s="321">
        <f>N606</f>
        <v>12</v>
      </c>
      <c r="O607" s="321"/>
      <c r="P607" s="321"/>
      <c r="Q607" s="321"/>
      <c r="R607" s="321"/>
      <c r="S607" s="321"/>
      <c r="T607" s="321"/>
      <c r="U607" s="321"/>
      <c r="V607" s="321"/>
      <c r="W607" s="321"/>
      <c r="X607" s="321"/>
      <c r="Y607" s="437">
        <f>Y606</f>
        <v>0</v>
      </c>
      <c r="Z607" s="437">
        <f t="shared" ref="Z607" si="1793">Z606</f>
        <v>0</v>
      </c>
      <c r="AA607" s="437">
        <f t="shared" ref="AA607" si="1794">AA606</f>
        <v>0</v>
      </c>
      <c r="AB607" s="437">
        <f t="shared" ref="AB607" si="1795">AB606</f>
        <v>0</v>
      </c>
      <c r="AC607" s="437">
        <f t="shared" ref="AC607" si="1796">AC606</f>
        <v>0</v>
      </c>
      <c r="AD607" s="437">
        <f t="shared" ref="AD607" si="1797">AD606</f>
        <v>0</v>
      </c>
      <c r="AE607" s="437">
        <f t="shared" ref="AE607" si="1798">AE606</f>
        <v>0</v>
      </c>
      <c r="AF607" s="437">
        <f t="shared" ref="AF607" si="1799">AF606</f>
        <v>0</v>
      </c>
      <c r="AG607" s="437">
        <f t="shared" ref="AG607" si="1800">AG606</f>
        <v>0</v>
      </c>
      <c r="AH607" s="437">
        <f t="shared" ref="AH607" si="1801">AH606</f>
        <v>0</v>
      </c>
      <c r="AI607" s="437">
        <f t="shared" ref="AI607" si="1802">AI606</f>
        <v>0</v>
      </c>
      <c r="AJ607" s="437">
        <f t="shared" ref="AJ607" si="1803">AJ606</f>
        <v>0</v>
      </c>
      <c r="AK607" s="437">
        <f t="shared" ref="AK607" si="1804">AK606</f>
        <v>0</v>
      </c>
      <c r="AL607" s="437">
        <f t="shared" ref="AL607" si="1805">AL606</f>
        <v>0</v>
      </c>
      <c r="AM607" s="337"/>
    </row>
    <row r="608" spans="1:39" hidden="1" outlineLevel="1">
      <c r="A608" s="567"/>
      <c r="B608" s="340"/>
      <c r="C608" s="338"/>
      <c r="D608" s="317"/>
      <c r="E608" s="317"/>
      <c r="F608" s="317"/>
      <c r="G608" s="317"/>
      <c r="H608" s="317"/>
      <c r="I608" s="317"/>
      <c r="J608" s="317"/>
      <c r="K608" s="317"/>
      <c r="L608" s="317"/>
      <c r="M608" s="317"/>
      <c r="N608" s="317"/>
      <c r="O608" s="317"/>
      <c r="P608" s="317"/>
      <c r="Q608" s="317"/>
      <c r="R608" s="317"/>
      <c r="S608" s="317"/>
      <c r="T608" s="317"/>
      <c r="U608" s="317"/>
      <c r="V608" s="317"/>
      <c r="W608" s="317"/>
      <c r="X608" s="317"/>
      <c r="Y608" s="442"/>
      <c r="Z608" s="443"/>
      <c r="AA608" s="442"/>
      <c r="AB608" s="442"/>
      <c r="AC608" s="442"/>
      <c r="AD608" s="442"/>
      <c r="AE608" s="442"/>
      <c r="AF608" s="442"/>
      <c r="AG608" s="442"/>
      <c r="AH608" s="442"/>
      <c r="AI608" s="442"/>
      <c r="AJ608" s="442"/>
      <c r="AK608" s="442"/>
      <c r="AL608" s="442"/>
      <c r="AM608" s="339"/>
    </row>
    <row r="609" spans="1:39" ht="30" hidden="1" outlineLevel="1">
      <c r="A609" s="567">
        <v>8</v>
      </c>
      <c r="B609" s="454" t="s">
        <v>102</v>
      </c>
      <c r="C609" s="317" t="s">
        <v>25</v>
      </c>
      <c r="D609" s="321"/>
      <c r="E609" s="321"/>
      <c r="F609" s="321"/>
      <c r="G609" s="321"/>
      <c r="H609" s="321"/>
      <c r="I609" s="321"/>
      <c r="J609" s="321"/>
      <c r="K609" s="321"/>
      <c r="L609" s="321"/>
      <c r="M609" s="321"/>
      <c r="N609" s="321">
        <v>12</v>
      </c>
      <c r="O609" s="321"/>
      <c r="P609" s="321"/>
      <c r="Q609" s="321"/>
      <c r="R609" s="321"/>
      <c r="S609" s="321"/>
      <c r="T609" s="321"/>
      <c r="U609" s="321"/>
      <c r="V609" s="321"/>
      <c r="W609" s="321"/>
      <c r="X609" s="321"/>
      <c r="Y609" s="441"/>
      <c r="Z609" s="436"/>
      <c r="AA609" s="436"/>
      <c r="AB609" s="436"/>
      <c r="AC609" s="436"/>
      <c r="AD609" s="436"/>
      <c r="AE609" s="436"/>
      <c r="AF609" s="441"/>
      <c r="AG609" s="441"/>
      <c r="AH609" s="441"/>
      <c r="AI609" s="441"/>
      <c r="AJ609" s="441"/>
      <c r="AK609" s="441"/>
      <c r="AL609" s="441"/>
      <c r="AM609" s="322">
        <f>SUM(Y609:AL609)</f>
        <v>0</v>
      </c>
    </row>
    <row r="610" spans="1:39" hidden="1" outlineLevel="1">
      <c r="A610" s="567"/>
      <c r="B610" s="320" t="s">
        <v>313</v>
      </c>
      <c r="C610" s="317" t="s">
        <v>164</v>
      </c>
      <c r="D610" s="321"/>
      <c r="E610" s="321"/>
      <c r="F610" s="321"/>
      <c r="G610" s="321"/>
      <c r="H610" s="321"/>
      <c r="I610" s="321"/>
      <c r="J610" s="321"/>
      <c r="K610" s="321"/>
      <c r="L610" s="321"/>
      <c r="M610" s="321"/>
      <c r="N610" s="321">
        <f>N609</f>
        <v>12</v>
      </c>
      <c r="O610" s="321"/>
      <c r="P610" s="321"/>
      <c r="Q610" s="321"/>
      <c r="R610" s="321"/>
      <c r="S610" s="321"/>
      <c r="T610" s="321"/>
      <c r="U610" s="321"/>
      <c r="V610" s="321"/>
      <c r="W610" s="321"/>
      <c r="X610" s="321"/>
      <c r="Y610" s="437">
        <f>Y609</f>
        <v>0</v>
      </c>
      <c r="Z610" s="437">
        <f t="shared" ref="Z610" si="1806">Z609</f>
        <v>0</v>
      </c>
      <c r="AA610" s="437">
        <f t="shared" ref="AA610" si="1807">AA609</f>
        <v>0</v>
      </c>
      <c r="AB610" s="437">
        <f t="shared" ref="AB610" si="1808">AB609</f>
        <v>0</v>
      </c>
      <c r="AC610" s="437">
        <f t="shared" ref="AC610" si="1809">AC609</f>
        <v>0</v>
      </c>
      <c r="AD610" s="437">
        <f t="shared" ref="AD610" si="1810">AD609</f>
        <v>0</v>
      </c>
      <c r="AE610" s="437">
        <f t="shared" ref="AE610" si="1811">AE609</f>
        <v>0</v>
      </c>
      <c r="AF610" s="437">
        <f t="shared" ref="AF610" si="1812">AF609</f>
        <v>0</v>
      </c>
      <c r="AG610" s="437">
        <f t="shared" ref="AG610" si="1813">AG609</f>
        <v>0</v>
      </c>
      <c r="AH610" s="437">
        <f t="shared" ref="AH610" si="1814">AH609</f>
        <v>0</v>
      </c>
      <c r="AI610" s="437">
        <f t="shared" ref="AI610" si="1815">AI609</f>
        <v>0</v>
      </c>
      <c r="AJ610" s="437">
        <f t="shared" ref="AJ610" si="1816">AJ609</f>
        <v>0</v>
      </c>
      <c r="AK610" s="437">
        <f t="shared" ref="AK610" si="1817">AK609</f>
        <v>0</v>
      </c>
      <c r="AL610" s="437">
        <f t="shared" ref="AL610" si="1818">AL609</f>
        <v>0</v>
      </c>
      <c r="AM610" s="337"/>
    </row>
    <row r="611" spans="1:39" hidden="1" outlineLevel="1">
      <c r="A611" s="567"/>
      <c r="B611" s="340"/>
      <c r="C611" s="338"/>
      <c r="D611" s="342"/>
      <c r="E611" s="342"/>
      <c r="F611" s="342"/>
      <c r="G611" s="342"/>
      <c r="H611" s="342"/>
      <c r="I611" s="342"/>
      <c r="J611" s="342"/>
      <c r="K611" s="342"/>
      <c r="L611" s="342"/>
      <c r="M611" s="342"/>
      <c r="N611" s="317"/>
      <c r="O611" s="342"/>
      <c r="P611" s="342"/>
      <c r="Q611" s="342"/>
      <c r="R611" s="342"/>
      <c r="S611" s="342"/>
      <c r="T611" s="342"/>
      <c r="U611" s="342"/>
      <c r="V611" s="342"/>
      <c r="W611" s="342"/>
      <c r="X611" s="342"/>
      <c r="Y611" s="442"/>
      <c r="Z611" s="443"/>
      <c r="AA611" s="442"/>
      <c r="AB611" s="442"/>
      <c r="AC611" s="442"/>
      <c r="AD611" s="442"/>
      <c r="AE611" s="442"/>
      <c r="AF611" s="442"/>
      <c r="AG611" s="442"/>
      <c r="AH611" s="442"/>
      <c r="AI611" s="442"/>
      <c r="AJ611" s="442"/>
      <c r="AK611" s="442"/>
      <c r="AL611" s="442"/>
      <c r="AM611" s="339"/>
    </row>
    <row r="612" spans="1:39" ht="30" hidden="1" outlineLevel="1">
      <c r="A612" s="567">
        <v>9</v>
      </c>
      <c r="B612" s="454" t="s">
        <v>103</v>
      </c>
      <c r="C612" s="317" t="s">
        <v>25</v>
      </c>
      <c r="D612" s="321"/>
      <c r="E612" s="321"/>
      <c r="F612" s="321"/>
      <c r="G612" s="321"/>
      <c r="H612" s="321"/>
      <c r="I612" s="321"/>
      <c r="J612" s="321"/>
      <c r="K612" s="321"/>
      <c r="L612" s="321"/>
      <c r="M612" s="321"/>
      <c r="N612" s="321">
        <v>12</v>
      </c>
      <c r="O612" s="321"/>
      <c r="P612" s="321"/>
      <c r="Q612" s="321"/>
      <c r="R612" s="321"/>
      <c r="S612" s="321"/>
      <c r="T612" s="321"/>
      <c r="U612" s="321"/>
      <c r="V612" s="321"/>
      <c r="W612" s="321"/>
      <c r="X612" s="321"/>
      <c r="Y612" s="441"/>
      <c r="Z612" s="436"/>
      <c r="AA612" s="436"/>
      <c r="AB612" s="436"/>
      <c r="AC612" s="436"/>
      <c r="AD612" s="436"/>
      <c r="AE612" s="436"/>
      <c r="AF612" s="441"/>
      <c r="AG612" s="441"/>
      <c r="AH612" s="441"/>
      <c r="AI612" s="441"/>
      <c r="AJ612" s="441"/>
      <c r="AK612" s="441"/>
      <c r="AL612" s="441"/>
      <c r="AM612" s="322">
        <f>SUM(Y612:AL612)</f>
        <v>0</v>
      </c>
    </row>
    <row r="613" spans="1:39" hidden="1" outlineLevel="1">
      <c r="A613" s="567"/>
      <c r="B613" s="320" t="s">
        <v>313</v>
      </c>
      <c r="C613" s="317" t="s">
        <v>164</v>
      </c>
      <c r="D613" s="321"/>
      <c r="E613" s="321"/>
      <c r="F613" s="321"/>
      <c r="G613" s="321"/>
      <c r="H613" s="321"/>
      <c r="I613" s="321"/>
      <c r="J613" s="321"/>
      <c r="K613" s="321"/>
      <c r="L613" s="321"/>
      <c r="M613" s="321"/>
      <c r="N613" s="321">
        <f>N612</f>
        <v>12</v>
      </c>
      <c r="O613" s="321"/>
      <c r="P613" s="321"/>
      <c r="Q613" s="321"/>
      <c r="R613" s="321"/>
      <c r="S613" s="321"/>
      <c r="T613" s="321"/>
      <c r="U613" s="321"/>
      <c r="V613" s="321"/>
      <c r="W613" s="321"/>
      <c r="X613" s="321"/>
      <c r="Y613" s="437">
        <f>Y612</f>
        <v>0</v>
      </c>
      <c r="Z613" s="437">
        <f t="shared" ref="Z613" si="1819">Z612</f>
        <v>0</v>
      </c>
      <c r="AA613" s="437">
        <f t="shared" ref="AA613" si="1820">AA612</f>
        <v>0</v>
      </c>
      <c r="AB613" s="437">
        <f t="shared" ref="AB613" si="1821">AB612</f>
        <v>0</v>
      </c>
      <c r="AC613" s="437">
        <f t="shared" ref="AC613" si="1822">AC612</f>
        <v>0</v>
      </c>
      <c r="AD613" s="437">
        <f t="shared" ref="AD613" si="1823">AD612</f>
        <v>0</v>
      </c>
      <c r="AE613" s="437">
        <f t="shared" ref="AE613" si="1824">AE612</f>
        <v>0</v>
      </c>
      <c r="AF613" s="437">
        <f t="shared" ref="AF613" si="1825">AF612</f>
        <v>0</v>
      </c>
      <c r="AG613" s="437">
        <f t="shared" ref="AG613" si="1826">AG612</f>
        <v>0</v>
      </c>
      <c r="AH613" s="437">
        <f t="shared" ref="AH613" si="1827">AH612</f>
        <v>0</v>
      </c>
      <c r="AI613" s="437">
        <f t="shared" ref="AI613" si="1828">AI612</f>
        <v>0</v>
      </c>
      <c r="AJ613" s="437">
        <f t="shared" ref="AJ613" si="1829">AJ612</f>
        <v>0</v>
      </c>
      <c r="AK613" s="437">
        <f t="shared" ref="AK613" si="1830">AK612</f>
        <v>0</v>
      </c>
      <c r="AL613" s="437">
        <f t="shared" ref="AL613" si="1831">AL612</f>
        <v>0</v>
      </c>
      <c r="AM613" s="337"/>
    </row>
    <row r="614" spans="1:39" hidden="1" outlineLevel="1">
      <c r="A614" s="567"/>
      <c r="B614" s="340"/>
      <c r="C614" s="338"/>
      <c r="D614" s="342"/>
      <c r="E614" s="342"/>
      <c r="F614" s="342"/>
      <c r="G614" s="342"/>
      <c r="H614" s="342"/>
      <c r="I614" s="342"/>
      <c r="J614" s="342"/>
      <c r="K614" s="342"/>
      <c r="L614" s="342"/>
      <c r="M614" s="342"/>
      <c r="N614" s="317"/>
      <c r="O614" s="342"/>
      <c r="P614" s="342"/>
      <c r="Q614" s="342"/>
      <c r="R614" s="342"/>
      <c r="S614" s="342"/>
      <c r="T614" s="342"/>
      <c r="U614" s="342"/>
      <c r="V614" s="342"/>
      <c r="W614" s="342"/>
      <c r="X614" s="342"/>
      <c r="Y614" s="442"/>
      <c r="Z614" s="442"/>
      <c r="AA614" s="442"/>
      <c r="AB614" s="442"/>
      <c r="AC614" s="442"/>
      <c r="AD614" s="442"/>
      <c r="AE614" s="442"/>
      <c r="AF614" s="442"/>
      <c r="AG614" s="442"/>
      <c r="AH614" s="442"/>
      <c r="AI614" s="442"/>
      <c r="AJ614" s="442"/>
      <c r="AK614" s="442"/>
      <c r="AL614" s="442"/>
      <c r="AM614" s="339"/>
    </row>
    <row r="615" spans="1:39" ht="30" hidden="1" outlineLevel="1">
      <c r="A615" s="567">
        <v>10</v>
      </c>
      <c r="B615" s="454" t="s">
        <v>104</v>
      </c>
      <c r="C615" s="317" t="s">
        <v>25</v>
      </c>
      <c r="D615" s="321"/>
      <c r="E615" s="321"/>
      <c r="F615" s="321"/>
      <c r="G615" s="321"/>
      <c r="H615" s="321"/>
      <c r="I615" s="321"/>
      <c r="J615" s="321"/>
      <c r="K615" s="321"/>
      <c r="L615" s="321"/>
      <c r="M615" s="321"/>
      <c r="N615" s="321">
        <v>3</v>
      </c>
      <c r="O615" s="321"/>
      <c r="P615" s="321"/>
      <c r="Q615" s="321"/>
      <c r="R615" s="321"/>
      <c r="S615" s="321"/>
      <c r="T615" s="321"/>
      <c r="U615" s="321"/>
      <c r="V615" s="321"/>
      <c r="W615" s="321"/>
      <c r="X615" s="321"/>
      <c r="Y615" s="441"/>
      <c r="Z615" s="436"/>
      <c r="AA615" s="436"/>
      <c r="AB615" s="436"/>
      <c r="AC615" s="436"/>
      <c r="AD615" s="436"/>
      <c r="AE615" s="436"/>
      <c r="AF615" s="441"/>
      <c r="AG615" s="441"/>
      <c r="AH615" s="441"/>
      <c r="AI615" s="441"/>
      <c r="AJ615" s="441"/>
      <c r="AK615" s="441"/>
      <c r="AL615" s="441"/>
      <c r="AM615" s="322">
        <f>SUM(Y615:AL615)</f>
        <v>0</v>
      </c>
    </row>
    <row r="616" spans="1:39" hidden="1" outlineLevel="1">
      <c r="A616" s="567"/>
      <c r="B616" s="320" t="s">
        <v>313</v>
      </c>
      <c r="C616" s="317" t="s">
        <v>164</v>
      </c>
      <c r="D616" s="321"/>
      <c r="E616" s="321"/>
      <c r="F616" s="321"/>
      <c r="G616" s="321"/>
      <c r="H616" s="321"/>
      <c r="I616" s="321"/>
      <c r="J616" s="321"/>
      <c r="K616" s="321"/>
      <c r="L616" s="321"/>
      <c r="M616" s="321"/>
      <c r="N616" s="321">
        <f>N615</f>
        <v>3</v>
      </c>
      <c r="O616" s="321"/>
      <c r="P616" s="321"/>
      <c r="Q616" s="321"/>
      <c r="R616" s="321"/>
      <c r="S616" s="321"/>
      <c r="T616" s="321"/>
      <c r="U616" s="321"/>
      <c r="V616" s="321"/>
      <c r="W616" s="321"/>
      <c r="X616" s="321"/>
      <c r="Y616" s="437">
        <f>Y615</f>
        <v>0</v>
      </c>
      <c r="Z616" s="437">
        <f t="shared" ref="Z616" si="1832">Z615</f>
        <v>0</v>
      </c>
      <c r="AA616" s="437">
        <f t="shared" ref="AA616" si="1833">AA615</f>
        <v>0</v>
      </c>
      <c r="AB616" s="437">
        <f t="shared" ref="AB616" si="1834">AB615</f>
        <v>0</v>
      </c>
      <c r="AC616" s="437">
        <f t="shared" ref="AC616" si="1835">AC615</f>
        <v>0</v>
      </c>
      <c r="AD616" s="437">
        <f t="shared" ref="AD616" si="1836">AD615</f>
        <v>0</v>
      </c>
      <c r="AE616" s="437">
        <f t="shared" ref="AE616" si="1837">AE615</f>
        <v>0</v>
      </c>
      <c r="AF616" s="437">
        <f t="shared" ref="AF616" si="1838">AF615</f>
        <v>0</v>
      </c>
      <c r="AG616" s="437">
        <f t="shared" ref="AG616" si="1839">AG615</f>
        <v>0</v>
      </c>
      <c r="AH616" s="437">
        <f t="shared" ref="AH616" si="1840">AH615</f>
        <v>0</v>
      </c>
      <c r="AI616" s="437">
        <f t="shared" ref="AI616" si="1841">AI615</f>
        <v>0</v>
      </c>
      <c r="AJ616" s="437">
        <f t="shared" ref="AJ616" si="1842">AJ615</f>
        <v>0</v>
      </c>
      <c r="AK616" s="437">
        <f t="shared" ref="AK616" si="1843">AK615</f>
        <v>0</v>
      </c>
      <c r="AL616" s="437">
        <f t="shared" ref="AL616" si="1844">AL615</f>
        <v>0</v>
      </c>
      <c r="AM616" s="337"/>
    </row>
    <row r="617" spans="1:39" hidden="1" outlineLevel="1">
      <c r="A617" s="567"/>
      <c r="B617" s="340"/>
      <c r="C617" s="338"/>
      <c r="D617" s="342"/>
      <c r="E617" s="342"/>
      <c r="F617" s="342"/>
      <c r="G617" s="342"/>
      <c r="H617" s="342"/>
      <c r="I617" s="342"/>
      <c r="J617" s="342"/>
      <c r="K617" s="342"/>
      <c r="L617" s="342"/>
      <c r="M617" s="342"/>
      <c r="N617" s="317"/>
      <c r="O617" s="342"/>
      <c r="P617" s="342"/>
      <c r="Q617" s="342"/>
      <c r="R617" s="342"/>
      <c r="S617" s="342"/>
      <c r="T617" s="342"/>
      <c r="U617" s="342"/>
      <c r="V617" s="342"/>
      <c r="W617" s="342"/>
      <c r="X617" s="342"/>
      <c r="Y617" s="442"/>
      <c r="Z617" s="443"/>
      <c r="AA617" s="442"/>
      <c r="AB617" s="442"/>
      <c r="AC617" s="442"/>
      <c r="AD617" s="442"/>
      <c r="AE617" s="442"/>
      <c r="AF617" s="442"/>
      <c r="AG617" s="442"/>
      <c r="AH617" s="442"/>
      <c r="AI617" s="442"/>
      <c r="AJ617" s="442"/>
      <c r="AK617" s="442"/>
      <c r="AL617" s="442"/>
      <c r="AM617" s="339"/>
    </row>
    <row r="618" spans="1:39" ht="15.75" hidden="1" outlineLevel="1">
      <c r="A618" s="567"/>
      <c r="B618" s="314" t="s">
        <v>10</v>
      </c>
      <c r="C618" s="315"/>
      <c r="D618" s="315"/>
      <c r="E618" s="315"/>
      <c r="F618" s="315"/>
      <c r="G618" s="315"/>
      <c r="H618" s="315"/>
      <c r="I618" s="315"/>
      <c r="J618" s="315"/>
      <c r="K618" s="315"/>
      <c r="L618" s="315"/>
      <c r="M618" s="315"/>
      <c r="N618" s="316"/>
      <c r="O618" s="315"/>
      <c r="P618" s="315"/>
      <c r="Q618" s="315"/>
      <c r="R618" s="315"/>
      <c r="S618" s="315"/>
      <c r="T618" s="315"/>
      <c r="U618" s="315"/>
      <c r="V618" s="315"/>
      <c r="W618" s="315"/>
      <c r="X618" s="315"/>
      <c r="Y618" s="440"/>
      <c r="Z618" s="440"/>
      <c r="AA618" s="440"/>
      <c r="AB618" s="440"/>
      <c r="AC618" s="440"/>
      <c r="AD618" s="440"/>
      <c r="AE618" s="440"/>
      <c r="AF618" s="440"/>
      <c r="AG618" s="440"/>
      <c r="AH618" s="440"/>
      <c r="AI618" s="440"/>
      <c r="AJ618" s="440"/>
      <c r="AK618" s="440"/>
      <c r="AL618" s="440"/>
      <c r="AM618" s="318"/>
    </row>
    <row r="619" spans="1:39" ht="30" hidden="1" outlineLevel="1">
      <c r="A619" s="567">
        <v>11</v>
      </c>
      <c r="B619" s="454" t="s">
        <v>105</v>
      </c>
      <c r="C619" s="317" t="s">
        <v>25</v>
      </c>
      <c r="D619" s="321"/>
      <c r="E619" s="321"/>
      <c r="F619" s="321"/>
      <c r="G619" s="321"/>
      <c r="H619" s="321"/>
      <c r="I619" s="321"/>
      <c r="J619" s="321"/>
      <c r="K619" s="321"/>
      <c r="L619" s="321"/>
      <c r="M619" s="321"/>
      <c r="N619" s="321">
        <v>12</v>
      </c>
      <c r="O619" s="321"/>
      <c r="P619" s="321"/>
      <c r="Q619" s="321"/>
      <c r="R619" s="321"/>
      <c r="S619" s="321"/>
      <c r="T619" s="321"/>
      <c r="U619" s="321"/>
      <c r="V619" s="321"/>
      <c r="W619" s="321"/>
      <c r="X619" s="321"/>
      <c r="Y619" s="452"/>
      <c r="Z619" s="436"/>
      <c r="AA619" s="436"/>
      <c r="AB619" s="436"/>
      <c r="AC619" s="436"/>
      <c r="AD619" s="436"/>
      <c r="AE619" s="436"/>
      <c r="AF619" s="441"/>
      <c r="AG619" s="441"/>
      <c r="AH619" s="441"/>
      <c r="AI619" s="441"/>
      <c r="AJ619" s="441"/>
      <c r="AK619" s="441"/>
      <c r="AL619" s="441"/>
      <c r="AM619" s="322">
        <f>SUM(Y619:AL619)</f>
        <v>0</v>
      </c>
    </row>
    <row r="620" spans="1:39" hidden="1" outlineLevel="1">
      <c r="A620" s="567"/>
      <c r="B620" s="320" t="s">
        <v>313</v>
      </c>
      <c r="C620" s="317" t="s">
        <v>164</v>
      </c>
      <c r="D620" s="321"/>
      <c r="E620" s="321"/>
      <c r="F620" s="321"/>
      <c r="G620" s="321"/>
      <c r="H620" s="321"/>
      <c r="I620" s="321"/>
      <c r="J620" s="321"/>
      <c r="K620" s="321"/>
      <c r="L620" s="321"/>
      <c r="M620" s="321"/>
      <c r="N620" s="321">
        <f>N619</f>
        <v>12</v>
      </c>
      <c r="O620" s="321"/>
      <c r="P620" s="321"/>
      <c r="Q620" s="321"/>
      <c r="R620" s="321"/>
      <c r="S620" s="321"/>
      <c r="T620" s="321"/>
      <c r="U620" s="321"/>
      <c r="V620" s="321"/>
      <c r="W620" s="321"/>
      <c r="X620" s="321"/>
      <c r="Y620" s="437">
        <f>Y619</f>
        <v>0</v>
      </c>
      <c r="Z620" s="437">
        <f t="shared" ref="Z620" si="1845">Z619</f>
        <v>0</v>
      </c>
      <c r="AA620" s="437">
        <f t="shared" ref="AA620" si="1846">AA619</f>
        <v>0</v>
      </c>
      <c r="AB620" s="437">
        <f t="shared" ref="AB620" si="1847">AB619</f>
        <v>0</v>
      </c>
      <c r="AC620" s="437">
        <f t="shared" ref="AC620" si="1848">AC619</f>
        <v>0</v>
      </c>
      <c r="AD620" s="437">
        <f t="shared" ref="AD620" si="1849">AD619</f>
        <v>0</v>
      </c>
      <c r="AE620" s="437">
        <f t="shared" ref="AE620" si="1850">AE619</f>
        <v>0</v>
      </c>
      <c r="AF620" s="437">
        <f t="shared" ref="AF620" si="1851">AF619</f>
        <v>0</v>
      </c>
      <c r="AG620" s="437">
        <f t="shared" ref="AG620" si="1852">AG619</f>
        <v>0</v>
      </c>
      <c r="AH620" s="437">
        <f t="shared" ref="AH620" si="1853">AH619</f>
        <v>0</v>
      </c>
      <c r="AI620" s="437">
        <f t="shared" ref="AI620" si="1854">AI619</f>
        <v>0</v>
      </c>
      <c r="AJ620" s="437">
        <f t="shared" ref="AJ620" si="1855">AJ619</f>
        <v>0</v>
      </c>
      <c r="AK620" s="437">
        <f t="shared" ref="AK620" si="1856">AK619</f>
        <v>0</v>
      </c>
      <c r="AL620" s="437">
        <f t="shared" ref="AL620" si="1857">AL619</f>
        <v>0</v>
      </c>
      <c r="AM620" s="323"/>
    </row>
    <row r="621" spans="1:39" hidden="1" outlineLevel="1">
      <c r="A621" s="567"/>
      <c r="B621" s="341"/>
      <c r="C621" s="331"/>
      <c r="D621" s="317"/>
      <c r="E621" s="317"/>
      <c r="F621" s="317"/>
      <c r="G621" s="317"/>
      <c r="H621" s="317"/>
      <c r="I621" s="317"/>
      <c r="J621" s="317"/>
      <c r="K621" s="317"/>
      <c r="L621" s="317"/>
      <c r="M621" s="317"/>
      <c r="N621" s="317"/>
      <c r="O621" s="317"/>
      <c r="P621" s="317"/>
      <c r="Q621" s="317"/>
      <c r="R621" s="317"/>
      <c r="S621" s="317"/>
      <c r="T621" s="317"/>
      <c r="U621" s="317"/>
      <c r="V621" s="317"/>
      <c r="W621" s="317"/>
      <c r="X621" s="317"/>
      <c r="Y621" s="438"/>
      <c r="Z621" s="447"/>
      <c r="AA621" s="447"/>
      <c r="AB621" s="447"/>
      <c r="AC621" s="447"/>
      <c r="AD621" s="447"/>
      <c r="AE621" s="447"/>
      <c r="AF621" s="447"/>
      <c r="AG621" s="447"/>
      <c r="AH621" s="447"/>
      <c r="AI621" s="447"/>
      <c r="AJ621" s="447"/>
      <c r="AK621" s="447"/>
      <c r="AL621" s="447"/>
      <c r="AM621" s="332"/>
    </row>
    <row r="622" spans="1:39" ht="45" hidden="1" outlineLevel="1">
      <c r="A622" s="567">
        <v>12</v>
      </c>
      <c r="B622" s="454" t="s">
        <v>106</v>
      </c>
      <c r="C622" s="317" t="s">
        <v>25</v>
      </c>
      <c r="D622" s="321"/>
      <c r="E622" s="321"/>
      <c r="F622" s="321"/>
      <c r="G622" s="321"/>
      <c r="H622" s="321"/>
      <c r="I622" s="321"/>
      <c r="J622" s="321"/>
      <c r="K622" s="321"/>
      <c r="L622" s="321"/>
      <c r="M622" s="321"/>
      <c r="N622" s="321">
        <v>12</v>
      </c>
      <c r="O622" s="321"/>
      <c r="P622" s="321"/>
      <c r="Q622" s="321"/>
      <c r="R622" s="321"/>
      <c r="S622" s="321"/>
      <c r="T622" s="321"/>
      <c r="U622" s="321"/>
      <c r="V622" s="321"/>
      <c r="W622" s="321"/>
      <c r="X622" s="321"/>
      <c r="Y622" s="436"/>
      <c r="Z622" s="436"/>
      <c r="AA622" s="436"/>
      <c r="AB622" s="436"/>
      <c r="AC622" s="436"/>
      <c r="AD622" s="436"/>
      <c r="AE622" s="436"/>
      <c r="AF622" s="441"/>
      <c r="AG622" s="441"/>
      <c r="AH622" s="441"/>
      <c r="AI622" s="441"/>
      <c r="AJ622" s="441"/>
      <c r="AK622" s="441"/>
      <c r="AL622" s="441"/>
      <c r="AM622" s="322">
        <f>SUM(Y622:AL622)</f>
        <v>0</v>
      </c>
    </row>
    <row r="623" spans="1:39" hidden="1" outlineLevel="1">
      <c r="A623" s="567"/>
      <c r="B623" s="320" t="s">
        <v>313</v>
      </c>
      <c r="C623" s="317" t="s">
        <v>164</v>
      </c>
      <c r="D623" s="321"/>
      <c r="E623" s="321"/>
      <c r="F623" s="321"/>
      <c r="G623" s="321"/>
      <c r="H623" s="321"/>
      <c r="I623" s="321"/>
      <c r="J623" s="321"/>
      <c r="K623" s="321"/>
      <c r="L623" s="321"/>
      <c r="M623" s="321"/>
      <c r="N623" s="321">
        <f>N622</f>
        <v>12</v>
      </c>
      <c r="O623" s="321"/>
      <c r="P623" s="321"/>
      <c r="Q623" s="321"/>
      <c r="R623" s="321"/>
      <c r="S623" s="321"/>
      <c r="T623" s="321"/>
      <c r="U623" s="321"/>
      <c r="V623" s="321"/>
      <c r="W623" s="321"/>
      <c r="X623" s="321"/>
      <c r="Y623" s="437">
        <f>Y622</f>
        <v>0</v>
      </c>
      <c r="Z623" s="437">
        <f t="shared" ref="Z623" si="1858">Z622</f>
        <v>0</v>
      </c>
      <c r="AA623" s="437">
        <f t="shared" ref="AA623" si="1859">AA622</f>
        <v>0</v>
      </c>
      <c r="AB623" s="437">
        <f t="shared" ref="AB623" si="1860">AB622</f>
        <v>0</v>
      </c>
      <c r="AC623" s="437">
        <f t="shared" ref="AC623" si="1861">AC622</f>
        <v>0</v>
      </c>
      <c r="AD623" s="437">
        <f t="shared" ref="AD623" si="1862">AD622</f>
        <v>0</v>
      </c>
      <c r="AE623" s="437">
        <f t="shared" ref="AE623" si="1863">AE622</f>
        <v>0</v>
      </c>
      <c r="AF623" s="437">
        <f t="shared" ref="AF623" si="1864">AF622</f>
        <v>0</v>
      </c>
      <c r="AG623" s="437">
        <f t="shared" ref="AG623" si="1865">AG622</f>
        <v>0</v>
      </c>
      <c r="AH623" s="437">
        <f t="shared" ref="AH623" si="1866">AH622</f>
        <v>0</v>
      </c>
      <c r="AI623" s="437">
        <f t="shared" ref="AI623" si="1867">AI622</f>
        <v>0</v>
      </c>
      <c r="AJ623" s="437">
        <f t="shared" ref="AJ623" si="1868">AJ622</f>
        <v>0</v>
      </c>
      <c r="AK623" s="437">
        <f t="shared" ref="AK623" si="1869">AK622</f>
        <v>0</v>
      </c>
      <c r="AL623" s="437">
        <f t="shared" ref="AL623" si="1870">AL622</f>
        <v>0</v>
      </c>
      <c r="AM623" s="323"/>
    </row>
    <row r="624" spans="1:39" hidden="1" outlineLevel="1">
      <c r="A624" s="567"/>
      <c r="B624" s="341"/>
      <c r="C624" s="331"/>
      <c r="D624" s="317"/>
      <c r="E624" s="317"/>
      <c r="F624" s="317"/>
      <c r="G624" s="317"/>
      <c r="H624" s="317"/>
      <c r="I624" s="317"/>
      <c r="J624" s="317"/>
      <c r="K624" s="317"/>
      <c r="L624" s="317"/>
      <c r="M624" s="317"/>
      <c r="N624" s="317"/>
      <c r="O624" s="317"/>
      <c r="P624" s="317"/>
      <c r="Q624" s="317"/>
      <c r="R624" s="317"/>
      <c r="S624" s="317"/>
      <c r="T624" s="317"/>
      <c r="U624" s="317"/>
      <c r="V624" s="317"/>
      <c r="W624" s="317"/>
      <c r="X624" s="317"/>
      <c r="Y624" s="448"/>
      <c r="Z624" s="448"/>
      <c r="AA624" s="438"/>
      <c r="AB624" s="438"/>
      <c r="AC624" s="438"/>
      <c r="AD624" s="438"/>
      <c r="AE624" s="438"/>
      <c r="AF624" s="438"/>
      <c r="AG624" s="438"/>
      <c r="AH624" s="438"/>
      <c r="AI624" s="438"/>
      <c r="AJ624" s="438"/>
      <c r="AK624" s="438"/>
      <c r="AL624" s="438"/>
      <c r="AM624" s="332"/>
    </row>
    <row r="625" spans="1:39" ht="30" hidden="1" outlineLevel="1">
      <c r="A625" s="567">
        <v>13</v>
      </c>
      <c r="B625" s="454" t="s">
        <v>107</v>
      </c>
      <c r="C625" s="317" t="s">
        <v>25</v>
      </c>
      <c r="D625" s="321"/>
      <c r="E625" s="321"/>
      <c r="F625" s="321"/>
      <c r="G625" s="321"/>
      <c r="H625" s="321"/>
      <c r="I625" s="321"/>
      <c r="J625" s="321"/>
      <c r="K625" s="321"/>
      <c r="L625" s="321"/>
      <c r="M625" s="321"/>
      <c r="N625" s="321">
        <v>12</v>
      </c>
      <c r="O625" s="321"/>
      <c r="P625" s="321"/>
      <c r="Q625" s="321"/>
      <c r="R625" s="321"/>
      <c r="S625" s="321"/>
      <c r="T625" s="321"/>
      <c r="U625" s="321"/>
      <c r="V625" s="321"/>
      <c r="W625" s="321"/>
      <c r="X625" s="321"/>
      <c r="Y625" s="436"/>
      <c r="Z625" s="436"/>
      <c r="AA625" s="436"/>
      <c r="AB625" s="436"/>
      <c r="AC625" s="436"/>
      <c r="AD625" s="436"/>
      <c r="AE625" s="436"/>
      <c r="AF625" s="441"/>
      <c r="AG625" s="441"/>
      <c r="AH625" s="441"/>
      <c r="AI625" s="441"/>
      <c r="AJ625" s="441"/>
      <c r="AK625" s="441"/>
      <c r="AL625" s="441"/>
      <c r="AM625" s="322">
        <f>SUM(Y625:AL625)</f>
        <v>0</v>
      </c>
    </row>
    <row r="626" spans="1:39" hidden="1" outlineLevel="1">
      <c r="A626" s="567"/>
      <c r="B626" s="320" t="s">
        <v>313</v>
      </c>
      <c r="C626" s="317" t="s">
        <v>164</v>
      </c>
      <c r="D626" s="321"/>
      <c r="E626" s="321"/>
      <c r="F626" s="321"/>
      <c r="G626" s="321"/>
      <c r="H626" s="321"/>
      <c r="I626" s="321"/>
      <c r="J626" s="321"/>
      <c r="K626" s="321"/>
      <c r="L626" s="321"/>
      <c r="M626" s="321"/>
      <c r="N626" s="321">
        <f>N625</f>
        <v>12</v>
      </c>
      <c r="O626" s="321"/>
      <c r="P626" s="321"/>
      <c r="Q626" s="321"/>
      <c r="R626" s="321"/>
      <c r="S626" s="321"/>
      <c r="T626" s="321"/>
      <c r="U626" s="321"/>
      <c r="V626" s="321"/>
      <c r="W626" s="321"/>
      <c r="X626" s="321"/>
      <c r="Y626" s="437">
        <f>Y625</f>
        <v>0</v>
      </c>
      <c r="Z626" s="437">
        <f t="shared" ref="Z626" si="1871">Z625</f>
        <v>0</v>
      </c>
      <c r="AA626" s="437">
        <f t="shared" ref="AA626" si="1872">AA625</f>
        <v>0</v>
      </c>
      <c r="AB626" s="437">
        <f t="shared" ref="AB626" si="1873">AB625</f>
        <v>0</v>
      </c>
      <c r="AC626" s="437">
        <f t="shared" ref="AC626" si="1874">AC625</f>
        <v>0</v>
      </c>
      <c r="AD626" s="437">
        <f t="shared" ref="AD626" si="1875">AD625</f>
        <v>0</v>
      </c>
      <c r="AE626" s="437">
        <f t="shared" ref="AE626" si="1876">AE625</f>
        <v>0</v>
      </c>
      <c r="AF626" s="437">
        <f t="shared" ref="AF626" si="1877">AF625</f>
        <v>0</v>
      </c>
      <c r="AG626" s="437">
        <f t="shared" ref="AG626" si="1878">AG625</f>
        <v>0</v>
      </c>
      <c r="AH626" s="437">
        <f t="shared" ref="AH626" si="1879">AH625</f>
        <v>0</v>
      </c>
      <c r="AI626" s="437">
        <f t="shared" ref="AI626" si="1880">AI625</f>
        <v>0</v>
      </c>
      <c r="AJ626" s="437">
        <f t="shared" ref="AJ626" si="1881">AJ625</f>
        <v>0</v>
      </c>
      <c r="AK626" s="437">
        <f t="shared" ref="AK626" si="1882">AK625</f>
        <v>0</v>
      </c>
      <c r="AL626" s="437">
        <f t="shared" ref="AL626" si="1883">AL625</f>
        <v>0</v>
      </c>
      <c r="AM626" s="332"/>
    </row>
    <row r="627" spans="1:39" hidden="1" outlineLevel="1">
      <c r="A627" s="567"/>
      <c r="B627" s="341"/>
      <c r="C627" s="331"/>
      <c r="D627" s="317"/>
      <c r="E627" s="317"/>
      <c r="F627" s="317"/>
      <c r="G627" s="317"/>
      <c r="H627" s="317"/>
      <c r="I627" s="317"/>
      <c r="J627" s="317"/>
      <c r="K627" s="317"/>
      <c r="L627" s="317"/>
      <c r="M627" s="317"/>
      <c r="N627" s="317"/>
      <c r="O627" s="317"/>
      <c r="P627" s="317"/>
      <c r="Q627" s="317"/>
      <c r="R627" s="317"/>
      <c r="S627" s="317"/>
      <c r="T627" s="317"/>
      <c r="U627" s="317"/>
      <c r="V627" s="317"/>
      <c r="W627" s="317"/>
      <c r="X627" s="317"/>
      <c r="Y627" s="438"/>
      <c r="Z627" s="438"/>
      <c r="AA627" s="438"/>
      <c r="AB627" s="438"/>
      <c r="AC627" s="438"/>
      <c r="AD627" s="438"/>
      <c r="AE627" s="438"/>
      <c r="AF627" s="438"/>
      <c r="AG627" s="438"/>
      <c r="AH627" s="438"/>
      <c r="AI627" s="438"/>
      <c r="AJ627" s="438"/>
      <c r="AK627" s="438"/>
      <c r="AL627" s="438"/>
      <c r="AM627" s="332"/>
    </row>
    <row r="628" spans="1:39" ht="15.75" hidden="1" outlineLevel="1">
      <c r="A628" s="567"/>
      <c r="B628" s="314" t="s">
        <v>108</v>
      </c>
      <c r="C628" s="315"/>
      <c r="D628" s="316"/>
      <c r="E628" s="316"/>
      <c r="F628" s="316"/>
      <c r="G628" s="316"/>
      <c r="H628" s="316"/>
      <c r="I628" s="316"/>
      <c r="J628" s="316"/>
      <c r="K628" s="316"/>
      <c r="L628" s="316"/>
      <c r="M628" s="316"/>
      <c r="N628" s="316"/>
      <c r="O628" s="316"/>
      <c r="P628" s="315"/>
      <c r="Q628" s="315"/>
      <c r="R628" s="315"/>
      <c r="S628" s="315"/>
      <c r="T628" s="315"/>
      <c r="U628" s="315"/>
      <c r="V628" s="315"/>
      <c r="W628" s="315"/>
      <c r="X628" s="315"/>
      <c r="Y628" s="440"/>
      <c r="Z628" s="440"/>
      <c r="AA628" s="440"/>
      <c r="AB628" s="440"/>
      <c r="AC628" s="440"/>
      <c r="AD628" s="440"/>
      <c r="AE628" s="440"/>
      <c r="AF628" s="440"/>
      <c r="AG628" s="440"/>
      <c r="AH628" s="440"/>
      <c r="AI628" s="440"/>
      <c r="AJ628" s="440"/>
      <c r="AK628" s="440"/>
      <c r="AL628" s="440"/>
      <c r="AM628" s="318"/>
    </row>
    <row r="629" spans="1:39" hidden="1" outlineLevel="1">
      <c r="A629" s="567">
        <v>14</v>
      </c>
      <c r="B629" s="341" t="s">
        <v>109</v>
      </c>
      <c r="C629" s="317" t="s">
        <v>25</v>
      </c>
      <c r="D629" s="321"/>
      <c r="E629" s="321"/>
      <c r="F629" s="321"/>
      <c r="G629" s="321"/>
      <c r="H629" s="321"/>
      <c r="I629" s="321"/>
      <c r="J629" s="321"/>
      <c r="K629" s="321"/>
      <c r="L629" s="321"/>
      <c r="M629" s="321"/>
      <c r="N629" s="321">
        <v>12</v>
      </c>
      <c r="O629" s="321"/>
      <c r="P629" s="321"/>
      <c r="Q629" s="321"/>
      <c r="R629" s="321"/>
      <c r="S629" s="321"/>
      <c r="T629" s="321"/>
      <c r="U629" s="321"/>
      <c r="V629" s="321"/>
      <c r="W629" s="321"/>
      <c r="X629" s="321"/>
      <c r="Y629" s="436"/>
      <c r="Z629" s="436"/>
      <c r="AA629" s="436"/>
      <c r="AB629" s="436"/>
      <c r="AC629" s="436"/>
      <c r="AD629" s="436"/>
      <c r="AE629" s="436"/>
      <c r="AF629" s="436"/>
      <c r="AG629" s="436"/>
      <c r="AH629" s="436"/>
      <c r="AI629" s="436"/>
      <c r="AJ629" s="436"/>
      <c r="AK629" s="436"/>
      <c r="AL629" s="436"/>
      <c r="AM629" s="322">
        <f>SUM(Y629:AL629)</f>
        <v>0</v>
      </c>
    </row>
    <row r="630" spans="1:39" hidden="1" outlineLevel="1">
      <c r="A630" s="567"/>
      <c r="B630" s="320" t="s">
        <v>313</v>
      </c>
      <c r="C630" s="317" t="s">
        <v>164</v>
      </c>
      <c r="D630" s="321"/>
      <c r="E630" s="321"/>
      <c r="F630" s="321"/>
      <c r="G630" s="321"/>
      <c r="H630" s="321"/>
      <c r="I630" s="321"/>
      <c r="J630" s="321"/>
      <c r="K630" s="321"/>
      <c r="L630" s="321"/>
      <c r="M630" s="321"/>
      <c r="N630" s="321">
        <f>N629</f>
        <v>12</v>
      </c>
      <c r="O630" s="321"/>
      <c r="P630" s="321"/>
      <c r="Q630" s="321"/>
      <c r="R630" s="321"/>
      <c r="S630" s="321"/>
      <c r="T630" s="321"/>
      <c r="U630" s="321"/>
      <c r="V630" s="321"/>
      <c r="W630" s="321"/>
      <c r="X630" s="321"/>
      <c r="Y630" s="437">
        <f>Y629</f>
        <v>0</v>
      </c>
      <c r="Z630" s="437">
        <f t="shared" ref="Z630" si="1884">Z629</f>
        <v>0</v>
      </c>
      <c r="AA630" s="437">
        <f t="shared" ref="AA630" si="1885">AA629</f>
        <v>0</v>
      </c>
      <c r="AB630" s="437">
        <f t="shared" ref="AB630" si="1886">AB629</f>
        <v>0</v>
      </c>
      <c r="AC630" s="437">
        <f t="shared" ref="AC630" si="1887">AC629</f>
        <v>0</v>
      </c>
      <c r="AD630" s="437">
        <f t="shared" ref="AD630" si="1888">AD629</f>
        <v>0</v>
      </c>
      <c r="AE630" s="437">
        <f t="shared" ref="AE630" si="1889">AE629</f>
        <v>0</v>
      </c>
      <c r="AF630" s="437">
        <f t="shared" ref="AF630" si="1890">AF629</f>
        <v>0</v>
      </c>
      <c r="AG630" s="437">
        <f t="shared" ref="AG630" si="1891">AG629</f>
        <v>0</v>
      </c>
      <c r="AH630" s="437">
        <f t="shared" ref="AH630" si="1892">AH629</f>
        <v>0</v>
      </c>
      <c r="AI630" s="437">
        <f t="shared" ref="AI630" si="1893">AI629</f>
        <v>0</v>
      </c>
      <c r="AJ630" s="437">
        <f t="shared" ref="AJ630" si="1894">AJ629</f>
        <v>0</v>
      </c>
      <c r="AK630" s="437">
        <f t="shared" ref="AK630" si="1895">AK629</f>
        <v>0</v>
      </c>
      <c r="AL630" s="437">
        <f t="shared" ref="AL630" si="1896">AL629</f>
        <v>0</v>
      </c>
      <c r="AM630" s="323"/>
    </row>
    <row r="631" spans="1:39" hidden="1" outlineLevel="1">
      <c r="A631" s="567"/>
      <c r="B631" s="341"/>
      <c r="C631" s="331"/>
      <c r="D631" s="317"/>
      <c r="E631" s="317"/>
      <c r="F631" s="317"/>
      <c r="G631" s="317"/>
      <c r="H631" s="317"/>
      <c r="I631" s="317"/>
      <c r="J631" s="317"/>
      <c r="K631" s="317"/>
      <c r="L631" s="317"/>
      <c r="M631" s="317"/>
      <c r="N631" s="494"/>
      <c r="O631" s="317"/>
      <c r="P631" s="317"/>
      <c r="Q631" s="317"/>
      <c r="R631" s="317"/>
      <c r="S631" s="317"/>
      <c r="T631" s="317"/>
      <c r="U631" s="317"/>
      <c r="V631" s="317"/>
      <c r="W631" s="317"/>
      <c r="X631" s="317"/>
      <c r="Y631" s="438"/>
      <c r="Z631" s="438"/>
      <c r="AA631" s="438"/>
      <c r="AB631" s="438"/>
      <c r="AC631" s="438"/>
      <c r="AD631" s="438"/>
      <c r="AE631" s="438"/>
      <c r="AF631" s="438"/>
      <c r="AG631" s="438"/>
      <c r="AH631" s="438"/>
      <c r="AI631" s="438"/>
      <c r="AJ631" s="438"/>
      <c r="AK631" s="438"/>
      <c r="AL631" s="438"/>
      <c r="AM631" s="332"/>
    </row>
    <row r="632" spans="1:39" s="335" customFormat="1" ht="15.75" hidden="1" outlineLevel="1">
      <c r="A632" s="567"/>
      <c r="B632" s="314" t="s">
        <v>503</v>
      </c>
      <c r="C632" s="317"/>
      <c r="D632" s="317"/>
      <c r="E632" s="317"/>
      <c r="F632" s="317"/>
      <c r="G632" s="317"/>
      <c r="H632" s="317"/>
      <c r="I632" s="317"/>
      <c r="J632" s="317"/>
      <c r="K632" s="317"/>
      <c r="L632" s="317"/>
      <c r="M632" s="317"/>
      <c r="N632" s="317"/>
      <c r="O632" s="317"/>
      <c r="P632" s="317"/>
      <c r="Q632" s="317"/>
      <c r="R632" s="317"/>
      <c r="S632" s="317"/>
      <c r="T632" s="317"/>
      <c r="U632" s="317"/>
      <c r="V632" s="317"/>
      <c r="W632" s="317"/>
      <c r="X632" s="317"/>
      <c r="Y632" s="438"/>
      <c r="Z632" s="438"/>
      <c r="AA632" s="438"/>
      <c r="AB632" s="438"/>
      <c r="AC632" s="438"/>
      <c r="AD632" s="438"/>
      <c r="AE632" s="442"/>
      <c r="AF632" s="442"/>
      <c r="AG632" s="442"/>
      <c r="AH632" s="442"/>
      <c r="AI632" s="442"/>
      <c r="AJ632" s="442"/>
      <c r="AK632" s="442"/>
      <c r="AL632" s="442"/>
      <c r="AM632" s="552"/>
    </row>
    <row r="633" spans="1:39" hidden="1" outlineLevel="1">
      <c r="A633" s="567">
        <v>15</v>
      </c>
      <c r="B633" s="320" t="s">
        <v>508</v>
      </c>
      <c r="C633" s="317" t="s">
        <v>25</v>
      </c>
      <c r="D633" s="321"/>
      <c r="E633" s="321"/>
      <c r="F633" s="321"/>
      <c r="G633" s="321"/>
      <c r="H633" s="321"/>
      <c r="I633" s="321"/>
      <c r="J633" s="321"/>
      <c r="K633" s="321"/>
      <c r="L633" s="321"/>
      <c r="M633" s="321"/>
      <c r="N633" s="321">
        <v>0</v>
      </c>
      <c r="O633" s="321"/>
      <c r="P633" s="321"/>
      <c r="Q633" s="321"/>
      <c r="R633" s="321"/>
      <c r="S633" s="321"/>
      <c r="T633" s="321"/>
      <c r="U633" s="321"/>
      <c r="V633" s="321"/>
      <c r="W633" s="321"/>
      <c r="X633" s="321"/>
      <c r="Y633" s="436"/>
      <c r="Z633" s="436"/>
      <c r="AA633" s="436"/>
      <c r="AB633" s="436"/>
      <c r="AC633" s="436"/>
      <c r="AD633" s="436"/>
      <c r="AE633" s="436"/>
      <c r="AF633" s="436"/>
      <c r="AG633" s="436"/>
      <c r="AH633" s="436"/>
      <c r="AI633" s="436"/>
      <c r="AJ633" s="436"/>
      <c r="AK633" s="436"/>
      <c r="AL633" s="436"/>
      <c r="AM633" s="322">
        <f>SUM(Y633:AL633)</f>
        <v>0</v>
      </c>
    </row>
    <row r="634" spans="1:39" hidden="1" outlineLevel="1">
      <c r="A634" s="567"/>
      <c r="B634" s="320" t="s">
        <v>313</v>
      </c>
      <c r="C634" s="317" t="s">
        <v>164</v>
      </c>
      <c r="D634" s="321"/>
      <c r="E634" s="321"/>
      <c r="F634" s="321"/>
      <c r="G634" s="321"/>
      <c r="H634" s="321"/>
      <c r="I634" s="321"/>
      <c r="J634" s="321"/>
      <c r="K634" s="321"/>
      <c r="L634" s="321"/>
      <c r="M634" s="321"/>
      <c r="N634" s="321">
        <f>N633</f>
        <v>0</v>
      </c>
      <c r="O634" s="321"/>
      <c r="P634" s="321"/>
      <c r="Q634" s="321"/>
      <c r="R634" s="321"/>
      <c r="S634" s="321"/>
      <c r="T634" s="321"/>
      <c r="U634" s="321"/>
      <c r="V634" s="321"/>
      <c r="W634" s="321"/>
      <c r="X634" s="321"/>
      <c r="Y634" s="437">
        <f>Y633</f>
        <v>0</v>
      </c>
      <c r="Z634" s="437">
        <f t="shared" ref="Z634:AL634" si="1897">Z633</f>
        <v>0</v>
      </c>
      <c r="AA634" s="437">
        <f t="shared" si="1897"/>
        <v>0</v>
      </c>
      <c r="AB634" s="437">
        <f t="shared" si="1897"/>
        <v>0</v>
      </c>
      <c r="AC634" s="437">
        <f t="shared" si="1897"/>
        <v>0</v>
      </c>
      <c r="AD634" s="437">
        <f t="shared" si="1897"/>
        <v>0</v>
      </c>
      <c r="AE634" s="437">
        <f t="shared" si="1897"/>
        <v>0</v>
      </c>
      <c r="AF634" s="437">
        <f t="shared" si="1897"/>
        <v>0</v>
      </c>
      <c r="AG634" s="437">
        <f t="shared" si="1897"/>
        <v>0</v>
      </c>
      <c r="AH634" s="437">
        <f t="shared" si="1897"/>
        <v>0</v>
      </c>
      <c r="AI634" s="437">
        <f t="shared" si="1897"/>
        <v>0</v>
      </c>
      <c r="AJ634" s="437">
        <f t="shared" si="1897"/>
        <v>0</v>
      </c>
      <c r="AK634" s="437">
        <f t="shared" si="1897"/>
        <v>0</v>
      </c>
      <c r="AL634" s="437">
        <f t="shared" si="1897"/>
        <v>0</v>
      </c>
      <c r="AM634" s="323"/>
    </row>
    <row r="635" spans="1:39" hidden="1" outlineLevel="1">
      <c r="A635" s="567"/>
      <c r="B635" s="341"/>
      <c r="C635" s="331"/>
      <c r="D635" s="317"/>
      <c r="E635" s="317"/>
      <c r="F635" s="317"/>
      <c r="G635" s="317"/>
      <c r="H635" s="317"/>
      <c r="I635" s="317"/>
      <c r="J635" s="317"/>
      <c r="K635" s="317"/>
      <c r="L635" s="317"/>
      <c r="M635" s="317"/>
      <c r="N635" s="317"/>
      <c r="O635" s="317"/>
      <c r="P635" s="317"/>
      <c r="Q635" s="317"/>
      <c r="R635" s="317"/>
      <c r="S635" s="317"/>
      <c r="T635" s="317"/>
      <c r="U635" s="317"/>
      <c r="V635" s="317"/>
      <c r="W635" s="317"/>
      <c r="X635" s="317"/>
      <c r="Y635" s="438"/>
      <c r="Z635" s="438"/>
      <c r="AA635" s="438"/>
      <c r="AB635" s="438"/>
      <c r="AC635" s="438"/>
      <c r="AD635" s="438"/>
      <c r="AE635" s="438"/>
      <c r="AF635" s="438"/>
      <c r="AG635" s="438"/>
      <c r="AH635" s="438"/>
      <c r="AI635" s="438"/>
      <c r="AJ635" s="438"/>
      <c r="AK635" s="438"/>
      <c r="AL635" s="438"/>
      <c r="AM635" s="332"/>
    </row>
    <row r="636" spans="1:39" s="309" customFormat="1" hidden="1" outlineLevel="1">
      <c r="A636" s="567">
        <v>16</v>
      </c>
      <c r="B636" s="350" t="s">
        <v>504</v>
      </c>
      <c r="C636" s="317" t="s">
        <v>25</v>
      </c>
      <c r="D636" s="321"/>
      <c r="E636" s="321"/>
      <c r="F636" s="321"/>
      <c r="G636" s="321"/>
      <c r="H636" s="321"/>
      <c r="I636" s="321"/>
      <c r="J636" s="321"/>
      <c r="K636" s="321"/>
      <c r="L636" s="321"/>
      <c r="M636" s="321"/>
      <c r="N636" s="321">
        <v>0</v>
      </c>
      <c r="O636" s="321"/>
      <c r="P636" s="321"/>
      <c r="Q636" s="321"/>
      <c r="R636" s="321"/>
      <c r="S636" s="321"/>
      <c r="T636" s="321"/>
      <c r="U636" s="321"/>
      <c r="V636" s="321"/>
      <c r="W636" s="321"/>
      <c r="X636" s="321"/>
      <c r="Y636" s="436"/>
      <c r="Z636" s="436"/>
      <c r="AA636" s="436"/>
      <c r="AB636" s="436"/>
      <c r="AC636" s="436"/>
      <c r="AD636" s="436"/>
      <c r="AE636" s="436"/>
      <c r="AF636" s="436"/>
      <c r="AG636" s="436"/>
      <c r="AH636" s="436"/>
      <c r="AI636" s="436"/>
      <c r="AJ636" s="436"/>
      <c r="AK636" s="436"/>
      <c r="AL636" s="436"/>
      <c r="AM636" s="322">
        <f>SUM(Y636:AL636)</f>
        <v>0</v>
      </c>
    </row>
    <row r="637" spans="1:39" s="309" customFormat="1" hidden="1" outlineLevel="1">
      <c r="A637" s="567"/>
      <c r="B637" s="320" t="s">
        <v>313</v>
      </c>
      <c r="C637" s="317" t="s">
        <v>164</v>
      </c>
      <c r="D637" s="321"/>
      <c r="E637" s="321"/>
      <c r="F637" s="321"/>
      <c r="G637" s="321"/>
      <c r="H637" s="321"/>
      <c r="I637" s="321"/>
      <c r="J637" s="321"/>
      <c r="K637" s="321"/>
      <c r="L637" s="321"/>
      <c r="M637" s="321"/>
      <c r="N637" s="321">
        <f>N636</f>
        <v>0</v>
      </c>
      <c r="O637" s="321"/>
      <c r="P637" s="321"/>
      <c r="Q637" s="321"/>
      <c r="R637" s="321"/>
      <c r="S637" s="321"/>
      <c r="T637" s="321"/>
      <c r="U637" s="321"/>
      <c r="V637" s="321"/>
      <c r="W637" s="321"/>
      <c r="X637" s="321"/>
      <c r="Y637" s="437">
        <f>Y636</f>
        <v>0</v>
      </c>
      <c r="Z637" s="437">
        <f t="shared" ref="Z637:AL637" si="1898">Z636</f>
        <v>0</v>
      </c>
      <c r="AA637" s="437">
        <f t="shared" si="1898"/>
        <v>0</v>
      </c>
      <c r="AB637" s="437">
        <f t="shared" si="1898"/>
        <v>0</v>
      </c>
      <c r="AC637" s="437">
        <f t="shared" si="1898"/>
        <v>0</v>
      </c>
      <c r="AD637" s="437">
        <f t="shared" si="1898"/>
        <v>0</v>
      </c>
      <c r="AE637" s="437">
        <f t="shared" si="1898"/>
        <v>0</v>
      </c>
      <c r="AF637" s="437">
        <f t="shared" si="1898"/>
        <v>0</v>
      </c>
      <c r="AG637" s="437">
        <f t="shared" si="1898"/>
        <v>0</v>
      </c>
      <c r="AH637" s="437">
        <f t="shared" si="1898"/>
        <v>0</v>
      </c>
      <c r="AI637" s="437">
        <f t="shared" si="1898"/>
        <v>0</v>
      </c>
      <c r="AJ637" s="437">
        <f t="shared" si="1898"/>
        <v>0</v>
      </c>
      <c r="AK637" s="437">
        <f t="shared" si="1898"/>
        <v>0</v>
      </c>
      <c r="AL637" s="437">
        <f t="shared" si="1898"/>
        <v>0</v>
      </c>
      <c r="AM637" s="323"/>
    </row>
    <row r="638" spans="1:39" s="309" customFormat="1" hidden="1" outlineLevel="1">
      <c r="A638" s="567"/>
      <c r="B638" s="350"/>
      <c r="C638" s="317"/>
      <c r="D638" s="317"/>
      <c r="E638" s="317"/>
      <c r="F638" s="317"/>
      <c r="G638" s="317"/>
      <c r="H638" s="317"/>
      <c r="I638" s="317"/>
      <c r="J638" s="317"/>
      <c r="K638" s="317"/>
      <c r="L638" s="317"/>
      <c r="M638" s="317"/>
      <c r="N638" s="317"/>
      <c r="O638" s="317"/>
      <c r="P638" s="317"/>
      <c r="Q638" s="317"/>
      <c r="R638" s="317"/>
      <c r="S638" s="317"/>
      <c r="T638" s="317"/>
      <c r="U638" s="317"/>
      <c r="V638" s="317"/>
      <c r="W638" s="317"/>
      <c r="X638" s="317"/>
      <c r="Y638" s="438"/>
      <c r="Z638" s="438"/>
      <c r="AA638" s="438"/>
      <c r="AB638" s="438"/>
      <c r="AC638" s="438"/>
      <c r="AD638" s="438"/>
      <c r="AE638" s="442"/>
      <c r="AF638" s="442"/>
      <c r="AG638" s="442"/>
      <c r="AH638" s="442"/>
      <c r="AI638" s="442"/>
      <c r="AJ638" s="442"/>
      <c r="AK638" s="442"/>
      <c r="AL638" s="442"/>
      <c r="AM638" s="339"/>
    </row>
    <row r="639" spans="1:39" ht="15.75" hidden="1" outlineLevel="1">
      <c r="A639" s="567"/>
      <c r="B639" s="554" t="s">
        <v>509</v>
      </c>
      <c r="C639" s="346"/>
      <c r="D639" s="316"/>
      <c r="E639" s="315"/>
      <c r="F639" s="315"/>
      <c r="G639" s="315"/>
      <c r="H639" s="315"/>
      <c r="I639" s="315"/>
      <c r="J639" s="315"/>
      <c r="K639" s="315"/>
      <c r="L639" s="315"/>
      <c r="M639" s="315"/>
      <c r="N639" s="316"/>
      <c r="O639" s="315"/>
      <c r="P639" s="315"/>
      <c r="Q639" s="315"/>
      <c r="R639" s="315"/>
      <c r="S639" s="315"/>
      <c r="T639" s="315"/>
      <c r="U639" s="315"/>
      <c r="V639" s="315"/>
      <c r="W639" s="315"/>
      <c r="X639" s="315"/>
      <c r="Y639" s="440"/>
      <c r="Z639" s="440"/>
      <c r="AA639" s="440"/>
      <c r="AB639" s="440"/>
      <c r="AC639" s="440"/>
      <c r="AD639" s="440"/>
      <c r="AE639" s="440"/>
      <c r="AF639" s="440"/>
      <c r="AG639" s="440"/>
      <c r="AH639" s="440"/>
      <c r="AI639" s="440"/>
      <c r="AJ639" s="440"/>
      <c r="AK639" s="440"/>
      <c r="AL639" s="440"/>
      <c r="AM639" s="318"/>
    </row>
    <row r="640" spans="1:39" hidden="1" outlineLevel="1">
      <c r="A640" s="567">
        <v>17</v>
      </c>
      <c r="B640" s="454" t="s">
        <v>113</v>
      </c>
      <c r="C640" s="317" t="s">
        <v>25</v>
      </c>
      <c r="D640" s="321"/>
      <c r="E640" s="321"/>
      <c r="F640" s="321"/>
      <c r="G640" s="321"/>
      <c r="H640" s="321"/>
      <c r="I640" s="321"/>
      <c r="J640" s="321"/>
      <c r="K640" s="321"/>
      <c r="L640" s="321"/>
      <c r="M640" s="321"/>
      <c r="N640" s="321">
        <v>0</v>
      </c>
      <c r="O640" s="321"/>
      <c r="P640" s="321"/>
      <c r="Q640" s="321"/>
      <c r="R640" s="321"/>
      <c r="S640" s="321"/>
      <c r="T640" s="321"/>
      <c r="U640" s="321"/>
      <c r="V640" s="321"/>
      <c r="W640" s="321"/>
      <c r="X640" s="321"/>
      <c r="Y640" s="452"/>
      <c r="Z640" s="436"/>
      <c r="AA640" s="436"/>
      <c r="AB640" s="436"/>
      <c r="AC640" s="436"/>
      <c r="AD640" s="436"/>
      <c r="AE640" s="436"/>
      <c r="AF640" s="441"/>
      <c r="AG640" s="441"/>
      <c r="AH640" s="441"/>
      <c r="AI640" s="441"/>
      <c r="AJ640" s="441"/>
      <c r="AK640" s="441"/>
      <c r="AL640" s="441"/>
      <c r="AM640" s="322">
        <f>SUM(Y640:AL640)</f>
        <v>0</v>
      </c>
    </row>
    <row r="641" spans="1:39" hidden="1" outlineLevel="1">
      <c r="A641" s="567"/>
      <c r="B641" s="320" t="s">
        <v>313</v>
      </c>
      <c r="C641" s="317" t="s">
        <v>164</v>
      </c>
      <c r="D641" s="321"/>
      <c r="E641" s="321"/>
      <c r="F641" s="321"/>
      <c r="G641" s="321"/>
      <c r="H641" s="321"/>
      <c r="I641" s="321"/>
      <c r="J641" s="321"/>
      <c r="K641" s="321"/>
      <c r="L641" s="321"/>
      <c r="M641" s="321"/>
      <c r="N641" s="321">
        <f>N640</f>
        <v>0</v>
      </c>
      <c r="O641" s="321"/>
      <c r="P641" s="321"/>
      <c r="Q641" s="321"/>
      <c r="R641" s="321"/>
      <c r="S641" s="321"/>
      <c r="T641" s="321"/>
      <c r="U641" s="321"/>
      <c r="V641" s="321"/>
      <c r="W641" s="321"/>
      <c r="X641" s="321"/>
      <c r="Y641" s="437">
        <f>Y640</f>
        <v>0</v>
      </c>
      <c r="Z641" s="437">
        <f t="shared" ref="Z641:AL641" si="1899">Z640</f>
        <v>0</v>
      </c>
      <c r="AA641" s="437">
        <f t="shared" si="1899"/>
        <v>0</v>
      </c>
      <c r="AB641" s="437">
        <f t="shared" si="1899"/>
        <v>0</v>
      </c>
      <c r="AC641" s="437">
        <f t="shared" si="1899"/>
        <v>0</v>
      </c>
      <c r="AD641" s="437">
        <f t="shared" si="1899"/>
        <v>0</v>
      </c>
      <c r="AE641" s="437">
        <f t="shared" si="1899"/>
        <v>0</v>
      </c>
      <c r="AF641" s="437">
        <f t="shared" si="1899"/>
        <v>0</v>
      </c>
      <c r="AG641" s="437">
        <f t="shared" si="1899"/>
        <v>0</v>
      </c>
      <c r="AH641" s="437">
        <f t="shared" si="1899"/>
        <v>0</v>
      </c>
      <c r="AI641" s="437">
        <f t="shared" si="1899"/>
        <v>0</v>
      </c>
      <c r="AJ641" s="437">
        <f t="shared" si="1899"/>
        <v>0</v>
      </c>
      <c r="AK641" s="437">
        <f t="shared" si="1899"/>
        <v>0</v>
      </c>
      <c r="AL641" s="437">
        <f t="shared" si="1899"/>
        <v>0</v>
      </c>
      <c r="AM641" s="332"/>
    </row>
    <row r="642" spans="1:39" hidden="1" outlineLevel="1">
      <c r="A642" s="567"/>
      <c r="B642" s="320"/>
      <c r="C642" s="317"/>
      <c r="D642" s="317"/>
      <c r="E642" s="317"/>
      <c r="F642" s="317"/>
      <c r="G642" s="317"/>
      <c r="H642" s="317"/>
      <c r="I642" s="317"/>
      <c r="J642" s="317"/>
      <c r="K642" s="317"/>
      <c r="L642" s="317"/>
      <c r="M642" s="317"/>
      <c r="N642" s="317"/>
      <c r="O642" s="317"/>
      <c r="P642" s="317"/>
      <c r="Q642" s="317"/>
      <c r="R642" s="317"/>
      <c r="S642" s="317"/>
      <c r="T642" s="317"/>
      <c r="U642" s="317"/>
      <c r="V642" s="317"/>
      <c r="W642" s="317"/>
      <c r="X642" s="317"/>
      <c r="Y642" s="448"/>
      <c r="Z642" s="451"/>
      <c r="AA642" s="451"/>
      <c r="AB642" s="451"/>
      <c r="AC642" s="451"/>
      <c r="AD642" s="451"/>
      <c r="AE642" s="451"/>
      <c r="AF642" s="451"/>
      <c r="AG642" s="451"/>
      <c r="AH642" s="451"/>
      <c r="AI642" s="451"/>
      <c r="AJ642" s="451"/>
      <c r="AK642" s="451"/>
      <c r="AL642" s="451"/>
      <c r="AM642" s="332"/>
    </row>
    <row r="643" spans="1:39" hidden="1" outlineLevel="1">
      <c r="A643" s="567">
        <v>18</v>
      </c>
      <c r="B643" s="454" t="s">
        <v>110</v>
      </c>
      <c r="C643" s="317" t="s">
        <v>25</v>
      </c>
      <c r="D643" s="321"/>
      <c r="E643" s="321"/>
      <c r="F643" s="321"/>
      <c r="G643" s="321"/>
      <c r="H643" s="321"/>
      <c r="I643" s="321"/>
      <c r="J643" s="321"/>
      <c r="K643" s="321"/>
      <c r="L643" s="321"/>
      <c r="M643" s="321"/>
      <c r="N643" s="321">
        <v>0</v>
      </c>
      <c r="O643" s="321"/>
      <c r="P643" s="321"/>
      <c r="Q643" s="321"/>
      <c r="R643" s="321"/>
      <c r="S643" s="321"/>
      <c r="T643" s="321"/>
      <c r="U643" s="321"/>
      <c r="V643" s="321"/>
      <c r="W643" s="321"/>
      <c r="X643" s="321"/>
      <c r="Y643" s="452"/>
      <c r="Z643" s="436"/>
      <c r="AA643" s="436"/>
      <c r="AB643" s="436"/>
      <c r="AC643" s="436"/>
      <c r="AD643" s="436"/>
      <c r="AE643" s="436"/>
      <c r="AF643" s="441"/>
      <c r="AG643" s="441"/>
      <c r="AH643" s="441"/>
      <c r="AI643" s="441"/>
      <c r="AJ643" s="441"/>
      <c r="AK643" s="441"/>
      <c r="AL643" s="441"/>
      <c r="AM643" s="322">
        <f>SUM(Y643:AL643)</f>
        <v>0</v>
      </c>
    </row>
    <row r="644" spans="1:39" hidden="1" outlineLevel="1">
      <c r="A644" s="567"/>
      <c r="B644" s="320" t="s">
        <v>313</v>
      </c>
      <c r="C644" s="317" t="s">
        <v>164</v>
      </c>
      <c r="D644" s="321"/>
      <c r="E644" s="321"/>
      <c r="F644" s="321"/>
      <c r="G644" s="321"/>
      <c r="H644" s="321"/>
      <c r="I644" s="321"/>
      <c r="J644" s="321"/>
      <c r="K644" s="321"/>
      <c r="L644" s="321"/>
      <c r="M644" s="321"/>
      <c r="N644" s="321">
        <f>N643</f>
        <v>0</v>
      </c>
      <c r="O644" s="321"/>
      <c r="P644" s="321"/>
      <c r="Q644" s="321"/>
      <c r="R644" s="321"/>
      <c r="S644" s="321"/>
      <c r="T644" s="321"/>
      <c r="U644" s="321"/>
      <c r="V644" s="321"/>
      <c r="W644" s="321"/>
      <c r="X644" s="321"/>
      <c r="Y644" s="437">
        <f>Y643</f>
        <v>0</v>
      </c>
      <c r="Z644" s="437">
        <f t="shared" ref="Z644:AL644" si="1900">Z643</f>
        <v>0</v>
      </c>
      <c r="AA644" s="437">
        <f t="shared" si="1900"/>
        <v>0</v>
      </c>
      <c r="AB644" s="437">
        <f t="shared" si="1900"/>
        <v>0</v>
      </c>
      <c r="AC644" s="437">
        <f t="shared" si="1900"/>
        <v>0</v>
      </c>
      <c r="AD644" s="437">
        <f t="shared" si="1900"/>
        <v>0</v>
      </c>
      <c r="AE644" s="437">
        <f t="shared" si="1900"/>
        <v>0</v>
      </c>
      <c r="AF644" s="437">
        <f t="shared" si="1900"/>
        <v>0</v>
      </c>
      <c r="AG644" s="437">
        <f t="shared" si="1900"/>
        <v>0</v>
      </c>
      <c r="AH644" s="437">
        <f t="shared" si="1900"/>
        <v>0</v>
      </c>
      <c r="AI644" s="437">
        <f t="shared" si="1900"/>
        <v>0</v>
      </c>
      <c r="AJ644" s="437">
        <f t="shared" si="1900"/>
        <v>0</v>
      </c>
      <c r="AK644" s="437">
        <f t="shared" si="1900"/>
        <v>0</v>
      </c>
      <c r="AL644" s="437">
        <f t="shared" si="1900"/>
        <v>0</v>
      </c>
      <c r="AM644" s="332"/>
    </row>
    <row r="645" spans="1:39" hidden="1" outlineLevel="1">
      <c r="A645" s="567"/>
      <c r="B645" s="348"/>
      <c r="C645" s="317"/>
      <c r="D645" s="317"/>
      <c r="E645" s="317"/>
      <c r="F645" s="317"/>
      <c r="G645" s="317"/>
      <c r="H645" s="317"/>
      <c r="I645" s="317"/>
      <c r="J645" s="317"/>
      <c r="K645" s="317"/>
      <c r="L645" s="317"/>
      <c r="M645" s="317"/>
      <c r="N645" s="317"/>
      <c r="O645" s="317"/>
      <c r="P645" s="317"/>
      <c r="Q645" s="317"/>
      <c r="R645" s="317"/>
      <c r="S645" s="317"/>
      <c r="T645" s="317"/>
      <c r="U645" s="317"/>
      <c r="V645" s="317"/>
      <c r="W645" s="317"/>
      <c r="X645" s="317"/>
      <c r="Y645" s="449"/>
      <c r="Z645" s="450"/>
      <c r="AA645" s="450"/>
      <c r="AB645" s="450"/>
      <c r="AC645" s="450"/>
      <c r="AD645" s="450"/>
      <c r="AE645" s="450"/>
      <c r="AF645" s="450"/>
      <c r="AG645" s="450"/>
      <c r="AH645" s="450"/>
      <c r="AI645" s="450"/>
      <c r="AJ645" s="450"/>
      <c r="AK645" s="450"/>
      <c r="AL645" s="450"/>
      <c r="AM645" s="323"/>
    </row>
    <row r="646" spans="1:39" hidden="1" outlineLevel="1">
      <c r="A646" s="567">
        <v>19</v>
      </c>
      <c r="B646" s="454" t="s">
        <v>112</v>
      </c>
      <c r="C646" s="317" t="s">
        <v>25</v>
      </c>
      <c r="D646" s="321"/>
      <c r="E646" s="321"/>
      <c r="F646" s="321"/>
      <c r="G646" s="321"/>
      <c r="H646" s="321"/>
      <c r="I646" s="321"/>
      <c r="J646" s="321"/>
      <c r="K646" s="321"/>
      <c r="L646" s="321"/>
      <c r="M646" s="321"/>
      <c r="N646" s="321">
        <v>0</v>
      </c>
      <c r="O646" s="321"/>
      <c r="P646" s="321"/>
      <c r="Q646" s="321"/>
      <c r="R646" s="321"/>
      <c r="S646" s="321"/>
      <c r="T646" s="321"/>
      <c r="U646" s="321"/>
      <c r="V646" s="321"/>
      <c r="W646" s="321"/>
      <c r="X646" s="321"/>
      <c r="Y646" s="452"/>
      <c r="Z646" s="436"/>
      <c r="AA646" s="436"/>
      <c r="AB646" s="436"/>
      <c r="AC646" s="436"/>
      <c r="AD646" s="436"/>
      <c r="AE646" s="436"/>
      <c r="AF646" s="441"/>
      <c r="AG646" s="441"/>
      <c r="AH646" s="441"/>
      <c r="AI646" s="441"/>
      <c r="AJ646" s="441"/>
      <c r="AK646" s="441"/>
      <c r="AL646" s="441"/>
      <c r="AM646" s="322">
        <f>SUM(Y646:AL646)</f>
        <v>0</v>
      </c>
    </row>
    <row r="647" spans="1:39" hidden="1" outlineLevel="1">
      <c r="A647" s="567"/>
      <c r="B647" s="320" t="s">
        <v>313</v>
      </c>
      <c r="C647" s="317" t="s">
        <v>164</v>
      </c>
      <c r="D647" s="321"/>
      <c r="E647" s="321"/>
      <c r="F647" s="321"/>
      <c r="G647" s="321"/>
      <c r="H647" s="321"/>
      <c r="I647" s="321"/>
      <c r="J647" s="321"/>
      <c r="K647" s="321"/>
      <c r="L647" s="321"/>
      <c r="M647" s="321"/>
      <c r="N647" s="321">
        <f>N646</f>
        <v>0</v>
      </c>
      <c r="O647" s="321"/>
      <c r="P647" s="321"/>
      <c r="Q647" s="321"/>
      <c r="R647" s="321"/>
      <c r="S647" s="321"/>
      <c r="T647" s="321"/>
      <c r="U647" s="321"/>
      <c r="V647" s="321"/>
      <c r="W647" s="321"/>
      <c r="X647" s="321"/>
      <c r="Y647" s="437">
        <f>Y646</f>
        <v>0</v>
      </c>
      <c r="Z647" s="437">
        <f t="shared" ref="Z647:AL647" si="1901">Z646</f>
        <v>0</v>
      </c>
      <c r="AA647" s="437">
        <f t="shared" si="1901"/>
        <v>0</v>
      </c>
      <c r="AB647" s="437">
        <f t="shared" si="1901"/>
        <v>0</v>
      </c>
      <c r="AC647" s="437">
        <f t="shared" si="1901"/>
        <v>0</v>
      </c>
      <c r="AD647" s="437">
        <f t="shared" si="1901"/>
        <v>0</v>
      </c>
      <c r="AE647" s="437">
        <f t="shared" si="1901"/>
        <v>0</v>
      </c>
      <c r="AF647" s="437">
        <f t="shared" si="1901"/>
        <v>0</v>
      </c>
      <c r="AG647" s="437">
        <f t="shared" si="1901"/>
        <v>0</v>
      </c>
      <c r="AH647" s="437">
        <f t="shared" si="1901"/>
        <v>0</v>
      </c>
      <c r="AI647" s="437">
        <f t="shared" si="1901"/>
        <v>0</v>
      </c>
      <c r="AJ647" s="437">
        <f t="shared" si="1901"/>
        <v>0</v>
      </c>
      <c r="AK647" s="437">
        <f t="shared" si="1901"/>
        <v>0</v>
      </c>
      <c r="AL647" s="437">
        <f t="shared" si="1901"/>
        <v>0</v>
      </c>
      <c r="AM647" s="323"/>
    </row>
    <row r="648" spans="1:39" hidden="1" outlineLevel="1">
      <c r="A648" s="567"/>
      <c r="B648" s="348"/>
      <c r="C648" s="317"/>
      <c r="D648" s="317"/>
      <c r="E648" s="317"/>
      <c r="F648" s="317"/>
      <c r="G648" s="317"/>
      <c r="H648" s="317"/>
      <c r="I648" s="317"/>
      <c r="J648" s="317"/>
      <c r="K648" s="317"/>
      <c r="L648" s="317"/>
      <c r="M648" s="317"/>
      <c r="N648" s="317"/>
      <c r="O648" s="317"/>
      <c r="P648" s="317"/>
      <c r="Q648" s="317"/>
      <c r="R648" s="317"/>
      <c r="S648" s="317"/>
      <c r="T648" s="317"/>
      <c r="U648" s="317"/>
      <c r="V648" s="317"/>
      <c r="W648" s="317"/>
      <c r="X648" s="317"/>
      <c r="Y648" s="438"/>
      <c r="Z648" s="438"/>
      <c r="AA648" s="438"/>
      <c r="AB648" s="438"/>
      <c r="AC648" s="438"/>
      <c r="AD648" s="438"/>
      <c r="AE648" s="438"/>
      <c r="AF648" s="438"/>
      <c r="AG648" s="438"/>
      <c r="AH648" s="438"/>
      <c r="AI648" s="438"/>
      <c r="AJ648" s="438"/>
      <c r="AK648" s="438"/>
      <c r="AL648" s="438"/>
      <c r="AM648" s="332"/>
    </row>
    <row r="649" spans="1:39" hidden="1" outlineLevel="1">
      <c r="A649" s="567">
        <v>20</v>
      </c>
      <c r="B649" s="454" t="s">
        <v>111</v>
      </c>
      <c r="C649" s="317" t="s">
        <v>25</v>
      </c>
      <c r="D649" s="321"/>
      <c r="E649" s="321"/>
      <c r="F649" s="321"/>
      <c r="G649" s="321"/>
      <c r="H649" s="321"/>
      <c r="I649" s="321"/>
      <c r="J649" s="321"/>
      <c r="K649" s="321"/>
      <c r="L649" s="321"/>
      <c r="M649" s="321"/>
      <c r="N649" s="321">
        <v>0</v>
      </c>
      <c r="O649" s="321"/>
      <c r="P649" s="321"/>
      <c r="Q649" s="321"/>
      <c r="R649" s="321"/>
      <c r="S649" s="321"/>
      <c r="T649" s="321"/>
      <c r="U649" s="321"/>
      <c r="V649" s="321"/>
      <c r="W649" s="321"/>
      <c r="X649" s="321"/>
      <c r="Y649" s="452"/>
      <c r="Z649" s="436"/>
      <c r="AA649" s="436"/>
      <c r="AB649" s="436"/>
      <c r="AC649" s="436"/>
      <c r="AD649" s="436"/>
      <c r="AE649" s="436"/>
      <c r="AF649" s="441"/>
      <c r="AG649" s="441"/>
      <c r="AH649" s="441"/>
      <c r="AI649" s="441"/>
      <c r="AJ649" s="441"/>
      <c r="AK649" s="441"/>
      <c r="AL649" s="441"/>
      <c r="AM649" s="322">
        <f>SUM(Y649:AL649)</f>
        <v>0</v>
      </c>
    </row>
    <row r="650" spans="1:39" hidden="1" outlineLevel="1">
      <c r="A650" s="567"/>
      <c r="B650" s="320" t="s">
        <v>313</v>
      </c>
      <c r="C650" s="317" t="s">
        <v>164</v>
      </c>
      <c r="D650" s="321"/>
      <c r="E650" s="321"/>
      <c r="F650" s="321"/>
      <c r="G650" s="321"/>
      <c r="H650" s="321"/>
      <c r="I650" s="321"/>
      <c r="J650" s="321"/>
      <c r="K650" s="321"/>
      <c r="L650" s="321"/>
      <c r="M650" s="321"/>
      <c r="N650" s="321">
        <f>N649</f>
        <v>0</v>
      </c>
      <c r="O650" s="321"/>
      <c r="P650" s="321"/>
      <c r="Q650" s="321"/>
      <c r="R650" s="321"/>
      <c r="S650" s="321"/>
      <c r="T650" s="321"/>
      <c r="U650" s="321"/>
      <c r="V650" s="321"/>
      <c r="W650" s="321"/>
      <c r="X650" s="321"/>
      <c r="Y650" s="437">
        <f>Y649</f>
        <v>0</v>
      </c>
      <c r="Z650" s="437">
        <f t="shared" ref="Z650:AL650" si="1902">Z649</f>
        <v>0</v>
      </c>
      <c r="AA650" s="437">
        <f t="shared" si="1902"/>
        <v>0</v>
      </c>
      <c r="AB650" s="437">
        <f t="shared" si="1902"/>
        <v>0</v>
      </c>
      <c r="AC650" s="437">
        <f t="shared" si="1902"/>
        <v>0</v>
      </c>
      <c r="AD650" s="437">
        <f t="shared" si="1902"/>
        <v>0</v>
      </c>
      <c r="AE650" s="437">
        <f t="shared" si="1902"/>
        <v>0</v>
      </c>
      <c r="AF650" s="437">
        <f t="shared" si="1902"/>
        <v>0</v>
      </c>
      <c r="AG650" s="437">
        <f t="shared" si="1902"/>
        <v>0</v>
      </c>
      <c r="AH650" s="437">
        <f t="shared" si="1902"/>
        <v>0</v>
      </c>
      <c r="AI650" s="437">
        <f t="shared" si="1902"/>
        <v>0</v>
      </c>
      <c r="AJ650" s="437">
        <f t="shared" si="1902"/>
        <v>0</v>
      </c>
      <c r="AK650" s="437">
        <f t="shared" si="1902"/>
        <v>0</v>
      </c>
      <c r="AL650" s="437">
        <f t="shared" si="1902"/>
        <v>0</v>
      </c>
      <c r="AM650" s="332"/>
    </row>
    <row r="651" spans="1:39" ht="15.75" hidden="1" outlineLevel="1">
      <c r="A651" s="567"/>
      <c r="B651" s="349"/>
      <c r="C651" s="326"/>
      <c r="D651" s="317"/>
      <c r="E651" s="317"/>
      <c r="F651" s="317"/>
      <c r="G651" s="317"/>
      <c r="H651" s="317"/>
      <c r="I651" s="317"/>
      <c r="J651" s="317"/>
      <c r="K651" s="317"/>
      <c r="L651" s="317"/>
      <c r="M651" s="317"/>
      <c r="N651" s="326"/>
      <c r="O651" s="317"/>
      <c r="P651" s="317"/>
      <c r="Q651" s="317"/>
      <c r="R651" s="317"/>
      <c r="S651" s="317"/>
      <c r="T651" s="317"/>
      <c r="U651" s="317"/>
      <c r="V651" s="317"/>
      <c r="W651" s="317"/>
      <c r="X651" s="317"/>
      <c r="Y651" s="438"/>
      <c r="Z651" s="438"/>
      <c r="AA651" s="438"/>
      <c r="AB651" s="438"/>
      <c r="AC651" s="438"/>
      <c r="AD651" s="438"/>
      <c r="AE651" s="438"/>
      <c r="AF651" s="438"/>
      <c r="AG651" s="438"/>
      <c r="AH651" s="438"/>
      <c r="AI651" s="438"/>
      <c r="AJ651" s="438"/>
      <c r="AK651" s="438"/>
      <c r="AL651" s="438"/>
      <c r="AM651" s="332"/>
    </row>
    <row r="652" spans="1:39" ht="15.75" hidden="1" outlineLevel="1">
      <c r="A652" s="567"/>
      <c r="B652" s="553" t="s">
        <v>516</v>
      </c>
      <c r="C652" s="317"/>
      <c r="D652" s="317"/>
      <c r="E652" s="317"/>
      <c r="F652" s="317"/>
      <c r="G652" s="317"/>
      <c r="H652" s="317"/>
      <c r="I652" s="317"/>
      <c r="J652" s="317"/>
      <c r="K652" s="317"/>
      <c r="L652" s="317"/>
      <c r="M652" s="317"/>
      <c r="N652" s="317"/>
      <c r="O652" s="317"/>
      <c r="P652" s="317"/>
      <c r="Q652" s="317"/>
      <c r="R652" s="317"/>
      <c r="S652" s="317"/>
      <c r="T652" s="317"/>
      <c r="U652" s="317"/>
      <c r="V652" s="317"/>
      <c r="W652" s="317"/>
      <c r="X652" s="317"/>
      <c r="Y652" s="448"/>
      <c r="Z652" s="451"/>
      <c r="AA652" s="451"/>
      <c r="AB652" s="451"/>
      <c r="AC652" s="451"/>
      <c r="AD652" s="451"/>
      <c r="AE652" s="451"/>
      <c r="AF652" s="451"/>
      <c r="AG652" s="451"/>
      <c r="AH652" s="451"/>
      <c r="AI652" s="451"/>
      <c r="AJ652" s="451"/>
      <c r="AK652" s="451"/>
      <c r="AL652" s="451"/>
      <c r="AM652" s="332"/>
    </row>
    <row r="653" spans="1:39" ht="15.75" hidden="1" outlineLevel="1">
      <c r="A653" s="567"/>
      <c r="B653" s="539" t="s">
        <v>512</v>
      </c>
      <c r="C653" s="317"/>
      <c r="D653" s="317"/>
      <c r="E653" s="317"/>
      <c r="F653" s="317"/>
      <c r="G653" s="317"/>
      <c r="H653" s="317"/>
      <c r="I653" s="317"/>
      <c r="J653" s="317"/>
      <c r="K653" s="317"/>
      <c r="L653" s="317"/>
      <c r="M653" s="317"/>
      <c r="N653" s="317"/>
      <c r="O653" s="317"/>
      <c r="P653" s="317"/>
      <c r="Q653" s="317"/>
      <c r="R653" s="317"/>
      <c r="S653" s="317"/>
      <c r="T653" s="317"/>
      <c r="U653" s="317"/>
      <c r="V653" s="317"/>
      <c r="W653" s="317"/>
      <c r="X653" s="317"/>
      <c r="Y653" s="448"/>
      <c r="Z653" s="451"/>
      <c r="AA653" s="451"/>
      <c r="AB653" s="451"/>
      <c r="AC653" s="451"/>
      <c r="AD653" s="451"/>
      <c r="AE653" s="451"/>
      <c r="AF653" s="451"/>
      <c r="AG653" s="451"/>
      <c r="AH653" s="451"/>
      <c r="AI653" s="451"/>
      <c r="AJ653" s="451"/>
      <c r="AK653" s="451"/>
      <c r="AL653" s="451"/>
      <c r="AM653" s="332"/>
    </row>
    <row r="654" spans="1:39" hidden="1" outlineLevel="1">
      <c r="A654" s="567">
        <v>21</v>
      </c>
      <c r="B654" s="454" t="s">
        <v>114</v>
      </c>
      <c r="C654" s="317" t="s">
        <v>25</v>
      </c>
      <c r="D654" s="321"/>
      <c r="E654" s="321"/>
      <c r="F654" s="321"/>
      <c r="G654" s="321"/>
      <c r="H654" s="321"/>
      <c r="I654" s="321"/>
      <c r="J654" s="321"/>
      <c r="K654" s="321"/>
      <c r="L654" s="321"/>
      <c r="M654" s="321"/>
      <c r="N654" s="317"/>
      <c r="O654" s="321"/>
      <c r="P654" s="321"/>
      <c r="Q654" s="321"/>
      <c r="R654" s="321"/>
      <c r="S654" s="321"/>
      <c r="T654" s="321"/>
      <c r="U654" s="321"/>
      <c r="V654" s="321"/>
      <c r="W654" s="321"/>
      <c r="X654" s="321"/>
      <c r="Y654" s="436"/>
      <c r="Z654" s="436"/>
      <c r="AA654" s="436"/>
      <c r="AB654" s="436"/>
      <c r="AC654" s="436"/>
      <c r="AD654" s="436"/>
      <c r="AE654" s="436"/>
      <c r="AF654" s="436"/>
      <c r="AG654" s="436"/>
      <c r="AH654" s="436"/>
      <c r="AI654" s="436"/>
      <c r="AJ654" s="436"/>
      <c r="AK654" s="436"/>
      <c r="AL654" s="436"/>
      <c r="AM654" s="322">
        <f>SUM(Y654:AL654)</f>
        <v>0</v>
      </c>
    </row>
    <row r="655" spans="1:39" hidden="1" outlineLevel="1">
      <c r="A655" s="567"/>
      <c r="B655" s="320" t="s">
        <v>313</v>
      </c>
      <c r="C655" s="317" t="s">
        <v>164</v>
      </c>
      <c r="D655" s="321"/>
      <c r="E655" s="321"/>
      <c r="F655" s="321"/>
      <c r="G655" s="321"/>
      <c r="H655" s="321"/>
      <c r="I655" s="321"/>
      <c r="J655" s="321"/>
      <c r="K655" s="321"/>
      <c r="L655" s="321"/>
      <c r="M655" s="321"/>
      <c r="N655" s="317"/>
      <c r="O655" s="321"/>
      <c r="P655" s="321"/>
      <c r="Q655" s="321"/>
      <c r="R655" s="321"/>
      <c r="S655" s="321"/>
      <c r="T655" s="321"/>
      <c r="U655" s="321"/>
      <c r="V655" s="321"/>
      <c r="W655" s="321"/>
      <c r="X655" s="321"/>
      <c r="Y655" s="437">
        <f>Y654</f>
        <v>0</v>
      </c>
      <c r="Z655" s="437">
        <f t="shared" ref="Z655" si="1903">Z654</f>
        <v>0</v>
      </c>
      <c r="AA655" s="437">
        <f t="shared" ref="AA655" si="1904">AA654</f>
        <v>0</v>
      </c>
      <c r="AB655" s="437">
        <f t="shared" ref="AB655" si="1905">AB654</f>
        <v>0</v>
      </c>
      <c r="AC655" s="437">
        <f t="shared" ref="AC655" si="1906">AC654</f>
        <v>0</v>
      </c>
      <c r="AD655" s="437">
        <f t="shared" ref="AD655" si="1907">AD654</f>
        <v>0</v>
      </c>
      <c r="AE655" s="437">
        <f t="shared" ref="AE655" si="1908">AE654</f>
        <v>0</v>
      </c>
      <c r="AF655" s="437">
        <f t="shared" ref="AF655" si="1909">AF654</f>
        <v>0</v>
      </c>
      <c r="AG655" s="437">
        <f t="shared" ref="AG655" si="1910">AG654</f>
        <v>0</v>
      </c>
      <c r="AH655" s="437">
        <f t="shared" ref="AH655" si="1911">AH654</f>
        <v>0</v>
      </c>
      <c r="AI655" s="437">
        <f t="shared" ref="AI655" si="1912">AI654</f>
        <v>0</v>
      </c>
      <c r="AJ655" s="437">
        <f t="shared" ref="AJ655" si="1913">AJ654</f>
        <v>0</v>
      </c>
      <c r="AK655" s="437">
        <f t="shared" ref="AK655" si="1914">AK654</f>
        <v>0</v>
      </c>
      <c r="AL655" s="437">
        <f t="shared" ref="AL655" si="1915">AL654</f>
        <v>0</v>
      </c>
      <c r="AM655" s="332"/>
    </row>
    <row r="656" spans="1:39" hidden="1" outlineLevel="1">
      <c r="A656" s="567"/>
      <c r="B656" s="320"/>
      <c r="C656" s="317"/>
      <c r="D656" s="317"/>
      <c r="E656" s="317"/>
      <c r="F656" s="317"/>
      <c r="G656" s="317"/>
      <c r="H656" s="317"/>
      <c r="I656" s="317"/>
      <c r="J656" s="317"/>
      <c r="K656" s="317"/>
      <c r="L656" s="317"/>
      <c r="M656" s="317"/>
      <c r="N656" s="317"/>
      <c r="O656" s="317"/>
      <c r="P656" s="317"/>
      <c r="Q656" s="317"/>
      <c r="R656" s="317"/>
      <c r="S656" s="317"/>
      <c r="T656" s="317"/>
      <c r="U656" s="317"/>
      <c r="V656" s="317"/>
      <c r="W656" s="317"/>
      <c r="X656" s="317"/>
      <c r="Y656" s="448"/>
      <c r="Z656" s="451"/>
      <c r="AA656" s="451"/>
      <c r="AB656" s="451"/>
      <c r="AC656" s="451"/>
      <c r="AD656" s="451"/>
      <c r="AE656" s="451"/>
      <c r="AF656" s="451"/>
      <c r="AG656" s="451"/>
      <c r="AH656" s="451"/>
      <c r="AI656" s="451"/>
      <c r="AJ656" s="451"/>
      <c r="AK656" s="451"/>
      <c r="AL656" s="451"/>
      <c r="AM656" s="332"/>
    </row>
    <row r="657" spans="1:39" ht="30" hidden="1" outlineLevel="1">
      <c r="A657" s="567">
        <v>22</v>
      </c>
      <c r="B657" s="454" t="s">
        <v>115</v>
      </c>
      <c r="C657" s="317" t="s">
        <v>25</v>
      </c>
      <c r="D657" s="321"/>
      <c r="E657" s="321"/>
      <c r="F657" s="321"/>
      <c r="G657" s="321"/>
      <c r="H657" s="321"/>
      <c r="I657" s="321"/>
      <c r="J657" s="321"/>
      <c r="K657" s="321"/>
      <c r="L657" s="321"/>
      <c r="M657" s="321"/>
      <c r="N657" s="317"/>
      <c r="O657" s="321"/>
      <c r="P657" s="321"/>
      <c r="Q657" s="321"/>
      <c r="R657" s="321"/>
      <c r="S657" s="321"/>
      <c r="T657" s="321"/>
      <c r="U657" s="321"/>
      <c r="V657" s="321"/>
      <c r="W657" s="321"/>
      <c r="X657" s="321"/>
      <c r="Y657" s="436"/>
      <c r="Z657" s="436"/>
      <c r="AA657" s="436"/>
      <c r="AB657" s="436"/>
      <c r="AC657" s="436"/>
      <c r="AD657" s="436"/>
      <c r="AE657" s="436"/>
      <c r="AF657" s="436"/>
      <c r="AG657" s="436"/>
      <c r="AH657" s="436"/>
      <c r="AI657" s="436"/>
      <c r="AJ657" s="436"/>
      <c r="AK657" s="436"/>
      <c r="AL657" s="436"/>
      <c r="AM657" s="322">
        <f>SUM(Y657:AL657)</f>
        <v>0</v>
      </c>
    </row>
    <row r="658" spans="1:39" hidden="1" outlineLevel="1">
      <c r="A658" s="567"/>
      <c r="B658" s="320" t="s">
        <v>313</v>
      </c>
      <c r="C658" s="317" t="s">
        <v>164</v>
      </c>
      <c r="D658" s="321"/>
      <c r="E658" s="321"/>
      <c r="F658" s="321"/>
      <c r="G658" s="321"/>
      <c r="H658" s="321"/>
      <c r="I658" s="321"/>
      <c r="J658" s="321"/>
      <c r="K658" s="321"/>
      <c r="L658" s="321"/>
      <c r="M658" s="321"/>
      <c r="N658" s="317"/>
      <c r="O658" s="321"/>
      <c r="P658" s="321"/>
      <c r="Q658" s="321"/>
      <c r="R658" s="321"/>
      <c r="S658" s="321"/>
      <c r="T658" s="321"/>
      <c r="U658" s="321"/>
      <c r="V658" s="321"/>
      <c r="W658" s="321"/>
      <c r="X658" s="321"/>
      <c r="Y658" s="437">
        <f>Y657</f>
        <v>0</v>
      </c>
      <c r="Z658" s="437">
        <f t="shared" ref="Z658" si="1916">Z657</f>
        <v>0</v>
      </c>
      <c r="AA658" s="437">
        <f t="shared" ref="AA658" si="1917">AA657</f>
        <v>0</v>
      </c>
      <c r="AB658" s="437">
        <f t="shared" ref="AB658" si="1918">AB657</f>
        <v>0</v>
      </c>
      <c r="AC658" s="437">
        <f t="shared" ref="AC658" si="1919">AC657</f>
        <v>0</v>
      </c>
      <c r="AD658" s="437">
        <f t="shared" ref="AD658" si="1920">AD657</f>
        <v>0</v>
      </c>
      <c r="AE658" s="437">
        <f t="shared" ref="AE658" si="1921">AE657</f>
        <v>0</v>
      </c>
      <c r="AF658" s="437">
        <f t="shared" ref="AF658" si="1922">AF657</f>
        <v>0</v>
      </c>
      <c r="AG658" s="437">
        <f t="shared" ref="AG658" si="1923">AG657</f>
        <v>0</v>
      </c>
      <c r="AH658" s="437">
        <f t="shared" ref="AH658" si="1924">AH657</f>
        <v>0</v>
      </c>
      <c r="AI658" s="437">
        <f t="shared" ref="AI658" si="1925">AI657</f>
        <v>0</v>
      </c>
      <c r="AJ658" s="437">
        <f t="shared" ref="AJ658" si="1926">AJ657</f>
        <v>0</v>
      </c>
      <c r="AK658" s="437">
        <f t="shared" ref="AK658" si="1927">AK657</f>
        <v>0</v>
      </c>
      <c r="AL658" s="437">
        <f t="shared" ref="AL658" si="1928">AL657</f>
        <v>0</v>
      </c>
      <c r="AM658" s="332"/>
    </row>
    <row r="659" spans="1:39" hidden="1" outlineLevel="1">
      <c r="A659" s="567"/>
      <c r="B659" s="320"/>
      <c r="C659" s="317"/>
      <c r="D659" s="317"/>
      <c r="E659" s="317"/>
      <c r="F659" s="317"/>
      <c r="G659" s="317"/>
      <c r="H659" s="317"/>
      <c r="I659" s="317"/>
      <c r="J659" s="317"/>
      <c r="K659" s="317"/>
      <c r="L659" s="317"/>
      <c r="M659" s="317"/>
      <c r="N659" s="317"/>
      <c r="O659" s="317"/>
      <c r="P659" s="317"/>
      <c r="Q659" s="317"/>
      <c r="R659" s="317"/>
      <c r="S659" s="317"/>
      <c r="T659" s="317"/>
      <c r="U659" s="317"/>
      <c r="V659" s="317"/>
      <c r="W659" s="317"/>
      <c r="X659" s="317"/>
      <c r="Y659" s="448"/>
      <c r="Z659" s="451"/>
      <c r="AA659" s="451"/>
      <c r="AB659" s="451"/>
      <c r="AC659" s="451"/>
      <c r="AD659" s="451"/>
      <c r="AE659" s="451"/>
      <c r="AF659" s="451"/>
      <c r="AG659" s="451"/>
      <c r="AH659" s="451"/>
      <c r="AI659" s="451"/>
      <c r="AJ659" s="451"/>
      <c r="AK659" s="451"/>
      <c r="AL659" s="451"/>
      <c r="AM659" s="332"/>
    </row>
    <row r="660" spans="1:39" ht="30" hidden="1" outlineLevel="1">
      <c r="A660" s="567">
        <v>23</v>
      </c>
      <c r="B660" s="454" t="s">
        <v>116</v>
      </c>
      <c r="C660" s="317" t="s">
        <v>25</v>
      </c>
      <c r="D660" s="321"/>
      <c r="E660" s="321"/>
      <c r="F660" s="321"/>
      <c r="G660" s="321"/>
      <c r="H660" s="321"/>
      <c r="I660" s="321"/>
      <c r="J660" s="321"/>
      <c r="K660" s="321"/>
      <c r="L660" s="321"/>
      <c r="M660" s="321"/>
      <c r="N660" s="317"/>
      <c r="O660" s="321"/>
      <c r="P660" s="321"/>
      <c r="Q660" s="321"/>
      <c r="R660" s="321"/>
      <c r="S660" s="321"/>
      <c r="T660" s="321"/>
      <c r="U660" s="321"/>
      <c r="V660" s="321"/>
      <c r="W660" s="321"/>
      <c r="X660" s="321"/>
      <c r="Y660" s="436"/>
      <c r="Z660" s="436"/>
      <c r="AA660" s="436"/>
      <c r="AB660" s="436"/>
      <c r="AC660" s="436"/>
      <c r="AD660" s="436"/>
      <c r="AE660" s="436"/>
      <c r="AF660" s="436"/>
      <c r="AG660" s="436"/>
      <c r="AH660" s="436"/>
      <c r="AI660" s="436"/>
      <c r="AJ660" s="436"/>
      <c r="AK660" s="436"/>
      <c r="AL660" s="436"/>
      <c r="AM660" s="322">
        <f>SUM(Y660:AL660)</f>
        <v>0</v>
      </c>
    </row>
    <row r="661" spans="1:39" hidden="1" outlineLevel="1">
      <c r="A661" s="567"/>
      <c r="B661" s="320" t="s">
        <v>313</v>
      </c>
      <c r="C661" s="317" t="s">
        <v>164</v>
      </c>
      <c r="D661" s="321"/>
      <c r="E661" s="321"/>
      <c r="F661" s="321"/>
      <c r="G661" s="321"/>
      <c r="H661" s="321"/>
      <c r="I661" s="321"/>
      <c r="J661" s="321"/>
      <c r="K661" s="321"/>
      <c r="L661" s="321"/>
      <c r="M661" s="321"/>
      <c r="N661" s="317"/>
      <c r="O661" s="321"/>
      <c r="P661" s="321"/>
      <c r="Q661" s="321"/>
      <c r="R661" s="321"/>
      <c r="S661" s="321"/>
      <c r="T661" s="321"/>
      <c r="U661" s="321"/>
      <c r="V661" s="321"/>
      <c r="W661" s="321"/>
      <c r="X661" s="321"/>
      <c r="Y661" s="437">
        <f>Y660</f>
        <v>0</v>
      </c>
      <c r="Z661" s="437">
        <f t="shared" ref="Z661" si="1929">Z660</f>
        <v>0</v>
      </c>
      <c r="AA661" s="437">
        <f t="shared" ref="AA661" si="1930">AA660</f>
        <v>0</v>
      </c>
      <c r="AB661" s="437">
        <f t="shared" ref="AB661" si="1931">AB660</f>
        <v>0</v>
      </c>
      <c r="AC661" s="437">
        <f t="shared" ref="AC661" si="1932">AC660</f>
        <v>0</v>
      </c>
      <c r="AD661" s="437">
        <f t="shared" ref="AD661" si="1933">AD660</f>
        <v>0</v>
      </c>
      <c r="AE661" s="437">
        <f t="shared" ref="AE661" si="1934">AE660</f>
        <v>0</v>
      </c>
      <c r="AF661" s="437">
        <f t="shared" ref="AF661" si="1935">AF660</f>
        <v>0</v>
      </c>
      <c r="AG661" s="437">
        <f t="shared" ref="AG661" si="1936">AG660</f>
        <v>0</v>
      </c>
      <c r="AH661" s="437">
        <f t="shared" ref="AH661" si="1937">AH660</f>
        <v>0</v>
      </c>
      <c r="AI661" s="437">
        <f t="shared" ref="AI661" si="1938">AI660</f>
        <v>0</v>
      </c>
      <c r="AJ661" s="437">
        <f t="shared" ref="AJ661" si="1939">AJ660</f>
        <v>0</v>
      </c>
      <c r="AK661" s="437">
        <f t="shared" ref="AK661" si="1940">AK660</f>
        <v>0</v>
      </c>
      <c r="AL661" s="437">
        <f t="shared" ref="AL661" si="1941">AL660</f>
        <v>0</v>
      </c>
      <c r="AM661" s="332"/>
    </row>
    <row r="662" spans="1:39" hidden="1" outlineLevel="1">
      <c r="A662" s="567"/>
      <c r="B662" s="456"/>
      <c r="C662" s="317"/>
      <c r="D662" s="317"/>
      <c r="E662" s="317"/>
      <c r="F662" s="317"/>
      <c r="G662" s="317"/>
      <c r="H662" s="317"/>
      <c r="I662" s="317"/>
      <c r="J662" s="317"/>
      <c r="K662" s="317"/>
      <c r="L662" s="317"/>
      <c r="M662" s="317"/>
      <c r="N662" s="317"/>
      <c r="O662" s="317"/>
      <c r="P662" s="317"/>
      <c r="Q662" s="317"/>
      <c r="R662" s="317"/>
      <c r="S662" s="317"/>
      <c r="T662" s="317"/>
      <c r="U662" s="317"/>
      <c r="V662" s="317"/>
      <c r="W662" s="317"/>
      <c r="X662" s="317"/>
      <c r="Y662" s="448"/>
      <c r="Z662" s="451"/>
      <c r="AA662" s="451"/>
      <c r="AB662" s="451"/>
      <c r="AC662" s="451"/>
      <c r="AD662" s="451"/>
      <c r="AE662" s="451"/>
      <c r="AF662" s="451"/>
      <c r="AG662" s="451"/>
      <c r="AH662" s="451"/>
      <c r="AI662" s="451"/>
      <c r="AJ662" s="451"/>
      <c r="AK662" s="451"/>
      <c r="AL662" s="451"/>
      <c r="AM662" s="332"/>
    </row>
    <row r="663" spans="1:39" ht="30" hidden="1" outlineLevel="1">
      <c r="A663" s="567">
        <v>24</v>
      </c>
      <c r="B663" s="454" t="s">
        <v>117</v>
      </c>
      <c r="C663" s="317" t="s">
        <v>25</v>
      </c>
      <c r="D663" s="321"/>
      <c r="E663" s="321"/>
      <c r="F663" s="321"/>
      <c r="G663" s="321"/>
      <c r="H663" s="321"/>
      <c r="I663" s="321"/>
      <c r="J663" s="321"/>
      <c r="K663" s="321"/>
      <c r="L663" s="321"/>
      <c r="M663" s="321"/>
      <c r="N663" s="317"/>
      <c r="O663" s="321"/>
      <c r="P663" s="321"/>
      <c r="Q663" s="321"/>
      <c r="R663" s="321"/>
      <c r="S663" s="321"/>
      <c r="T663" s="321"/>
      <c r="U663" s="321"/>
      <c r="V663" s="321"/>
      <c r="W663" s="321"/>
      <c r="X663" s="321"/>
      <c r="Y663" s="436"/>
      <c r="Z663" s="436"/>
      <c r="AA663" s="436"/>
      <c r="AB663" s="436"/>
      <c r="AC663" s="436"/>
      <c r="AD663" s="436"/>
      <c r="AE663" s="436"/>
      <c r="AF663" s="436"/>
      <c r="AG663" s="436"/>
      <c r="AH663" s="436"/>
      <c r="AI663" s="436"/>
      <c r="AJ663" s="436"/>
      <c r="AK663" s="436"/>
      <c r="AL663" s="436"/>
      <c r="AM663" s="322">
        <f>SUM(Y663:AL663)</f>
        <v>0</v>
      </c>
    </row>
    <row r="664" spans="1:39" hidden="1" outlineLevel="1">
      <c r="A664" s="567"/>
      <c r="B664" s="320" t="s">
        <v>313</v>
      </c>
      <c r="C664" s="317" t="s">
        <v>164</v>
      </c>
      <c r="D664" s="321"/>
      <c r="E664" s="321"/>
      <c r="F664" s="321"/>
      <c r="G664" s="321"/>
      <c r="H664" s="321"/>
      <c r="I664" s="321"/>
      <c r="J664" s="321"/>
      <c r="K664" s="321"/>
      <c r="L664" s="321"/>
      <c r="M664" s="321"/>
      <c r="N664" s="317"/>
      <c r="O664" s="321"/>
      <c r="P664" s="321"/>
      <c r="Q664" s="321"/>
      <c r="R664" s="321"/>
      <c r="S664" s="321"/>
      <c r="T664" s="321"/>
      <c r="U664" s="321"/>
      <c r="V664" s="321"/>
      <c r="W664" s="321"/>
      <c r="X664" s="321"/>
      <c r="Y664" s="437">
        <f>Y663</f>
        <v>0</v>
      </c>
      <c r="Z664" s="437">
        <f t="shared" ref="Z664" si="1942">Z663</f>
        <v>0</v>
      </c>
      <c r="AA664" s="437">
        <f t="shared" ref="AA664" si="1943">AA663</f>
        <v>0</v>
      </c>
      <c r="AB664" s="437">
        <f t="shared" ref="AB664" si="1944">AB663</f>
        <v>0</v>
      </c>
      <c r="AC664" s="437">
        <f t="shared" ref="AC664" si="1945">AC663</f>
        <v>0</v>
      </c>
      <c r="AD664" s="437">
        <f t="shared" ref="AD664" si="1946">AD663</f>
        <v>0</v>
      </c>
      <c r="AE664" s="437">
        <f t="shared" ref="AE664" si="1947">AE663</f>
        <v>0</v>
      </c>
      <c r="AF664" s="437">
        <f t="shared" ref="AF664" si="1948">AF663</f>
        <v>0</v>
      </c>
      <c r="AG664" s="437">
        <f t="shared" ref="AG664" si="1949">AG663</f>
        <v>0</v>
      </c>
      <c r="AH664" s="437">
        <f t="shared" ref="AH664" si="1950">AH663</f>
        <v>0</v>
      </c>
      <c r="AI664" s="437">
        <f t="shared" ref="AI664" si="1951">AI663</f>
        <v>0</v>
      </c>
      <c r="AJ664" s="437">
        <f t="shared" ref="AJ664" si="1952">AJ663</f>
        <v>0</v>
      </c>
      <c r="AK664" s="437">
        <f t="shared" ref="AK664" si="1953">AK663</f>
        <v>0</v>
      </c>
      <c r="AL664" s="437">
        <f t="shared" ref="AL664" si="1954">AL663</f>
        <v>0</v>
      </c>
      <c r="AM664" s="332"/>
    </row>
    <row r="665" spans="1:39" hidden="1" outlineLevel="1">
      <c r="A665" s="567"/>
      <c r="B665" s="320"/>
      <c r="C665" s="317"/>
      <c r="D665" s="317"/>
      <c r="E665" s="317"/>
      <c r="F665" s="317"/>
      <c r="G665" s="317"/>
      <c r="H665" s="317"/>
      <c r="I665" s="317"/>
      <c r="J665" s="317"/>
      <c r="K665" s="317"/>
      <c r="L665" s="317"/>
      <c r="M665" s="317"/>
      <c r="N665" s="317"/>
      <c r="O665" s="317"/>
      <c r="P665" s="317"/>
      <c r="Q665" s="317"/>
      <c r="R665" s="317"/>
      <c r="S665" s="317"/>
      <c r="T665" s="317"/>
      <c r="U665" s="317"/>
      <c r="V665" s="317"/>
      <c r="W665" s="317"/>
      <c r="X665" s="317"/>
      <c r="Y665" s="438"/>
      <c r="Z665" s="451"/>
      <c r="AA665" s="451"/>
      <c r="AB665" s="451"/>
      <c r="AC665" s="451"/>
      <c r="AD665" s="451"/>
      <c r="AE665" s="451"/>
      <c r="AF665" s="451"/>
      <c r="AG665" s="451"/>
      <c r="AH665" s="451"/>
      <c r="AI665" s="451"/>
      <c r="AJ665" s="451"/>
      <c r="AK665" s="451"/>
      <c r="AL665" s="451"/>
      <c r="AM665" s="332"/>
    </row>
    <row r="666" spans="1:39" ht="15.75" hidden="1" outlineLevel="1">
      <c r="A666" s="567"/>
      <c r="B666" s="314" t="s">
        <v>513</v>
      </c>
      <c r="C666" s="317"/>
      <c r="D666" s="317"/>
      <c r="E666" s="317"/>
      <c r="F666" s="317"/>
      <c r="G666" s="317"/>
      <c r="H666" s="317"/>
      <c r="I666" s="317"/>
      <c r="J666" s="317"/>
      <c r="K666" s="317"/>
      <c r="L666" s="317"/>
      <c r="M666" s="317"/>
      <c r="N666" s="317"/>
      <c r="O666" s="317"/>
      <c r="P666" s="317"/>
      <c r="Q666" s="317"/>
      <c r="R666" s="317"/>
      <c r="S666" s="317"/>
      <c r="T666" s="317"/>
      <c r="U666" s="317"/>
      <c r="V666" s="317"/>
      <c r="W666" s="317"/>
      <c r="X666" s="317"/>
      <c r="Y666" s="438"/>
      <c r="Z666" s="451"/>
      <c r="AA666" s="451"/>
      <c r="AB666" s="451"/>
      <c r="AC666" s="451"/>
      <c r="AD666" s="451"/>
      <c r="AE666" s="451"/>
      <c r="AF666" s="451"/>
      <c r="AG666" s="451"/>
      <c r="AH666" s="451"/>
      <c r="AI666" s="451"/>
      <c r="AJ666" s="451"/>
      <c r="AK666" s="451"/>
      <c r="AL666" s="451"/>
      <c r="AM666" s="332"/>
    </row>
    <row r="667" spans="1:39" hidden="1" outlineLevel="1">
      <c r="A667" s="567">
        <v>25</v>
      </c>
      <c r="B667" s="454" t="s">
        <v>118</v>
      </c>
      <c r="C667" s="317" t="s">
        <v>25</v>
      </c>
      <c r="D667" s="321"/>
      <c r="E667" s="321"/>
      <c r="F667" s="321"/>
      <c r="G667" s="321"/>
      <c r="H667" s="321"/>
      <c r="I667" s="321"/>
      <c r="J667" s="321"/>
      <c r="K667" s="321"/>
      <c r="L667" s="321"/>
      <c r="M667" s="321"/>
      <c r="N667" s="321">
        <v>12</v>
      </c>
      <c r="O667" s="321"/>
      <c r="P667" s="321"/>
      <c r="Q667" s="321"/>
      <c r="R667" s="321"/>
      <c r="S667" s="321"/>
      <c r="T667" s="321"/>
      <c r="U667" s="321"/>
      <c r="V667" s="321"/>
      <c r="W667" s="321"/>
      <c r="X667" s="321"/>
      <c r="Y667" s="452"/>
      <c r="Z667" s="436"/>
      <c r="AA667" s="436"/>
      <c r="AB667" s="436"/>
      <c r="AC667" s="436"/>
      <c r="AD667" s="436"/>
      <c r="AE667" s="436"/>
      <c r="AF667" s="441"/>
      <c r="AG667" s="441"/>
      <c r="AH667" s="441"/>
      <c r="AI667" s="441"/>
      <c r="AJ667" s="441"/>
      <c r="AK667" s="441"/>
      <c r="AL667" s="441"/>
      <c r="AM667" s="322">
        <f>SUM(Y667:AL667)</f>
        <v>0</v>
      </c>
    </row>
    <row r="668" spans="1:39" hidden="1" outlineLevel="1">
      <c r="A668" s="567"/>
      <c r="B668" s="320" t="s">
        <v>313</v>
      </c>
      <c r="C668" s="317" t="s">
        <v>164</v>
      </c>
      <c r="D668" s="321"/>
      <c r="E668" s="321"/>
      <c r="F668" s="321"/>
      <c r="G668" s="321"/>
      <c r="H668" s="321"/>
      <c r="I668" s="321"/>
      <c r="J668" s="321"/>
      <c r="K668" s="321"/>
      <c r="L668" s="321"/>
      <c r="M668" s="321"/>
      <c r="N668" s="321">
        <f>N667</f>
        <v>12</v>
      </c>
      <c r="O668" s="321"/>
      <c r="P668" s="321"/>
      <c r="Q668" s="321"/>
      <c r="R668" s="321"/>
      <c r="S668" s="321"/>
      <c r="T668" s="321"/>
      <c r="U668" s="321"/>
      <c r="V668" s="321"/>
      <c r="W668" s="321"/>
      <c r="X668" s="321"/>
      <c r="Y668" s="437">
        <f>Y667</f>
        <v>0</v>
      </c>
      <c r="Z668" s="437">
        <f t="shared" ref="Z668" si="1955">Z667</f>
        <v>0</v>
      </c>
      <c r="AA668" s="437">
        <f t="shared" ref="AA668" si="1956">AA667</f>
        <v>0</v>
      </c>
      <c r="AB668" s="437">
        <f t="shared" ref="AB668" si="1957">AB667</f>
        <v>0</v>
      </c>
      <c r="AC668" s="437">
        <f t="shared" ref="AC668" si="1958">AC667</f>
        <v>0</v>
      </c>
      <c r="AD668" s="437">
        <f t="shared" ref="AD668" si="1959">AD667</f>
        <v>0</v>
      </c>
      <c r="AE668" s="437">
        <f t="shared" ref="AE668" si="1960">AE667</f>
        <v>0</v>
      </c>
      <c r="AF668" s="437">
        <f t="shared" ref="AF668" si="1961">AF667</f>
        <v>0</v>
      </c>
      <c r="AG668" s="437">
        <f t="shared" ref="AG668" si="1962">AG667</f>
        <v>0</v>
      </c>
      <c r="AH668" s="437">
        <f t="shared" ref="AH668" si="1963">AH667</f>
        <v>0</v>
      </c>
      <c r="AI668" s="437">
        <f t="shared" ref="AI668" si="1964">AI667</f>
        <v>0</v>
      </c>
      <c r="AJ668" s="437">
        <f t="shared" ref="AJ668" si="1965">AJ667</f>
        <v>0</v>
      </c>
      <c r="AK668" s="437">
        <f t="shared" ref="AK668" si="1966">AK667</f>
        <v>0</v>
      </c>
      <c r="AL668" s="437">
        <f t="shared" ref="AL668" si="1967">AL667</f>
        <v>0</v>
      </c>
      <c r="AM668" s="332"/>
    </row>
    <row r="669" spans="1:39" hidden="1" outlineLevel="1">
      <c r="A669" s="567"/>
      <c r="B669" s="320"/>
      <c r="C669" s="317"/>
      <c r="D669" s="317"/>
      <c r="E669" s="317"/>
      <c r="F669" s="317"/>
      <c r="G669" s="317"/>
      <c r="H669" s="317"/>
      <c r="I669" s="317"/>
      <c r="J669" s="317"/>
      <c r="K669" s="317"/>
      <c r="L669" s="317"/>
      <c r="M669" s="317"/>
      <c r="N669" s="317"/>
      <c r="O669" s="317"/>
      <c r="P669" s="317"/>
      <c r="Q669" s="317"/>
      <c r="R669" s="317"/>
      <c r="S669" s="317"/>
      <c r="T669" s="317"/>
      <c r="U669" s="317"/>
      <c r="V669" s="317"/>
      <c r="W669" s="317"/>
      <c r="X669" s="317"/>
      <c r="Y669" s="438"/>
      <c r="Z669" s="451"/>
      <c r="AA669" s="451"/>
      <c r="AB669" s="451"/>
      <c r="AC669" s="451"/>
      <c r="AD669" s="451"/>
      <c r="AE669" s="451"/>
      <c r="AF669" s="451"/>
      <c r="AG669" s="451"/>
      <c r="AH669" s="451"/>
      <c r="AI669" s="451"/>
      <c r="AJ669" s="451"/>
      <c r="AK669" s="451"/>
      <c r="AL669" s="451"/>
      <c r="AM669" s="332"/>
    </row>
    <row r="670" spans="1:39" hidden="1" outlineLevel="1">
      <c r="A670" s="567">
        <v>26</v>
      </c>
      <c r="B670" s="454" t="s">
        <v>119</v>
      </c>
      <c r="C670" s="317" t="s">
        <v>25</v>
      </c>
      <c r="D670" s="321"/>
      <c r="E670" s="321"/>
      <c r="F670" s="321"/>
      <c r="G670" s="321"/>
      <c r="H670" s="321"/>
      <c r="I670" s="321"/>
      <c r="J670" s="321"/>
      <c r="K670" s="321"/>
      <c r="L670" s="321"/>
      <c r="M670" s="321"/>
      <c r="N670" s="321">
        <v>12</v>
      </c>
      <c r="O670" s="321"/>
      <c r="P670" s="321"/>
      <c r="Q670" s="321"/>
      <c r="R670" s="321"/>
      <c r="S670" s="321"/>
      <c r="T670" s="321"/>
      <c r="U670" s="321"/>
      <c r="V670" s="321"/>
      <c r="W670" s="321"/>
      <c r="X670" s="321"/>
      <c r="Y670" s="452"/>
      <c r="Z670" s="436"/>
      <c r="AA670" s="436"/>
      <c r="AB670" s="436"/>
      <c r="AC670" s="436"/>
      <c r="AD670" s="436"/>
      <c r="AE670" s="436"/>
      <c r="AF670" s="441"/>
      <c r="AG670" s="441"/>
      <c r="AH670" s="441"/>
      <c r="AI670" s="441"/>
      <c r="AJ670" s="441"/>
      <c r="AK670" s="441"/>
      <c r="AL670" s="441"/>
      <c r="AM670" s="322">
        <f>SUM(Y670:AL670)</f>
        <v>0</v>
      </c>
    </row>
    <row r="671" spans="1:39" hidden="1" outlineLevel="1">
      <c r="A671" s="567"/>
      <c r="B671" s="320" t="s">
        <v>313</v>
      </c>
      <c r="C671" s="317" t="s">
        <v>164</v>
      </c>
      <c r="D671" s="321"/>
      <c r="E671" s="321"/>
      <c r="F671" s="321"/>
      <c r="G671" s="321"/>
      <c r="H671" s="321"/>
      <c r="I671" s="321"/>
      <c r="J671" s="321"/>
      <c r="K671" s="321"/>
      <c r="L671" s="321"/>
      <c r="M671" s="321"/>
      <c r="N671" s="321">
        <f>N670</f>
        <v>12</v>
      </c>
      <c r="O671" s="321"/>
      <c r="P671" s="321"/>
      <c r="Q671" s="321"/>
      <c r="R671" s="321"/>
      <c r="S671" s="321"/>
      <c r="T671" s="321"/>
      <c r="U671" s="321"/>
      <c r="V671" s="321"/>
      <c r="W671" s="321"/>
      <c r="X671" s="321"/>
      <c r="Y671" s="437">
        <f>Y670</f>
        <v>0</v>
      </c>
      <c r="Z671" s="437">
        <f t="shared" ref="Z671" si="1968">Z670</f>
        <v>0</v>
      </c>
      <c r="AA671" s="437">
        <f t="shared" ref="AA671" si="1969">AA670</f>
        <v>0</v>
      </c>
      <c r="AB671" s="437">
        <f t="shared" ref="AB671" si="1970">AB670</f>
        <v>0</v>
      </c>
      <c r="AC671" s="437">
        <f t="shared" ref="AC671" si="1971">AC670</f>
        <v>0</v>
      </c>
      <c r="AD671" s="437">
        <f t="shared" ref="AD671" si="1972">AD670</f>
        <v>0</v>
      </c>
      <c r="AE671" s="437">
        <f t="shared" ref="AE671" si="1973">AE670</f>
        <v>0</v>
      </c>
      <c r="AF671" s="437">
        <f t="shared" ref="AF671" si="1974">AF670</f>
        <v>0</v>
      </c>
      <c r="AG671" s="437">
        <f t="shared" ref="AG671" si="1975">AG670</f>
        <v>0</v>
      </c>
      <c r="AH671" s="437">
        <f t="shared" ref="AH671" si="1976">AH670</f>
        <v>0</v>
      </c>
      <c r="AI671" s="437">
        <f t="shared" ref="AI671" si="1977">AI670</f>
        <v>0</v>
      </c>
      <c r="AJ671" s="437">
        <f t="shared" ref="AJ671" si="1978">AJ670</f>
        <v>0</v>
      </c>
      <c r="AK671" s="437">
        <f t="shared" ref="AK671" si="1979">AK670</f>
        <v>0</v>
      </c>
      <c r="AL671" s="437">
        <f t="shared" ref="AL671" si="1980">AL670</f>
        <v>0</v>
      </c>
      <c r="AM671" s="332"/>
    </row>
    <row r="672" spans="1:39" hidden="1" outlineLevel="1">
      <c r="A672" s="567"/>
      <c r="B672" s="320"/>
      <c r="C672" s="317"/>
      <c r="D672" s="317"/>
      <c r="E672" s="317"/>
      <c r="F672" s="317"/>
      <c r="G672" s="317"/>
      <c r="H672" s="317"/>
      <c r="I672" s="317"/>
      <c r="J672" s="317"/>
      <c r="K672" s="317"/>
      <c r="L672" s="317"/>
      <c r="M672" s="317"/>
      <c r="N672" s="317"/>
      <c r="O672" s="317"/>
      <c r="P672" s="317"/>
      <c r="Q672" s="317"/>
      <c r="R672" s="317"/>
      <c r="S672" s="317"/>
      <c r="T672" s="317"/>
      <c r="U672" s="317"/>
      <c r="V672" s="317"/>
      <c r="W672" s="317"/>
      <c r="X672" s="317"/>
      <c r="Y672" s="438"/>
      <c r="Z672" s="451"/>
      <c r="AA672" s="451"/>
      <c r="AB672" s="451"/>
      <c r="AC672" s="451"/>
      <c r="AD672" s="451"/>
      <c r="AE672" s="451"/>
      <c r="AF672" s="451"/>
      <c r="AG672" s="451"/>
      <c r="AH672" s="451"/>
      <c r="AI672" s="451"/>
      <c r="AJ672" s="451"/>
      <c r="AK672" s="451"/>
      <c r="AL672" s="451"/>
      <c r="AM672" s="332"/>
    </row>
    <row r="673" spans="1:39" ht="30" hidden="1" outlineLevel="1">
      <c r="A673" s="567">
        <v>27</v>
      </c>
      <c r="B673" s="454" t="s">
        <v>120</v>
      </c>
      <c r="C673" s="317" t="s">
        <v>25</v>
      </c>
      <c r="D673" s="321"/>
      <c r="E673" s="321"/>
      <c r="F673" s="321"/>
      <c r="G673" s="321"/>
      <c r="H673" s="321"/>
      <c r="I673" s="321"/>
      <c r="J673" s="321"/>
      <c r="K673" s="321"/>
      <c r="L673" s="321"/>
      <c r="M673" s="321"/>
      <c r="N673" s="321">
        <v>12</v>
      </c>
      <c r="O673" s="321"/>
      <c r="P673" s="321"/>
      <c r="Q673" s="321"/>
      <c r="R673" s="321"/>
      <c r="S673" s="321"/>
      <c r="T673" s="321"/>
      <c r="U673" s="321"/>
      <c r="V673" s="321"/>
      <c r="W673" s="321"/>
      <c r="X673" s="321"/>
      <c r="Y673" s="452"/>
      <c r="Z673" s="436"/>
      <c r="AA673" s="436"/>
      <c r="AB673" s="436"/>
      <c r="AC673" s="436"/>
      <c r="AD673" s="436"/>
      <c r="AE673" s="436"/>
      <c r="AF673" s="441"/>
      <c r="AG673" s="441"/>
      <c r="AH673" s="441"/>
      <c r="AI673" s="441"/>
      <c r="AJ673" s="441"/>
      <c r="AK673" s="441"/>
      <c r="AL673" s="441"/>
      <c r="AM673" s="322">
        <f>SUM(Y673:AL673)</f>
        <v>0</v>
      </c>
    </row>
    <row r="674" spans="1:39" hidden="1" outlineLevel="1">
      <c r="A674" s="567"/>
      <c r="B674" s="320" t="s">
        <v>313</v>
      </c>
      <c r="C674" s="317" t="s">
        <v>164</v>
      </c>
      <c r="D674" s="321"/>
      <c r="E674" s="321"/>
      <c r="F674" s="321"/>
      <c r="G674" s="321"/>
      <c r="H674" s="321"/>
      <c r="I674" s="321"/>
      <c r="J674" s="321"/>
      <c r="K674" s="321"/>
      <c r="L674" s="321"/>
      <c r="M674" s="321"/>
      <c r="N674" s="321">
        <f>N673</f>
        <v>12</v>
      </c>
      <c r="O674" s="321"/>
      <c r="P674" s="321"/>
      <c r="Q674" s="321"/>
      <c r="R674" s="321"/>
      <c r="S674" s="321"/>
      <c r="T674" s="321"/>
      <c r="U674" s="321"/>
      <c r="V674" s="321"/>
      <c r="W674" s="321"/>
      <c r="X674" s="321"/>
      <c r="Y674" s="437">
        <f>Y673</f>
        <v>0</v>
      </c>
      <c r="Z674" s="437">
        <f t="shared" ref="Z674" si="1981">Z673</f>
        <v>0</v>
      </c>
      <c r="AA674" s="437">
        <f t="shared" ref="AA674" si="1982">AA673</f>
        <v>0</v>
      </c>
      <c r="AB674" s="437">
        <f t="shared" ref="AB674" si="1983">AB673</f>
        <v>0</v>
      </c>
      <c r="AC674" s="437">
        <f t="shared" ref="AC674" si="1984">AC673</f>
        <v>0</v>
      </c>
      <c r="AD674" s="437">
        <f t="shared" ref="AD674" si="1985">AD673</f>
        <v>0</v>
      </c>
      <c r="AE674" s="437">
        <f t="shared" ref="AE674" si="1986">AE673</f>
        <v>0</v>
      </c>
      <c r="AF674" s="437">
        <f t="shared" ref="AF674" si="1987">AF673</f>
        <v>0</v>
      </c>
      <c r="AG674" s="437">
        <f t="shared" ref="AG674" si="1988">AG673</f>
        <v>0</v>
      </c>
      <c r="AH674" s="437">
        <f t="shared" ref="AH674" si="1989">AH673</f>
        <v>0</v>
      </c>
      <c r="AI674" s="437">
        <f t="shared" ref="AI674" si="1990">AI673</f>
        <v>0</v>
      </c>
      <c r="AJ674" s="437">
        <f t="shared" ref="AJ674" si="1991">AJ673</f>
        <v>0</v>
      </c>
      <c r="AK674" s="437">
        <f t="shared" ref="AK674" si="1992">AK673</f>
        <v>0</v>
      </c>
      <c r="AL674" s="437">
        <f t="shared" ref="AL674" si="1993">AL673</f>
        <v>0</v>
      </c>
      <c r="AM674" s="332"/>
    </row>
    <row r="675" spans="1:39" hidden="1" outlineLevel="1">
      <c r="A675" s="567"/>
      <c r="B675" s="320"/>
      <c r="C675" s="317"/>
      <c r="D675" s="317"/>
      <c r="E675" s="317"/>
      <c r="F675" s="317"/>
      <c r="G675" s="317"/>
      <c r="H675" s="317"/>
      <c r="I675" s="317"/>
      <c r="J675" s="317"/>
      <c r="K675" s="317"/>
      <c r="L675" s="317"/>
      <c r="M675" s="317"/>
      <c r="N675" s="317"/>
      <c r="O675" s="317"/>
      <c r="P675" s="317"/>
      <c r="Q675" s="317"/>
      <c r="R675" s="317"/>
      <c r="S675" s="317"/>
      <c r="T675" s="317"/>
      <c r="U675" s="317"/>
      <c r="V675" s="317"/>
      <c r="W675" s="317"/>
      <c r="X675" s="317"/>
      <c r="Y675" s="438"/>
      <c r="Z675" s="451"/>
      <c r="AA675" s="451"/>
      <c r="AB675" s="451"/>
      <c r="AC675" s="451"/>
      <c r="AD675" s="451"/>
      <c r="AE675" s="451"/>
      <c r="AF675" s="451"/>
      <c r="AG675" s="451"/>
      <c r="AH675" s="451"/>
      <c r="AI675" s="451"/>
      <c r="AJ675" s="451"/>
      <c r="AK675" s="451"/>
      <c r="AL675" s="451"/>
      <c r="AM675" s="332"/>
    </row>
    <row r="676" spans="1:39" ht="30" hidden="1" outlineLevel="1">
      <c r="A676" s="567">
        <v>28</v>
      </c>
      <c r="B676" s="454" t="s">
        <v>121</v>
      </c>
      <c r="C676" s="317" t="s">
        <v>25</v>
      </c>
      <c r="D676" s="321"/>
      <c r="E676" s="321"/>
      <c r="F676" s="321"/>
      <c r="G676" s="321"/>
      <c r="H676" s="321"/>
      <c r="I676" s="321"/>
      <c r="J676" s="321"/>
      <c r="K676" s="321"/>
      <c r="L676" s="321"/>
      <c r="M676" s="321"/>
      <c r="N676" s="321">
        <v>12</v>
      </c>
      <c r="O676" s="321"/>
      <c r="P676" s="321"/>
      <c r="Q676" s="321"/>
      <c r="R676" s="321"/>
      <c r="S676" s="321"/>
      <c r="T676" s="321"/>
      <c r="U676" s="321"/>
      <c r="V676" s="321"/>
      <c r="W676" s="321"/>
      <c r="X676" s="321"/>
      <c r="Y676" s="452"/>
      <c r="Z676" s="436"/>
      <c r="AA676" s="436"/>
      <c r="AB676" s="436"/>
      <c r="AC676" s="436"/>
      <c r="AD676" s="436"/>
      <c r="AE676" s="436"/>
      <c r="AF676" s="441"/>
      <c r="AG676" s="441"/>
      <c r="AH676" s="441"/>
      <c r="AI676" s="441"/>
      <c r="AJ676" s="441"/>
      <c r="AK676" s="441"/>
      <c r="AL676" s="441"/>
      <c r="AM676" s="322">
        <f>SUM(Y676:AL676)</f>
        <v>0</v>
      </c>
    </row>
    <row r="677" spans="1:39" hidden="1" outlineLevel="1">
      <c r="A677" s="567"/>
      <c r="B677" s="320" t="s">
        <v>313</v>
      </c>
      <c r="C677" s="317" t="s">
        <v>164</v>
      </c>
      <c r="D677" s="321"/>
      <c r="E677" s="321"/>
      <c r="F677" s="321"/>
      <c r="G677" s="321"/>
      <c r="H677" s="321"/>
      <c r="I677" s="321"/>
      <c r="J677" s="321"/>
      <c r="K677" s="321"/>
      <c r="L677" s="321"/>
      <c r="M677" s="321"/>
      <c r="N677" s="321">
        <f>N676</f>
        <v>12</v>
      </c>
      <c r="O677" s="321"/>
      <c r="P677" s="321"/>
      <c r="Q677" s="321"/>
      <c r="R677" s="321"/>
      <c r="S677" s="321"/>
      <c r="T677" s="321"/>
      <c r="U677" s="321"/>
      <c r="V677" s="321"/>
      <c r="W677" s="321"/>
      <c r="X677" s="321"/>
      <c r="Y677" s="437">
        <f>Y676</f>
        <v>0</v>
      </c>
      <c r="Z677" s="437">
        <f t="shared" ref="Z677" si="1994">Z676</f>
        <v>0</v>
      </c>
      <c r="AA677" s="437">
        <f t="shared" ref="AA677" si="1995">AA676</f>
        <v>0</v>
      </c>
      <c r="AB677" s="437">
        <f t="shared" ref="AB677" si="1996">AB676</f>
        <v>0</v>
      </c>
      <c r="AC677" s="437">
        <f t="shared" ref="AC677" si="1997">AC676</f>
        <v>0</v>
      </c>
      <c r="AD677" s="437">
        <f t="shared" ref="AD677" si="1998">AD676</f>
        <v>0</v>
      </c>
      <c r="AE677" s="437">
        <f t="shared" ref="AE677" si="1999">AE676</f>
        <v>0</v>
      </c>
      <c r="AF677" s="437">
        <f t="shared" ref="AF677" si="2000">AF676</f>
        <v>0</v>
      </c>
      <c r="AG677" s="437">
        <f t="shared" ref="AG677" si="2001">AG676</f>
        <v>0</v>
      </c>
      <c r="AH677" s="437">
        <f t="shared" ref="AH677" si="2002">AH676</f>
        <v>0</v>
      </c>
      <c r="AI677" s="437">
        <f t="shared" ref="AI677" si="2003">AI676</f>
        <v>0</v>
      </c>
      <c r="AJ677" s="437">
        <f t="shared" ref="AJ677" si="2004">AJ676</f>
        <v>0</v>
      </c>
      <c r="AK677" s="437">
        <f t="shared" ref="AK677" si="2005">AK676</f>
        <v>0</v>
      </c>
      <c r="AL677" s="437">
        <f t="shared" ref="AL677" si="2006">AL676</f>
        <v>0</v>
      </c>
      <c r="AM677" s="332"/>
    </row>
    <row r="678" spans="1:39" hidden="1" outlineLevel="1">
      <c r="A678" s="567"/>
      <c r="B678" s="320"/>
      <c r="C678" s="317"/>
      <c r="D678" s="317"/>
      <c r="E678" s="317"/>
      <c r="F678" s="317"/>
      <c r="G678" s="317"/>
      <c r="H678" s="317"/>
      <c r="I678" s="317"/>
      <c r="J678" s="317"/>
      <c r="K678" s="317"/>
      <c r="L678" s="317"/>
      <c r="M678" s="317"/>
      <c r="N678" s="317"/>
      <c r="O678" s="317"/>
      <c r="P678" s="317"/>
      <c r="Q678" s="317"/>
      <c r="R678" s="317"/>
      <c r="S678" s="317"/>
      <c r="T678" s="317"/>
      <c r="U678" s="317"/>
      <c r="V678" s="317"/>
      <c r="W678" s="317"/>
      <c r="X678" s="317"/>
      <c r="Y678" s="438"/>
      <c r="Z678" s="451"/>
      <c r="AA678" s="451"/>
      <c r="AB678" s="451"/>
      <c r="AC678" s="451"/>
      <c r="AD678" s="451"/>
      <c r="AE678" s="451"/>
      <c r="AF678" s="451"/>
      <c r="AG678" s="451"/>
      <c r="AH678" s="451"/>
      <c r="AI678" s="451"/>
      <c r="AJ678" s="451"/>
      <c r="AK678" s="451"/>
      <c r="AL678" s="451"/>
      <c r="AM678" s="332"/>
    </row>
    <row r="679" spans="1:39" ht="30" hidden="1" outlineLevel="1">
      <c r="A679" s="567">
        <v>29</v>
      </c>
      <c r="B679" s="454" t="s">
        <v>122</v>
      </c>
      <c r="C679" s="317" t="s">
        <v>25</v>
      </c>
      <c r="D679" s="321"/>
      <c r="E679" s="321"/>
      <c r="F679" s="321"/>
      <c r="G679" s="321"/>
      <c r="H679" s="321"/>
      <c r="I679" s="321"/>
      <c r="J679" s="321"/>
      <c r="K679" s="321"/>
      <c r="L679" s="321"/>
      <c r="M679" s="321"/>
      <c r="N679" s="321">
        <v>3</v>
      </c>
      <c r="O679" s="321"/>
      <c r="P679" s="321"/>
      <c r="Q679" s="321"/>
      <c r="R679" s="321"/>
      <c r="S679" s="321"/>
      <c r="T679" s="321"/>
      <c r="U679" s="321"/>
      <c r="V679" s="321"/>
      <c r="W679" s="321"/>
      <c r="X679" s="321"/>
      <c r="Y679" s="452"/>
      <c r="Z679" s="436"/>
      <c r="AA679" s="436"/>
      <c r="AB679" s="436"/>
      <c r="AC679" s="436"/>
      <c r="AD679" s="436"/>
      <c r="AE679" s="436"/>
      <c r="AF679" s="441"/>
      <c r="AG679" s="441"/>
      <c r="AH679" s="441"/>
      <c r="AI679" s="441"/>
      <c r="AJ679" s="441"/>
      <c r="AK679" s="441"/>
      <c r="AL679" s="441"/>
      <c r="AM679" s="322">
        <f>SUM(Y679:AL679)</f>
        <v>0</v>
      </c>
    </row>
    <row r="680" spans="1:39" hidden="1" outlineLevel="1">
      <c r="A680" s="567"/>
      <c r="B680" s="320" t="s">
        <v>313</v>
      </c>
      <c r="C680" s="317" t="s">
        <v>164</v>
      </c>
      <c r="D680" s="321"/>
      <c r="E680" s="321"/>
      <c r="F680" s="321"/>
      <c r="G680" s="321"/>
      <c r="H680" s="321"/>
      <c r="I680" s="321"/>
      <c r="J680" s="321"/>
      <c r="K680" s="321"/>
      <c r="L680" s="321"/>
      <c r="M680" s="321"/>
      <c r="N680" s="321">
        <f>N679</f>
        <v>3</v>
      </c>
      <c r="O680" s="321"/>
      <c r="P680" s="321"/>
      <c r="Q680" s="321"/>
      <c r="R680" s="321"/>
      <c r="S680" s="321"/>
      <c r="T680" s="321"/>
      <c r="U680" s="321"/>
      <c r="V680" s="321"/>
      <c r="W680" s="321"/>
      <c r="X680" s="321"/>
      <c r="Y680" s="437">
        <f>Y679</f>
        <v>0</v>
      </c>
      <c r="Z680" s="437">
        <f t="shared" ref="Z680" si="2007">Z679</f>
        <v>0</v>
      </c>
      <c r="AA680" s="437">
        <f t="shared" ref="AA680" si="2008">AA679</f>
        <v>0</v>
      </c>
      <c r="AB680" s="437">
        <f t="shared" ref="AB680" si="2009">AB679</f>
        <v>0</v>
      </c>
      <c r="AC680" s="437">
        <f t="shared" ref="AC680" si="2010">AC679</f>
        <v>0</v>
      </c>
      <c r="AD680" s="437">
        <f t="shared" ref="AD680" si="2011">AD679</f>
        <v>0</v>
      </c>
      <c r="AE680" s="437">
        <f t="shared" ref="AE680" si="2012">AE679</f>
        <v>0</v>
      </c>
      <c r="AF680" s="437">
        <f t="shared" ref="AF680" si="2013">AF679</f>
        <v>0</v>
      </c>
      <c r="AG680" s="437">
        <f t="shared" ref="AG680" si="2014">AG679</f>
        <v>0</v>
      </c>
      <c r="AH680" s="437">
        <f t="shared" ref="AH680" si="2015">AH679</f>
        <v>0</v>
      </c>
      <c r="AI680" s="437">
        <f t="shared" ref="AI680" si="2016">AI679</f>
        <v>0</v>
      </c>
      <c r="AJ680" s="437">
        <f t="shared" ref="AJ680" si="2017">AJ679</f>
        <v>0</v>
      </c>
      <c r="AK680" s="437">
        <f t="shared" ref="AK680" si="2018">AK679</f>
        <v>0</v>
      </c>
      <c r="AL680" s="437">
        <f t="shared" ref="AL680" si="2019">AL679</f>
        <v>0</v>
      </c>
      <c r="AM680" s="332"/>
    </row>
    <row r="681" spans="1:39" hidden="1" outlineLevel="1">
      <c r="A681" s="567"/>
      <c r="B681" s="320"/>
      <c r="C681" s="317"/>
      <c r="D681" s="317"/>
      <c r="E681" s="317"/>
      <c r="F681" s="317"/>
      <c r="G681" s="317"/>
      <c r="H681" s="317"/>
      <c r="I681" s="317"/>
      <c r="J681" s="317"/>
      <c r="K681" s="317"/>
      <c r="L681" s="317"/>
      <c r="M681" s="317"/>
      <c r="N681" s="317"/>
      <c r="O681" s="317"/>
      <c r="P681" s="317"/>
      <c r="Q681" s="317"/>
      <c r="R681" s="317"/>
      <c r="S681" s="317"/>
      <c r="T681" s="317"/>
      <c r="U681" s="317"/>
      <c r="V681" s="317"/>
      <c r="W681" s="317"/>
      <c r="X681" s="317"/>
      <c r="Y681" s="438"/>
      <c r="Z681" s="451"/>
      <c r="AA681" s="451"/>
      <c r="AB681" s="451"/>
      <c r="AC681" s="451"/>
      <c r="AD681" s="451"/>
      <c r="AE681" s="451"/>
      <c r="AF681" s="451"/>
      <c r="AG681" s="451"/>
      <c r="AH681" s="451"/>
      <c r="AI681" s="451"/>
      <c r="AJ681" s="451"/>
      <c r="AK681" s="451"/>
      <c r="AL681" s="451"/>
      <c r="AM681" s="332"/>
    </row>
    <row r="682" spans="1:39" ht="30" hidden="1" outlineLevel="1">
      <c r="A682" s="567">
        <v>30</v>
      </c>
      <c r="B682" s="454" t="s">
        <v>123</v>
      </c>
      <c r="C682" s="317" t="s">
        <v>25</v>
      </c>
      <c r="D682" s="321"/>
      <c r="E682" s="321"/>
      <c r="F682" s="321"/>
      <c r="G682" s="321"/>
      <c r="H682" s="321"/>
      <c r="I682" s="321"/>
      <c r="J682" s="321"/>
      <c r="K682" s="321"/>
      <c r="L682" s="321"/>
      <c r="M682" s="321"/>
      <c r="N682" s="321">
        <v>12</v>
      </c>
      <c r="O682" s="321"/>
      <c r="P682" s="321"/>
      <c r="Q682" s="321"/>
      <c r="R682" s="321"/>
      <c r="S682" s="321"/>
      <c r="T682" s="321"/>
      <c r="U682" s="321"/>
      <c r="V682" s="321"/>
      <c r="W682" s="321"/>
      <c r="X682" s="321"/>
      <c r="Y682" s="452"/>
      <c r="Z682" s="436"/>
      <c r="AA682" s="436"/>
      <c r="AB682" s="436"/>
      <c r="AC682" s="436"/>
      <c r="AD682" s="436"/>
      <c r="AE682" s="436"/>
      <c r="AF682" s="441"/>
      <c r="AG682" s="441"/>
      <c r="AH682" s="441"/>
      <c r="AI682" s="441"/>
      <c r="AJ682" s="441"/>
      <c r="AK682" s="441"/>
      <c r="AL682" s="441"/>
      <c r="AM682" s="322">
        <f>SUM(Y682:AL682)</f>
        <v>0</v>
      </c>
    </row>
    <row r="683" spans="1:39" hidden="1" outlineLevel="1">
      <c r="A683" s="567"/>
      <c r="B683" s="320" t="s">
        <v>313</v>
      </c>
      <c r="C683" s="317" t="s">
        <v>164</v>
      </c>
      <c r="D683" s="321"/>
      <c r="E683" s="321"/>
      <c r="F683" s="321"/>
      <c r="G683" s="321"/>
      <c r="H683" s="321"/>
      <c r="I683" s="321"/>
      <c r="J683" s="321"/>
      <c r="K683" s="321"/>
      <c r="L683" s="321"/>
      <c r="M683" s="321"/>
      <c r="N683" s="321">
        <f>N682</f>
        <v>12</v>
      </c>
      <c r="O683" s="321"/>
      <c r="P683" s="321"/>
      <c r="Q683" s="321"/>
      <c r="R683" s="321"/>
      <c r="S683" s="321"/>
      <c r="T683" s="321"/>
      <c r="U683" s="321"/>
      <c r="V683" s="321"/>
      <c r="W683" s="321"/>
      <c r="X683" s="321"/>
      <c r="Y683" s="437">
        <f>Y682</f>
        <v>0</v>
      </c>
      <c r="Z683" s="437">
        <f t="shared" ref="Z683" si="2020">Z682</f>
        <v>0</v>
      </c>
      <c r="AA683" s="437">
        <f t="shared" ref="AA683" si="2021">AA682</f>
        <v>0</v>
      </c>
      <c r="AB683" s="437">
        <f t="shared" ref="AB683" si="2022">AB682</f>
        <v>0</v>
      </c>
      <c r="AC683" s="437">
        <f t="shared" ref="AC683" si="2023">AC682</f>
        <v>0</v>
      </c>
      <c r="AD683" s="437">
        <f t="shared" ref="AD683" si="2024">AD682</f>
        <v>0</v>
      </c>
      <c r="AE683" s="437">
        <f t="shared" ref="AE683" si="2025">AE682</f>
        <v>0</v>
      </c>
      <c r="AF683" s="437">
        <f t="shared" ref="AF683" si="2026">AF682</f>
        <v>0</v>
      </c>
      <c r="AG683" s="437">
        <f t="shared" ref="AG683" si="2027">AG682</f>
        <v>0</v>
      </c>
      <c r="AH683" s="437">
        <f t="shared" ref="AH683" si="2028">AH682</f>
        <v>0</v>
      </c>
      <c r="AI683" s="437">
        <f t="shared" ref="AI683" si="2029">AI682</f>
        <v>0</v>
      </c>
      <c r="AJ683" s="437">
        <f t="shared" ref="AJ683" si="2030">AJ682</f>
        <v>0</v>
      </c>
      <c r="AK683" s="437">
        <f t="shared" ref="AK683" si="2031">AK682</f>
        <v>0</v>
      </c>
      <c r="AL683" s="437">
        <f t="shared" ref="AL683" si="2032">AL682</f>
        <v>0</v>
      </c>
      <c r="AM683" s="332"/>
    </row>
    <row r="684" spans="1:39" hidden="1" outlineLevel="1">
      <c r="A684" s="567"/>
      <c r="B684" s="320"/>
      <c r="C684" s="317"/>
      <c r="D684" s="317"/>
      <c r="E684" s="317"/>
      <c r="F684" s="317"/>
      <c r="G684" s="317"/>
      <c r="H684" s="317"/>
      <c r="I684" s="317"/>
      <c r="J684" s="317"/>
      <c r="K684" s="317"/>
      <c r="L684" s="317"/>
      <c r="M684" s="317"/>
      <c r="N684" s="317"/>
      <c r="O684" s="317"/>
      <c r="P684" s="317"/>
      <c r="Q684" s="317"/>
      <c r="R684" s="317"/>
      <c r="S684" s="317"/>
      <c r="T684" s="317"/>
      <c r="U684" s="317"/>
      <c r="V684" s="317"/>
      <c r="W684" s="317"/>
      <c r="X684" s="317"/>
      <c r="Y684" s="438"/>
      <c r="Z684" s="451"/>
      <c r="AA684" s="451"/>
      <c r="AB684" s="451"/>
      <c r="AC684" s="451"/>
      <c r="AD684" s="451"/>
      <c r="AE684" s="451"/>
      <c r="AF684" s="451"/>
      <c r="AG684" s="451"/>
      <c r="AH684" s="451"/>
      <c r="AI684" s="451"/>
      <c r="AJ684" s="451"/>
      <c r="AK684" s="451"/>
      <c r="AL684" s="451"/>
      <c r="AM684" s="332"/>
    </row>
    <row r="685" spans="1:39" ht="30" hidden="1" outlineLevel="1">
      <c r="A685" s="567">
        <v>31</v>
      </c>
      <c r="B685" s="454" t="s">
        <v>124</v>
      </c>
      <c r="C685" s="317" t="s">
        <v>25</v>
      </c>
      <c r="D685" s="321"/>
      <c r="E685" s="321"/>
      <c r="F685" s="321"/>
      <c r="G685" s="321"/>
      <c r="H685" s="321"/>
      <c r="I685" s="321"/>
      <c r="J685" s="321"/>
      <c r="K685" s="321"/>
      <c r="L685" s="321"/>
      <c r="M685" s="321"/>
      <c r="N685" s="321">
        <v>12</v>
      </c>
      <c r="O685" s="321"/>
      <c r="P685" s="321"/>
      <c r="Q685" s="321"/>
      <c r="R685" s="321"/>
      <c r="S685" s="321"/>
      <c r="T685" s="321"/>
      <c r="U685" s="321"/>
      <c r="V685" s="321"/>
      <c r="W685" s="321"/>
      <c r="X685" s="321"/>
      <c r="Y685" s="452"/>
      <c r="Z685" s="436"/>
      <c r="AA685" s="436"/>
      <c r="AB685" s="436"/>
      <c r="AC685" s="436"/>
      <c r="AD685" s="436"/>
      <c r="AE685" s="436"/>
      <c r="AF685" s="441"/>
      <c r="AG685" s="441"/>
      <c r="AH685" s="441"/>
      <c r="AI685" s="441"/>
      <c r="AJ685" s="441"/>
      <c r="AK685" s="441"/>
      <c r="AL685" s="441"/>
      <c r="AM685" s="322">
        <f>SUM(Y685:AL685)</f>
        <v>0</v>
      </c>
    </row>
    <row r="686" spans="1:39" hidden="1" outlineLevel="1">
      <c r="A686" s="567"/>
      <c r="B686" s="320" t="s">
        <v>313</v>
      </c>
      <c r="C686" s="317" t="s">
        <v>164</v>
      </c>
      <c r="D686" s="321"/>
      <c r="E686" s="321"/>
      <c r="F686" s="321"/>
      <c r="G686" s="321"/>
      <c r="H686" s="321"/>
      <c r="I686" s="321"/>
      <c r="J686" s="321"/>
      <c r="K686" s="321"/>
      <c r="L686" s="321"/>
      <c r="M686" s="321"/>
      <c r="N686" s="321">
        <f>N685</f>
        <v>12</v>
      </c>
      <c r="O686" s="321"/>
      <c r="P686" s="321"/>
      <c r="Q686" s="321"/>
      <c r="R686" s="321"/>
      <c r="S686" s="321"/>
      <c r="T686" s="321"/>
      <c r="U686" s="321"/>
      <c r="V686" s="321"/>
      <c r="W686" s="321"/>
      <c r="X686" s="321"/>
      <c r="Y686" s="437">
        <f>Y685</f>
        <v>0</v>
      </c>
      <c r="Z686" s="437">
        <f t="shared" ref="Z686" si="2033">Z685</f>
        <v>0</v>
      </c>
      <c r="AA686" s="437">
        <f t="shared" ref="AA686" si="2034">AA685</f>
        <v>0</v>
      </c>
      <c r="AB686" s="437">
        <f t="shared" ref="AB686" si="2035">AB685</f>
        <v>0</v>
      </c>
      <c r="AC686" s="437">
        <f t="shared" ref="AC686" si="2036">AC685</f>
        <v>0</v>
      </c>
      <c r="AD686" s="437">
        <f t="shared" ref="AD686" si="2037">AD685</f>
        <v>0</v>
      </c>
      <c r="AE686" s="437">
        <f t="shared" ref="AE686" si="2038">AE685</f>
        <v>0</v>
      </c>
      <c r="AF686" s="437">
        <f t="shared" ref="AF686" si="2039">AF685</f>
        <v>0</v>
      </c>
      <c r="AG686" s="437">
        <f t="shared" ref="AG686" si="2040">AG685</f>
        <v>0</v>
      </c>
      <c r="AH686" s="437">
        <f t="shared" ref="AH686" si="2041">AH685</f>
        <v>0</v>
      </c>
      <c r="AI686" s="437">
        <f t="shared" ref="AI686" si="2042">AI685</f>
        <v>0</v>
      </c>
      <c r="AJ686" s="437">
        <f t="shared" ref="AJ686" si="2043">AJ685</f>
        <v>0</v>
      </c>
      <c r="AK686" s="437">
        <f t="shared" ref="AK686" si="2044">AK685</f>
        <v>0</v>
      </c>
      <c r="AL686" s="437">
        <f t="shared" ref="AL686" si="2045">AL685</f>
        <v>0</v>
      </c>
      <c r="AM686" s="332"/>
    </row>
    <row r="687" spans="1:39" hidden="1" outlineLevel="1">
      <c r="A687" s="567"/>
      <c r="B687" s="454"/>
      <c r="C687" s="317"/>
      <c r="D687" s="317"/>
      <c r="E687" s="317"/>
      <c r="F687" s="317"/>
      <c r="G687" s="317"/>
      <c r="H687" s="317"/>
      <c r="I687" s="317"/>
      <c r="J687" s="317"/>
      <c r="K687" s="317"/>
      <c r="L687" s="317"/>
      <c r="M687" s="317"/>
      <c r="N687" s="317"/>
      <c r="O687" s="317"/>
      <c r="P687" s="317"/>
      <c r="Q687" s="317"/>
      <c r="R687" s="317"/>
      <c r="S687" s="317"/>
      <c r="T687" s="317"/>
      <c r="U687" s="317"/>
      <c r="V687" s="317"/>
      <c r="W687" s="317"/>
      <c r="X687" s="317"/>
      <c r="Y687" s="438"/>
      <c r="Z687" s="451"/>
      <c r="AA687" s="451"/>
      <c r="AB687" s="451"/>
      <c r="AC687" s="451"/>
      <c r="AD687" s="451"/>
      <c r="AE687" s="451"/>
      <c r="AF687" s="451"/>
      <c r="AG687" s="451"/>
      <c r="AH687" s="451"/>
      <c r="AI687" s="451"/>
      <c r="AJ687" s="451"/>
      <c r="AK687" s="451"/>
      <c r="AL687" s="451"/>
      <c r="AM687" s="332"/>
    </row>
    <row r="688" spans="1:39" ht="30" hidden="1" outlineLevel="1">
      <c r="A688" s="567">
        <v>32</v>
      </c>
      <c r="B688" s="454" t="s">
        <v>125</v>
      </c>
      <c r="C688" s="317" t="s">
        <v>25</v>
      </c>
      <c r="D688" s="321"/>
      <c r="E688" s="321"/>
      <c r="F688" s="321"/>
      <c r="G688" s="321"/>
      <c r="H688" s="321"/>
      <c r="I688" s="321"/>
      <c r="J688" s="321"/>
      <c r="K688" s="321"/>
      <c r="L688" s="321"/>
      <c r="M688" s="321"/>
      <c r="N688" s="321">
        <v>12</v>
      </c>
      <c r="O688" s="321"/>
      <c r="P688" s="321"/>
      <c r="Q688" s="321"/>
      <c r="R688" s="321"/>
      <c r="S688" s="321"/>
      <c r="T688" s="321"/>
      <c r="U688" s="321"/>
      <c r="V688" s="321"/>
      <c r="W688" s="321"/>
      <c r="X688" s="321"/>
      <c r="Y688" s="452"/>
      <c r="Z688" s="436"/>
      <c r="AA688" s="436"/>
      <c r="AB688" s="436"/>
      <c r="AC688" s="436"/>
      <c r="AD688" s="436"/>
      <c r="AE688" s="436"/>
      <c r="AF688" s="441"/>
      <c r="AG688" s="441"/>
      <c r="AH688" s="441"/>
      <c r="AI688" s="441"/>
      <c r="AJ688" s="441"/>
      <c r="AK688" s="441"/>
      <c r="AL688" s="441"/>
      <c r="AM688" s="322">
        <f>SUM(Y688:AL688)</f>
        <v>0</v>
      </c>
    </row>
    <row r="689" spans="1:39" hidden="1" outlineLevel="1">
      <c r="A689" s="567"/>
      <c r="B689" s="320" t="s">
        <v>313</v>
      </c>
      <c r="C689" s="317" t="s">
        <v>164</v>
      </c>
      <c r="D689" s="321"/>
      <c r="E689" s="321"/>
      <c r="F689" s="321"/>
      <c r="G689" s="321"/>
      <c r="H689" s="321"/>
      <c r="I689" s="321"/>
      <c r="J689" s="321"/>
      <c r="K689" s="321"/>
      <c r="L689" s="321"/>
      <c r="M689" s="321"/>
      <c r="N689" s="321">
        <f>N688</f>
        <v>12</v>
      </c>
      <c r="O689" s="321"/>
      <c r="P689" s="321"/>
      <c r="Q689" s="321"/>
      <c r="R689" s="321"/>
      <c r="S689" s="321"/>
      <c r="T689" s="321"/>
      <c r="U689" s="321"/>
      <c r="V689" s="321"/>
      <c r="W689" s="321"/>
      <c r="X689" s="321"/>
      <c r="Y689" s="437">
        <f>Y688</f>
        <v>0</v>
      </c>
      <c r="Z689" s="437">
        <f t="shared" ref="Z689" si="2046">Z688</f>
        <v>0</v>
      </c>
      <c r="AA689" s="437">
        <f t="shared" ref="AA689" si="2047">AA688</f>
        <v>0</v>
      </c>
      <c r="AB689" s="437">
        <f t="shared" ref="AB689" si="2048">AB688</f>
        <v>0</v>
      </c>
      <c r="AC689" s="437">
        <f t="shared" ref="AC689" si="2049">AC688</f>
        <v>0</v>
      </c>
      <c r="AD689" s="437">
        <f t="shared" ref="AD689" si="2050">AD688</f>
        <v>0</v>
      </c>
      <c r="AE689" s="437">
        <f t="shared" ref="AE689" si="2051">AE688</f>
        <v>0</v>
      </c>
      <c r="AF689" s="437">
        <f t="shared" ref="AF689" si="2052">AF688</f>
        <v>0</v>
      </c>
      <c r="AG689" s="437">
        <f t="shared" ref="AG689" si="2053">AG688</f>
        <v>0</v>
      </c>
      <c r="AH689" s="437">
        <f t="shared" ref="AH689" si="2054">AH688</f>
        <v>0</v>
      </c>
      <c r="AI689" s="437">
        <f t="shared" ref="AI689" si="2055">AI688</f>
        <v>0</v>
      </c>
      <c r="AJ689" s="437">
        <f t="shared" ref="AJ689" si="2056">AJ688</f>
        <v>0</v>
      </c>
      <c r="AK689" s="437">
        <f t="shared" ref="AK689" si="2057">AK688</f>
        <v>0</v>
      </c>
      <c r="AL689" s="437">
        <f t="shared" ref="AL689" si="2058">AL688</f>
        <v>0</v>
      </c>
      <c r="AM689" s="332"/>
    </row>
    <row r="690" spans="1:39" hidden="1" outlineLevel="1">
      <c r="A690" s="567"/>
      <c r="B690" s="454"/>
      <c r="C690" s="317"/>
      <c r="D690" s="317"/>
      <c r="E690" s="317"/>
      <c r="F690" s="317"/>
      <c r="G690" s="317"/>
      <c r="H690" s="317"/>
      <c r="I690" s="317"/>
      <c r="J690" s="317"/>
      <c r="K690" s="317"/>
      <c r="L690" s="317"/>
      <c r="M690" s="317"/>
      <c r="N690" s="317"/>
      <c r="O690" s="317"/>
      <c r="P690" s="317"/>
      <c r="Q690" s="317"/>
      <c r="R690" s="317"/>
      <c r="S690" s="317"/>
      <c r="T690" s="317"/>
      <c r="U690" s="317"/>
      <c r="V690" s="317"/>
      <c r="W690" s="317"/>
      <c r="X690" s="317"/>
      <c r="Y690" s="438"/>
      <c r="Z690" s="451"/>
      <c r="AA690" s="451"/>
      <c r="AB690" s="451"/>
      <c r="AC690" s="451"/>
      <c r="AD690" s="451"/>
      <c r="AE690" s="451"/>
      <c r="AF690" s="451"/>
      <c r="AG690" s="451"/>
      <c r="AH690" s="451"/>
      <c r="AI690" s="451"/>
      <c r="AJ690" s="451"/>
      <c r="AK690" s="451"/>
      <c r="AL690" s="451"/>
      <c r="AM690" s="332"/>
    </row>
    <row r="691" spans="1:39" ht="15.75" hidden="1" outlineLevel="1">
      <c r="A691" s="567"/>
      <c r="B691" s="314" t="s">
        <v>514</v>
      </c>
      <c r="C691" s="317"/>
      <c r="D691" s="317"/>
      <c r="E691" s="317"/>
      <c r="F691" s="317"/>
      <c r="G691" s="317"/>
      <c r="H691" s="317"/>
      <c r="I691" s="317"/>
      <c r="J691" s="317"/>
      <c r="K691" s="317"/>
      <c r="L691" s="317"/>
      <c r="M691" s="317"/>
      <c r="N691" s="317"/>
      <c r="O691" s="317"/>
      <c r="P691" s="317"/>
      <c r="Q691" s="317"/>
      <c r="R691" s="317"/>
      <c r="S691" s="317"/>
      <c r="T691" s="317"/>
      <c r="U691" s="317"/>
      <c r="V691" s="317"/>
      <c r="W691" s="317"/>
      <c r="X691" s="317"/>
      <c r="Y691" s="438"/>
      <c r="Z691" s="451"/>
      <c r="AA691" s="451"/>
      <c r="AB691" s="451"/>
      <c r="AC691" s="451"/>
      <c r="AD691" s="451"/>
      <c r="AE691" s="451"/>
      <c r="AF691" s="451"/>
      <c r="AG691" s="451"/>
      <c r="AH691" s="451"/>
      <c r="AI691" s="451"/>
      <c r="AJ691" s="451"/>
      <c r="AK691" s="451"/>
      <c r="AL691" s="451"/>
      <c r="AM691" s="332"/>
    </row>
    <row r="692" spans="1:39" hidden="1" outlineLevel="1">
      <c r="A692" s="567">
        <v>33</v>
      </c>
      <c r="B692" s="454" t="s">
        <v>126</v>
      </c>
      <c r="C692" s="317" t="s">
        <v>25</v>
      </c>
      <c r="D692" s="321"/>
      <c r="E692" s="321"/>
      <c r="F692" s="321"/>
      <c r="G692" s="321"/>
      <c r="H692" s="321"/>
      <c r="I692" s="321"/>
      <c r="J692" s="321"/>
      <c r="K692" s="321"/>
      <c r="L692" s="321"/>
      <c r="M692" s="321"/>
      <c r="N692" s="321">
        <v>0</v>
      </c>
      <c r="O692" s="321"/>
      <c r="P692" s="321"/>
      <c r="Q692" s="321"/>
      <c r="R692" s="321"/>
      <c r="S692" s="321"/>
      <c r="T692" s="321"/>
      <c r="U692" s="321"/>
      <c r="V692" s="321"/>
      <c r="W692" s="321"/>
      <c r="X692" s="321"/>
      <c r="Y692" s="452"/>
      <c r="Z692" s="436"/>
      <c r="AA692" s="436"/>
      <c r="AB692" s="436"/>
      <c r="AC692" s="436"/>
      <c r="AD692" s="436"/>
      <c r="AE692" s="436"/>
      <c r="AF692" s="441"/>
      <c r="AG692" s="441"/>
      <c r="AH692" s="441"/>
      <c r="AI692" s="441"/>
      <c r="AJ692" s="441"/>
      <c r="AK692" s="441"/>
      <c r="AL692" s="441"/>
      <c r="AM692" s="322">
        <f>SUM(Y692:AL692)</f>
        <v>0</v>
      </c>
    </row>
    <row r="693" spans="1:39" hidden="1" outlineLevel="1">
      <c r="A693" s="567"/>
      <c r="B693" s="320" t="s">
        <v>313</v>
      </c>
      <c r="C693" s="317" t="s">
        <v>164</v>
      </c>
      <c r="D693" s="321"/>
      <c r="E693" s="321"/>
      <c r="F693" s="321"/>
      <c r="G693" s="321"/>
      <c r="H693" s="321"/>
      <c r="I693" s="321"/>
      <c r="J693" s="321"/>
      <c r="K693" s="321"/>
      <c r="L693" s="321"/>
      <c r="M693" s="321"/>
      <c r="N693" s="321">
        <f>N692</f>
        <v>0</v>
      </c>
      <c r="O693" s="321"/>
      <c r="P693" s="321"/>
      <c r="Q693" s="321"/>
      <c r="R693" s="321"/>
      <c r="S693" s="321"/>
      <c r="T693" s="321"/>
      <c r="U693" s="321"/>
      <c r="V693" s="321"/>
      <c r="W693" s="321"/>
      <c r="X693" s="321"/>
      <c r="Y693" s="437">
        <f>Y692</f>
        <v>0</v>
      </c>
      <c r="Z693" s="437">
        <f t="shared" ref="Z693" si="2059">Z692</f>
        <v>0</v>
      </c>
      <c r="AA693" s="437">
        <f t="shared" ref="AA693" si="2060">AA692</f>
        <v>0</v>
      </c>
      <c r="AB693" s="437">
        <f t="shared" ref="AB693" si="2061">AB692</f>
        <v>0</v>
      </c>
      <c r="AC693" s="437">
        <f t="shared" ref="AC693" si="2062">AC692</f>
        <v>0</v>
      </c>
      <c r="AD693" s="437">
        <f t="shared" ref="AD693" si="2063">AD692</f>
        <v>0</v>
      </c>
      <c r="AE693" s="437">
        <f t="shared" ref="AE693" si="2064">AE692</f>
        <v>0</v>
      </c>
      <c r="AF693" s="437">
        <f t="shared" ref="AF693" si="2065">AF692</f>
        <v>0</v>
      </c>
      <c r="AG693" s="437">
        <f t="shared" ref="AG693" si="2066">AG692</f>
        <v>0</v>
      </c>
      <c r="AH693" s="437">
        <f t="shared" ref="AH693" si="2067">AH692</f>
        <v>0</v>
      </c>
      <c r="AI693" s="437">
        <f t="shared" ref="AI693" si="2068">AI692</f>
        <v>0</v>
      </c>
      <c r="AJ693" s="437">
        <f t="shared" ref="AJ693" si="2069">AJ692</f>
        <v>0</v>
      </c>
      <c r="AK693" s="437">
        <f t="shared" ref="AK693" si="2070">AK692</f>
        <v>0</v>
      </c>
      <c r="AL693" s="437">
        <f t="shared" ref="AL693" si="2071">AL692</f>
        <v>0</v>
      </c>
      <c r="AM693" s="332"/>
    </row>
    <row r="694" spans="1:39" hidden="1" outlineLevel="1">
      <c r="A694" s="567"/>
      <c r="B694" s="454"/>
      <c r="C694" s="317"/>
      <c r="D694" s="317"/>
      <c r="E694" s="317"/>
      <c r="F694" s="317"/>
      <c r="G694" s="317"/>
      <c r="H694" s="317"/>
      <c r="I694" s="317"/>
      <c r="J694" s="317"/>
      <c r="K694" s="317"/>
      <c r="L694" s="317"/>
      <c r="M694" s="317"/>
      <c r="N694" s="317"/>
      <c r="O694" s="317"/>
      <c r="P694" s="317"/>
      <c r="Q694" s="317"/>
      <c r="R694" s="317"/>
      <c r="S694" s="317"/>
      <c r="T694" s="317"/>
      <c r="U694" s="317"/>
      <c r="V694" s="317"/>
      <c r="W694" s="317"/>
      <c r="X694" s="317"/>
      <c r="Y694" s="438"/>
      <c r="Z694" s="451"/>
      <c r="AA694" s="451"/>
      <c r="AB694" s="451"/>
      <c r="AC694" s="451"/>
      <c r="AD694" s="451"/>
      <c r="AE694" s="451"/>
      <c r="AF694" s="451"/>
      <c r="AG694" s="451"/>
      <c r="AH694" s="451"/>
      <c r="AI694" s="451"/>
      <c r="AJ694" s="451"/>
      <c r="AK694" s="451"/>
      <c r="AL694" s="451"/>
      <c r="AM694" s="332"/>
    </row>
    <row r="695" spans="1:39" hidden="1" outlineLevel="1">
      <c r="A695" s="567">
        <v>34</v>
      </c>
      <c r="B695" s="454" t="s">
        <v>127</v>
      </c>
      <c r="C695" s="317" t="s">
        <v>25</v>
      </c>
      <c r="D695" s="321"/>
      <c r="E695" s="321"/>
      <c r="F695" s="321"/>
      <c r="G695" s="321"/>
      <c r="H695" s="321"/>
      <c r="I695" s="321"/>
      <c r="J695" s="321"/>
      <c r="K695" s="321"/>
      <c r="L695" s="321"/>
      <c r="M695" s="321"/>
      <c r="N695" s="321">
        <v>0</v>
      </c>
      <c r="O695" s="321"/>
      <c r="P695" s="321"/>
      <c r="Q695" s="321"/>
      <c r="R695" s="321"/>
      <c r="S695" s="321"/>
      <c r="T695" s="321"/>
      <c r="U695" s="321"/>
      <c r="V695" s="321"/>
      <c r="W695" s="321"/>
      <c r="X695" s="321"/>
      <c r="Y695" s="452"/>
      <c r="Z695" s="436"/>
      <c r="AA695" s="436"/>
      <c r="AB695" s="436"/>
      <c r="AC695" s="436"/>
      <c r="AD695" s="436"/>
      <c r="AE695" s="436"/>
      <c r="AF695" s="441"/>
      <c r="AG695" s="441"/>
      <c r="AH695" s="441"/>
      <c r="AI695" s="441"/>
      <c r="AJ695" s="441"/>
      <c r="AK695" s="441"/>
      <c r="AL695" s="441"/>
      <c r="AM695" s="322">
        <f>SUM(Y695:AL695)</f>
        <v>0</v>
      </c>
    </row>
    <row r="696" spans="1:39" hidden="1" outlineLevel="1">
      <c r="A696" s="567"/>
      <c r="B696" s="320" t="s">
        <v>313</v>
      </c>
      <c r="C696" s="317" t="s">
        <v>164</v>
      </c>
      <c r="D696" s="321"/>
      <c r="E696" s="321"/>
      <c r="F696" s="321"/>
      <c r="G696" s="321"/>
      <c r="H696" s="321"/>
      <c r="I696" s="321"/>
      <c r="J696" s="321"/>
      <c r="K696" s="321"/>
      <c r="L696" s="321"/>
      <c r="M696" s="321"/>
      <c r="N696" s="321">
        <f>N695</f>
        <v>0</v>
      </c>
      <c r="O696" s="321"/>
      <c r="P696" s="321"/>
      <c r="Q696" s="321"/>
      <c r="R696" s="321"/>
      <c r="S696" s="321"/>
      <c r="T696" s="321"/>
      <c r="U696" s="321"/>
      <c r="V696" s="321"/>
      <c r="W696" s="321"/>
      <c r="X696" s="321"/>
      <c r="Y696" s="437">
        <f>Y695</f>
        <v>0</v>
      </c>
      <c r="Z696" s="437">
        <f t="shared" ref="Z696" si="2072">Z695</f>
        <v>0</v>
      </c>
      <c r="AA696" s="437">
        <f t="shared" ref="AA696" si="2073">AA695</f>
        <v>0</v>
      </c>
      <c r="AB696" s="437">
        <f t="shared" ref="AB696" si="2074">AB695</f>
        <v>0</v>
      </c>
      <c r="AC696" s="437">
        <f t="shared" ref="AC696" si="2075">AC695</f>
        <v>0</v>
      </c>
      <c r="AD696" s="437">
        <f t="shared" ref="AD696" si="2076">AD695</f>
        <v>0</v>
      </c>
      <c r="AE696" s="437">
        <f t="shared" ref="AE696" si="2077">AE695</f>
        <v>0</v>
      </c>
      <c r="AF696" s="437">
        <f t="shared" ref="AF696" si="2078">AF695</f>
        <v>0</v>
      </c>
      <c r="AG696" s="437">
        <f t="shared" ref="AG696" si="2079">AG695</f>
        <v>0</v>
      </c>
      <c r="AH696" s="437">
        <f t="shared" ref="AH696" si="2080">AH695</f>
        <v>0</v>
      </c>
      <c r="AI696" s="437">
        <f t="shared" ref="AI696" si="2081">AI695</f>
        <v>0</v>
      </c>
      <c r="AJ696" s="437">
        <f t="shared" ref="AJ696" si="2082">AJ695</f>
        <v>0</v>
      </c>
      <c r="AK696" s="437">
        <f t="shared" ref="AK696" si="2083">AK695</f>
        <v>0</v>
      </c>
      <c r="AL696" s="437">
        <f t="shared" ref="AL696" si="2084">AL695</f>
        <v>0</v>
      </c>
      <c r="AM696" s="332"/>
    </row>
    <row r="697" spans="1:39" hidden="1" outlineLevel="1">
      <c r="A697" s="567"/>
      <c r="B697" s="454"/>
      <c r="C697" s="317"/>
      <c r="D697" s="317"/>
      <c r="E697" s="317"/>
      <c r="F697" s="317"/>
      <c r="G697" s="317"/>
      <c r="H697" s="317"/>
      <c r="I697" s="317"/>
      <c r="J697" s="317"/>
      <c r="K697" s="317"/>
      <c r="L697" s="317"/>
      <c r="M697" s="317"/>
      <c r="N697" s="317"/>
      <c r="O697" s="317"/>
      <c r="P697" s="317"/>
      <c r="Q697" s="317"/>
      <c r="R697" s="317"/>
      <c r="S697" s="317"/>
      <c r="T697" s="317"/>
      <c r="U697" s="317"/>
      <c r="V697" s="317"/>
      <c r="W697" s="317"/>
      <c r="X697" s="317"/>
      <c r="Y697" s="438"/>
      <c r="Z697" s="451"/>
      <c r="AA697" s="451"/>
      <c r="AB697" s="451"/>
      <c r="AC697" s="451"/>
      <c r="AD697" s="451"/>
      <c r="AE697" s="451"/>
      <c r="AF697" s="451"/>
      <c r="AG697" s="451"/>
      <c r="AH697" s="451"/>
      <c r="AI697" s="451"/>
      <c r="AJ697" s="451"/>
      <c r="AK697" s="451"/>
      <c r="AL697" s="451"/>
      <c r="AM697" s="332"/>
    </row>
    <row r="698" spans="1:39" hidden="1" outlineLevel="1">
      <c r="A698" s="567">
        <v>35</v>
      </c>
      <c r="B698" s="454" t="s">
        <v>128</v>
      </c>
      <c r="C698" s="317" t="s">
        <v>25</v>
      </c>
      <c r="D698" s="321"/>
      <c r="E698" s="321"/>
      <c r="F698" s="321"/>
      <c r="G698" s="321"/>
      <c r="H698" s="321"/>
      <c r="I698" s="321"/>
      <c r="J698" s="321"/>
      <c r="K698" s="321"/>
      <c r="L698" s="321"/>
      <c r="M698" s="321"/>
      <c r="N698" s="321">
        <v>0</v>
      </c>
      <c r="O698" s="321"/>
      <c r="P698" s="321"/>
      <c r="Q698" s="321"/>
      <c r="R698" s="321"/>
      <c r="S698" s="321"/>
      <c r="T698" s="321"/>
      <c r="U698" s="321"/>
      <c r="V698" s="321"/>
      <c r="W698" s="321"/>
      <c r="X698" s="321"/>
      <c r="Y698" s="452"/>
      <c r="Z698" s="436"/>
      <c r="AA698" s="436"/>
      <c r="AB698" s="436"/>
      <c r="AC698" s="436"/>
      <c r="AD698" s="436"/>
      <c r="AE698" s="436"/>
      <c r="AF698" s="441"/>
      <c r="AG698" s="441"/>
      <c r="AH698" s="441"/>
      <c r="AI698" s="441"/>
      <c r="AJ698" s="441"/>
      <c r="AK698" s="441"/>
      <c r="AL698" s="441"/>
      <c r="AM698" s="322">
        <f>SUM(Y698:AL698)</f>
        <v>0</v>
      </c>
    </row>
    <row r="699" spans="1:39" hidden="1" outlineLevel="1">
      <c r="A699" s="567"/>
      <c r="B699" s="320" t="s">
        <v>313</v>
      </c>
      <c r="C699" s="317" t="s">
        <v>164</v>
      </c>
      <c r="D699" s="321"/>
      <c r="E699" s="321"/>
      <c r="F699" s="321"/>
      <c r="G699" s="321"/>
      <c r="H699" s="321"/>
      <c r="I699" s="321"/>
      <c r="J699" s="321"/>
      <c r="K699" s="321"/>
      <c r="L699" s="321"/>
      <c r="M699" s="321"/>
      <c r="N699" s="321">
        <f>N698</f>
        <v>0</v>
      </c>
      <c r="O699" s="321"/>
      <c r="P699" s="321"/>
      <c r="Q699" s="321"/>
      <c r="R699" s="321"/>
      <c r="S699" s="321"/>
      <c r="T699" s="321"/>
      <c r="U699" s="321"/>
      <c r="V699" s="321"/>
      <c r="W699" s="321"/>
      <c r="X699" s="321"/>
      <c r="Y699" s="437">
        <f>Y698</f>
        <v>0</v>
      </c>
      <c r="Z699" s="437">
        <f t="shared" ref="Z699" si="2085">Z698</f>
        <v>0</v>
      </c>
      <c r="AA699" s="437">
        <f t="shared" ref="AA699" si="2086">AA698</f>
        <v>0</v>
      </c>
      <c r="AB699" s="437">
        <f t="shared" ref="AB699" si="2087">AB698</f>
        <v>0</v>
      </c>
      <c r="AC699" s="437">
        <f t="shared" ref="AC699" si="2088">AC698</f>
        <v>0</v>
      </c>
      <c r="AD699" s="437">
        <f t="shared" ref="AD699" si="2089">AD698</f>
        <v>0</v>
      </c>
      <c r="AE699" s="437">
        <f t="shared" ref="AE699" si="2090">AE698</f>
        <v>0</v>
      </c>
      <c r="AF699" s="437">
        <f t="shared" ref="AF699" si="2091">AF698</f>
        <v>0</v>
      </c>
      <c r="AG699" s="437">
        <f t="shared" ref="AG699" si="2092">AG698</f>
        <v>0</v>
      </c>
      <c r="AH699" s="437">
        <f t="shared" ref="AH699" si="2093">AH698</f>
        <v>0</v>
      </c>
      <c r="AI699" s="437">
        <f t="shared" ref="AI699" si="2094">AI698</f>
        <v>0</v>
      </c>
      <c r="AJ699" s="437">
        <f t="shared" ref="AJ699" si="2095">AJ698</f>
        <v>0</v>
      </c>
      <c r="AK699" s="437">
        <f t="shared" ref="AK699" si="2096">AK698</f>
        <v>0</v>
      </c>
      <c r="AL699" s="437">
        <f t="shared" ref="AL699" si="2097">AL698</f>
        <v>0</v>
      </c>
      <c r="AM699" s="332"/>
    </row>
    <row r="700" spans="1:39" hidden="1" outlineLevel="1">
      <c r="A700" s="567"/>
      <c r="B700" s="457"/>
      <c r="C700" s="317"/>
      <c r="D700" s="317"/>
      <c r="E700" s="317"/>
      <c r="F700" s="317"/>
      <c r="G700" s="317"/>
      <c r="H700" s="317"/>
      <c r="I700" s="317"/>
      <c r="J700" s="317"/>
      <c r="K700" s="317"/>
      <c r="L700" s="317"/>
      <c r="M700" s="317"/>
      <c r="N700" s="317"/>
      <c r="O700" s="317"/>
      <c r="P700" s="317"/>
      <c r="Q700" s="317"/>
      <c r="R700" s="317"/>
      <c r="S700" s="317"/>
      <c r="T700" s="317"/>
      <c r="U700" s="317"/>
      <c r="V700" s="317"/>
      <c r="W700" s="317"/>
      <c r="X700" s="317"/>
      <c r="Y700" s="438"/>
      <c r="Z700" s="451"/>
      <c r="AA700" s="451"/>
      <c r="AB700" s="451"/>
      <c r="AC700" s="451"/>
      <c r="AD700" s="451"/>
      <c r="AE700" s="451"/>
      <c r="AF700" s="451"/>
      <c r="AG700" s="451"/>
      <c r="AH700" s="451"/>
      <c r="AI700" s="451"/>
      <c r="AJ700" s="451"/>
      <c r="AK700" s="451"/>
      <c r="AL700" s="451"/>
      <c r="AM700" s="332"/>
    </row>
    <row r="701" spans="1:39" ht="15.75" hidden="1" outlineLevel="1">
      <c r="A701" s="567"/>
      <c r="B701" s="314" t="s">
        <v>515</v>
      </c>
      <c r="C701" s="317"/>
      <c r="D701" s="317"/>
      <c r="E701" s="317"/>
      <c r="F701" s="317"/>
      <c r="G701" s="317"/>
      <c r="H701" s="317"/>
      <c r="I701" s="317"/>
      <c r="J701" s="317"/>
      <c r="K701" s="317"/>
      <c r="L701" s="317"/>
      <c r="M701" s="317"/>
      <c r="N701" s="317"/>
      <c r="O701" s="317"/>
      <c r="P701" s="317"/>
      <c r="Q701" s="317"/>
      <c r="R701" s="317"/>
      <c r="S701" s="317"/>
      <c r="T701" s="317"/>
      <c r="U701" s="317"/>
      <c r="V701" s="317"/>
      <c r="W701" s="317"/>
      <c r="X701" s="317"/>
      <c r="Y701" s="438"/>
      <c r="Z701" s="451"/>
      <c r="AA701" s="451"/>
      <c r="AB701" s="451"/>
      <c r="AC701" s="451"/>
      <c r="AD701" s="451"/>
      <c r="AE701" s="451"/>
      <c r="AF701" s="451"/>
      <c r="AG701" s="451"/>
      <c r="AH701" s="451"/>
      <c r="AI701" s="451"/>
      <c r="AJ701" s="451"/>
      <c r="AK701" s="451"/>
      <c r="AL701" s="451"/>
      <c r="AM701" s="332"/>
    </row>
    <row r="702" spans="1:39" ht="45" hidden="1" outlineLevel="1">
      <c r="A702" s="567">
        <v>36</v>
      </c>
      <c r="B702" s="454" t="s">
        <v>129</v>
      </c>
      <c r="C702" s="317" t="s">
        <v>25</v>
      </c>
      <c r="D702" s="321"/>
      <c r="E702" s="321"/>
      <c r="F702" s="321"/>
      <c r="G702" s="321"/>
      <c r="H702" s="321"/>
      <c r="I702" s="321"/>
      <c r="J702" s="321"/>
      <c r="K702" s="321"/>
      <c r="L702" s="321"/>
      <c r="M702" s="321"/>
      <c r="N702" s="321">
        <v>0</v>
      </c>
      <c r="O702" s="321"/>
      <c r="P702" s="321"/>
      <c r="Q702" s="321"/>
      <c r="R702" s="321"/>
      <c r="S702" s="321"/>
      <c r="T702" s="321"/>
      <c r="U702" s="321"/>
      <c r="V702" s="321"/>
      <c r="W702" s="321"/>
      <c r="X702" s="321"/>
      <c r="Y702" s="452"/>
      <c r="Z702" s="436"/>
      <c r="AA702" s="436"/>
      <c r="AB702" s="436"/>
      <c r="AC702" s="436"/>
      <c r="AD702" s="436"/>
      <c r="AE702" s="436"/>
      <c r="AF702" s="441"/>
      <c r="AG702" s="441"/>
      <c r="AH702" s="441"/>
      <c r="AI702" s="441"/>
      <c r="AJ702" s="441"/>
      <c r="AK702" s="441"/>
      <c r="AL702" s="441"/>
      <c r="AM702" s="322">
        <f>SUM(Y702:AL702)</f>
        <v>0</v>
      </c>
    </row>
    <row r="703" spans="1:39" hidden="1" outlineLevel="1">
      <c r="A703" s="567"/>
      <c r="B703" s="320" t="s">
        <v>313</v>
      </c>
      <c r="C703" s="317" t="s">
        <v>164</v>
      </c>
      <c r="D703" s="321"/>
      <c r="E703" s="321"/>
      <c r="F703" s="321"/>
      <c r="G703" s="321"/>
      <c r="H703" s="321"/>
      <c r="I703" s="321"/>
      <c r="J703" s="321"/>
      <c r="K703" s="321"/>
      <c r="L703" s="321"/>
      <c r="M703" s="321"/>
      <c r="N703" s="321">
        <f>N702</f>
        <v>0</v>
      </c>
      <c r="O703" s="321"/>
      <c r="P703" s="321"/>
      <c r="Q703" s="321"/>
      <c r="R703" s="321"/>
      <c r="S703" s="321"/>
      <c r="T703" s="321"/>
      <c r="U703" s="321"/>
      <c r="V703" s="321"/>
      <c r="W703" s="321"/>
      <c r="X703" s="321"/>
      <c r="Y703" s="437">
        <f>Y702</f>
        <v>0</v>
      </c>
      <c r="Z703" s="437">
        <f t="shared" ref="Z703" si="2098">Z702</f>
        <v>0</v>
      </c>
      <c r="AA703" s="437">
        <f t="shared" ref="AA703" si="2099">AA702</f>
        <v>0</v>
      </c>
      <c r="AB703" s="437">
        <f t="shared" ref="AB703" si="2100">AB702</f>
        <v>0</v>
      </c>
      <c r="AC703" s="437">
        <f t="shared" ref="AC703" si="2101">AC702</f>
        <v>0</v>
      </c>
      <c r="AD703" s="437">
        <f t="shared" ref="AD703" si="2102">AD702</f>
        <v>0</v>
      </c>
      <c r="AE703" s="437">
        <f t="shared" ref="AE703" si="2103">AE702</f>
        <v>0</v>
      </c>
      <c r="AF703" s="437">
        <f t="shared" ref="AF703" si="2104">AF702</f>
        <v>0</v>
      </c>
      <c r="AG703" s="437">
        <f t="shared" ref="AG703" si="2105">AG702</f>
        <v>0</v>
      </c>
      <c r="AH703" s="437">
        <f t="shared" ref="AH703" si="2106">AH702</f>
        <v>0</v>
      </c>
      <c r="AI703" s="437">
        <f t="shared" ref="AI703" si="2107">AI702</f>
        <v>0</v>
      </c>
      <c r="AJ703" s="437">
        <f t="shared" ref="AJ703" si="2108">AJ702</f>
        <v>0</v>
      </c>
      <c r="AK703" s="437">
        <f t="shared" ref="AK703" si="2109">AK702</f>
        <v>0</v>
      </c>
      <c r="AL703" s="437">
        <f t="shared" ref="AL703" si="2110">AL702</f>
        <v>0</v>
      </c>
      <c r="AM703" s="332"/>
    </row>
    <row r="704" spans="1:39" hidden="1" outlineLevel="1">
      <c r="A704" s="567"/>
      <c r="B704" s="454"/>
      <c r="C704" s="317"/>
      <c r="D704" s="317"/>
      <c r="E704" s="317"/>
      <c r="F704" s="317"/>
      <c r="G704" s="317"/>
      <c r="H704" s="317"/>
      <c r="I704" s="317"/>
      <c r="J704" s="317"/>
      <c r="K704" s="317"/>
      <c r="L704" s="317"/>
      <c r="M704" s="317"/>
      <c r="N704" s="317"/>
      <c r="O704" s="317"/>
      <c r="P704" s="317"/>
      <c r="Q704" s="317"/>
      <c r="R704" s="317"/>
      <c r="S704" s="317"/>
      <c r="T704" s="317"/>
      <c r="U704" s="317"/>
      <c r="V704" s="317"/>
      <c r="W704" s="317"/>
      <c r="X704" s="317"/>
      <c r="Y704" s="438"/>
      <c r="Z704" s="451"/>
      <c r="AA704" s="451"/>
      <c r="AB704" s="451"/>
      <c r="AC704" s="451"/>
      <c r="AD704" s="451"/>
      <c r="AE704" s="451"/>
      <c r="AF704" s="451"/>
      <c r="AG704" s="451"/>
      <c r="AH704" s="451"/>
      <c r="AI704" s="451"/>
      <c r="AJ704" s="451"/>
      <c r="AK704" s="451"/>
      <c r="AL704" s="451"/>
      <c r="AM704" s="332"/>
    </row>
    <row r="705" spans="1:39" ht="30" hidden="1" outlineLevel="1">
      <c r="A705" s="567">
        <v>37</v>
      </c>
      <c r="B705" s="454" t="s">
        <v>130</v>
      </c>
      <c r="C705" s="317" t="s">
        <v>25</v>
      </c>
      <c r="D705" s="321"/>
      <c r="E705" s="321"/>
      <c r="F705" s="321"/>
      <c r="G705" s="321"/>
      <c r="H705" s="321"/>
      <c r="I705" s="321"/>
      <c r="J705" s="321"/>
      <c r="K705" s="321"/>
      <c r="L705" s="321"/>
      <c r="M705" s="321"/>
      <c r="N705" s="321">
        <v>0</v>
      </c>
      <c r="O705" s="321"/>
      <c r="P705" s="321"/>
      <c r="Q705" s="321"/>
      <c r="R705" s="321"/>
      <c r="S705" s="321"/>
      <c r="T705" s="321"/>
      <c r="U705" s="321"/>
      <c r="V705" s="321"/>
      <c r="W705" s="321"/>
      <c r="X705" s="321"/>
      <c r="Y705" s="452"/>
      <c r="Z705" s="436"/>
      <c r="AA705" s="436"/>
      <c r="AB705" s="436"/>
      <c r="AC705" s="436"/>
      <c r="AD705" s="436"/>
      <c r="AE705" s="436"/>
      <c r="AF705" s="441"/>
      <c r="AG705" s="441"/>
      <c r="AH705" s="441"/>
      <c r="AI705" s="441"/>
      <c r="AJ705" s="441"/>
      <c r="AK705" s="441"/>
      <c r="AL705" s="441"/>
      <c r="AM705" s="322">
        <f>SUM(Y705:AL705)</f>
        <v>0</v>
      </c>
    </row>
    <row r="706" spans="1:39" hidden="1" outlineLevel="1">
      <c r="A706" s="567"/>
      <c r="B706" s="320" t="s">
        <v>313</v>
      </c>
      <c r="C706" s="317" t="s">
        <v>164</v>
      </c>
      <c r="D706" s="321"/>
      <c r="E706" s="321"/>
      <c r="F706" s="321"/>
      <c r="G706" s="321"/>
      <c r="H706" s="321"/>
      <c r="I706" s="321"/>
      <c r="J706" s="321"/>
      <c r="K706" s="321"/>
      <c r="L706" s="321"/>
      <c r="M706" s="321"/>
      <c r="N706" s="321">
        <f>N705</f>
        <v>0</v>
      </c>
      <c r="O706" s="321"/>
      <c r="P706" s="321"/>
      <c r="Q706" s="321"/>
      <c r="R706" s="321"/>
      <c r="S706" s="321"/>
      <c r="T706" s="321"/>
      <c r="U706" s="321"/>
      <c r="V706" s="321"/>
      <c r="W706" s="321"/>
      <c r="X706" s="321"/>
      <c r="Y706" s="437">
        <f>Y705</f>
        <v>0</v>
      </c>
      <c r="Z706" s="437">
        <f t="shared" ref="Z706" si="2111">Z705</f>
        <v>0</v>
      </c>
      <c r="AA706" s="437">
        <f t="shared" ref="AA706" si="2112">AA705</f>
        <v>0</v>
      </c>
      <c r="AB706" s="437">
        <f t="shared" ref="AB706" si="2113">AB705</f>
        <v>0</v>
      </c>
      <c r="AC706" s="437">
        <f t="shared" ref="AC706" si="2114">AC705</f>
        <v>0</v>
      </c>
      <c r="AD706" s="437">
        <f t="shared" ref="AD706" si="2115">AD705</f>
        <v>0</v>
      </c>
      <c r="AE706" s="437">
        <f t="shared" ref="AE706" si="2116">AE705</f>
        <v>0</v>
      </c>
      <c r="AF706" s="437">
        <f t="shared" ref="AF706" si="2117">AF705</f>
        <v>0</v>
      </c>
      <c r="AG706" s="437">
        <f t="shared" ref="AG706" si="2118">AG705</f>
        <v>0</v>
      </c>
      <c r="AH706" s="437">
        <f t="shared" ref="AH706" si="2119">AH705</f>
        <v>0</v>
      </c>
      <c r="AI706" s="437">
        <f t="shared" ref="AI706" si="2120">AI705</f>
        <v>0</v>
      </c>
      <c r="AJ706" s="437">
        <f t="shared" ref="AJ706" si="2121">AJ705</f>
        <v>0</v>
      </c>
      <c r="AK706" s="437">
        <f t="shared" ref="AK706" si="2122">AK705</f>
        <v>0</v>
      </c>
      <c r="AL706" s="437">
        <f t="shared" ref="AL706" si="2123">AL705</f>
        <v>0</v>
      </c>
      <c r="AM706" s="332"/>
    </row>
    <row r="707" spans="1:39" hidden="1" outlineLevel="1">
      <c r="A707" s="567"/>
      <c r="B707" s="454"/>
      <c r="C707" s="317"/>
      <c r="D707" s="317"/>
      <c r="E707" s="317"/>
      <c r="F707" s="317"/>
      <c r="G707" s="317"/>
      <c r="H707" s="317"/>
      <c r="I707" s="317"/>
      <c r="J707" s="317"/>
      <c r="K707" s="317"/>
      <c r="L707" s="317"/>
      <c r="M707" s="317"/>
      <c r="N707" s="317"/>
      <c r="O707" s="317"/>
      <c r="P707" s="317"/>
      <c r="Q707" s="317"/>
      <c r="R707" s="317"/>
      <c r="S707" s="317"/>
      <c r="T707" s="317"/>
      <c r="U707" s="317"/>
      <c r="V707" s="317"/>
      <c r="W707" s="317"/>
      <c r="X707" s="317"/>
      <c r="Y707" s="438"/>
      <c r="Z707" s="451"/>
      <c r="AA707" s="451"/>
      <c r="AB707" s="451"/>
      <c r="AC707" s="451"/>
      <c r="AD707" s="451"/>
      <c r="AE707" s="451"/>
      <c r="AF707" s="451"/>
      <c r="AG707" s="451"/>
      <c r="AH707" s="451"/>
      <c r="AI707" s="451"/>
      <c r="AJ707" s="451"/>
      <c r="AK707" s="451"/>
      <c r="AL707" s="451"/>
      <c r="AM707" s="332"/>
    </row>
    <row r="708" spans="1:39" hidden="1" outlineLevel="1">
      <c r="A708" s="567">
        <v>38</v>
      </c>
      <c r="B708" s="454" t="s">
        <v>131</v>
      </c>
      <c r="C708" s="317" t="s">
        <v>25</v>
      </c>
      <c r="D708" s="321"/>
      <c r="E708" s="321"/>
      <c r="F708" s="321"/>
      <c r="G708" s="321"/>
      <c r="H708" s="321"/>
      <c r="I708" s="321"/>
      <c r="J708" s="321"/>
      <c r="K708" s="321"/>
      <c r="L708" s="321"/>
      <c r="M708" s="321"/>
      <c r="N708" s="321">
        <v>0</v>
      </c>
      <c r="O708" s="321"/>
      <c r="P708" s="321"/>
      <c r="Q708" s="321"/>
      <c r="R708" s="321"/>
      <c r="S708" s="321"/>
      <c r="T708" s="321"/>
      <c r="U708" s="321"/>
      <c r="V708" s="321"/>
      <c r="W708" s="321"/>
      <c r="X708" s="321"/>
      <c r="Y708" s="452"/>
      <c r="Z708" s="436"/>
      <c r="AA708" s="436"/>
      <c r="AB708" s="436"/>
      <c r="AC708" s="436"/>
      <c r="AD708" s="436"/>
      <c r="AE708" s="436"/>
      <c r="AF708" s="441"/>
      <c r="AG708" s="441"/>
      <c r="AH708" s="441"/>
      <c r="AI708" s="441"/>
      <c r="AJ708" s="441"/>
      <c r="AK708" s="441"/>
      <c r="AL708" s="441"/>
      <c r="AM708" s="322">
        <f>SUM(Y708:AL708)</f>
        <v>0</v>
      </c>
    </row>
    <row r="709" spans="1:39" hidden="1" outlineLevel="1">
      <c r="A709" s="567"/>
      <c r="B709" s="320" t="s">
        <v>313</v>
      </c>
      <c r="C709" s="317" t="s">
        <v>164</v>
      </c>
      <c r="D709" s="321"/>
      <c r="E709" s="321"/>
      <c r="F709" s="321"/>
      <c r="G709" s="321"/>
      <c r="H709" s="321"/>
      <c r="I709" s="321"/>
      <c r="J709" s="321"/>
      <c r="K709" s="321"/>
      <c r="L709" s="321"/>
      <c r="M709" s="321"/>
      <c r="N709" s="321">
        <f>N708</f>
        <v>0</v>
      </c>
      <c r="O709" s="321"/>
      <c r="P709" s="321"/>
      <c r="Q709" s="321"/>
      <c r="R709" s="321"/>
      <c r="S709" s="321"/>
      <c r="T709" s="321"/>
      <c r="U709" s="321"/>
      <c r="V709" s="321"/>
      <c r="W709" s="321"/>
      <c r="X709" s="321"/>
      <c r="Y709" s="437">
        <f>Y708</f>
        <v>0</v>
      </c>
      <c r="Z709" s="437">
        <f t="shared" ref="Z709" si="2124">Z708</f>
        <v>0</v>
      </c>
      <c r="AA709" s="437">
        <f t="shared" ref="AA709" si="2125">AA708</f>
        <v>0</v>
      </c>
      <c r="AB709" s="437">
        <f t="shared" ref="AB709" si="2126">AB708</f>
        <v>0</v>
      </c>
      <c r="AC709" s="437">
        <f t="shared" ref="AC709" si="2127">AC708</f>
        <v>0</v>
      </c>
      <c r="AD709" s="437">
        <f t="shared" ref="AD709" si="2128">AD708</f>
        <v>0</v>
      </c>
      <c r="AE709" s="437">
        <f t="shared" ref="AE709" si="2129">AE708</f>
        <v>0</v>
      </c>
      <c r="AF709" s="437">
        <f t="shared" ref="AF709" si="2130">AF708</f>
        <v>0</v>
      </c>
      <c r="AG709" s="437">
        <f t="shared" ref="AG709" si="2131">AG708</f>
        <v>0</v>
      </c>
      <c r="AH709" s="437">
        <f t="shared" ref="AH709" si="2132">AH708</f>
        <v>0</v>
      </c>
      <c r="AI709" s="437">
        <f t="shared" ref="AI709" si="2133">AI708</f>
        <v>0</v>
      </c>
      <c r="AJ709" s="437">
        <f t="shared" ref="AJ709" si="2134">AJ708</f>
        <v>0</v>
      </c>
      <c r="AK709" s="437">
        <f t="shared" ref="AK709" si="2135">AK708</f>
        <v>0</v>
      </c>
      <c r="AL709" s="437">
        <f t="shared" ref="AL709" si="2136">AL708</f>
        <v>0</v>
      </c>
      <c r="AM709" s="332"/>
    </row>
    <row r="710" spans="1:39" hidden="1" outlineLevel="1">
      <c r="A710" s="567"/>
      <c r="B710" s="454"/>
      <c r="C710" s="317"/>
      <c r="D710" s="317"/>
      <c r="E710" s="317"/>
      <c r="F710" s="317"/>
      <c r="G710" s="317"/>
      <c r="H710" s="317"/>
      <c r="I710" s="317"/>
      <c r="J710" s="317"/>
      <c r="K710" s="317"/>
      <c r="L710" s="317"/>
      <c r="M710" s="317"/>
      <c r="N710" s="317"/>
      <c r="O710" s="317"/>
      <c r="P710" s="317"/>
      <c r="Q710" s="317"/>
      <c r="R710" s="317"/>
      <c r="S710" s="317"/>
      <c r="T710" s="317"/>
      <c r="U710" s="317"/>
      <c r="V710" s="317"/>
      <c r="W710" s="317"/>
      <c r="X710" s="317"/>
      <c r="Y710" s="438"/>
      <c r="Z710" s="451"/>
      <c r="AA710" s="451"/>
      <c r="AB710" s="451"/>
      <c r="AC710" s="451"/>
      <c r="AD710" s="451"/>
      <c r="AE710" s="451"/>
      <c r="AF710" s="451"/>
      <c r="AG710" s="451"/>
      <c r="AH710" s="451"/>
      <c r="AI710" s="451"/>
      <c r="AJ710" s="451"/>
      <c r="AK710" s="451"/>
      <c r="AL710" s="451"/>
      <c r="AM710" s="332"/>
    </row>
    <row r="711" spans="1:39" ht="30" hidden="1" outlineLevel="1">
      <c r="A711" s="567">
        <v>39</v>
      </c>
      <c r="B711" s="454" t="s">
        <v>132</v>
      </c>
      <c r="C711" s="317" t="s">
        <v>25</v>
      </c>
      <c r="D711" s="321"/>
      <c r="E711" s="321"/>
      <c r="F711" s="321"/>
      <c r="G711" s="321"/>
      <c r="H711" s="321"/>
      <c r="I711" s="321"/>
      <c r="J711" s="321"/>
      <c r="K711" s="321"/>
      <c r="L711" s="321"/>
      <c r="M711" s="321"/>
      <c r="N711" s="321">
        <v>0</v>
      </c>
      <c r="O711" s="321"/>
      <c r="P711" s="321"/>
      <c r="Q711" s="321"/>
      <c r="R711" s="321"/>
      <c r="S711" s="321"/>
      <c r="T711" s="321"/>
      <c r="U711" s="321"/>
      <c r="V711" s="321"/>
      <c r="W711" s="321"/>
      <c r="X711" s="321"/>
      <c r="Y711" s="452"/>
      <c r="Z711" s="436"/>
      <c r="AA711" s="436"/>
      <c r="AB711" s="436"/>
      <c r="AC711" s="436"/>
      <c r="AD711" s="436"/>
      <c r="AE711" s="436"/>
      <c r="AF711" s="441"/>
      <c r="AG711" s="441"/>
      <c r="AH711" s="441"/>
      <c r="AI711" s="441"/>
      <c r="AJ711" s="441"/>
      <c r="AK711" s="441"/>
      <c r="AL711" s="441"/>
      <c r="AM711" s="322">
        <f>SUM(Y711:AL711)</f>
        <v>0</v>
      </c>
    </row>
    <row r="712" spans="1:39" hidden="1" outlineLevel="1">
      <c r="A712" s="567"/>
      <c r="B712" s="320" t="s">
        <v>313</v>
      </c>
      <c r="C712" s="317" t="s">
        <v>164</v>
      </c>
      <c r="D712" s="321"/>
      <c r="E712" s="321"/>
      <c r="F712" s="321"/>
      <c r="G712" s="321"/>
      <c r="H712" s="321"/>
      <c r="I712" s="321"/>
      <c r="J712" s="321"/>
      <c r="K712" s="321"/>
      <c r="L712" s="321"/>
      <c r="M712" s="321"/>
      <c r="N712" s="321">
        <f>N711</f>
        <v>0</v>
      </c>
      <c r="O712" s="321"/>
      <c r="P712" s="321"/>
      <c r="Q712" s="321"/>
      <c r="R712" s="321"/>
      <c r="S712" s="321"/>
      <c r="T712" s="321"/>
      <c r="U712" s="321"/>
      <c r="V712" s="321"/>
      <c r="W712" s="321"/>
      <c r="X712" s="321"/>
      <c r="Y712" s="437">
        <f>Y711</f>
        <v>0</v>
      </c>
      <c r="Z712" s="437">
        <f t="shared" ref="Z712" si="2137">Z711</f>
        <v>0</v>
      </c>
      <c r="AA712" s="437">
        <f t="shared" ref="AA712" si="2138">AA711</f>
        <v>0</v>
      </c>
      <c r="AB712" s="437">
        <f t="shared" ref="AB712" si="2139">AB711</f>
        <v>0</v>
      </c>
      <c r="AC712" s="437">
        <f t="shared" ref="AC712" si="2140">AC711</f>
        <v>0</v>
      </c>
      <c r="AD712" s="437">
        <f t="shared" ref="AD712" si="2141">AD711</f>
        <v>0</v>
      </c>
      <c r="AE712" s="437">
        <f t="shared" ref="AE712" si="2142">AE711</f>
        <v>0</v>
      </c>
      <c r="AF712" s="437">
        <f t="shared" ref="AF712" si="2143">AF711</f>
        <v>0</v>
      </c>
      <c r="AG712" s="437">
        <f t="shared" ref="AG712" si="2144">AG711</f>
        <v>0</v>
      </c>
      <c r="AH712" s="437">
        <f t="shared" ref="AH712" si="2145">AH711</f>
        <v>0</v>
      </c>
      <c r="AI712" s="437">
        <f t="shared" ref="AI712" si="2146">AI711</f>
        <v>0</v>
      </c>
      <c r="AJ712" s="437">
        <f t="shared" ref="AJ712" si="2147">AJ711</f>
        <v>0</v>
      </c>
      <c r="AK712" s="437">
        <f t="shared" ref="AK712" si="2148">AK711</f>
        <v>0</v>
      </c>
      <c r="AL712" s="437">
        <f t="shared" ref="AL712" si="2149">AL711</f>
        <v>0</v>
      </c>
      <c r="AM712" s="332"/>
    </row>
    <row r="713" spans="1:39" hidden="1" outlineLevel="1">
      <c r="A713" s="567"/>
      <c r="B713" s="454"/>
      <c r="C713" s="317"/>
      <c r="D713" s="317"/>
      <c r="E713" s="317"/>
      <c r="F713" s="317"/>
      <c r="G713" s="317"/>
      <c r="H713" s="317"/>
      <c r="I713" s="317"/>
      <c r="J713" s="317"/>
      <c r="K713" s="317"/>
      <c r="L713" s="317"/>
      <c r="M713" s="317"/>
      <c r="N713" s="317"/>
      <c r="O713" s="317"/>
      <c r="P713" s="317"/>
      <c r="Q713" s="317"/>
      <c r="R713" s="317"/>
      <c r="S713" s="317"/>
      <c r="T713" s="317"/>
      <c r="U713" s="317"/>
      <c r="V713" s="317"/>
      <c r="W713" s="317"/>
      <c r="X713" s="317"/>
      <c r="Y713" s="438"/>
      <c r="Z713" s="451"/>
      <c r="AA713" s="451"/>
      <c r="AB713" s="451"/>
      <c r="AC713" s="451"/>
      <c r="AD713" s="451"/>
      <c r="AE713" s="451"/>
      <c r="AF713" s="451"/>
      <c r="AG713" s="451"/>
      <c r="AH713" s="451"/>
      <c r="AI713" s="451"/>
      <c r="AJ713" s="451"/>
      <c r="AK713" s="451"/>
      <c r="AL713" s="451"/>
      <c r="AM713" s="332"/>
    </row>
    <row r="714" spans="1:39" ht="30" hidden="1" outlineLevel="1">
      <c r="A714" s="567">
        <v>40</v>
      </c>
      <c r="B714" s="454" t="s">
        <v>133</v>
      </c>
      <c r="C714" s="317" t="s">
        <v>25</v>
      </c>
      <c r="D714" s="321"/>
      <c r="E714" s="321"/>
      <c r="F714" s="321"/>
      <c r="G714" s="321"/>
      <c r="H714" s="321"/>
      <c r="I714" s="321"/>
      <c r="J714" s="321"/>
      <c r="K714" s="321"/>
      <c r="L714" s="321"/>
      <c r="M714" s="321"/>
      <c r="N714" s="321">
        <v>0</v>
      </c>
      <c r="O714" s="321"/>
      <c r="P714" s="321"/>
      <c r="Q714" s="321"/>
      <c r="R714" s="321"/>
      <c r="S714" s="321"/>
      <c r="T714" s="321"/>
      <c r="U714" s="321"/>
      <c r="V714" s="321"/>
      <c r="W714" s="321"/>
      <c r="X714" s="321"/>
      <c r="Y714" s="452"/>
      <c r="Z714" s="436"/>
      <c r="AA714" s="436"/>
      <c r="AB714" s="436"/>
      <c r="AC714" s="436"/>
      <c r="AD714" s="436"/>
      <c r="AE714" s="436"/>
      <c r="AF714" s="441"/>
      <c r="AG714" s="441"/>
      <c r="AH714" s="441"/>
      <c r="AI714" s="441"/>
      <c r="AJ714" s="441"/>
      <c r="AK714" s="441"/>
      <c r="AL714" s="441"/>
      <c r="AM714" s="322">
        <f>SUM(Y714:AL714)</f>
        <v>0</v>
      </c>
    </row>
    <row r="715" spans="1:39" hidden="1" outlineLevel="1">
      <c r="A715" s="567"/>
      <c r="B715" s="320" t="s">
        <v>313</v>
      </c>
      <c r="C715" s="317" t="s">
        <v>164</v>
      </c>
      <c r="D715" s="321"/>
      <c r="E715" s="321"/>
      <c r="F715" s="321"/>
      <c r="G715" s="321"/>
      <c r="H715" s="321"/>
      <c r="I715" s="321"/>
      <c r="J715" s="321"/>
      <c r="K715" s="321"/>
      <c r="L715" s="321"/>
      <c r="M715" s="321"/>
      <c r="N715" s="321">
        <f>N714</f>
        <v>0</v>
      </c>
      <c r="O715" s="321"/>
      <c r="P715" s="321"/>
      <c r="Q715" s="321"/>
      <c r="R715" s="321"/>
      <c r="S715" s="321"/>
      <c r="T715" s="321"/>
      <c r="U715" s="321"/>
      <c r="V715" s="321"/>
      <c r="W715" s="321"/>
      <c r="X715" s="321"/>
      <c r="Y715" s="437">
        <f>Y714</f>
        <v>0</v>
      </c>
      <c r="Z715" s="437">
        <f t="shared" ref="Z715" si="2150">Z714</f>
        <v>0</v>
      </c>
      <c r="AA715" s="437">
        <f t="shared" ref="AA715" si="2151">AA714</f>
        <v>0</v>
      </c>
      <c r="AB715" s="437">
        <f t="shared" ref="AB715" si="2152">AB714</f>
        <v>0</v>
      </c>
      <c r="AC715" s="437">
        <f t="shared" ref="AC715" si="2153">AC714</f>
        <v>0</v>
      </c>
      <c r="AD715" s="437">
        <f t="shared" ref="AD715" si="2154">AD714</f>
        <v>0</v>
      </c>
      <c r="AE715" s="437">
        <f t="shared" ref="AE715" si="2155">AE714</f>
        <v>0</v>
      </c>
      <c r="AF715" s="437">
        <f t="shared" ref="AF715" si="2156">AF714</f>
        <v>0</v>
      </c>
      <c r="AG715" s="437">
        <f t="shared" ref="AG715" si="2157">AG714</f>
        <v>0</v>
      </c>
      <c r="AH715" s="437">
        <f t="shared" ref="AH715" si="2158">AH714</f>
        <v>0</v>
      </c>
      <c r="AI715" s="437">
        <f t="shared" ref="AI715" si="2159">AI714</f>
        <v>0</v>
      </c>
      <c r="AJ715" s="437">
        <f t="shared" ref="AJ715" si="2160">AJ714</f>
        <v>0</v>
      </c>
      <c r="AK715" s="437">
        <f t="shared" ref="AK715" si="2161">AK714</f>
        <v>0</v>
      </c>
      <c r="AL715" s="437">
        <f t="shared" ref="AL715" si="2162">AL714</f>
        <v>0</v>
      </c>
      <c r="AM715" s="332"/>
    </row>
    <row r="716" spans="1:39" hidden="1" outlineLevel="1">
      <c r="A716" s="567"/>
      <c r="B716" s="454"/>
      <c r="C716" s="317"/>
      <c r="D716" s="317"/>
      <c r="E716" s="317"/>
      <c r="F716" s="317"/>
      <c r="G716" s="317"/>
      <c r="H716" s="317"/>
      <c r="I716" s="317"/>
      <c r="J716" s="317"/>
      <c r="K716" s="317"/>
      <c r="L716" s="317"/>
      <c r="M716" s="317"/>
      <c r="N716" s="317"/>
      <c r="O716" s="317"/>
      <c r="P716" s="317"/>
      <c r="Q716" s="317"/>
      <c r="R716" s="317"/>
      <c r="S716" s="317"/>
      <c r="T716" s="317"/>
      <c r="U716" s="317"/>
      <c r="V716" s="317"/>
      <c r="W716" s="317"/>
      <c r="X716" s="317"/>
      <c r="Y716" s="438"/>
      <c r="Z716" s="451"/>
      <c r="AA716" s="451"/>
      <c r="AB716" s="451"/>
      <c r="AC716" s="451"/>
      <c r="AD716" s="451"/>
      <c r="AE716" s="451"/>
      <c r="AF716" s="451"/>
      <c r="AG716" s="451"/>
      <c r="AH716" s="451"/>
      <c r="AI716" s="451"/>
      <c r="AJ716" s="451"/>
      <c r="AK716" s="451"/>
      <c r="AL716" s="451"/>
      <c r="AM716" s="332"/>
    </row>
    <row r="717" spans="1:39" ht="45" hidden="1" outlineLevel="1">
      <c r="A717" s="567">
        <v>41</v>
      </c>
      <c r="B717" s="454" t="s">
        <v>134</v>
      </c>
      <c r="C717" s="317" t="s">
        <v>25</v>
      </c>
      <c r="D717" s="321"/>
      <c r="E717" s="321"/>
      <c r="F717" s="321"/>
      <c r="G717" s="321"/>
      <c r="H717" s="321"/>
      <c r="I717" s="321"/>
      <c r="J717" s="321"/>
      <c r="K717" s="321"/>
      <c r="L717" s="321"/>
      <c r="M717" s="321"/>
      <c r="N717" s="321">
        <v>0</v>
      </c>
      <c r="O717" s="321"/>
      <c r="P717" s="321"/>
      <c r="Q717" s="321"/>
      <c r="R717" s="321"/>
      <c r="S717" s="321"/>
      <c r="T717" s="321"/>
      <c r="U717" s="321"/>
      <c r="V717" s="321"/>
      <c r="W717" s="321"/>
      <c r="X717" s="321"/>
      <c r="Y717" s="452"/>
      <c r="Z717" s="436"/>
      <c r="AA717" s="436"/>
      <c r="AB717" s="436"/>
      <c r="AC717" s="436"/>
      <c r="AD717" s="436"/>
      <c r="AE717" s="436"/>
      <c r="AF717" s="441"/>
      <c r="AG717" s="441"/>
      <c r="AH717" s="441"/>
      <c r="AI717" s="441"/>
      <c r="AJ717" s="441"/>
      <c r="AK717" s="441"/>
      <c r="AL717" s="441"/>
      <c r="AM717" s="322">
        <f>SUM(Y717:AL717)</f>
        <v>0</v>
      </c>
    </row>
    <row r="718" spans="1:39" hidden="1" outlineLevel="1">
      <c r="A718" s="567"/>
      <c r="B718" s="320" t="s">
        <v>313</v>
      </c>
      <c r="C718" s="317" t="s">
        <v>164</v>
      </c>
      <c r="D718" s="321"/>
      <c r="E718" s="321"/>
      <c r="F718" s="321"/>
      <c r="G718" s="321"/>
      <c r="H718" s="321"/>
      <c r="I718" s="321"/>
      <c r="J718" s="321"/>
      <c r="K718" s="321"/>
      <c r="L718" s="321"/>
      <c r="M718" s="321"/>
      <c r="N718" s="321">
        <f>N717</f>
        <v>0</v>
      </c>
      <c r="O718" s="321"/>
      <c r="P718" s="321"/>
      <c r="Q718" s="321"/>
      <c r="R718" s="321"/>
      <c r="S718" s="321"/>
      <c r="T718" s="321"/>
      <c r="U718" s="321"/>
      <c r="V718" s="321"/>
      <c r="W718" s="321"/>
      <c r="X718" s="321"/>
      <c r="Y718" s="437">
        <f>Y717</f>
        <v>0</v>
      </c>
      <c r="Z718" s="437">
        <f t="shared" ref="Z718" si="2163">Z717</f>
        <v>0</v>
      </c>
      <c r="AA718" s="437">
        <f t="shared" ref="AA718" si="2164">AA717</f>
        <v>0</v>
      </c>
      <c r="AB718" s="437">
        <f t="shared" ref="AB718" si="2165">AB717</f>
        <v>0</v>
      </c>
      <c r="AC718" s="437">
        <f t="shared" ref="AC718" si="2166">AC717</f>
        <v>0</v>
      </c>
      <c r="AD718" s="437">
        <f t="shared" ref="AD718" si="2167">AD717</f>
        <v>0</v>
      </c>
      <c r="AE718" s="437">
        <f t="shared" ref="AE718" si="2168">AE717</f>
        <v>0</v>
      </c>
      <c r="AF718" s="437">
        <f t="shared" ref="AF718" si="2169">AF717</f>
        <v>0</v>
      </c>
      <c r="AG718" s="437">
        <f t="shared" ref="AG718" si="2170">AG717</f>
        <v>0</v>
      </c>
      <c r="AH718" s="437">
        <f t="shared" ref="AH718" si="2171">AH717</f>
        <v>0</v>
      </c>
      <c r="AI718" s="437">
        <f t="shared" ref="AI718" si="2172">AI717</f>
        <v>0</v>
      </c>
      <c r="AJ718" s="437">
        <f t="shared" ref="AJ718" si="2173">AJ717</f>
        <v>0</v>
      </c>
      <c r="AK718" s="437">
        <f t="shared" ref="AK718" si="2174">AK717</f>
        <v>0</v>
      </c>
      <c r="AL718" s="437">
        <f t="shared" ref="AL718" si="2175">AL717</f>
        <v>0</v>
      </c>
      <c r="AM718" s="332"/>
    </row>
    <row r="719" spans="1:39" hidden="1" outlineLevel="1">
      <c r="A719" s="567"/>
      <c r="B719" s="454"/>
      <c r="C719" s="317"/>
      <c r="D719" s="317"/>
      <c r="E719" s="317"/>
      <c r="F719" s="317"/>
      <c r="G719" s="317"/>
      <c r="H719" s="317"/>
      <c r="I719" s="317"/>
      <c r="J719" s="317"/>
      <c r="K719" s="317"/>
      <c r="L719" s="317"/>
      <c r="M719" s="317"/>
      <c r="N719" s="317"/>
      <c r="O719" s="317"/>
      <c r="P719" s="317"/>
      <c r="Q719" s="317"/>
      <c r="R719" s="317"/>
      <c r="S719" s="317"/>
      <c r="T719" s="317"/>
      <c r="U719" s="317"/>
      <c r="V719" s="317"/>
      <c r="W719" s="317"/>
      <c r="X719" s="317"/>
      <c r="Y719" s="438"/>
      <c r="Z719" s="451"/>
      <c r="AA719" s="451"/>
      <c r="AB719" s="451"/>
      <c r="AC719" s="451"/>
      <c r="AD719" s="451"/>
      <c r="AE719" s="451"/>
      <c r="AF719" s="451"/>
      <c r="AG719" s="451"/>
      <c r="AH719" s="451"/>
      <c r="AI719" s="451"/>
      <c r="AJ719" s="451"/>
      <c r="AK719" s="451"/>
      <c r="AL719" s="451"/>
      <c r="AM719" s="332"/>
    </row>
    <row r="720" spans="1:39" ht="45" hidden="1" outlineLevel="1">
      <c r="A720" s="567">
        <v>42</v>
      </c>
      <c r="B720" s="454" t="s">
        <v>135</v>
      </c>
      <c r="C720" s="317" t="s">
        <v>25</v>
      </c>
      <c r="D720" s="321"/>
      <c r="E720" s="321"/>
      <c r="F720" s="321"/>
      <c r="G720" s="321"/>
      <c r="H720" s="321"/>
      <c r="I720" s="321"/>
      <c r="J720" s="321"/>
      <c r="K720" s="321"/>
      <c r="L720" s="321"/>
      <c r="M720" s="321"/>
      <c r="N720" s="317"/>
      <c r="O720" s="321"/>
      <c r="P720" s="321"/>
      <c r="Q720" s="321"/>
      <c r="R720" s="321"/>
      <c r="S720" s="321"/>
      <c r="T720" s="321"/>
      <c r="U720" s="321"/>
      <c r="V720" s="321"/>
      <c r="W720" s="321"/>
      <c r="X720" s="321"/>
      <c r="Y720" s="452"/>
      <c r="Z720" s="436"/>
      <c r="AA720" s="436"/>
      <c r="AB720" s="436"/>
      <c r="AC720" s="436"/>
      <c r="AD720" s="436"/>
      <c r="AE720" s="436"/>
      <c r="AF720" s="441"/>
      <c r="AG720" s="441"/>
      <c r="AH720" s="441"/>
      <c r="AI720" s="441"/>
      <c r="AJ720" s="441"/>
      <c r="AK720" s="441"/>
      <c r="AL720" s="441"/>
      <c r="AM720" s="322">
        <f>SUM(Y720:AL720)</f>
        <v>0</v>
      </c>
    </row>
    <row r="721" spans="1:39" hidden="1" outlineLevel="1">
      <c r="A721" s="567"/>
      <c r="B721" s="320" t="s">
        <v>313</v>
      </c>
      <c r="C721" s="317" t="s">
        <v>164</v>
      </c>
      <c r="D721" s="321"/>
      <c r="E721" s="321"/>
      <c r="F721" s="321"/>
      <c r="G721" s="321"/>
      <c r="H721" s="321"/>
      <c r="I721" s="321"/>
      <c r="J721" s="321"/>
      <c r="K721" s="321"/>
      <c r="L721" s="321"/>
      <c r="M721" s="321"/>
      <c r="N721" s="494"/>
      <c r="O721" s="321"/>
      <c r="P721" s="321"/>
      <c r="Q721" s="321"/>
      <c r="R721" s="321"/>
      <c r="S721" s="321"/>
      <c r="T721" s="321"/>
      <c r="U721" s="321"/>
      <c r="V721" s="321"/>
      <c r="W721" s="321"/>
      <c r="X721" s="321"/>
      <c r="Y721" s="437">
        <f>Y720</f>
        <v>0</v>
      </c>
      <c r="Z721" s="437">
        <f t="shared" ref="Z721" si="2176">Z720</f>
        <v>0</v>
      </c>
      <c r="AA721" s="437">
        <f t="shared" ref="AA721" si="2177">AA720</f>
        <v>0</v>
      </c>
      <c r="AB721" s="437">
        <f t="shared" ref="AB721" si="2178">AB720</f>
        <v>0</v>
      </c>
      <c r="AC721" s="437">
        <f t="shared" ref="AC721" si="2179">AC720</f>
        <v>0</v>
      </c>
      <c r="AD721" s="437">
        <f t="shared" ref="AD721" si="2180">AD720</f>
        <v>0</v>
      </c>
      <c r="AE721" s="437">
        <f t="shared" ref="AE721" si="2181">AE720</f>
        <v>0</v>
      </c>
      <c r="AF721" s="437">
        <f t="shared" ref="AF721" si="2182">AF720</f>
        <v>0</v>
      </c>
      <c r="AG721" s="437">
        <f t="shared" ref="AG721" si="2183">AG720</f>
        <v>0</v>
      </c>
      <c r="AH721" s="437">
        <f t="shared" ref="AH721" si="2184">AH720</f>
        <v>0</v>
      </c>
      <c r="AI721" s="437">
        <f t="shared" ref="AI721" si="2185">AI720</f>
        <v>0</v>
      </c>
      <c r="AJ721" s="437">
        <f t="shared" ref="AJ721" si="2186">AJ720</f>
        <v>0</v>
      </c>
      <c r="AK721" s="437">
        <f t="shared" ref="AK721" si="2187">AK720</f>
        <v>0</v>
      </c>
      <c r="AL721" s="437">
        <f t="shared" ref="AL721" si="2188">AL720</f>
        <v>0</v>
      </c>
      <c r="AM721" s="332"/>
    </row>
    <row r="722" spans="1:39" hidden="1" outlineLevel="1">
      <c r="A722" s="567"/>
      <c r="B722" s="454"/>
      <c r="C722" s="317"/>
      <c r="D722" s="317"/>
      <c r="E722" s="317"/>
      <c r="F722" s="317"/>
      <c r="G722" s="317"/>
      <c r="H722" s="317"/>
      <c r="I722" s="317"/>
      <c r="J722" s="317"/>
      <c r="K722" s="317"/>
      <c r="L722" s="317"/>
      <c r="M722" s="317"/>
      <c r="N722" s="317"/>
      <c r="O722" s="317"/>
      <c r="P722" s="317"/>
      <c r="Q722" s="317"/>
      <c r="R722" s="317"/>
      <c r="S722" s="317"/>
      <c r="T722" s="317"/>
      <c r="U722" s="317"/>
      <c r="V722" s="317"/>
      <c r="W722" s="317"/>
      <c r="X722" s="317"/>
      <c r="Y722" s="438"/>
      <c r="Z722" s="451"/>
      <c r="AA722" s="451"/>
      <c r="AB722" s="451"/>
      <c r="AC722" s="451"/>
      <c r="AD722" s="451"/>
      <c r="AE722" s="451"/>
      <c r="AF722" s="451"/>
      <c r="AG722" s="451"/>
      <c r="AH722" s="451"/>
      <c r="AI722" s="451"/>
      <c r="AJ722" s="451"/>
      <c r="AK722" s="451"/>
      <c r="AL722" s="451"/>
      <c r="AM722" s="332"/>
    </row>
    <row r="723" spans="1:39" ht="30" hidden="1" outlineLevel="1">
      <c r="A723" s="567">
        <v>43</v>
      </c>
      <c r="B723" s="454" t="s">
        <v>136</v>
      </c>
      <c r="C723" s="317" t="s">
        <v>25</v>
      </c>
      <c r="D723" s="321"/>
      <c r="E723" s="321"/>
      <c r="F723" s="321"/>
      <c r="G723" s="321"/>
      <c r="H723" s="321"/>
      <c r="I723" s="321"/>
      <c r="J723" s="321"/>
      <c r="K723" s="321"/>
      <c r="L723" s="321"/>
      <c r="M723" s="321"/>
      <c r="N723" s="321">
        <v>0</v>
      </c>
      <c r="O723" s="321"/>
      <c r="P723" s="321"/>
      <c r="Q723" s="321"/>
      <c r="R723" s="321"/>
      <c r="S723" s="321"/>
      <c r="T723" s="321"/>
      <c r="U723" s="321"/>
      <c r="V723" s="321"/>
      <c r="W723" s="321"/>
      <c r="X723" s="321"/>
      <c r="Y723" s="452"/>
      <c r="Z723" s="436"/>
      <c r="AA723" s="436"/>
      <c r="AB723" s="436"/>
      <c r="AC723" s="436"/>
      <c r="AD723" s="436"/>
      <c r="AE723" s="436"/>
      <c r="AF723" s="441"/>
      <c r="AG723" s="441"/>
      <c r="AH723" s="441"/>
      <c r="AI723" s="441"/>
      <c r="AJ723" s="441"/>
      <c r="AK723" s="441"/>
      <c r="AL723" s="441"/>
      <c r="AM723" s="322">
        <f>SUM(Y723:AL723)</f>
        <v>0</v>
      </c>
    </row>
    <row r="724" spans="1:39" hidden="1" outlineLevel="1">
      <c r="A724" s="567"/>
      <c r="B724" s="320" t="s">
        <v>313</v>
      </c>
      <c r="C724" s="317" t="s">
        <v>164</v>
      </c>
      <c r="D724" s="321"/>
      <c r="E724" s="321"/>
      <c r="F724" s="321"/>
      <c r="G724" s="321"/>
      <c r="H724" s="321"/>
      <c r="I724" s="321"/>
      <c r="J724" s="321"/>
      <c r="K724" s="321"/>
      <c r="L724" s="321"/>
      <c r="M724" s="321"/>
      <c r="N724" s="321">
        <f>N723</f>
        <v>0</v>
      </c>
      <c r="O724" s="321"/>
      <c r="P724" s="321"/>
      <c r="Q724" s="321"/>
      <c r="R724" s="321"/>
      <c r="S724" s="321"/>
      <c r="T724" s="321"/>
      <c r="U724" s="321"/>
      <c r="V724" s="321"/>
      <c r="W724" s="321"/>
      <c r="X724" s="321"/>
      <c r="Y724" s="437">
        <f>Y723</f>
        <v>0</v>
      </c>
      <c r="Z724" s="437">
        <f t="shared" ref="Z724" si="2189">Z723</f>
        <v>0</v>
      </c>
      <c r="AA724" s="437">
        <f t="shared" ref="AA724" si="2190">AA723</f>
        <v>0</v>
      </c>
      <c r="AB724" s="437">
        <f t="shared" ref="AB724" si="2191">AB723</f>
        <v>0</v>
      </c>
      <c r="AC724" s="437">
        <f t="shared" ref="AC724" si="2192">AC723</f>
        <v>0</v>
      </c>
      <c r="AD724" s="437">
        <f t="shared" ref="AD724" si="2193">AD723</f>
        <v>0</v>
      </c>
      <c r="AE724" s="437">
        <f t="shared" ref="AE724" si="2194">AE723</f>
        <v>0</v>
      </c>
      <c r="AF724" s="437">
        <f t="shared" ref="AF724" si="2195">AF723</f>
        <v>0</v>
      </c>
      <c r="AG724" s="437">
        <f t="shared" ref="AG724" si="2196">AG723</f>
        <v>0</v>
      </c>
      <c r="AH724" s="437">
        <f t="shared" ref="AH724" si="2197">AH723</f>
        <v>0</v>
      </c>
      <c r="AI724" s="437">
        <f t="shared" ref="AI724" si="2198">AI723</f>
        <v>0</v>
      </c>
      <c r="AJ724" s="437">
        <f t="shared" ref="AJ724" si="2199">AJ723</f>
        <v>0</v>
      </c>
      <c r="AK724" s="437">
        <f t="shared" ref="AK724" si="2200">AK723</f>
        <v>0</v>
      </c>
      <c r="AL724" s="437">
        <f t="shared" ref="AL724" si="2201">AL723</f>
        <v>0</v>
      </c>
      <c r="AM724" s="332"/>
    </row>
    <row r="725" spans="1:39" hidden="1" outlineLevel="1">
      <c r="A725" s="567"/>
      <c r="B725" s="454"/>
      <c r="C725" s="317"/>
      <c r="D725" s="317"/>
      <c r="E725" s="317"/>
      <c r="F725" s="317"/>
      <c r="G725" s="317"/>
      <c r="H725" s="317"/>
      <c r="I725" s="317"/>
      <c r="J725" s="317"/>
      <c r="K725" s="317"/>
      <c r="L725" s="317"/>
      <c r="M725" s="317"/>
      <c r="N725" s="317"/>
      <c r="O725" s="317"/>
      <c r="P725" s="317"/>
      <c r="Q725" s="317"/>
      <c r="R725" s="317"/>
      <c r="S725" s="317"/>
      <c r="T725" s="317"/>
      <c r="U725" s="317"/>
      <c r="V725" s="317"/>
      <c r="W725" s="317"/>
      <c r="X725" s="317"/>
      <c r="Y725" s="438"/>
      <c r="Z725" s="451"/>
      <c r="AA725" s="451"/>
      <c r="AB725" s="451"/>
      <c r="AC725" s="451"/>
      <c r="AD725" s="451"/>
      <c r="AE725" s="451"/>
      <c r="AF725" s="451"/>
      <c r="AG725" s="451"/>
      <c r="AH725" s="451"/>
      <c r="AI725" s="451"/>
      <c r="AJ725" s="451"/>
      <c r="AK725" s="451"/>
      <c r="AL725" s="451"/>
      <c r="AM725" s="332"/>
    </row>
    <row r="726" spans="1:39" ht="45" hidden="1" outlineLevel="1">
      <c r="A726" s="567">
        <v>44</v>
      </c>
      <c r="B726" s="454" t="s">
        <v>137</v>
      </c>
      <c r="C726" s="317" t="s">
        <v>25</v>
      </c>
      <c r="D726" s="321"/>
      <c r="E726" s="321"/>
      <c r="F726" s="321"/>
      <c r="G726" s="321"/>
      <c r="H726" s="321"/>
      <c r="I726" s="321"/>
      <c r="J726" s="321"/>
      <c r="K726" s="321"/>
      <c r="L726" s="321"/>
      <c r="M726" s="321"/>
      <c r="N726" s="321">
        <v>0</v>
      </c>
      <c r="O726" s="321"/>
      <c r="P726" s="321"/>
      <c r="Q726" s="321"/>
      <c r="R726" s="321"/>
      <c r="S726" s="321"/>
      <c r="T726" s="321"/>
      <c r="U726" s="321"/>
      <c r="V726" s="321"/>
      <c r="W726" s="321"/>
      <c r="X726" s="321"/>
      <c r="Y726" s="452"/>
      <c r="Z726" s="436"/>
      <c r="AA726" s="436"/>
      <c r="AB726" s="436"/>
      <c r="AC726" s="436"/>
      <c r="AD726" s="436"/>
      <c r="AE726" s="436"/>
      <c r="AF726" s="441"/>
      <c r="AG726" s="441"/>
      <c r="AH726" s="441"/>
      <c r="AI726" s="441"/>
      <c r="AJ726" s="441"/>
      <c r="AK726" s="441"/>
      <c r="AL726" s="441"/>
      <c r="AM726" s="322">
        <f>SUM(Y726:AL726)</f>
        <v>0</v>
      </c>
    </row>
    <row r="727" spans="1:39" hidden="1" outlineLevel="1">
      <c r="A727" s="567"/>
      <c r="B727" s="320" t="s">
        <v>313</v>
      </c>
      <c r="C727" s="317" t="s">
        <v>164</v>
      </c>
      <c r="D727" s="321"/>
      <c r="E727" s="321"/>
      <c r="F727" s="321"/>
      <c r="G727" s="321"/>
      <c r="H727" s="321"/>
      <c r="I727" s="321"/>
      <c r="J727" s="321"/>
      <c r="K727" s="321"/>
      <c r="L727" s="321"/>
      <c r="M727" s="321"/>
      <c r="N727" s="321">
        <f>N726</f>
        <v>0</v>
      </c>
      <c r="O727" s="321"/>
      <c r="P727" s="321"/>
      <c r="Q727" s="321"/>
      <c r="R727" s="321"/>
      <c r="S727" s="321"/>
      <c r="T727" s="321"/>
      <c r="U727" s="321"/>
      <c r="V727" s="321"/>
      <c r="W727" s="321"/>
      <c r="X727" s="321"/>
      <c r="Y727" s="437">
        <f>Y726</f>
        <v>0</v>
      </c>
      <c r="Z727" s="437">
        <f t="shared" ref="Z727" si="2202">Z726</f>
        <v>0</v>
      </c>
      <c r="AA727" s="437">
        <f t="shared" ref="AA727" si="2203">AA726</f>
        <v>0</v>
      </c>
      <c r="AB727" s="437">
        <f t="shared" ref="AB727" si="2204">AB726</f>
        <v>0</v>
      </c>
      <c r="AC727" s="437">
        <f t="shared" ref="AC727" si="2205">AC726</f>
        <v>0</v>
      </c>
      <c r="AD727" s="437">
        <f t="shared" ref="AD727" si="2206">AD726</f>
        <v>0</v>
      </c>
      <c r="AE727" s="437">
        <f t="shared" ref="AE727" si="2207">AE726</f>
        <v>0</v>
      </c>
      <c r="AF727" s="437">
        <f t="shared" ref="AF727" si="2208">AF726</f>
        <v>0</v>
      </c>
      <c r="AG727" s="437">
        <f t="shared" ref="AG727" si="2209">AG726</f>
        <v>0</v>
      </c>
      <c r="AH727" s="437">
        <f t="shared" ref="AH727" si="2210">AH726</f>
        <v>0</v>
      </c>
      <c r="AI727" s="437">
        <f t="shared" ref="AI727" si="2211">AI726</f>
        <v>0</v>
      </c>
      <c r="AJ727" s="437">
        <f t="shared" ref="AJ727" si="2212">AJ726</f>
        <v>0</v>
      </c>
      <c r="AK727" s="437">
        <f t="shared" ref="AK727" si="2213">AK726</f>
        <v>0</v>
      </c>
      <c r="AL727" s="437">
        <f t="shared" ref="AL727" si="2214">AL726</f>
        <v>0</v>
      </c>
      <c r="AM727" s="332"/>
    </row>
    <row r="728" spans="1:39" hidden="1" outlineLevel="1">
      <c r="A728" s="567"/>
      <c r="B728" s="454"/>
      <c r="C728" s="317"/>
      <c r="D728" s="317"/>
      <c r="E728" s="317"/>
      <c r="F728" s="317"/>
      <c r="G728" s="317"/>
      <c r="H728" s="317"/>
      <c r="I728" s="317"/>
      <c r="J728" s="317"/>
      <c r="K728" s="317"/>
      <c r="L728" s="317"/>
      <c r="M728" s="317"/>
      <c r="N728" s="317"/>
      <c r="O728" s="317"/>
      <c r="P728" s="317"/>
      <c r="Q728" s="317"/>
      <c r="R728" s="317"/>
      <c r="S728" s="317"/>
      <c r="T728" s="317"/>
      <c r="U728" s="317"/>
      <c r="V728" s="317"/>
      <c r="W728" s="317"/>
      <c r="X728" s="317"/>
      <c r="Y728" s="438"/>
      <c r="Z728" s="451"/>
      <c r="AA728" s="451"/>
      <c r="AB728" s="451"/>
      <c r="AC728" s="451"/>
      <c r="AD728" s="451"/>
      <c r="AE728" s="451"/>
      <c r="AF728" s="451"/>
      <c r="AG728" s="451"/>
      <c r="AH728" s="451"/>
      <c r="AI728" s="451"/>
      <c r="AJ728" s="451"/>
      <c r="AK728" s="451"/>
      <c r="AL728" s="451"/>
      <c r="AM728" s="332"/>
    </row>
    <row r="729" spans="1:39" ht="30" hidden="1" outlineLevel="1">
      <c r="A729" s="567">
        <v>45</v>
      </c>
      <c r="B729" s="454" t="s">
        <v>138</v>
      </c>
      <c r="C729" s="317" t="s">
        <v>25</v>
      </c>
      <c r="D729" s="321"/>
      <c r="E729" s="321"/>
      <c r="F729" s="321"/>
      <c r="G729" s="321"/>
      <c r="H729" s="321"/>
      <c r="I729" s="321"/>
      <c r="J729" s="321"/>
      <c r="K729" s="321"/>
      <c r="L729" s="321"/>
      <c r="M729" s="321"/>
      <c r="N729" s="321">
        <v>0</v>
      </c>
      <c r="O729" s="321"/>
      <c r="P729" s="321"/>
      <c r="Q729" s="321"/>
      <c r="R729" s="321"/>
      <c r="S729" s="321"/>
      <c r="T729" s="321"/>
      <c r="U729" s="321"/>
      <c r="V729" s="321"/>
      <c r="W729" s="321"/>
      <c r="X729" s="321"/>
      <c r="Y729" s="452"/>
      <c r="Z729" s="436"/>
      <c r="AA729" s="436"/>
      <c r="AB729" s="436"/>
      <c r="AC729" s="436"/>
      <c r="AD729" s="436"/>
      <c r="AE729" s="436"/>
      <c r="AF729" s="441"/>
      <c r="AG729" s="441"/>
      <c r="AH729" s="441"/>
      <c r="AI729" s="441"/>
      <c r="AJ729" s="441"/>
      <c r="AK729" s="441"/>
      <c r="AL729" s="441"/>
      <c r="AM729" s="322">
        <f>SUM(Y729:AL729)</f>
        <v>0</v>
      </c>
    </row>
    <row r="730" spans="1:39" hidden="1" outlineLevel="1">
      <c r="A730" s="567"/>
      <c r="B730" s="320" t="s">
        <v>313</v>
      </c>
      <c r="C730" s="317" t="s">
        <v>164</v>
      </c>
      <c r="D730" s="321"/>
      <c r="E730" s="321"/>
      <c r="F730" s="321"/>
      <c r="G730" s="321"/>
      <c r="H730" s="321"/>
      <c r="I730" s="321"/>
      <c r="J730" s="321"/>
      <c r="K730" s="321"/>
      <c r="L730" s="321"/>
      <c r="M730" s="321"/>
      <c r="N730" s="321">
        <f>N729</f>
        <v>0</v>
      </c>
      <c r="O730" s="321"/>
      <c r="P730" s="321"/>
      <c r="Q730" s="321"/>
      <c r="R730" s="321"/>
      <c r="S730" s="321"/>
      <c r="T730" s="321"/>
      <c r="U730" s="321"/>
      <c r="V730" s="321"/>
      <c r="W730" s="321"/>
      <c r="X730" s="321"/>
      <c r="Y730" s="437">
        <f>Y729</f>
        <v>0</v>
      </c>
      <c r="Z730" s="437">
        <f t="shared" ref="Z730" si="2215">Z729</f>
        <v>0</v>
      </c>
      <c r="AA730" s="437">
        <f t="shared" ref="AA730" si="2216">AA729</f>
        <v>0</v>
      </c>
      <c r="AB730" s="437">
        <f t="shared" ref="AB730" si="2217">AB729</f>
        <v>0</v>
      </c>
      <c r="AC730" s="437">
        <f t="shared" ref="AC730" si="2218">AC729</f>
        <v>0</v>
      </c>
      <c r="AD730" s="437">
        <f t="shared" ref="AD730" si="2219">AD729</f>
        <v>0</v>
      </c>
      <c r="AE730" s="437">
        <f t="shared" ref="AE730" si="2220">AE729</f>
        <v>0</v>
      </c>
      <c r="AF730" s="437">
        <f t="shared" ref="AF730" si="2221">AF729</f>
        <v>0</v>
      </c>
      <c r="AG730" s="437">
        <f t="shared" ref="AG730" si="2222">AG729</f>
        <v>0</v>
      </c>
      <c r="AH730" s="437">
        <f t="shared" ref="AH730" si="2223">AH729</f>
        <v>0</v>
      </c>
      <c r="AI730" s="437">
        <f t="shared" ref="AI730" si="2224">AI729</f>
        <v>0</v>
      </c>
      <c r="AJ730" s="437">
        <f t="shared" ref="AJ730" si="2225">AJ729</f>
        <v>0</v>
      </c>
      <c r="AK730" s="437">
        <f t="shared" ref="AK730" si="2226">AK729</f>
        <v>0</v>
      </c>
      <c r="AL730" s="437">
        <f t="shared" ref="AL730" si="2227">AL729</f>
        <v>0</v>
      </c>
      <c r="AM730" s="332"/>
    </row>
    <row r="731" spans="1:39" hidden="1" outlineLevel="1">
      <c r="A731" s="567"/>
      <c r="B731" s="454"/>
      <c r="C731" s="317"/>
      <c r="D731" s="317"/>
      <c r="E731" s="317"/>
      <c r="F731" s="317"/>
      <c r="G731" s="317"/>
      <c r="H731" s="317"/>
      <c r="I731" s="317"/>
      <c r="J731" s="317"/>
      <c r="K731" s="317"/>
      <c r="L731" s="317"/>
      <c r="M731" s="317"/>
      <c r="N731" s="317"/>
      <c r="O731" s="317"/>
      <c r="P731" s="317"/>
      <c r="Q731" s="317"/>
      <c r="R731" s="317"/>
      <c r="S731" s="317"/>
      <c r="T731" s="317"/>
      <c r="U731" s="317"/>
      <c r="V731" s="317"/>
      <c r="W731" s="317"/>
      <c r="X731" s="317"/>
      <c r="Y731" s="438"/>
      <c r="Z731" s="451"/>
      <c r="AA731" s="451"/>
      <c r="AB731" s="451"/>
      <c r="AC731" s="451"/>
      <c r="AD731" s="451"/>
      <c r="AE731" s="451"/>
      <c r="AF731" s="451"/>
      <c r="AG731" s="451"/>
      <c r="AH731" s="451"/>
      <c r="AI731" s="451"/>
      <c r="AJ731" s="451"/>
      <c r="AK731" s="451"/>
      <c r="AL731" s="451"/>
      <c r="AM731" s="332"/>
    </row>
    <row r="732" spans="1:39" ht="30" hidden="1" outlineLevel="1">
      <c r="A732" s="567">
        <v>46</v>
      </c>
      <c r="B732" s="454" t="s">
        <v>139</v>
      </c>
      <c r="C732" s="317" t="s">
        <v>25</v>
      </c>
      <c r="D732" s="321"/>
      <c r="E732" s="321"/>
      <c r="F732" s="321"/>
      <c r="G732" s="321"/>
      <c r="H732" s="321"/>
      <c r="I732" s="321"/>
      <c r="J732" s="321"/>
      <c r="K732" s="321"/>
      <c r="L732" s="321"/>
      <c r="M732" s="321"/>
      <c r="N732" s="321">
        <v>0</v>
      </c>
      <c r="O732" s="321"/>
      <c r="P732" s="321"/>
      <c r="Q732" s="321"/>
      <c r="R732" s="321"/>
      <c r="S732" s="321"/>
      <c r="T732" s="321"/>
      <c r="U732" s="321"/>
      <c r="V732" s="321"/>
      <c r="W732" s="321"/>
      <c r="X732" s="321"/>
      <c r="Y732" s="452"/>
      <c r="Z732" s="436"/>
      <c r="AA732" s="436"/>
      <c r="AB732" s="436"/>
      <c r="AC732" s="436"/>
      <c r="AD732" s="436"/>
      <c r="AE732" s="436"/>
      <c r="AF732" s="441"/>
      <c r="AG732" s="441"/>
      <c r="AH732" s="441"/>
      <c r="AI732" s="441"/>
      <c r="AJ732" s="441"/>
      <c r="AK732" s="441"/>
      <c r="AL732" s="441"/>
      <c r="AM732" s="322">
        <f>SUM(Y732:AL732)</f>
        <v>0</v>
      </c>
    </row>
    <row r="733" spans="1:39" hidden="1" outlineLevel="1">
      <c r="A733" s="567"/>
      <c r="B733" s="320" t="s">
        <v>313</v>
      </c>
      <c r="C733" s="317" t="s">
        <v>164</v>
      </c>
      <c r="D733" s="321"/>
      <c r="E733" s="321"/>
      <c r="F733" s="321"/>
      <c r="G733" s="321"/>
      <c r="H733" s="321"/>
      <c r="I733" s="321"/>
      <c r="J733" s="321"/>
      <c r="K733" s="321"/>
      <c r="L733" s="321"/>
      <c r="M733" s="321"/>
      <c r="N733" s="321">
        <f>N732</f>
        <v>0</v>
      </c>
      <c r="O733" s="321"/>
      <c r="P733" s="321"/>
      <c r="Q733" s="321"/>
      <c r="R733" s="321"/>
      <c r="S733" s="321"/>
      <c r="T733" s="321"/>
      <c r="U733" s="321"/>
      <c r="V733" s="321"/>
      <c r="W733" s="321"/>
      <c r="X733" s="321"/>
      <c r="Y733" s="437">
        <f>Y732</f>
        <v>0</v>
      </c>
      <c r="Z733" s="437">
        <f t="shared" ref="Z733" si="2228">Z732</f>
        <v>0</v>
      </c>
      <c r="AA733" s="437">
        <f t="shared" ref="AA733" si="2229">AA732</f>
        <v>0</v>
      </c>
      <c r="AB733" s="437">
        <f t="shared" ref="AB733" si="2230">AB732</f>
        <v>0</v>
      </c>
      <c r="AC733" s="437">
        <f t="shared" ref="AC733" si="2231">AC732</f>
        <v>0</v>
      </c>
      <c r="AD733" s="437">
        <f t="shared" ref="AD733" si="2232">AD732</f>
        <v>0</v>
      </c>
      <c r="AE733" s="437">
        <f t="shared" ref="AE733" si="2233">AE732</f>
        <v>0</v>
      </c>
      <c r="AF733" s="437">
        <f t="shared" ref="AF733" si="2234">AF732</f>
        <v>0</v>
      </c>
      <c r="AG733" s="437">
        <f t="shared" ref="AG733" si="2235">AG732</f>
        <v>0</v>
      </c>
      <c r="AH733" s="437">
        <f t="shared" ref="AH733" si="2236">AH732</f>
        <v>0</v>
      </c>
      <c r="AI733" s="437">
        <f t="shared" ref="AI733" si="2237">AI732</f>
        <v>0</v>
      </c>
      <c r="AJ733" s="437">
        <f t="shared" ref="AJ733" si="2238">AJ732</f>
        <v>0</v>
      </c>
      <c r="AK733" s="437">
        <f t="shared" ref="AK733" si="2239">AK732</f>
        <v>0</v>
      </c>
      <c r="AL733" s="437">
        <f t="shared" ref="AL733" si="2240">AL732</f>
        <v>0</v>
      </c>
      <c r="AM733" s="332"/>
    </row>
    <row r="734" spans="1:39" hidden="1" outlineLevel="1">
      <c r="A734" s="567"/>
      <c r="B734" s="454"/>
      <c r="C734" s="317"/>
      <c r="D734" s="317"/>
      <c r="E734" s="317"/>
      <c r="F734" s="317"/>
      <c r="G734" s="317"/>
      <c r="H734" s="317"/>
      <c r="I734" s="317"/>
      <c r="J734" s="317"/>
      <c r="K734" s="317"/>
      <c r="L734" s="317"/>
      <c r="M734" s="317"/>
      <c r="N734" s="317"/>
      <c r="O734" s="317"/>
      <c r="P734" s="317"/>
      <c r="Q734" s="317"/>
      <c r="R734" s="317"/>
      <c r="S734" s="317"/>
      <c r="T734" s="317"/>
      <c r="U734" s="317"/>
      <c r="V734" s="317"/>
      <c r="W734" s="317"/>
      <c r="X734" s="317"/>
      <c r="Y734" s="438"/>
      <c r="Z734" s="451"/>
      <c r="AA734" s="451"/>
      <c r="AB734" s="451"/>
      <c r="AC734" s="451"/>
      <c r="AD734" s="451"/>
      <c r="AE734" s="451"/>
      <c r="AF734" s="451"/>
      <c r="AG734" s="451"/>
      <c r="AH734" s="451"/>
      <c r="AI734" s="451"/>
      <c r="AJ734" s="451"/>
      <c r="AK734" s="451"/>
      <c r="AL734" s="451"/>
      <c r="AM734" s="332"/>
    </row>
    <row r="735" spans="1:39" ht="30" hidden="1" outlineLevel="1">
      <c r="A735" s="567">
        <v>47</v>
      </c>
      <c r="B735" s="454" t="s">
        <v>140</v>
      </c>
      <c r="C735" s="317" t="s">
        <v>25</v>
      </c>
      <c r="D735" s="321"/>
      <c r="E735" s="321"/>
      <c r="F735" s="321"/>
      <c r="G735" s="321"/>
      <c r="H735" s="321"/>
      <c r="I735" s="321"/>
      <c r="J735" s="321"/>
      <c r="K735" s="321"/>
      <c r="L735" s="321"/>
      <c r="M735" s="321"/>
      <c r="N735" s="321">
        <v>0</v>
      </c>
      <c r="O735" s="321"/>
      <c r="P735" s="321"/>
      <c r="Q735" s="321"/>
      <c r="R735" s="321"/>
      <c r="S735" s="321"/>
      <c r="T735" s="321"/>
      <c r="U735" s="321"/>
      <c r="V735" s="321"/>
      <c r="W735" s="321"/>
      <c r="X735" s="321"/>
      <c r="Y735" s="452"/>
      <c r="Z735" s="436"/>
      <c r="AA735" s="436"/>
      <c r="AB735" s="436"/>
      <c r="AC735" s="436"/>
      <c r="AD735" s="436"/>
      <c r="AE735" s="436"/>
      <c r="AF735" s="441"/>
      <c r="AG735" s="441"/>
      <c r="AH735" s="441"/>
      <c r="AI735" s="441"/>
      <c r="AJ735" s="441"/>
      <c r="AK735" s="441"/>
      <c r="AL735" s="441"/>
      <c r="AM735" s="322">
        <f>SUM(Y735:AL735)</f>
        <v>0</v>
      </c>
    </row>
    <row r="736" spans="1:39" hidden="1" outlineLevel="1">
      <c r="A736" s="567"/>
      <c r="B736" s="320" t="s">
        <v>313</v>
      </c>
      <c r="C736" s="317" t="s">
        <v>164</v>
      </c>
      <c r="D736" s="321"/>
      <c r="E736" s="321"/>
      <c r="F736" s="321"/>
      <c r="G736" s="321"/>
      <c r="H736" s="321"/>
      <c r="I736" s="321"/>
      <c r="J736" s="321"/>
      <c r="K736" s="321"/>
      <c r="L736" s="321"/>
      <c r="M736" s="321"/>
      <c r="N736" s="321">
        <f>N735</f>
        <v>0</v>
      </c>
      <c r="O736" s="321"/>
      <c r="P736" s="321"/>
      <c r="Q736" s="321"/>
      <c r="R736" s="321"/>
      <c r="S736" s="321"/>
      <c r="T736" s="321"/>
      <c r="U736" s="321"/>
      <c r="V736" s="321"/>
      <c r="W736" s="321"/>
      <c r="X736" s="321"/>
      <c r="Y736" s="437">
        <f>Y735</f>
        <v>0</v>
      </c>
      <c r="Z736" s="437">
        <f t="shared" ref="Z736" si="2241">Z735</f>
        <v>0</v>
      </c>
      <c r="AA736" s="437">
        <f t="shared" ref="AA736" si="2242">AA735</f>
        <v>0</v>
      </c>
      <c r="AB736" s="437">
        <f t="shared" ref="AB736" si="2243">AB735</f>
        <v>0</v>
      </c>
      <c r="AC736" s="437">
        <f t="shared" ref="AC736" si="2244">AC735</f>
        <v>0</v>
      </c>
      <c r="AD736" s="437">
        <f t="shared" ref="AD736" si="2245">AD735</f>
        <v>0</v>
      </c>
      <c r="AE736" s="437">
        <f t="shared" ref="AE736" si="2246">AE735</f>
        <v>0</v>
      </c>
      <c r="AF736" s="437">
        <f t="shared" ref="AF736" si="2247">AF735</f>
        <v>0</v>
      </c>
      <c r="AG736" s="437">
        <f t="shared" ref="AG736" si="2248">AG735</f>
        <v>0</v>
      </c>
      <c r="AH736" s="437">
        <f t="shared" ref="AH736" si="2249">AH735</f>
        <v>0</v>
      </c>
      <c r="AI736" s="437">
        <f t="shared" ref="AI736" si="2250">AI735</f>
        <v>0</v>
      </c>
      <c r="AJ736" s="437">
        <f t="shared" ref="AJ736" si="2251">AJ735</f>
        <v>0</v>
      </c>
      <c r="AK736" s="437">
        <f t="shared" ref="AK736" si="2252">AK735</f>
        <v>0</v>
      </c>
      <c r="AL736" s="437">
        <f t="shared" ref="AL736" si="2253">AL735</f>
        <v>0</v>
      </c>
      <c r="AM736" s="332"/>
    </row>
    <row r="737" spans="1:40" hidden="1" outlineLevel="1">
      <c r="A737" s="567"/>
      <c r="B737" s="454"/>
      <c r="C737" s="317"/>
      <c r="D737" s="317"/>
      <c r="E737" s="317"/>
      <c r="F737" s="317"/>
      <c r="G737" s="317"/>
      <c r="H737" s="317"/>
      <c r="I737" s="317"/>
      <c r="J737" s="317"/>
      <c r="K737" s="317"/>
      <c r="L737" s="317"/>
      <c r="M737" s="317"/>
      <c r="N737" s="317"/>
      <c r="O737" s="317"/>
      <c r="P737" s="317"/>
      <c r="Q737" s="317"/>
      <c r="R737" s="317"/>
      <c r="S737" s="317"/>
      <c r="T737" s="317"/>
      <c r="U737" s="317"/>
      <c r="V737" s="317"/>
      <c r="W737" s="317"/>
      <c r="X737" s="317"/>
      <c r="Y737" s="438"/>
      <c r="Z737" s="451"/>
      <c r="AA737" s="451"/>
      <c r="AB737" s="451"/>
      <c r="AC737" s="451"/>
      <c r="AD737" s="451"/>
      <c r="AE737" s="451"/>
      <c r="AF737" s="451"/>
      <c r="AG737" s="451"/>
      <c r="AH737" s="451"/>
      <c r="AI737" s="451"/>
      <c r="AJ737" s="451"/>
      <c r="AK737" s="451"/>
      <c r="AL737" s="451"/>
      <c r="AM737" s="332"/>
    </row>
    <row r="738" spans="1:40" ht="45" hidden="1" outlineLevel="1">
      <c r="A738" s="567">
        <v>48</v>
      </c>
      <c r="B738" s="454" t="s">
        <v>141</v>
      </c>
      <c r="C738" s="317" t="s">
        <v>25</v>
      </c>
      <c r="D738" s="321"/>
      <c r="E738" s="321"/>
      <c r="F738" s="321"/>
      <c r="G738" s="321"/>
      <c r="H738" s="321"/>
      <c r="I738" s="321"/>
      <c r="J738" s="321"/>
      <c r="K738" s="321"/>
      <c r="L738" s="321"/>
      <c r="M738" s="321"/>
      <c r="N738" s="321">
        <v>0</v>
      </c>
      <c r="O738" s="321"/>
      <c r="P738" s="321"/>
      <c r="Q738" s="321"/>
      <c r="R738" s="321"/>
      <c r="S738" s="321"/>
      <c r="T738" s="321"/>
      <c r="U738" s="321"/>
      <c r="V738" s="321"/>
      <c r="W738" s="321"/>
      <c r="X738" s="321"/>
      <c r="Y738" s="452"/>
      <c r="Z738" s="436"/>
      <c r="AA738" s="436"/>
      <c r="AB738" s="436"/>
      <c r="AC738" s="436"/>
      <c r="AD738" s="436"/>
      <c r="AE738" s="436"/>
      <c r="AF738" s="441"/>
      <c r="AG738" s="441"/>
      <c r="AH738" s="441"/>
      <c r="AI738" s="441"/>
      <c r="AJ738" s="441"/>
      <c r="AK738" s="441"/>
      <c r="AL738" s="441"/>
      <c r="AM738" s="322">
        <f>SUM(Y738:AL738)</f>
        <v>0</v>
      </c>
    </row>
    <row r="739" spans="1:40" hidden="1" outlineLevel="1">
      <c r="A739" s="567"/>
      <c r="B739" s="320" t="s">
        <v>313</v>
      </c>
      <c r="C739" s="317" t="s">
        <v>164</v>
      </c>
      <c r="D739" s="321"/>
      <c r="E739" s="321"/>
      <c r="F739" s="321"/>
      <c r="G739" s="321"/>
      <c r="H739" s="321"/>
      <c r="I739" s="321"/>
      <c r="J739" s="321"/>
      <c r="K739" s="321"/>
      <c r="L739" s="321"/>
      <c r="M739" s="321"/>
      <c r="N739" s="321">
        <f>N738</f>
        <v>0</v>
      </c>
      <c r="O739" s="321"/>
      <c r="P739" s="321"/>
      <c r="Q739" s="321"/>
      <c r="R739" s="321"/>
      <c r="S739" s="321"/>
      <c r="T739" s="321"/>
      <c r="U739" s="321"/>
      <c r="V739" s="321"/>
      <c r="W739" s="321"/>
      <c r="X739" s="321"/>
      <c r="Y739" s="437">
        <f>Y738</f>
        <v>0</v>
      </c>
      <c r="Z739" s="437">
        <f t="shared" ref="Z739" si="2254">Z738</f>
        <v>0</v>
      </c>
      <c r="AA739" s="437">
        <f t="shared" ref="AA739" si="2255">AA738</f>
        <v>0</v>
      </c>
      <c r="AB739" s="437">
        <f t="shared" ref="AB739" si="2256">AB738</f>
        <v>0</v>
      </c>
      <c r="AC739" s="437">
        <f t="shared" ref="AC739" si="2257">AC738</f>
        <v>0</v>
      </c>
      <c r="AD739" s="437">
        <f t="shared" ref="AD739" si="2258">AD738</f>
        <v>0</v>
      </c>
      <c r="AE739" s="437">
        <f t="shared" ref="AE739" si="2259">AE738</f>
        <v>0</v>
      </c>
      <c r="AF739" s="437">
        <f t="shared" ref="AF739" si="2260">AF738</f>
        <v>0</v>
      </c>
      <c r="AG739" s="437">
        <f t="shared" ref="AG739" si="2261">AG738</f>
        <v>0</v>
      </c>
      <c r="AH739" s="437">
        <f t="shared" ref="AH739" si="2262">AH738</f>
        <v>0</v>
      </c>
      <c r="AI739" s="437">
        <f t="shared" ref="AI739" si="2263">AI738</f>
        <v>0</v>
      </c>
      <c r="AJ739" s="437">
        <f t="shared" ref="AJ739" si="2264">AJ738</f>
        <v>0</v>
      </c>
      <c r="AK739" s="437">
        <f t="shared" ref="AK739" si="2265">AK738</f>
        <v>0</v>
      </c>
      <c r="AL739" s="437">
        <f t="shared" ref="AL739" si="2266">AL738</f>
        <v>0</v>
      </c>
      <c r="AM739" s="332"/>
    </row>
    <row r="740" spans="1:40" hidden="1" outlineLevel="1">
      <c r="A740" s="567"/>
      <c r="B740" s="454"/>
      <c r="C740" s="317"/>
      <c r="D740" s="317"/>
      <c r="E740" s="317"/>
      <c r="F740" s="317"/>
      <c r="G740" s="317"/>
      <c r="H740" s="317"/>
      <c r="I740" s="317"/>
      <c r="J740" s="317"/>
      <c r="K740" s="317"/>
      <c r="L740" s="317"/>
      <c r="M740" s="317"/>
      <c r="N740" s="317"/>
      <c r="O740" s="317"/>
      <c r="P740" s="317"/>
      <c r="Q740" s="317"/>
      <c r="R740" s="317"/>
      <c r="S740" s="317"/>
      <c r="T740" s="317"/>
      <c r="U740" s="317"/>
      <c r="V740" s="317"/>
      <c r="W740" s="317"/>
      <c r="X740" s="317"/>
      <c r="Y740" s="438"/>
      <c r="Z740" s="451"/>
      <c r="AA740" s="451"/>
      <c r="AB740" s="451"/>
      <c r="AC740" s="451"/>
      <c r="AD740" s="451"/>
      <c r="AE740" s="451"/>
      <c r="AF740" s="451"/>
      <c r="AG740" s="451"/>
      <c r="AH740" s="451"/>
      <c r="AI740" s="451"/>
      <c r="AJ740" s="451"/>
      <c r="AK740" s="451"/>
      <c r="AL740" s="451"/>
      <c r="AM740" s="332"/>
    </row>
    <row r="741" spans="1:40" ht="30" hidden="1" outlineLevel="1">
      <c r="A741" s="567">
        <v>49</v>
      </c>
      <c r="B741" s="454" t="s">
        <v>142</v>
      </c>
      <c r="C741" s="317" t="s">
        <v>25</v>
      </c>
      <c r="D741" s="321"/>
      <c r="E741" s="321"/>
      <c r="F741" s="321"/>
      <c r="G741" s="321"/>
      <c r="H741" s="321"/>
      <c r="I741" s="321"/>
      <c r="J741" s="321"/>
      <c r="K741" s="321"/>
      <c r="L741" s="321"/>
      <c r="M741" s="321"/>
      <c r="N741" s="321">
        <v>0</v>
      </c>
      <c r="O741" s="321"/>
      <c r="P741" s="321"/>
      <c r="Q741" s="321"/>
      <c r="R741" s="321"/>
      <c r="S741" s="321"/>
      <c r="T741" s="321"/>
      <c r="U741" s="321"/>
      <c r="V741" s="321"/>
      <c r="W741" s="321"/>
      <c r="X741" s="321"/>
      <c r="Y741" s="452"/>
      <c r="Z741" s="436"/>
      <c r="AA741" s="436"/>
      <c r="AB741" s="436"/>
      <c r="AC741" s="436"/>
      <c r="AD741" s="436"/>
      <c r="AE741" s="436"/>
      <c r="AF741" s="441"/>
      <c r="AG741" s="441"/>
      <c r="AH741" s="441"/>
      <c r="AI741" s="441"/>
      <c r="AJ741" s="441"/>
      <c r="AK741" s="441"/>
      <c r="AL741" s="441"/>
      <c r="AM741" s="322">
        <f>SUM(Y741:AL741)</f>
        <v>0</v>
      </c>
    </row>
    <row r="742" spans="1:40" hidden="1" outlineLevel="1">
      <c r="A742" s="567"/>
      <c r="B742" s="320" t="s">
        <v>313</v>
      </c>
      <c r="C742" s="317" t="s">
        <v>164</v>
      </c>
      <c r="D742" s="321"/>
      <c r="E742" s="321"/>
      <c r="F742" s="321"/>
      <c r="G742" s="321"/>
      <c r="H742" s="321"/>
      <c r="I742" s="321"/>
      <c r="J742" s="321"/>
      <c r="K742" s="321"/>
      <c r="L742" s="321"/>
      <c r="M742" s="321"/>
      <c r="N742" s="321">
        <f>N741</f>
        <v>0</v>
      </c>
      <c r="O742" s="321"/>
      <c r="P742" s="321"/>
      <c r="Q742" s="321"/>
      <c r="R742" s="321"/>
      <c r="S742" s="321"/>
      <c r="T742" s="321"/>
      <c r="U742" s="321"/>
      <c r="V742" s="321"/>
      <c r="W742" s="321"/>
      <c r="X742" s="321"/>
      <c r="Y742" s="437">
        <f>Y741</f>
        <v>0</v>
      </c>
      <c r="Z742" s="437">
        <f t="shared" ref="Z742" si="2267">Z741</f>
        <v>0</v>
      </c>
      <c r="AA742" s="437">
        <f t="shared" ref="AA742" si="2268">AA741</f>
        <v>0</v>
      </c>
      <c r="AB742" s="437">
        <f t="shared" ref="AB742" si="2269">AB741</f>
        <v>0</v>
      </c>
      <c r="AC742" s="437">
        <f t="shared" ref="AC742" si="2270">AC741</f>
        <v>0</v>
      </c>
      <c r="AD742" s="437">
        <f t="shared" ref="AD742" si="2271">AD741</f>
        <v>0</v>
      </c>
      <c r="AE742" s="437">
        <f t="shared" ref="AE742" si="2272">AE741</f>
        <v>0</v>
      </c>
      <c r="AF742" s="437">
        <f t="shared" ref="AF742" si="2273">AF741</f>
        <v>0</v>
      </c>
      <c r="AG742" s="437">
        <f t="shared" ref="AG742" si="2274">AG741</f>
        <v>0</v>
      </c>
      <c r="AH742" s="437">
        <f t="shared" ref="AH742" si="2275">AH741</f>
        <v>0</v>
      </c>
      <c r="AI742" s="437">
        <f t="shared" ref="AI742" si="2276">AI741</f>
        <v>0</v>
      </c>
      <c r="AJ742" s="437">
        <f t="shared" ref="AJ742" si="2277">AJ741</f>
        <v>0</v>
      </c>
      <c r="AK742" s="437">
        <f t="shared" ref="AK742" si="2278">AK741</f>
        <v>0</v>
      </c>
      <c r="AL742" s="437">
        <f t="shared" ref="AL742" si="2279">AL741</f>
        <v>0</v>
      </c>
      <c r="AM742" s="332"/>
    </row>
    <row r="743" spans="1:40" hidden="1" outlineLevel="1">
      <c r="A743" s="567"/>
      <c r="B743" s="320"/>
      <c r="C743" s="331"/>
      <c r="D743" s="317"/>
      <c r="E743" s="317"/>
      <c r="F743" s="317"/>
      <c r="G743" s="317"/>
      <c r="H743" s="317"/>
      <c r="I743" s="317"/>
      <c r="J743" s="317"/>
      <c r="K743" s="317"/>
      <c r="L743" s="317"/>
      <c r="M743" s="317"/>
      <c r="N743" s="317"/>
      <c r="O743" s="317"/>
      <c r="P743" s="317"/>
      <c r="Q743" s="317"/>
      <c r="R743" s="317"/>
      <c r="S743" s="317"/>
      <c r="T743" s="317"/>
      <c r="U743" s="317"/>
      <c r="V743" s="317"/>
      <c r="W743" s="317"/>
      <c r="X743" s="317"/>
      <c r="Y743" s="438"/>
      <c r="Z743" s="438"/>
      <c r="AA743" s="438"/>
      <c r="AB743" s="438"/>
      <c r="AC743" s="438"/>
      <c r="AD743" s="438"/>
      <c r="AE743" s="438"/>
      <c r="AF743" s="438"/>
      <c r="AG743" s="438"/>
      <c r="AH743" s="438"/>
      <c r="AI743" s="438"/>
      <c r="AJ743" s="438"/>
      <c r="AK743" s="438"/>
      <c r="AL743" s="438"/>
      <c r="AM743" s="332"/>
    </row>
    <row r="744" spans="1:40" ht="15.75" collapsed="1">
      <c r="B744" s="353" t="s">
        <v>314</v>
      </c>
      <c r="C744" s="355"/>
      <c r="D744" s="355">
        <f>SUM(D587:D742)</f>
        <v>0</v>
      </c>
      <c r="E744" s="355"/>
      <c r="F744" s="355"/>
      <c r="G744" s="355"/>
      <c r="H744" s="355"/>
      <c r="I744" s="355"/>
      <c r="J744" s="355"/>
      <c r="K744" s="355"/>
      <c r="L744" s="355"/>
      <c r="M744" s="355"/>
      <c r="N744" s="355"/>
      <c r="O744" s="355">
        <f>SUM(O587:X742)</f>
        <v>0</v>
      </c>
      <c r="P744" s="355"/>
      <c r="Q744" s="355"/>
      <c r="R744" s="355"/>
      <c r="S744" s="355"/>
      <c r="T744" s="355"/>
      <c r="U744" s="355"/>
      <c r="V744" s="355"/>
      <c r="W744" s="355"/>
      <c r="X744" s="355"/>
      <c r="Y744" s="355">
        <f>IF(Y585="kWh",SUMPRODUCT(D587:D742,Y587:Y742))</f>
        <v>0</v>
      </c>
      <c r="Z744" s="355">
        <f>IF(Z585="kWh",SUMPRODUCT(D587:D742,Z587:Z742))</f>
        <v>0</v>
      </c>
      <c r="AA744" s="355">
        <f>IF(AA585="kw",SUMPRODUCT(N587:N742,O587:O742,AA587:AA742),SUMPRODUCT(D587:D742,AA587:AA742))</f>
        <v>0</v>
      </c>
      <c r="AB744" s="355">
        <f>IF(AB585="kw",SUMPRODUCT(N587:N742,O587:O742,AB587:AB742),SUMPRODUCT(D587:D742,AB587:AB742))</f>
        <v>0</v>
      </c>
      <c r="AC744" s="355">
        <f>IF(AC585="kw",SUMPRODUCT(N587:N742,O587:O742,AC587:AC742),SUMPRODUCT(D587:D742,AC587:AC742))</f>
        <v>0</v>
      </c>
      <c r="AD744" s="355">
        <f>IF(AD585="kw",SUMPRODUCT(N587:N742,O587:O742,AD587:AD742),SUMPRODUCT(D587:D742,AD587:AD742))</f>
        <v>0</v>
      </c>
      <c r="AE744" s="355">
        <f>IF(AE585="kw",SUMPRODUCT(N587:N742,O587:O742,AE587:AE742),SUMPRODUCT(D587:D742,AE587:AE742))</f>
        <v>0</v>
      </c>
      <c r="AF744" s="355">
        <f>IF(AF585="kw",SUMPRODUCT(N587:N742,O587:O742,AF587:AF742),SUMPRODUCT(D587:D742,AF587:AF742))</f>
        <v>0</v>
      </c>
      <c r="AG744" s="355">
        <f>IF(AG585="kw",SUMPRODUCT(N587:N742,O587:O742,AG587:AG742),SUMPRODUCT(D587:D742,AG587:AG742))</f>
        <v>0</v>
      </c>
      <c r="AH744" s="355">
        <f>IF(AH585="kw",SUMPRODUCT(N587:N742,O587:O742,AH587:AH742),SUMPRODUCT(D587:D742,AH587:AH742))</f>
        <v>0</v>
      </c>
      <c r="AI744" s="355">
        <f>IF(AI585="kw",SUMPRODUCT(N587:N742,O587:O742,AI587:AI742),SUMPRODUCT(D587:D742,AI587:AI742))</f>
        <v>0</v>
      </c>
      <c r="AJ744" s="355">
        <f>IF(AJ585="kw",SUMPRODUCT(N587:N742,O587:O742,AJ587:AJ742),SUMPRODUCT(D587:D742,AJ587:AJ742))</f>
        <v>0</v>
      </c>
      <c r="AK744" s="355">
        <f>IF(AK585="kw",SUMPRODUCT(N587:N742,O587:O742,AK587:AK742),SUMPRODUCT(D587:D742,AK587:AK742))</f>
        <v>0</v>
      </c>
      <c r="AL744" s="355">
        <f>IF(AL585="kw",SUMPRODUCT(N587:N742,O587:O742,AL587:AL742),SUMPRODUCT(D587:D742,AL587:AL742))</f>
        <v>0</v>
      </c>
      <c r="AM744" s="356"/>
    </row>
    <row r="745" spans="1:40" ht="15.75">
      <c r="B745" s="417" t="s">
        <v>315</v>
      </c>
      <c r="C745" s="418"/>
      <c r="D745" s="418"/>
      <c r="E745" s="418"/>
      <c r="F745" s="418"/>
      <c r="G745" s="418"/>
      <c r="H745" s="418"/>
      <c r="I745" s="418"/>
      <c r="J745" s="418"/>
      <c r="K745" s="418"/>
      <c r="L745" s="418"/>
      <c r="M745" s="418"/>
      <c r="N745" s="418"/>
      <c r="O745" s="418"/>
      <c r="P745" s="418"/>
      <c r="Q745" s="418"/>
      <c r="R745" s="418"/>
      <c r="S745" s="418"/>
      <c r="T745" s="418"/>
      <c r="U745" s="418"/>
      <c r="V745" s="418"/>
      <c r="W745" s="418"/>
      <c r="X745" s="418"/>
      <c r="Y745" s="418">
        <f>HLOOKUP(Y401,'2. LRAMVA Threshold'!$B$42:$Q$53,10,FALSE)</f>
        <v>0</v>
      </c>
      <c r="Z745" s="418">
        <f>HLOOKUP(Z401,'2. LRAMVA Threshold'!$B$42:$Q$53,10,FALSE)</f>
        <v>0</v>
      </c>
      <c r="AA745" s="418">
        <f>HLOOKUP(AA401,'2. LRAMVA Threshold'!$B$42:$Q$53,10,FALSE)</f>
        <v>0</v>
      </c>
      <c r="AB745" s="418">
        <f>HLOOKUP(AB401,'2. LRAMVA Threshold'!$B$42:$Q$53,10,FALSE)</f>
        <v>0</v>
      </c>
      <c r="AC745" s="418">
        <f>HLOOKUP(AC401,'2. LRAMVA Threshold'!$B$42:$Q$53,10,FALSE)</f>
        <v>0</v>
      </c>
      <c r="AD745" s="418">
        <f>HLOOKUP(AD401,'2. LRAMVA Threshold'!$B$42:$Q$53,10,FALSE)</f>
        <v>0</v>
      </c>
      <c r="AE745" s="418">
        <f>HLOOKUP(AE401,'2. LRAMVA Threshold'!$B$42:$Q$53,10,FALSE)</f>
        <v>0</v>
      </c>
      <c r="AF745" s="418">
        <f>HLOOKUP(AF401,'2. LRAMVA Threshold'!$B$42:$Q$53,10,FALSE)</f>
        <v>0</v>
      </c>
      <c r="AG745" s="418">
        <f>HLOOKUP(AG401,'2. LRAMVA Threshold'!$B$42:$Q$53,10,FALSE)</f>
        <v>0</v>
      </c>
      <c r="AH745" s="418">
        <f>HLOOKUP(AH401,'2. LRAMVA Threshold'!$B$42:$Q$53,10,FALSE)</f>
        <v>0</v>
      </c>
      <c r="AI745" s="418">
        <f>HLOOKUP(AI401,'2. LRAMVA Threshold'!$B$42:$Q$53,10,FALSE)</f>
        <v>0</v>
      </c>
      <c r="AJ745" s="418">
        <f>HLOOKUP(AJ401,'2. LRAMVA Threshold'!$B$42:$Q$53,10,FALSE)</f>
        <v>0</v>
      </c>
      <c r="AK745" s="418">
        <f>HLOOKUP(AK401,'2. LRAMVA Threshold'!$B$42:$Q$53,10,FALSE)</f>
        <v>0</v>
      </c>
      <c r="AL745" s="418">
        <f>HLOOKUP(AL401,'2. LRAMVA Threshold'!$B$42:$Q$53,10,FALSE)</f>
        <v>0</v>
      </c>
      <c r="AM745" s="468"/>
    </row>
    <row r="746" spans="1:40">
      <c r="B746" s="420"/>
      <c r="C746" s="458"/>
      <c r="D746" s="459"/>
      <c r="E746" s="459"/>
      <c r="F746" s="459"/>
      <c r="G746" s="459"/>
      <c r="H746" s="459"/>
      <c r="I746" s="459"/>
      <c r="J746" s="459"/>
      <c r="K746" s="459"/>
      <c r="L746" s="459"/>
      <c r="M746" s="459"/>
      <c r="N746" s="459"/>
      <c r="O746" s="460"/>
      <c r="P746" s="459"/>
      <c r="Q746" s="459"/>
      <c r="R746" s="459"/>
      <c r="S746" s="461"/>
      <c r="T746" s="461"/>
      <c r="U746" s="461"/>
      <c r="V746" s="461"/>
      <c r="W746" s="459"/>
      <c r="X746" s="459"/>
      <c r="Y746" s="462"/>
      <c r="Z746" s="462"/>
      <c r="AA746" s="462"/>
      <c r="AB746" s="462"/>
      <c r="AC746" s="462"/>
      <c r="AD746" s="462"/>
      <c r="AE746" s="462"/>
      <c r="AF746" s="425"/>
      <c r="AG746" s="425"/>
      <c r="AH746" s="425"/>
      <c r="AI746" s="425"/>
      <c r="AJ746" s="425"/>
      <c r="AK746" s="425"/>
      <c r="AL746" s="425"/>
      <c r="AM746" s="426"/>
    </row>
    <row r="747" spans="1:40">
      <c r="B747" s="350" t="s">
        <v>316</v>
      </c>
      <c r="C747" s="364"/>
      <c r="D747" s="364"/>
      <c r="E747" s="402"/>
      <c r="F747" s="402"/>
      <c r="G747" s="402"/>
      <c r="H747" s="402"/>
      <c r="I747" s="402"/>
      <c r="J747" s="402"/>
      <c r="K747" s="402"/>
      <c r="L747" s="402"/>
      <c r="M747" s="402"/>
      <c r="N747" s="402"/>
      <c r="O747" s="317"/>
      <c r="P747" s="366"/>
      <c r="Q747" s="366"/>
      <c r="R747" s="366"/>
      <c r="S747" s="365"/>
      <c r="T747" s="365"/>
      <c r="U747" s="365"/>
      <c r="V747" s="365"/>
      <c r="W747" s="366"/>
      <c r="X747" s="366"/>
      <c r="Y747" s="367">
        <f>HLOOKUP(Y$35,'3.  Distribution Rates'!$C$122:$P$133,10,FALSE)</f>
        <v>0</v>
      </c>
      <c r="Z747" s="367">
        <f>HLOOKUP(Z$35,'3.  Distribution Rates'!$C$122:$P$133,10,FALSE)</f>
        <v>0</v>
      </c>
      <c r="AA747" s="367">
        <f>HLOOKUP(AA$35,'3.  Distribution Rates'!$C$122:$P$133,10,FALSE)</f>
        <v>0</v>
      </c>
      <c r="AB747" s="367">
        <f>HLOOKUP(AB$35,'3.  Distribution Rates'!$C$122:$P$133,10,FALSE)</f>
        <v>0</v>
      </c>
      <c r="AC747" s="367">
        <f>HLOOKUP(AC$35,'3.  Distribution Rates'!$C$122:$P$133,10,FALSE)</f>
        <v>0</v>
      </c>
      <c r="AD747" s="367">
        <f>HLOOKUP(AD$35,'3.  Distribution Rates'!$C$122:$P$133,10,FALSE)</f>
        <v>0</v>
      </c>
      <c r="AE747" s="367">
        <f>HLOOKUP(AE$35,'3.  Distribution Rates'!$C$122:$P$133,10,FALSE)</f>
        <v>0</v>
      </c>
      <c r="AF747" s="367">
        <f>HLOOKUP(AF$35,'3.  Distribution Rates'!$C$122:$P$133,10,FALSE)</f>
        <v>0</v>
      </c>
      <c r="AG747" s="367">
        <f>HLOOKUP(AG$35,'3.  Distribution Rates'!$C$122:$P$133,10,FALSE)</f>
        <v>0</v>
      </c>
      <c r="AH747" s="367">
        <f>HLOOKUP(AH$35,'3.  Distribution Rates'!$C$122:$P$133,10,FALSE)</f>
        <v>0</v>
      </c>
      <c r="AI747" s="367">
        <f>HLOOKUP(AI$35,'3.  Distribution Rates'!$C$122:$P$133,10,FALSE)</f>
        <v>0</v>
      </c>
      <c r="AJ747" s="367">
        <f>HLOOKUP(AJ$35,'3.  Distribution Rates'!$C$122:$P$133,10,FALSE)</f>
        <v>0</v>
      </c>
      <c r="AK747" s="367">
        <f>HLOOKUP(AK$35,'3.  Distribution Rates'!$C$122:$P$133,10,FALSE)</f>
        <v>0</v>
      </c>
      <c r="AL747" s="367">
        <f>HLOOKUP(AL$35,'3.  Distribution Rates'!$C$122:$P$133,10,FALSE)</f>
        <v>0</v>
      </c>
      <c r="AM747" s="374"/>
      <c r="AN747" s="469"/>
    </row>
    <row r="748" spans="1:40">
      <c r="B748" s="350" t="s">
        <v>317</v>
      </c>
      <c r="C748" s="371"/>
      <c r="D748" s="335"/>
      <c r="E748" s="305"/>
      <c r="F748" s="305"/>
      <c r="G748" s="305"/>
      <c r="H748" s="305"/>
      <c r="I748" s="305"/>
      <c r="J748" s="305"/>
      <c r="K748" s="305"/>
      <c r="L748" s="305"/>
      <c r="M748" s="305"/>
      <c r="N748" s="305"/>
      <c r="O748" s="317"/>
      <c r="P748" s="305"/>
      <c r="Q748" s="305"/>
      <c r="R748" s="305"/>
      <c r="S748" s="335"/>
      <c r="T748" s="335"/>
      <c r="U748" s="335"/>
      <c r="V748" s="335"/>
      <c r="W748" s="305"/>
      <c r="X748" s="305"/>
      <c r="Y748" s="404">
        <f>'4.  2011-2014 LRAM'!Y141*Y747</f>
        <v>0</v>
      </c>
      <c r="Z748" s="404">
        <f>'4.  2011-2014 LRAM'!Z141*Z747</f>
        <v>0</v>
      </c>
      <c r="AA748" s="404">
        <f>'4.  2011-2014 LRAM'!AA141*AA747</f>
        <v>0</v>
      </c>
      <c r="AB748" s="404">
        <f>'4.  2011-2014 LRAM'!AB141*AB747</f>
        <v>0</v>
      </c>
      <c r="AC748" s="404">
        <f>'4.  2011-2014 LRAM'!AC141*AC747</f>
        <v>0</v>
      </c>
      <c r="AD748" s="404">
        <f>'4.  2011-2014 LRAM'!AD141*AD747</f>
        <v>0</v>
      </c>
      <c r="AE748" s="404">
        <f>'4.  2011-2014 LRAM'!AE141*AE747</f>
        <v>0</v>
      </c>
      <c r="AF748" s="404">
        <f>'4.  2011-2014 LRAM'!AF141*AF747</f>
        <v>0</v>
      </c>
      <c r="AG748" s="404">
        <f>'4.  2011-2014 LRAM'!AG141*AG747</f>
        <v>0</v>
      </c>
      <c r="AH748" s="404">
        <f>'4.  2011-2014 LRAM'!AH141*AH747</f>
        <v>0</v>
      </c>
      <c r="AI748" s="404">
        <f>'4.  2011-2014 LRAM'!AI141*AI747</f>
        <v>0</v>
      </c>
      <c r="AJ748" s="404">
        <f>'4.  2011-2014 LRAM'!AJ141*AJ747</f>
        <v>0</v>
      </c>
      <c r="AK748" s="404">
        <f>'4.  2011-2014 LRAM'!AK141*AK747</f>
        <v>0</v>
      </c>
      <c r="AL748" s="404">
        <f>'4.  2011-2014 LRAM'!AL141*AL747</f>
        <v>0</v>
      </c>
      <c r="AM748" s="403">
        <f t="shared" ref="AM748:AM755" si="2280">SUM(Y748:AL748)</f>
        <v>0</v>
      </c>
      <c r="AN748" s="469"/>
    </row>
    <row r="749" spans="1:40">
      <c r="B749" s="350" t="s">
        <v>318</v>
      </c>
      <c r="C749" s="371"/>
      <c r="D749" s="335"/>
      <c r="E749" s="305"/>
      <c r="F749" s="305"/>
      <c r="G749" s="305"/>
      <c r="H749" s="305"/>
      <c r="I749" s="305"/>
      <c r="J749" s="305"/>
      <c r="K749" s="305"/>
      <c r="L749" s="305"/>
      <c r="M749" s="305"/>
      <c r="N749" s="305"/>
      <c r="O749" s="317"/>
      <c r="P749" s="305"/>
      <c r="Q749" s="305"/>
      <c r="R749" s="305"/>
      <c r="S749" s="335"/>
      <c r="T749" s="335"/>
      <c r="U749" s="335"/>
      <c r="V749" s="335"/>
      <c r="W749" s="305"/>
      <c r="X749" s="305"/>
      <c r="Y749" s="404">
        <f>'4.  2011-2014 LRAM'!Y270*Y747</f>
        <v>0</v>
      </c>
      <c r="Z749" s="404">
        <f>'4.  2011-2014 LRAM'!Z270*Z747</f>
        <v>0</v>
      </c>
      <c r="AA749" s="404">
        <f>'4.  2011-2014 LRAM'!AA270*AA747</f>
        <v>0</v>
      </c>
      <c r="AB749" s="404">
        <f>'4.  2011-2014 LRAM'!AB270*AB747</f>
        <v>0</v>
      </c>
      <c r="AC749" s="404">
        <f>'4.  2011-2014 LRAM'!AC270*AC747</f>
        <v>0</v>
      </c>
      <c r="AD749" s="404">
        <f>'4.  2011-2014 LRAM'!AD270*AD747</f>
        <v>0</v>
      </c>
      <c r="AE749" s="404">
        <f>'4.  2011-2014 LRAM'!AE270*AE747</f>
        <v>0</v>
      </c>
      <c r="AF749" s="404">
        <f>'4.  2011-2014 LRAM'!AF270*AF747</f>
        <v>0</v>
      </c>
      <c r="AG749" s="404">
        <f>'4.  2011-2014 LRAM'!AG270*AG747</f>
        <v>0</v>
      </c>
      <c r="AH749" s="404">
        <f>'4.  2011-2014 LRAM'!AH270*AH747</f>
        <v>0</v>
      </c>
      <c r="AI749" s="404">
        <f>'4.  2011-2014 LRAM'!AI270*AI747</f>
        <v>0</v>
      </c>
      <c r="AJ749" s="404">
        <f>'4.  2011-2014 LRAM'!AJ270*AJ747</f>
        <v>0</v>
      </c>
      <c r="AK749" s="404">
        <f>'4.  2011-2014 LRAM'!AK270*AK747</f>
        <v>0</v>
      </c>
      <c r="AL749" s="404">
        <f>'4.  2011-2014 LRAM'!AL270*AL747</f>
        <v>0</v>
      </c>
      <c r="AM749" s="403">
        <f t="shared" si="2280"/>
        <v>0</v>
      </c>
      <c r="AN749" s="469"/>
    </row>
    <row r="750" spans="1:40">
      <c r="B750" s="350" t="s">
        <v>319</v>
      </c>
      <c r="C750" s="371"/>
      <c r="D750" s="335"/>
      <c r="E750" s="305"/>
      <c r="F750" s="305"/>
      <c r="G750" s="305"/>
      <c r="H750" s="305"/>
      <c r="I750" s="305"/>
      <c r="J750" s="305"/>
      <c r="K750" s="305"/>
      <c r="L750" s="305"/>
      <c r="M750" s="305"/>
      <c r="N750" s="305"/>
      <c r="O750" s="317"/>
      <c r="P750" s="305"/>
      <c r="Q750" s="305"/>
      <c r="R750" s="305"/>
      <c r="S750" s="335"/>
      <c r="T750" s="335"/>
      <c r="U750" s="335"/>
      <c r="V750" s="335"/>
      <c r="W750" s="305"/>
      <c r="X750" s="305"/>
      <c r="Y750" s="404">
        <f>'4.  2011-2014 LRAM'!Y399*Y747</f>
        <v>0</v>
      </c>
      <c r="Z750" s="404">
        <f>'4.  2011-2014 LRAM'!Z399*Z747</f>
        <v>0</v>
      </c>
      <c r="AA750" s="404">
        <f>'4.  2011-2014 LRAM'!AA399*AA747</f>
        <v>0</v>
      </c>
      <c r="AB750" s="404">
        <f>'4.  2011-2014 LRAM'!AB399*AB747</f>
        <v>0</v>
      </c>
      <c r="AC750" s="404">
        <f>'4.  2011-2014 LRAM'!AC399*AC747</f>
        <v>0</v>
      </c>
      <c r="AD750" s="404">
        <f>'4.  2011-2014 LRAM'!AD399*AD747</f>
        <v>0</v>
      </c>
      <c r="AE750" s="404">
        <f>'4.  2011-2014 LRAM'!AE399*AE747</f>
        <v>0</v>
      </c>
      <c r="AF750" s="404">
        <f>'4.  2011-2014 LRAM'!AF399*AF747</f>
        <v>0</v>
      </c>
      <c r="AG750" s="404">
        <f>'4.  2011-2014 LRAM'!AG399*AG747</f>
        <v>0</v>
      </c>
      <c r="AH750" s="404">
        <f>'4.  2011-2014 LRAM'!AH399*AH747</f>
        <v>0</v>
      </c>
      <c r="AI750" s="404">
        <f>'4.  2011-2014 LRAM'!AI399*AI747</f>
        <v>0</v>
      </c>
      <c r="AJ750" s="404">
        <f>'4.  2011-2014 LRAM'!AJ399*AJ747</f>
        <v>0</v>
      </c>
      <c r="AK750" s="404">
        <f>'4.  2011-2014 LRAM'!AK399*AK747</f>
        <v>0</v>
      </c>
      <c r="AL750" s="404">
        <f>'4.  2011-2014 LRAM'!AL399*AL747</f>
        <v>0</v>
      </c>
      <c r="AM750" s="403">
        <f t="shared" si="2280"/>
        <v>0</v>
      </c>
      <c r="AN750" s="469"/>
    </row>
    <row r="751" spans="1:40">
      <c r="B751" s="350" t="s">
        <v>320</v>
      </c>
      <c r="C751" s="371"/>
      <c r="D751" s="335"/>
      <c r="E751" s="305"/>
      <c r="F751" s="305"/>
      <c r="G751" s="305"/>
      <c r="H751" s="305"/>
      <c r="I751" s="305"/>
      <c r="J751" s="305"/>
      <c r="K751" s="305"/>
      <c r="L751" s="305"/>
      <c r="M751" s="305"/>
      <c r="N751" s="305"/>
      <c r="O751" s="317"/>
      <c r="P751" s="305"/>
      <c r="Q751" s="305"/>
      <c r="R751" s="305"/>
      <c r="S751" s="335"/>
      <c r="T751" s="335"/>
      <c r="U751" s="335"/>
      <c r="V751" s="335"/>
      <c r="W751" s="305"/>
      <c r="X751" s="305"/>
      <c r="Y751" s="404">
        <f>'4.  2011-2014 LRAM'!Y529*Y747</f>
        <v>0</v>
      </c>
      <c r="Z751" s="404">
        <f>'4.  2011-2014 LRAM'!Z529*Z747</f>
        <v>0</v>
      </c>
      <c r="AA751" s="404">
        <f>'4.  2011-2014 LRAM'!AA529*AA747</f>
        <v>0</v>
      </c>
      <c r="AB751" s="404">
        <f>'4.  2011-2014 LRAM'!AB529*AB747</f>
        <v>0</v>
      </c>
      <c r="AC751" s="404">
        <f>'4.  2011-2014 LRAM'!AC529*AC747</f>
        <v>0</v>
      </c>
      <c r="AD751" s="404">
        <f>'4.  2011-2014 LRAM'!AD529*AD747</f>
        <v>0</v>
      </c>
      <c r="AE751" s="404">
        <f>'4.  2011-2014 LRAM'!AE529*AE747</f>
        <v>0</v>
      </c>
      <c r="AF751" s="404">
        <f>'4.  2011-2014 LRAM'!AF529*AF747</f>
        <v>0</v>
      </c>
      <c r="AG751" s="404">
        <f>'4.  2011-2014 LRAM'!AG529*AG747</f>
        <v>0</v>
      </c>
      <c r="AH751" s="404">
        <f>'4.  2011-2014 LRAM'!AH529*AH747</f>
        <v>0</v>
      </c>
      <c r="AI751" s="404">
        <f>'4.  2011-2014 LRAM'!AI529*AI747</f>
        <v>0</v>
      </c>
      <c r="AJ751" s="404">
        <f>'4.  2011-2014 LRAM'!AJ529*AJ747</f>
        <v>0</v>
      </c>
      <c r="AK751" s="404">
        <f>'4.  2011-2014 LRAM'!AK529*AK747</f>
        <v>0</v>
      </c>
      <c r="AL751" s="404">
        <f>'4.  2011-2014 LRAM'!AL529*AL747</f>
        <v>0</v>
      </c>
      <c r="AM751" s="403">
        <f t="shared" si="2280"/>
        <v>0</v>
      </c>
      <c r="AN751" s="469"/>
    </row>
    <row r="752" spans="1:40">
      <c r="B752" s="350" t="s">
        <v>321</v>
      </c>
      <c r="C752" s="371"/>
      <c r="D752" s="335"/>
      <c r="E752" s="305"/>
      <c r="F752" s="305"/>
      <c r="G752" s="305"/>
      <c r="H752" s="305"/>
      <c r="I752" s="305"/>
      <c r="J752" s="305"/>
      <c r="K752" s="305"/>
      <c r="L752" s="305"/>
      <c r="M752" s="305"/>
      <c r="N752" s="305"/>
      <c r="O752" s="317"/>
      <c r="P752" s="305"/>
      <c r="Q752" s="305"/>
      <c r="R752" s="305"/>
      <c r="S752" s="335"/>
      <c r="T752" s="335"/>
      <c r="U752" s="335"/>
      <c r="V752" s="335"/>
      <c r="W752" s="305"/>
      <c r="X752" s="305"/>
      <c r="Y752" s="404">
        <f t="shared" ref="Y752:AL752" si="2281">Y210*Y747</f>
        <v>0</v>
      </c>
      <c r="Z752" s="404">
        <f t="shared" si="2281"/>
        <v>0</v>
      </c>
      <c r="AA752" s="404">
        <f t="shared" si="2281"/>
        <v>0</v>
      </c>
      <c r="AB752" s="404">
        <f t="shared" si="2281"/>
        <v>0</v>
      </c>
      <c r="AC752" s="404">
        <f t="shared" si="2281"/>
        <v>0</v>
      </c>
      <c r="AD752" s="404">
        <f t="shared" si="2281"/>
        <v>0</v>
      </c>
      <c r="AE752" s="404">
        <f t="shared" si="2281"/>
        <v>0</v>
      </c>
      <c r="AF752" s="404">
        <f t="shared" si="2281"/>
        <v>0</v>
      </c>
      <c r="AG752" s="404">
        <f t="shared" si="2281"/>
        <v>0</v>
      </c>
      <c r="AH752" s="404">
        <f t="shared" si="2281"/>
        <v>0</v>
      </c>
      <c r="AI752" s="404">
        <f t="shared" si="2281"/>
        <v>0</v>
      </c>
      <c r="AJ752" s="404">
        <f t="shared" si="2281"/>
        <v>0</v>
      </c>
      <c r="AK752" s="404">
        <f t="shared" si="2281"/>
        <v>0</v>
      </c>
      <c r="AL752" s="404">
        <f t="shared" si="2281"/>
        <v>0</v>
      </c>
      <c r="AM752" s="403">
        <f t="shared" si="2280"/>
        <v>0</v>
      </c>
      <c r="AN752" s="469"/>
    </row>
    <row r="753" spans="1:40">
      <c r="B753" s="350" t="s">
        <v>322</v>
      </c>
      <c r="C753" s="371"/>
      <c r="D753" s="335"/>
      <c r="E753" s="305"/>
      <c r="F753" s="305"/>
      <c r="G753" s="305"/>
      <c r="H753" s="305"/>
      <c r="I753" s="305"/>
      <c r="J753" s="305"/>
      <c r="K753" s="305"/>
      <c r="L753" s="305"/>
      <c r="M753" s="305"/>
      <c r="N753" s="305"/>
      <c r="O753" s="317"/>
      <c r="P753" s="305"/>
      <c r="Q753" s="305"/>
      <c r="R753" s="305"/>
      <c r="S753" s="335"/>
      <c r="T753" s="335"/>
      <c r="U753" s="335"/>
      <c r="V753" s="335"/>
      <c r="W753" s="305"/>
      <c r="X753" s="305"/>
      <c r="Y753" s="404">
        <f t="shared" ref="Y753:AL753" si="2282">Y393*Y747</f>
        <v>0</v>
      </c>
      <c r="Z753" s="404">
        <f t="shared" si="2282"/>
        <v>0</v>
      </c>
      <c r="AA753" s="404">
        <f t="shared" si="2282"/>
        <v>0</v>
      </c>
      <c r="AB753" s="404">
        <f t="shared" si="2282"/>
        <v>0</v>
      </c>
      <c r="AC753" s="404">
        <f t="shared" si="2282"/>
        <v>0</v>
      </c>
      <c r="AD753" s="404">
        <f t="shared" si="2282"/>
        <v>0</v>
      </c>
      <c r="AE753" s="404">
        <f t="shared" si="2282"/>
        <v>0</v>
      </c>
      <c r="AF753" s="404">
        <f t="shared" si="2282"/>
        <v>0</v>
      </c>
      <c r="AG753" s="404">
        <f t="shared" si="2282"/>
        <v>0</v>
      </c>
      <c r="AH753" s="404">
        <f t="shared" si="2282"/>
        <v>0</v>
      </c>
      <c r="AI753" s="404">
        <f t="shared" si="2282"/>
        <v>0</v>
      </c>
      <c r="AJ753" s="404">
        <f t="shared" si="2282"/>
        <v>0</v>
      </c>
      <c r="AK753" s="404">
        <f t="shared" si="2282"/>
        <v>0</v>
      </c>
      <c r="AL753" s="404">
        <f t="shared" si="2282"/>
        <v>0</v>
      </c>
      <c r="AM753" s="403">
        <f t="shared" si="2280"/>
        <v>0</v>
      </c>
      <c r="AN753" s="469"/>
    </row>
    <row r="754" spans="1:40">
      <c r="B754" s="350" t="s">
        <v>323</v>
      </c>
      <c r="C754" s="371"/>
      <c r="D754" s="335"/>
      <c r="E754" s="305"/>
      <c r="F754" s="305"/>
      <c r="G754" s="305"/>
      <c r="H754" s="305"/>
      <c r="I754" s="305"/>
      <c r="J754" s="305"/>
      <c r="K754" s="305"/>
      <c r="L754" s="305"/>
      <c r="M754" s="305"/>
      <c r="N754" s="305"/>
      <c r="O754" s="317"/>
      <c r="P754" s="305"/>
      <c r="Q754" s="305"/>
      <c r="R754" s="305"/>
      <c r="S754" s="335"/>
      <c r="T754" s="335"/>
      <c r="U754" s="335"/>
      <c r="V754" s="335"/>
      <c r="W754" s="305"/>
      <c r="X754" s="305"/>
      <c r="Y754" s="404">
        <f t="shared" ref="Y754:AL754" si="2283">Y576*Y747</f>
        <v>0</v>
      </c>
      <c r="Z754" s="404">
        <f t="shared" si="2283"/>
        <v>0</v>
      </c>
      <c r="AA754" s="404">
        <f t="shared" si="2283"/>
        <v>0</v>
      </c>
      <c r="AB754" s="404">
        <f t="shared" si="2283"/>
        <v>0</v>
      </c>
      <c r="AC754" s="404">
        <f t="shared" si="2283"/>
        <v>0</v>
      </c>
      <c r="AD754" s="404">
        <f t="shared" si="2283"/>
        <v>0</v>
      </c>
      <c r="AE754" s="404">
        <f t="shared" si="2283"/>
        <v>0</v>
      </c>
      <c r="AF754" s="404">
        <f t="shared" si="2283"/>
        <v>0</v>
      </c>
      <c r="AG754" s="404">
        <f t="shared" si="2283"/>
        <v>0</v>
      </c>
      <c r="AH754" s="404">
        <f t="shared" si="2283"/>
        <v>0</v>
      </c>
      <c r="AI754" s="404">
        <f t="shared" si="2283"/>
        <v>0</v>
      </c>
      <c r="AJ754" s="404">
        <f t="shared" si="2283"/>
        <v>0</v>
      </c>
      <c r="AK754" s="404">
        <f t="shared" si="2283"/>
        <v>0</v>
      </c>
      <c r="AL754" s="404">
        <f t="shared" si="2283"/>
        <v>0</v>
      </c>
      <c r="AM754" s="403">
        <f t="shared" si="2280"/>
        <v>0</v>
      </c>
      <c r="AN754" s="469"/>
    </row>
    <row r="755" spans="1:40">
      <c r="B755" s="350" t="s">
        <v>324</v>
      </c>
      <c r="C755" s="371"/>
      <c r="D755" s="335"/>
      <c r="E755" s="305"/>
      <c r="F755" s="305"/>
      <c r="G755" s="305"/>
      <c r="H755" s="305"/>
      <c r="I755" s="305"/>
      <c r="J755" s="305"/>
      <c r="K755" s="305"/>
      <c r="L755" s="305"/>
      <c r="M755" s="305"/>
      <c r="N755" s="305"/>
      <c r="O755" s="317"/>
      <c r="P755" s="305"/>
      <c r="Q755" s="305"/>
      <c r="R755" s="305"/>
      <c r="S755" s="335"/>
      <c r="T755" s="335"/>
      <c r="U755" s="335"/>
      <c r="V755" s="335"/>
      <c r="W755" s="305"/>
      <c r="X755" s="305"/>
      <c r="Y755" s="404">
        <f>Y744*Y747</f>
        <v>0</v>
      </c>
      <c r="Z755" s="404">
        <f t="shared" ref="Z755:AL755" si="2284">Z744*Z747</f>
        <v>0</v>
      </c>
      <c r="AA755" s="404">
        <f t="shared" si="2284"/>
        <v>0</v>
      </c>
      <c r="AB755" s="404">
        <f t="shared" si="2284"/>
        <v>0</v>
      </c>
      <c r="AC755" s="404">
        <f t="shared" si="2284"/>
        <v>0</v>
      </c>
      <c r="AD755" s="404">
        <f t="shared" si="2284"/>
        <v>0</v>
      </c>
      <c r="AE755" s="404">
        <f t="shared" si="2284"/>
        <v>0</v>
      </c>
      <c r="AF755" s="404">
        <f t="shared" si="2284"/>
        <v>0</v>
      </c>
      <c r="AG755" s="404">
        <f t="shared" si="2284"/>
        <v>0</v>
      </c>
      <c r="AH755" s="404">
        <f t="shared" si="2284"/>
        <v>0</v>
      </c>
      <c r="AI755" s="404">
        <f t="shared" si="2284"/>
        <v>0</v>
      </c>
      <c r="AJ755" s="404">
        <f t="shared" si="2284"/>
        <v>0</v>
      </c>
      <c r="AK755" s="404">
        <f t="shared" si="2284"/>
        <v>0</v>
      </c>
      <c r="AL755" s="404">
        <f t="shared" si="2284"/>
        <v>0</v>
      </c>
      <c r="AM755" s="403">
        <f t="shared" si="2280"/>
        <v>0</v>
      </c>
      <c r="AN755" s="469"/>
    </row>
    <row r="756" spans="1:40" ht="15.75">
      <c r="B756" s="375" t="s">
        <v>325</v>
      </c>
      <c r="C756" s="371"/>
      <c r="D756" s="362"/>
      <c r="E756" s="360"/>
      <c r="F756" s="360"/>
      <c r="G756" s="360"/>
      <c r="H756" s="360"/>
      <c r="I756" s="360"/>
      <c r="J756" s="360"/>
      <c r="K756" s="360"/>
      <c r="L756" s="360"/>
      <c r="M756" s="360"/>
      <c r="N756" s="360"/>
      <c r="O756" s="326"/>
      <c r="P756" s="360"/>
      <c r="Q756" s="360"/>
      <c r="R756" s="360"/>
      <c r="S756" s="362"/>
      <c r="T756" s="362"/>
      <c r="U756" s="362"/>
      <c r="V756" s="362"/>
      <c r="W756" s="360"/>
      <c r="X756" s="360"/>
      <c r="Y756" s="372">
        <f>SUM(Y748:Y755)</f>
        <v>0</v>
      </c>
      <c r="Z756" s="372">
        <f t="shared" ref="Z756:AE756" si="2285">SUM(Z748:Z755)</f>
        <v>0</v>
      </c>
      <c r="AA756" s="372">
        <f t="shared" si="2285"/>
        <v>0</v>
      </c>
      <c r="AB756" s="372">
        <f t="shared" si="2285"/>
        <v>0</v>
      </c>
      <c r="AC756" s="372">
        <f t="shared" si="2285"/>
        <v>0</v>
      </c>
      <c r="AD756" s="372">
        <f t="shared" si="2285"/>
        <v>0</v>
      </c>
      <c r="AE756" s="372">
        <f t="shared" si="2285"/>
        <v>0</v>
      </c>
      <c r="AF756" s="372">
        <f t="shared" ref="AF756:AL756" si="2286">SUM(AF748:AF755)</f>
        <v>0</v>
      </c>
      <c r="AG756" s="372">
        <f t="shared" si="2286"/>
        <v>0</v>
      </c>
      <c r="AH756" s="372">
        <f t="shared" si="2286"/>
        <v>0</v>
      </c>
      <c r="AI756" s="372">
        <f t="shared" si="2286"/>
        <v>0</v>
      </c>
      <c r="AJ756" s="372">
        <f t="shared" si="2286"/>
        <v>0</v>
      </c>
      <c r="AK756" s="372">
        <f t="shared" si="2286"/>
        <v>0</v>
      </c>
      <c r="AL756" s="372">
        <f t="shared" si="2286"/>
        <v>0</v>
      </c>
      <c r="AM756" s="374">
        <f>SUM(AM748:AM755)</f>
        <v>0</v>
      </c>
      <c r="AN756" s="469"/>
    </row>
    <row r="757" spans="1:40" ht="15.75">
      <c r="B757" s="375" t="s">
        <v>326</v>
      </c>
      <c r="C757" s="371"/>
      <c r="D757" s="376"/>
      <c r="E757" s="360"/>
      <c r="F757" s="360"/>
      <c r="G757" s="360"/>
      <c r="H757" s="360"/>
      <c r="I757" s="360"/>
      <c r="J757" s="360"/>
      <c r="K757" s="360"/>
      <c r="L757" s="360"/>
      <c r="M757" s="360"/>
      <c r="N757" s="360"/>
      <c r="O757" s="326"/>
      <c r="P757" s="360"/>
      <c r="Q757" s="360"/>
      <c r="R757" s="360"/>
      <c r="S757" s="362"/>
      <c r="T757" s="362"/>
      <c r="U757" s="362"/>
      <c r="V757" s="362"/>
      <c r="W757" s="360"/>
      <c r="X757" s="360"/>
      <c r="Y757" s="373">
        <f>Y745*Y747</f>
        <v>0</v>
      </c>
      <c r="Z757" s="373">
        <f t="shared" ref="Z757:AE757" si="2287">Z745*Z747</f>
        <v>0</v>
      </c>
      <c r="AA757" s="373">
        <f t="shared" si="2287"/>
        <v>0</v>
      </c>
      <c r="AB757" s="373">
        <f t="shared" si="2287"/>
        <v>0</v>
      </c>
      <c r="AC757" s="373">
        <f t="shared" si="2287"/>
        <v>0</v>
      </c>
      <c r="AD757" s="373">
        <f t="shared" si="2287"/>
        <v>0</v>
      </c>
      <c r="AE757" s="373">
        <f t="shared" si="2287"/>
        <v>0</v>
      </c>
      <c r="AF757" s="373">
        <f t="shared" ref="AF757:AL757" si="2288">AF745*AF747</f>
        <v>0</v>
      </c>
      <c r="AG757" s="373">
        <f t="shared" si="2288"/>
        <v>0</v>
      </c>
      <c r="AH757" s="373">
        <f t="shared" si="2288"/>
        <v>0</v>
      </c>
      <c r="AI757" s="373">
        <f t="shared" si="2288"/>
        <v>0</v>
      </c>
      <c r="AJ757" s="373">
        <f t="shared" si="2288"/>
        <v>0</v>
      </c>
      <c r="AK757" s="373">
        <f t="shared" si="2288"/>
        <v>0</v>
      </c>
      <c r="AL757" s="373">
        <f t="shared" si="2288"/>
        <v>0</v>
      </c>
      <c r="AM757" s="374">
        <f>SUM(Y757:AL757)</f>
        <v>0</v>
      </c>
      <c r="AN757" s="469"/>
    </row>
    <row r="758" spans="1:40" ht="15.75">
      <c r="B758" s="375" t="s">
        <v>327</v>
      </c>
      <c r="C758" s="371"/>
      <c r="D758" s="376"/>
      <c r="E758" s="360"/>
      <c r="F758" s="360"/>
      <c r="G758" s="360"/>
      <c r="H758" s="360"/>
      <c r="I758" s="360"/>
      <c r="J758" s="360"/>
      <c r="K758" s="360"/>
      <c r="L758" s="360"/>
      <c r="M758" s="360"/>
      <c r="N758" s="360"/>
      <c r="O758" s="326"/>
      <c r="P758" s="360"/>
      <c r="Q758" s="360"/>
      <c r="R758" s="360"/>
      <c r="S758" s="376"/>
      <c r="T758" s="376"/>
      <c r="U758" s="376"/>
      <c r="V758" s="376"/>
      <c r="W758" s="360"/>
      <c r="X758" s="360"/>
      <c r="Y758" s="377"/>
      <c r="Z758" s="377"/>
      <c r="AA758" s="377"/>
      <c r="AB758" s="377"/>
      <c r="AC758" s="377"/>
      <c r="AD758" s="377"/>
      <c r="AE758" s="377"/>
      <c r="AF758" s="377"/>
      <c r="AG758" s="377"/>
      <c r="AH758" s="377"/>
      <c r="AI758" s="377"/>
      <c r="AJ758" s="377"/>
      <c r="AK758" s="377"/>
      <c r="AL758" s="377"/>
      <c r="AM758" s="374">
        <f>AM756-AM757</f>
        <v>0</v>
      </c>
      <c r="AN758" s="469"/>
    </row>
    <row r="759" spans="1:40">
      <c r="B759" s="350"/>
      <c r="C759" s="376"/>
      <c r="D759" s="376"/>
      <c r="E759" s="360"/>
      <c r="F759" s="360"/>
      <c r="G759" s="360"/>
      <c r="H759" s="360"/>
      <c r="I759" s="360"/>
      <c r="J759" s="360"/>
      <c r="K759" s="360"/>
      <c r="L759" s="360"/>
      <c r="M759" s="360"/>
      <c r="N759" s="360"/>
      <c r="O759" s="326"/>
      <c r="P759" s="360"/>
      <c r="Q759" s="360"/>
      <c r="R759" s="360"/>
      <c r="S759" s="376"/>
      <c r="T759" s="371"/>
      <c r="U759" s="376"/>
      <c r="V759" s="376"/>
      <c r="W759" s="360"/>
      <c r="X759" s="360"/>
      <c r="Y759" s="378"/>
      <c r="Z759" s="378"/>
      <c r="AA759" s="378"/>
      <c r="AB759" s="378"/>
      <c r="AC759" s="378"/>
      <c r="AD759" s="378"/>
      <c r="AE759" s="378"/>
      <c r="AF759" s="378"/>
      <c r="AG759" s="378"/>
      <c r="AH759" s="378"/>
      <c r="AI759" s="378"/>
      <c r="AJ759" s="378"/>
      <c r="AK759" s="378"/>
      <c r="AL759" s="378"/>
      <c r="AM759" s="374"/>
      <c r="AN759" s="469"/>
    </row>
    <row r="760" spans="1:40">
      <c r="B760" s="465" t="s">
        <v>328</v>
      </c>
      <c r="C760" s="330"/>
      <c r="D760" s="305"/>
      <c r="E760" s="305"/>
      <c r="F760" s="305"/>
      <c r="G760" s="305"/>
      <c r="H760" s="305"/>
      <c r="I760" s="305"/>
      <c r="J760" s="305"/>
      <c r="K760" s="305"/>
      <c r="L760" s="305"/>
      <c r="M760" s="305"/>
      <c r="N760" s="305"/>
      <c r="O760" s="383"/>
      <c r="P760" s="305"/>
      <c r="Q760" s="305"/>
      <c r="R760" s="305"/>
      <c r="S760" s="330"/>
      <c r="T760" s="335"/>
      <c r="U760" s="335"/>
      <c r="V760" s="305"/>
      <c r="W760" s="305"/>
      <c r="X760" s="335"/>
      <c r="Y760" s="317">
        <f>SUMPRODUCT(E587:E742,Y587:Y742)</f>
        <v>0</v>
      </c>
      <c r="Z760" s="317">
        <f>SUMPRODUCT(E587:E742,Z587:Z742)</f>
        <v>0</v>
      </c>
      <c r="AA760" s="317">
        <f t="shared" ref="AA760:AL760" si="2289">IF(AA585="kw",SUMPRODUCT($N$587:$N$742,$P$587:$P$742,AA587:AA742),SUMPRODUCT($E$587:$E$742,AA587:AA742))</f>
        <v>0</v>
      </c>
      <c r="AB760" s="317">
        <f t="shared" si="2289"/>
        <v>0</v>
      </c>
      <c r="AC760" s="317">
        <f t="shared" si="2289"/>
        <v>0</v>
      </c>
      <c r="AD760" s="317">
        <f t="shared" si="2289"/>
        <v>0</v>
      </c>
      <c r="AE760" s="317">
        <f t="shared" si="2289"/>
        <v>0</v>
      </c>
      <c r="AF760" s="317">
        <f t="shared" si="2289"/>
        <v>0</v>
      </c>
      <c r="AG760" s="317">
        <f t="shared" si="2289"/>
        <v>0</v>
      </c>
      <c r="AH760" s="317">
        <f t="shared" si="2289"/>
        <v>0</v>
      </c>
      <c r="AI760" s="317">
        <f t="shared" si="2289"/>
        <v>0</v>
      </c>
      <c r="AJ760" s="317">
        <f t="shared" si="2289"/>
        <v>0</v>
      </c>
      <c r="AK760" s="317">
        <f t="shared" si="2289"/>
        <v>0</v>
      </c>
      <c r="AL760" s="317">
        <f t="shared" si="2289"/>
        <v>0</v>
      </c>
      <c r="AM760" s="363"/>
    </row>
    <row r="761" spans="1:40">
      <c r="B761" s="466" t="s">
        <v>329</v>
      </c>
      <c r="C761" s="390"/>
      <c r="D761" s="410"/>
      <c r="E761" s="410"/>
      <c r="F761" s="410"/>
      <c r="G761" s="410"/>
      <c r="H761" s="410"/>
      <c r="I761" s="410"/>
      <c r="J761" s="410"/>
      <c r="K761" s="410"/>
      <c r="L761" s="410"/>
      <c r="M761" s="410"/>
      <c r="N761" s="410"/>
      <c r="O761" s="409"/>
      <c r="P761" s="410"/>
      <c r="Q761" s="410"/>
      <c r="R761" s="410"/>
      <c r="S761" s="390"/>
      <c r="T761" s="411"/>
      <c r="U761" s="411"/>
      <c r="V761" s="410"/>
      <c r="W761" s="410"/>
      <c r="X761" s="411"/>
      <c r="Y761" s="352">
        <f>SUMPRODUCT(F587:F742,Y587:Y742)</f>
        <v>0</v>
      </c>
      <c r="Z761" s="352">
        <f>SUMPRODUCT(F587:F742,Z587:Z742)</f>
        <v>0</v>
      </c>
      <c r="AA761" s="352">
        <f t="shared" ref="AA761:AL761" si="2290">IF(AA585="kw",SUMPRODUCT($N$587:$N$742,$Q$587:$Q$742,AA587:AA742),SUMPRODUCT($F$587:$F$742,AA587:AA742))</f>
        <v>0</v>
      </c>
      <c r="AB761" s="352">
        <f t="shared" si="2290"/>
        <v>0</v>
      </c>
      <c r="AC761" s="352">
        <f t="shared" si="2290"/>
        <v>0</v>
      </c>
      <c r="AD761" s="352">
        <f t="shared" si="2290"/>
        <v>0</v>
      </c>
      <c r="AE761" s="352">
        <f t="shared" si="2290"/>
        <v>0</v>
      </c>
      <c r="AF761" s="352">
        <f t="shared" si="2290"/>
        <v>0</v>
      </c>
      <c r="AG761" s="352">
        <f t="shared" si="2290"/>
        <v>0</v>
      </c>
      <c r="AH761" s="352">
        <f t="shared" si="2290"/>
        <v>0</v>
      </c>
      <c r="AI761" s="352">
        <f t="shared" si="2290"/>
        <v>0</v>
      </c>
      <c r="AJ761" s="352">
        <f t="shared" si="2290"/>
        <v>0</v>
      </c>
      <c r="AK761" s="352">
        <f t="shared" si="2290"/>
        <v>0</v>
      </c>
      <c r="AL761" s="352">
        <f t="shared" si="2290"/>
        <v>0</v>
      </c>
      <c r="AM761" s="412"/>
    </row>
    <row r="762" spans="1:40" ht="20.25" customHeight="1">
      <c r="B762" s="394" t="s">
        <v>226</v>
      </c>
      <c r="C762" s="413"/>
      <c r="D762" s="414"/>
      <c r="E762" s="414"/>
      <c r="F762" s="414"/>
      <c r="G762" s="414"/>
      <c r="H762" s="414"/>
      <c r="I762" s="414"/>
      <c r="J762" s="414"/>
      <c r="K762" s="414"/>
      <c r="L762" s="414"/>
      <c r="M762" s="414"/>
      <c r="N762" s="414"/>
      <c r="O762" s="414"/>
      <c r="P762" s="414"/>
      <c r="Q762" s="414"/>
      <c r="R762" s="414"/>
      <c r="S762" s="397"/>
      <c r="T762" s="398"/>
      <c r="U762" s="414"/>
      <c r="V762" s="414"/>
      <c r="W762" s="414"/>
      <c r="X762" s="414"/>
      <c r="Y762" s="435"/>
      <c r="Z762" s="435"/>
      <c r="AA762" s="435"/>
      <c r="AB762" s="435"/>
      <c r="AC762" s="435"/>
      <c r="AD762" s="435"/>
      <c r="AE762" s="435"/>
      <c r="AF762" s="435"/>
      <c r="AG762" s="435"/>
      <c r="AH762" s="435"/>
      <c r="AI762" s="435"/>
      <c r="AJ762" s="435"/>
      <c r="AK762" s="435"/>
      <c r="AL762" s="435"/>
      <c r="AM762" s="415"/>
    </row>
    <row r="765" spans="1:40" ht="15.75">
      <c r="B765" s="306" t="s">
        <v>330</v>
      </c>
      <c r="C765" s="307"/>
      <c r="D765" s="626" t="s">
        <v>588</v>
      </c>
      <c r="E765" s="279"/>
      <c r="F765" s="626" t="s">
        <v>599</v>
      </c>
      <c r="G765" s="279"/>
      <c r="H765" s="279"/>
      <c r="I765" s="279"/>
      <c r="J765" s="279"/>
      <c r="K765" s="279"/>
      <c r="L765" s="279"/>
      <c r="M765" s="279"/>
      <c r="N765" s="279"/>
      <c r="O765" s="307"/>
      <c r="P765" s="279"/>
      <c r="Q765" s="279"/>
      <c r="R765" s="279"/>
      <c r="S765" s="279"/>
      <c r="T765" s="279"/>
      <c r="U765" s="279"/>
      <c r="V765" s="279"/>
      <c r="W765" s="279"/>
      <c r="X765" s="279"/>
      <c r="Y765" s="296"/>
      <c r="Z765" s="293"/>
      <c r="AA765" s="293"/>
      <c r="AB765" s="293"/>
      <c r="AC765" s="293"/>
      <c r="AD765" s="293"/>
      <c r="AE765" s="293"/>
      <c r="AF765" s="293"/>
      <c r="AG765" s="293"/>
      <c r="AH765" s="293"/>
      <c r="AI765" s="293"/>
      <c r="AJ765" s="293"/>
      <c r="AK765" s="293"/>
      <c r="AL765" s="293"/>
    </row>
    <row r="766" spans="1:40" ht="33" customHeight="1">
      <c r="B766" s="795" t="s">
        <v>213</v>
      </c>
      <c r="C766" s="797" t="s">
        <v>33</v>
      </c>
      <c r="D766" s="310" t="s">
        <v>426</v>
      </c>
      <c r="E766" s="799" t="s">
        <v>211</v>
      </c>
      <c r="F766" s="800"/>
      <c r="G766" s="800"/>
      <c r="H766" s="800"/>
      <c r="I766" s="800"/>
      <c r="J766" s="800"/>
      <c r="K766" s="800"/>
      <c r="L766" s="800"/>
      <c r="M766" s="801"/>
      <c r="N766" s="802" t="s">
        <v>215</v>
      </c>
      <c r="O766" s="310" t="s">
        <v>427</v>
      </c>
      <c r="P766" s="799" t="s">
        <v>214</v>
      </c>
      <c r="Q766" s="800"/>
      <c r="R766" s="800"/>
      <c r="S766" s="800"/>
      <c r="T766" s="800"/>
      <c r="U766" s="800"/>
      <c r="V766" s="800"/>
      <c r="W766" s="800"/>
      <c r="X766" s="801"/>
      <c r="Y766" s="792" t="s">
        <v>246</v>
      </c>
      <c r="Z766" s="793"/>
      <c r="AA766" s="793"/>
      <c r="AB766" s="793"/>
      <c r="AC766" s="793"/>
      <c r="AD766" s="793"/>
      <c r="AE766" s="793"/>
      <c r="AF766" s="793"/>
      <c r="AG766" s="793"/>
      <c r="AH766" s="793"/>
      <c r="AI766" s="793"/>
      <c r="AJ766" s="793"/>
      <c r="AK766" s="793"/>
      <c r="AL766" s="793"/>
      <c r="AM766" s="794"/>
    </row>
    <row r="767" spans="1:40" ht="65.25" customHeight="1">
      <c r="B767" s="796"/>
      <c r="C767" s="798"/>
      <c r="D767" s="311">
        <v>2019</v>
      </c>
      <c r="E767" s="311">
        <v>2020</v>
      </c>
      <c r="F767" s="311">
        <v>2021</v>
      </c>
      <c r="G767" s="311">
        <v>2022</v>
      </c>
      <c r="H767" s="311">
        <v>2023</v>
      </c>
      <c r="I767" s="311">
        <v>2024</v>
      </c>
      <c r="J767" s="311">
        <v>2025</v>
      </c>
      <c r="K767" s="311">
        <v>2026</v>
      </c>
      <c r="L767" s="311">
        <v>2027</v>
      </c>
      <c r="M767" s="311">
        <v>2028</v>
      </c>
      <c r="N767" s="803"/>
      <c r="O767" s="311">
        <v>2019</v>
      </c>
      <c r="P767" s="311">
        <v>2020</v>
      </c>
      <c r="Q767" s="311">
        <v>2021</v>
      </c>
      <c r="R767" s="311">
        <v>2022</v>
      </c>
      <c r="S767" s="311">
        <v>2023</v>
      </c>
      <c r="T767" s="311">
        <v>2024</v>
      </c>
      <c r="U767" s="311">
        <v>2025</v>
      </c>
      <c r="V767" s="311">
        <v>2026</v>
      </c>
      <c r="W767" s="311">
        <v>2027</v>
      </c>
      <c r="X767" s="311">
        <v>2028</v>
      </c>
      <c r="Y767" s="311" t="str">
        <f>'1.  LRAMVA Summary'!D51</f>
        <v>Residential</v>
      </c>
      <c r="Z767" s="311" t="str">
        <f>'1.  LRAMVA Summary'!E51</f>
        <v>GS&lt;50 kW</v>
      </c>
      <c r="AA767" s="311" t="str">
        <f>'1.  LRAMVA Summary'!F51</f>
        <v>General Service 50 to 499 kW</v>
      </c>
      <c r="AB767" s="311" t="str">
        <f>'1.  LRAMVA Summary'!G51</f>
        <v>General Service 500 to 4,999 kW</v>
      </c>
      <c r="AC767" s="311" t="str">
        <f>'1.  LRAMVA Summary'!H51</f>
        <v>Large Use</v>
      </c>
      <c r="AD767" s="311" t="str">
        <f>'1.  LRAMVA Summary'!I51</f>
        <v>Street Lighting</v>
      </c>
      <c r="AE767" s="311" t="str">
        <f>'1.  LRAMVA Summary'!J51</f>
        <v/>
      </c>
      <c r="AF767" s="311" t="str">
        <f>'1.  LRAMVA Summary'!K51</f>
        <v/>
      </c>
      <c r="AG767" s="311" t="str">
        <f>'1.  LRAMVA Summary'!L51</f>
        <v/>
      </c>
      <c r="AH767" s="311" t="str">
        <f>'1.  LRAMVA Summary'!M51</f>
        <v/>
      </c>
      <c r="AI767" s="311" t="str">
        <f>'1.  LRAMVA Summary'!N51</f>
        <v/>
      </c>
      <c r="AJ767" s="311" t="str">
        <f>'1.  LRAMVA Summary'!O51</f>
        <v/>
      </c>
      <c r="AK767" s="311" t="str">
        <f>'1.  LRAMVA Summary'!P51</f>
        <v/>
      </c>
      <c r="AL767" s="311" t="str">
        <f>'1.  LRAMVA Summary'!Q51</f>
        <v/>
      </c>
      <c r="AM767" s="313" t="str">
        <f>'1.  LRAMVA Summary'!R51</f>
        <v>Total</v>
      </c>
    </row>
    <row r="768" spans="1:40" ht="15.75" customHeight="1">
      <c r="A768" s="567"/>
      <c r="B768" s="553" t="s">
        <v>517</v>
      </c>
      <c r="C768" s="315"/>
      <c r="D768" s="315"/>
      <c r="E768" s="315"/>
      <c r="F768" s="315"/>
      <c r="G768" s="315"/>
      <c r="H768" s="315"/>
      <c r="I768" s="315"/>
      <c r="J768" s="315"/>
      <c r="K768" s="315"/>
      <c r="L768" s="315"/>
      <c r="M768" s="315"/>
      <c r="N768" s="316"/>
      <c r="O768" s="315"/>
      <c r="P768" s="315"/>
      <c r="Q768" s="315"/>
      <c r="R768" s="315"/>
      <c r="S768" s="315"/>
      <c r="T768" s="315"/>
      <c r="U768" s="315"/>
      <c r="V768" s="315"/>
      <c r="W768" s="315"/>
      <c r="X768" s="315"/>
      <c r="Y768" s="317" t="str">
        <f>'1.  LRAMVA Summary'!D52</f>
        <v>kWh</v>
      </c>
      <c r="Z768" s="317" t="str">
        <f>'1.  LRAMVA Summary'!E52</f>
        <v>kWh</v>
      </c>
      <c r="AA768" s="317" t="str">
        <f>'1.  LRAMVA Summary'!F52</f>
        <v>kW</v>
      </c>
      <c r="AB768" s="317" t="str">
        <f>'1.  LRAMVA Summary'!G52</f>
        <v>kW</v>
      </c>
      <c r="AC768" s="317" t="str">
        <f>'1.  LRAMVA Summary'!H52</f>
        <v>kW</v>
      </c>
      <c r="AD768" s="317" t="str">
        <f>'1.  LRAMVA Summary'!I52</f>
        <v>kW</v>
      </c>
      <c r="AE768" s="317" t="str">
        <f>'1.  LRAMVA Summary'!J52</f>
        <v/>
      </c>
      <c r="AF768" s="317" t="str">
        <f>'1.  LRAMVA Summary'!K52</f>
        <v/>
      </c>
      <c r="AG768" s="317" t="str">
        <f>'1.  LRAMVA Summary'!L52</f>
        <v/>
      </c>
      <c r="AH768" s="317" t="str">
        <f>'1.  LRAMVA Summary'!M52</f>
        <v/>
      </c>
      <c r="AI768" s="317" t="str">
        <f>'1.  LRAMVA Summary'!N52</f>
        <v/>
      </c>
      <c r="AJ768" s="317" t="str">
        <f>'1.  LRAMVA Summary'!O52</f>
        <v/>
      </c>
      <c r="AK768" s="317" t="str">
        <f>'1.  LRAMVA Summary'!P52</f>
        <v/>
      </c>
      <c r="AL768" s="317" t="str">
        <f>'1.  LRAMVA Summary'!Q52</f>
        <v/>
      </c>
      <c r="AM768" s="318"/>
    </row>
    <row r="769" spans="1:39" ht="15.75" hidden="1" outlineLevel="1">
      <c r="A769" s="567"/>
      <c r="B769" s="539" t="s">
        <v>510</v>
      </c>
      <c r="C769" s="315"/>
      <c r="D769" s="315"/>
      <c r="E769" s="315"/>
      <c r="F769" s="315"/>
      <c r="G769" s="315"/>
      <c r="H769" s="315"/>
      <c r="I769" s="315"/>
      <c r="J769" s="315"/>
      <c r="K769" s="315"/>
      <c r="L769" s="315"/>
      <c r="M769" s="315"/>
      <c r="N769" s="316"/>
      <c r="O769" s="315"/>
      <c r="P769" s="315"/>
      <c r="Q769" s="315"/>
      <c r="R769" s="315"/>
      <c r="S769" s="315"/>
      <c r="T769" s="315"/>
      <c r="U769" s="315"/>
      <c r="V769" s="315"/>
      <c r="W769" s="315"/>
      <c r="X769" s="315"/>
      <c r="Y769" s="317"/>
      <c r="Z769" s="317"/>
      <c r="AA769" s="317"/>
      <c r="AB769" s="317"/>
      <c r="AC769" s="317"/>
      <c r="AD769" s="317"/>
      <c r="AE769" s="317"/>
      <c r="AF769" s="317"/>
      <c r="AG769" s="317"/>
      <c r="AH769" s="317"/>
      <c r="AI769" s="317"/>
      <c r="AJ769" s="317"/>
      <c r="AK769" s="317"/>
      <c r="AL769" s="317"/>
      <c r="AM769" s="318"/>
    </row>
    <row r="770" spans="1:39" hidden="1" outlineLevel="1">
      <c r="A770" s="567">
        <v>1</v>
      </c>
      <c r="B770" s="454" t="s">
        <v>95</v>
      </c>
      <c r="C770" s="317" t="s">
        <v>25</v>
      </c>
      <c r="D770" s="321"/>
      <c r="E770" s="321"/>
      <c r="F770" s="321"/>
      <c r="G770" s="321"/>
      <c r="H770" s="321"/>
      <c r="I770" s="321"/>
      <c r="J770" s="321"/>
      <c r="K770" s="321"/>
      <c r="L770" s="321"/>
      <c r="M770" s="321"/>
      <c r="N770" s="317"/>
      <c r="O770" s="321"/>
      <c r="P770" s="321"/>
      <c r="Q770" s="321"/>
      <c r="R770" s="321"/>
      <c r="S770" s="321"/>
      <c r="T770" s="321"/>
      <c r="U770" s="321"/>
      <c r="V770" s="321"/>
      <c r="W770" s="321"/>
      <c r="X770" s="321"/>
      <c r="Y770" s="436"/>
      <c r="Z770" s="436"/>
      <c r="AA770" s="436"/>
      <c r="AB770" s="436"/>
      <c r="AC770" s="436"/>
      <c r="AD770" s="436"/>
      <c r="AE770" s="436"/>
      <c r="AF770" s="436"/>
      <c r="AG770" s="436"/>
      <c r="AH770" s="436"/>
      <c r="AI770" s="436"/>
      <c r="AJ770" s="436"/>
      <c r="AK770" s="436"/>
      <c r="AL770" s="436"/>
      <c r="AM770" s="322">
        <f>SUM(Y770:AL770)</f>
        <v>0</v>
      </c>
    </row>
    <row r="771" spans="1:39" hidden="1" outlineLevel="1">
      <c r="A771" s="567"/>
      <c r="B771" s="320" t="s">
        <v>345</v>
      </c>
      <c r="C771" s="317" t="s">
        <v>164</v>
      </c>
      <c r="D771" s="321"/>
      <c r="E771" s="321"/>
      <c r="F771" s="321"/>
      <c r="G771" s="321"/>
      <c r="H771" s="321"/>
      <c r="I771" s="321"/>
      <c r="J771" s="321"/>
      <c r="K771" s="321"/>
      <c r="L771" s="321"/>
      <c r="M771" s="321"/>
      <c r="N771" s="494"/>
      <c r="O771" s="321"/>
      <c r="P771" s="321"/>
      <c r="Q771" s="321"/>
      <c r="R771" s="321"/>
      <c r="S771" s="321"/>
      <c r="T771" s="321"/>
      <c r="U771" s="321"/>
      <c r="V771" s="321"/>
      <c r="W771" s="321"/>
      <c r="X771" s="321"/>
      <c r="Y771" s="437">
        <f>Y770</f>
        <v>0</v>
      </c>
      <c r="Z771" s="437">
        <f t="shared" ref="Z771" si="2291">Z770</f>
        <v>0</v>
      </c>
      <c r="AA771" s="437">
        <f t="shared" ref="AA771" si="2292">AA770</f>
        <v>0</v>
      </c>
      <c r="AB771" s="437">
        <f t="shared" ref="AB771" si="2293">AB770</f>
        <v>0</v>
      </c>
      <c r="AC771" s="437">
        <f t="shared" ref="AC771" si="2294">AC770</f>
        <v>0</v>
      </c>
      <c r="AD771" s="437">
        <f t="shared" ref="AD771" si="2295">AD770</f>
        <v>0</v>
      </c>
      <c r="AE771" s="437">
        <f t="shared" ref="AE771" si="2296">AE770</f>
        <v>0</v>
      </c>
      <c r="AF771" s="437">
        <f t="shared" ref="AF771" si="2297">AF770</f>
        <v>0</v>
      </c>
      <c r="AG771" s="437">
        <f t="shared" ref="AG771" si="2298">AG770</f>
        <v>0</v>
      </c>
      <c r="AH771" s="437">
        <f t="shared" ref="AH771" si="2299">AH770</f>
        <v>0</v>
      </c>
      <c r="AI771" s="437">
        <f t="shared" ref="AI771" si="2300">AI770</f>
        <v>0</v>
      </c>
      <c r="AJ771" s="437">
        <f t="shared" ref="AJ771" si="2301">AJ770</f>
        <v>0</v>
      </c>
      <c r="AK771" s="437">
        <f t="shared" ref="AK771" si="2302">AK770</f>
        <v>0</v>
      </c>
      <c r="AL771" s="437">
        <f t="shared" ref="AL771" si="2303">AL770</f>
        <v>0</v>
      </c>
      <c r="AM771" s="323"/>
    </row>
    <row r="772" spans="1:39" ht="15.75" hidden="1" outlineLevel="1">
      <c r="A772" s="567"/>
      <c r="B772" s="324"/>
      <c r="C772" s="325"/>
      <c r="D772" s="325"/>
      <c r="E772" s="325"/>
      <c r="F772" s="325"/>
      <c r="G772" s="325"/>
      <c r="H772" s="325"/>
      <c r="I772" s="325"/>
      <c r="J772" s="325"/>
      <c r="K772" s="325"/>
      <c r="L772" s="325"/>
      <c r="M772" s="325"/>
      <c r="N772" s="326"/>
      <c r="O772" s="325"/>
      <c r="P772" s="325"/>
      <c r="Q772" s="325"/>
      <c r="R772" s="325"/>
      <c r="S772" s="325"/>
      <c r="T772" s="325"/>
      <c r="U772" s="325"/>
      <c r="V772" s="325"/>
      <c r="W772" s="325"/>
      <c r="X772" s="325"/>
      <c r="Y772" s="438"/>
      <c r="Z772" s="439"/>
      <c r="AA772" s="439"/>
      <c r="AB772" s="439"/>
      <c r="AC772" s="439"/>
      <c r="AD772" s="439"/>
      <c r="AE772" s="439"/>
      <c r="AF772" s="439"/>
      <c r="AG772" s="439"/>
      <c r="AH772" s="439"/>
      <c r="AI772" s="439"/>
      <c r="AJ772" s="439"/>
      <c r="AK772" s="439"/>
      <c r="AL772" s="439"/>
      <c r="AM772" s="328"/>
    </row>
    <row r="773" spans="1:39" hidden="1" outlineLevel="1">
      <c r="A773" s="567">
        <v>2</v>
      </c>
      <c r="B773" s="454" t="s">
        <v>96</v>
      </c>
      <c r="C773" s="317" t="s">
        <v>25</v>
      </c>
      <c r="D773" s="321"/>
      <c r="E773" s="321"/>
      <c r="F773" s="321"/>
      <c r="G773" s="321"/>
      <c r="H773" s="321"/>
      <c r="I773" s="321"/>
      <c r="J773" s="321"/>
      <c r="K773" s="321"/>
      <c r="L773" s="321"/>
      <c r="M773" s="321"/>
      <c r="N773" s="317"/>
      <c r="O773" s="321"/>
      <c r="P773" s="321"/>
      <c r="Q773" s="321"/>
      <c r="R773" s="321"/>
      <c r="S773" s="321"/>
      <c r="T773" s="321"/>
      <c r="U773" s="321"/>
      <c r="V773" s="321"/>
      <c r="W773" s="321"/>
      <c r="X773" s="321"/>
      <c r="Y773" s="436"/>
      <c r="Z773" s="436"/>
      <c r="AA773" s="436"/>
      <c r="AB773" s="436"/>
      <c r="AC773" s="436"/>
      <c r="AD773" s="436"/>
      <c r="AE773" s="436"/>
      <c r="AF773" s="436"/>
      <c r="AG773" s="436"/>
      <c r="AH773" s="436"/>
      <c r="AI773" s="436"/>
      <c r="AJ773" s="436"/>
      <c r="AK773" s="436"/>
      <c r="AL773" s="436"/>
      <c r="AM773" s="322">
        <f>SUM(Y773:AL773)</f>
        <v>0</v>
      </c>
    </row>
    <row r="774" spans="1:39" hidden="1" outlineLevel="1">
      <c r="A774" s="567"/>
      <c r="B774" s="320" t="s">
        <v>345</v>
      </c>
      <c r="C774" s="317" t="s">
        <v>164</v>
      </c>
      <c r="D774" s="321"/>
      <c r="E774" s="321"/>
      <c r="F774" s="321"/>
      <c r="G774" s="321"/>
      <c r="H774" s="321"/>
      <c r="I774" s="321"/>
      <c r="J774" s="321"/>
      <c r="K774" s="321"/>
      <c r="L774" s="321"/>
      <c r="M774" s="321"/>
      <c r="N774" s="494"/>
      <c r="O774" s="321"/>
      <c r="P774" s="321"/>
      <c r="Q774" s="321"/>
      <c r="R774" s="321"/>
      <c r="S774" s="321"/>
      <c r="T774" s="321"/>
      <c r="U774" s="321"/>
      <c r="V774" s="321"/>
      <c r="W774" s="321"/>
      <c r="X774" s="321"/>
      <c r="Y774" s="437">
        <f>Y773</f>
        <v>0</v>
      </c>
      <c r="Z774" s="437">
        <f t="shared" ref="Z774" si="2304">Z773</f>
        <v>0</v>
      </c>
      <c r="AA774" s="437">
        <f t="shared" ref="AA774" si="2305">AA773</f>
        <v>0</v>
      </c>
      <c r="AB774" s="437">
        <f t="shared" ref="AB774" si="2306">AB773</f>
        <v>0</v>
      </c>
      <c r="AC774" s="437">
        <f t="shared" ref="AC774" si="2307">AC773</f>
        <v>0</v>
      </c>
      <c r="AD774" s="437">
        <f t="shared" ref="AD774" si="2308">AD773</f>
        <v>0</v>
      </c>
      <c r="AE774" s="437">
        <f t="shared" ref="AE774" si="2309">AE773</f>
        <v>0</v>
      </c>
      <c r="AF774" s="437">
        <f t="shared" ref="AF774" si="2310">AF773</f>
        <v>0</v>
      </c>
      <c r="AG774" s="437">
        <f t="shared" ref="AG774" si="2311">AG773</f>
        <v>0</v>
      </c>
      <c r="AH774" s="437">
        <f t="shared" ref="AH774" si="2312">AH773</f>
        <v>0</v>
      </c>
      <c r="AI774" s="437">
        <f t="shared" ref="AI774" si="2313">AI773</f>
        <v>0</v>
      </c>
      <c r="AJ774" s="437">
        <f t="shared" ref="AJ774" si="2314">AJ773</f>
        <v>0</v>
      </c>
      <c r="AK774" s="437">
        <f t="shared" ref="AK774" si="2315">AK773</f>
        <v>0</v>
      </c>
      <c r="AL774" s="437">
        <f t="shared" ref="AL774" si="2316">AL773</f>
        <v>0</v>
      </c>
      <c r="AM774" s="323"/>
    </row>
    <row r="775" spans="1:39" ht="15.75" hidden="1" outlineLevel="1">
      <c r="A775" s="567"/>
      <c r="B775" s="324"/>
      <c r="C775" s="325"/>
      <c r="D775" s="330"/>
      <c r="E775" s="330"/>
      <c r="F775" s="330"/>
      <c r="G775" s="330"/>
      <c r="H775" s="330"/>
      <c r="I775" s="330"/>
      <c r="J775" s="330"/>
      <c r="K775" s="330"/>
      <c r="L775" s="330"/>
      <c r="M775" s="330"/>
      <c r="N775" s="326"/>
      <c r="O775" s="330"/>
      <c r="P775" s="330"/>
      <c r="Q775" s="330"/>
      <c r="R775" s="330"/>
      <c r="S775" s="330"/>
      <c r="T775" s="330"/>
      <c r="U775" s="330"/>
      <c r="V775" s="330"/>
      <c r="W775" s="330"/>
      <c r="X775" s="330"/>
      <c r="Y775" s="438"/>
      <c r="Z775" s="439"/>
      <c r="AA775" s="439"/>
      <c r="AB775" s="439"/>
      <c r="AC775" s="439"/>
      <c r="AD775" s="439"/>
      <c r="AE775" s="439"/>
      <c r="AF775" s="439"/>
      <c r="AG775" s="439"/>
      <c r="AH775" s="439"/>
      <c r="AI775" s="439"/>
      <c r="AJ775" s="439"/>
      <c r="AK775" s="439"/>
      <c r="AL775" s="439"/>
      <c r="AM775" s="328"/>
    </row>
    <row r="776" spans="1:39" hidden="1" outlineLevel="1">
      <c r="A776" s="567">
        <v>3</v>
      </c>
      <c r="B776" s="454" t="s">
        <v>97</v>
      </c>
      <c r="C776" s="317" t="s">
        <v>25</v>
      </c>
      <c r="D776" s="321"/>
      <c r="E776" s="321"/>
      <c r="F776" s="321"/>
      <c r="G776" s="321"/>
      <c r="H776" s="321"/>
      <c r="I776" s="321"/>
      <c r="J776" s="321"/>
      <c r="K776" s="321"/>
      <c r="L776" s="321"/>
      <c r="M776" s="321"/>
      <c r="N776" s="317"/>
      <c r="O776" s="321"/>
      <c r="P776" s="321"/>
      <c r="Q776" s="321"/>
      <c r="R776" s="321"/>
      <c r="S776" s="321"/>
      <c r="T776" s="321"/>
      <c r="U776" s="321"/>
      <c r="V776" s="321"/>
      <c r="W776" s="321"/>
      <c r="X776" s="321"/>
      <c r="Y776" s="436"/>
      <c r="Z776" s="436"/>
      <c r="AA776" s="436"/>
      <c r="AB776" s="436"/>
      <c r="AC776" s="436"/>
      <c r="AD776" s="436"/>
      <c r="AE776" s="436"/>
      <c r="AF776" s="436"/>
      <c r="AG776" s="436"/>
      <c r="AH776" s="436"/>
      <c r="AI776" s="436"/>
      <c r="AJ776" s="436"/>
      <c r="AK776" s="436"/>
      <c r="AL776" s="436"/>
      <c r="AM776" s="322">
        <f>SUM(Y776:AL776)</f>
        <v>0</v>
      </c>
    </row>
    <row r="777" spans="1:39" hidden="1" outlineLevel="1">
      <c r="A777" s="567"/>
      <c r="B777" s="320" t="s">
        <v>345</v>
      </c>
      <c r="C777" s="317" t="s">
        <v>164</v>
      </c>
      <c r="D777" s="321"/>
      <c r="E777" s="321"/>
      <c r="F777" s="321"/>
      <c r="G777" s="321"/>
      <c r="H777" s="321"/>
      <c r="I777" s="321"/>
      <c r="J777" s="321"/>
      <c r="K777" s="321"/>
      <c r="L777" s="321"/>
      <c r="M777" s="321"/>
      <c r="N777" s="494"/>
      <c r="O777" s="321"/>
      <c r="P777" s="321"/>
      <c r="Q777" s="321"/>
      <c r="R777" s="321"/>
      <c r="S777" s="321"/>
      <c r="T777" s="321"/>
      <c r="U777" s="321"/>
      <c r="V777" s="321"/>
      <c r="W777" s="321"/>
      <c r="X777" s="321"/>
      <c r="Y777" s="437">
        <f>Y776</f>
        <v>0</v>
      </c>
      <c r="Z777" s="437">
        <f t="shared" ref="Z777" si="2317">Z776</f>
        <v>0</v>
      </c>
      <c r="AA777" s="437">
        <f t="shared" ref="AA777" si="2318">AA776</f>
        <v>0</v>
      </c>
      <c r="AB777" s="437">
        <f t="shared" ref="AB777" si="2319">AB776</f>
        <v>0</v>
      </c>
      <c r="AC777" s="437">
        <f t="shared" ref="AC777" si="2320">AC776</f>
        <v>0</v>
      </c>
      <c r="AD777" s="437">
        <f t="shared" ref="AD777" si="2321">AD776</f>
        <v>0</v>
      </c>
      <c r="AE777" s="437">
        <f t="shared" ref="AE777" si="2322">AE776</f>
        <v>0</v>
      </c>
      <c r="AF777" s="437">
        <f t="shared" ref="AF777" si="2323">AF776</f>
        <v>0</v>
      </c>
      <c r="AG777" s="437">
        <f t="shared" ref="AG777" si="2324">AG776</f>
        <v>0</v>
      </c>
      <c r="AH777" s="437">
        <f t="shared" ref="AH777" si="2325">AH776</f>
        <v>0</v>
      </c>
      <c r="AI777" s="437">
        <f t="shared" ref="AI777" si="2326">AI776</f>
        <v>0</v>
      </c>
      <c r="AJ777" s="437">
        <f t="shared" ref="AJ777" si="2327">AJ776</f>
        <v>0</v>
      </c>
      <c r="AK777" s="437">
        <f t="shared" ref="AK777" si="2328">AK776</f>
        <v>0</v>
      </c>
      <c r="AL777" s="437">
        <f t="shared" ref="AL777" si="2329">AL776</f>
        <v>0</v>
      </c>
      <c r="AM777" s="323"/>
    </row>
    <row r="778" spans="1:39" hidden="1" outlineLevel="1">
      <c r="A778" s="567"/>
      <c r="B778" s="320"/>
      <c r="C778" s="331"/>
      <c r="D778" s="317"/>
      <c r="E778" s="317"/>
      <c r="F778" s="317"/>
      <c r="G778" s="317"/>
      <c r="H778" s="317"/>
      <c r="I778" s="317"/>
      <c r="J778" s="317"/>
      <c r="K778" s="317"/>
      <c r="L778" s="317"/>
      <c r="M778" s="317"/>
      <c r="N778" s="317"/>
      <c r="O778" s="317"/>
      <c r="P778" s="317"/>
      <c r="Q778" s="317"/>
      <c r="R778" s="317"/>
      <c r="S778" s="317"/>
      <c r="T778" s="317"/>
      <c r="U778" s="317"/>
      <c r="V778" s="317"/>
      <c r="W778" s="317"/>
      <c r="X778" s="317"/>
      <c r="Y778" s="438"/>
      <c r="Z778" s="438"/>
      <c r="AA778" s="438"/>
      <c r="AB778" s="438"/>
      <c r="AC778" s="438"/>
      <c r="AD778" s="438"/>
      <c r="AE778" s="438"/>
      <c r="AF778" s="438"/>
      <c r="AG778" s="438"/>
      <c r="AH778" s="438"/>
      <c r="AI778" s="438"/>
      <c r="AJ778" s="438"/>
      <c r="AK778" s="438"/>
      <c r="AL778" s="438"/>
      <c r="AM778" s="332"/>
    </row>
    <row r="779" spans="1:39" hidden="1" outlineLevel="1">
      <c r="A779" s="567">
        <v>4</v>
      </c>
      <c r="B779" s="454" t="s">
        <v>98</v>
      </c>
      <c r="C779" s="317" t="s">
        <v>25</v>
      </c>
      <c r="D779" s="321"/>
      <c r="E779" s="321"/>
      <c r="F779" s="321"/>
      <c r="G779" s="321"/>
      <c r="H779" s="321"/>
      <c r="I779" s="321"/>
      <c r="J779" s="321"/>
      <c r="K779" s="321"/>
      <c r="L779" s="321"/>
      <c r="M779" s="321"/>
      <c r="N779" s="317"/>
      <c r="O779" s="321"/>
      <c r="P779" s="321"/>
      <c r="Q779" s="321"/>
      <c r="R779" s="321"/>
      <c r="S779" s="321"/>
      <c r="T779" s="321"/>
      <c r="U779" s="321"/>
      <c r="V779" s="321"/>
      <c r="W779" s="321"/>
      <c r="X779" s="321"/>
      <c r="Y779" s="441"/>
      <c r="Z779" s="441"/>
      <c r="AA779" s="441"/>
      <c r="AB779" s="441"/>
      <c r="AC779" s="441"/>
      <c r="AD779" s="441"/>
      <c r="AE779" s="441"/>
      <c r="AF779" s="436"/>
      <c r="AG779" s="436"/>
      <c r="AH779" s="436"/>
      <c r="AI779" s="436"/>
      <c r="AJ779" s="436"/>
      <c r="AK779" s="436"/>
      <c r="AL779" s="436"/>
      <c r="AM779" s="322">
        <f>SUM(Y779:AL779)</f>
        <v>0</v>
      </c>
    </row>
    <row r="780" spans="1:39" hidden="1" outlineLevel="1">
      <c r="A780" s="567"/>
      <c r="B780" s="320" t="s">
        <v>345</v>
      </c>
      <c r="C780" s="317" t="s">
        <v>164</v>
      </c>
      <c r="D780" s="321"/>
      <c r="E780" s="321"/>
      <c r="F780" s="321"/>
      <c r="G780" s="321"/>
      <c r="H780" s="321"/>
      <c r="I780" s="321"/>
      <c r="J780" s="321"/>
      <c r="K780" s="321"/>
      <c r="L780" s="321"/>
      <c r="M780" s="321"/>
      <c r="N780" s="494"/>
      <c r="O780" s="321"/>
      <c r="P780" s="321"/>
      <c r="Q780" s="321"/>
      <c r="R780" s="321"/>
      <c r="S780" s="321"/>
      <c r="T780" s="321"/>
      <c r="U780" s="321"/>
      <c r="V780" s="321"/>
      <c r="W780" s="321"/>
      <c r="X780" s="321"/>
      <c r="Y780" s="437">
        <f>Y779</f>
        <v>0</v>
      </c>
      <c r="Z780" s="437">
        <f t="shared" ref="Z780" si="2330">Z779</f>
        <v>0</v>
      </c>
      <c r="AA780" s="437">
        <f t="shared" ref="AA780" si="2331">AA779</f>
        <v>0</v>
      </c>
      <c r="AB780" s="437">
        <f t="shared" ref="AB780" si="2332">AB779</f>
        <v>0</v>
      </c>
      <c r="AC780" s="437">
        <f t="shared" ref="AC780" si="2333">AC779</f>
        <v>0</v>
      </c>
      <c r="AD780" s="437">
        <f t="shared" ref="AD780" si="2334">AD779</f>
        <v>0</v>
      </c>
      <c r="AE780" s="437">
        <f t="shared" ref="AE780" si="2335">AE779</f>
        <v>0</v>
      </c>
      <c r="AF780" s="437">
        <f t="shared" ref="AF780" si="2336">AF779</f>
        <v>0</v>
      </c>
      <c r="AG780" s="437">
        <f t="shared" ref="AG780" si="2337">AG779</f>
        <v>0</v>
      </c>
      <c r="AH780" s="437">
        <f t="shared" ref="AH780" si="2338">AH779</f>
        <v>0</v>
      </c>
      <c r="AI780" s="437">
        <f t="shared" ref="AI780" si="2339">AI779</f>
        <v>0</v>
      </c>
      <c r="AJ780" s="437">
        <f t="shared" ref="AJ780" si="2340">AJ779</f>
        <v>0</v>
      </c>
      <c r="AK780" s="437">
        <f t="shared" ref="AK780" si="2341">AK779</f>
        <v>0</v>
      </c>
      <c r="AL780" s="437">
        <f t="shared" ref="AL780" si="2342">AL779</f>
        <v>0</v>
      </c>
      <c r="AM780" s="323"/>
    </row>
    <row r="781" spans="1:39" hidden="1" outlineLevel="1">
      <c r="A781" s="567"/>
      <c r="B781" s="320"/>
      <c r="C781" s="331"/>
      <c r="D781" s="330"/>
      <c r="E781" s="330"/>
      <c r="F781" s="330"/>
      <c r="G781" s="330"/>
      <c r="H781" s="330"/>
      <c r="I781" s="330"/>
      <c r="J781" s="330"/>
      <c r="K781" s="330"/>
      <c r="L781" s="330"/>
      <c r="M781" s="330"/>
      <c r="N781" s="317"/>
      <c r="O781" s="330"/>
      <c r="P781" s="330"/>
      <c r="Q781" s="330"/>
      <c r="R781" s="330"/>
      <c r="S781" s="330"/>
      <c r="T781" s="330"/>
      <c r="U781" s="330"/>
      <c r="V781" s="330"/>
      <c r="W781" s="330"/>
      <c r="X781" s="330"/>
      <c r="Y781" s="438"/>
      <c r="Z781" s="438"/>
      <c r="AA781" s="438"/>
      <c r="AB781" s="438"/>
      <c r="AC781" s="438"/>
      <c r="AD781" s="438"/>
      <c r="AE781" s="438"/>
      <c r="AF781" s="438"/>
      <c r="AG781" s="438"/>
      <c r="AH781" s="438"/>
      <c r="AI781" s="438"/>
      <c r="AJ781" s="438"/>
      <c r="AK781" s="438"/>
      <c r="AL781" s="438"/>
      <c r="AM781" s="332"/>
    </row>
    <row r="782" spans="1:39" ht="15.75" hidden="1" customHeight="1" outlineLevel="1">
      <c r="A782" s="567">
        <v>5</v>
      </c>
      <c r="B782" s="454" t="s">
        <v>99</v>
      </c>
      <c r="C782" s="317" t="s">
        <v>25</v>
      </c>
      <c r="D782" s="321"/>
      <c r="E782" s="321"/>
      <c r="F782" s="321"/>
      <c r="G782" s="321"/>
      <c r="H782" s="321"/>
      <c r="I782" s="321"/>
      <c r="J782" s="321"/>
      <c r="K782" s="321"/>
      <c r="L782" s="321"/>
      <c r="M782" s="321"/>
      <c r="N782" s="317"/>
      <c r="O782" s="321"/>
      <c r="P782" s="321"/>
      <c r="Q782" s="321"/>
      <c r="R782" s="321"/>
      <c r="S782" s="321"/>
      <c r="T782" s="321"/>
      <c r="U782" s="321"/>
      <c r="V782" s="321"/>
      <c r="W782" s="321"/>
      <c r="X782" s="321"/>
      <c r="Y782" s="441"/>
      <c r="Z782" s="441"/>
      <c r="AA782" s="441"/>
      <c r="AB782" s="441"/>
      <c r="AC782" s="441"/>
      <c r="AD782" s="441"/>
      <c r="AE782" s="441"/>
      <c r="AF782" s="436"/>
      <c r="AG782" s="436"/>
      <c r="AH782" s="436"/>
      <c r="AI782" s="436"/>
      <c r="AJ782" s="436"/>
      <c r="AK782" s="436"/>
      <c r="AL782" s="436"/>
      <c r="AM782" s="322">
        <f>SUM(Y782:AL782)</f>
        <v>0</v>
      </c>
    </row>
    <row r="783" spans="1:39" ht="20.25" hidden="1" customHeight="1" outlineLevel="1">
      <c r="A783" s="567"/>
      <c r="B783" s="320" t="s">
        <v>345</v>
      </c>
      <c r="C783" s="317" t="s">
        <v>164</v>
      </c>
      <c r="D783" s="321"/>
      <c r="E783" s="321"/>
      <c r="F783" s="321"/>
      <c r="G783" s="321"/>
      <c r="H783" s="321"/>
      <c r="I783" s="321"/>
      <c r="J783" s="321"/>
      <c r="K783" s="321"/>
      <c r="L783" s="321"/>
      <c r="M783" s="321"/>
      <c r="N783" s="494"/>
      <c r="O783" s="321"/>
      <c r="P783" s="321"/>
      <c r="Q783" s="321"/>
      <c r="R783" s="321"/>
      <c r="S783" s="321"/>
      <c r="T783" s="321"/>
      <c r="U783" s="321"/>
      <c r="V783" s="321"/>
      <c r="W783" s="321"/>
      <c r="X783" s="321"/>
      <c r="Y783" s="437">
        <f>Y782</f>
        <v>0</v>
      </c>
      <c r="Z783" s="437">
        <f t="shared" ref="Z783" si="2343">Z782</f>
        <v>0</v>
      </c>
      <c r="AA783" s="437">
        <f t="shared" ref="AA783" si="2344">AA782</f>
        <v>0</v>
      </c>
      <c r="AB783" s="437">
        <f t="shared" ref="AB783" si="2345">AB782</f>
        <v>0</v>
      </c>
      <c r="AC783" s="437">
        <f t="shared" ref="AC783" si="2346">AC782</f>
        <v>0</v>
      </c>
      <c r="AD783" s="437">
        <f t="shared" ref="AD783" si="2347">AD782</f>
        <v>0</v>
      </c>
      <c r="AE783" s="437">
        <f t="shared" ref="AE783" si="2348">AE782</f>
        <v>0</v>
      </c>
      <c r="AF783" s="437">
        <f t="shared" ref="AF783" si="2349">AF782</f>
        <v>0</v>
      </c>
      <c r="AG783" s="437">
        <f t="shared" ref="AG783" si="2350">AG782</f>
        <v>0</v>
      </c>
      <c r="AH783" s="437">
        <f t="shared" ref="AH783" si="2351">AH782</f>
        <v>0</v>
      </c>
      <c r="AI783" s="437">
        <f t="shared" ref="AI783" si="2352">AI782</f>
        <v>0</v>
      </c>
      <c r="AJ783" s="437">
        <f t="shared" ref="AJ783" si="2353">AJ782</f>
        <v>0</v>
      </c>
      <c r="AK783" s="437">
        <f t="shared" ref="AK783" si="2354">AK782</f>
        <v>0</v>
      </c>
      <c r="AL783" s="437">
        <f t="shared" ref="AL783" si="2355">AL782</f>
        <v>0</v>
      </c>
      <c r="AM783" s="323"/>
    </row>
    <row r="784" spans="1:39" hidden="1" outlineLevel="1">
      <c r="A784" s="567"/>
      <c r="B784" s="320"/>
      <c r="C784" s="317"/>
      <c r="D784" s="317"/>
      <c r="E784" s="317"/>
      <c r="F784" s="317"/>
      <c r="G784" s="317"/>
      <c r="H784" s="317"/>
      <c r="I784" s="317"/>
      <c r="J784" s="317"/>
      <c r="K784" s="317"/>
      <c r="L784" s="317"/>
      <c r="M784" s="317"/>
      <c r="N784" s="317"/>
      <c r="O784" s="317"/>
      <c r="P784" s="317"/>
      <c r="Q784" s="317"/>
      <c r="R784" s="317"/>
      <c r="S784" s="317"/>
      <c r="T784" s="317"/>
      <c r="U784" s="317"/>
      <c r="V784" s="317"/>
      <c r="W784" s="317"/>
      <c r="X784" s="317"/>
      <c r="Y784" s="448"/>
      <c r="Z784" s="449"/>
      <c r="AA784" s="449"/>
      <c r="AB784" s="449"/>
      <c r="AC784" s="449"/>
      <c r="AD784" s="449"/>
      <c r="AE784" s="449"/>
      <c r="AF784" s="449"/>
      <c r="AG784" s="449"/>
      <c r="AH784" s="449"/>
      <c r="AI784" s="449"/>
      <c r="AJ784" s="449"/>
      <c r="AK784" s="449"/>
      <c r="AL784" s="449"/>
      <c r="AM784" s="323"/>
    </row>
    <row r="785" spans="1:39" ht="15.75" hidden="1" outlineLevel="1">
      <c r="A785" s="567"/>
      <c r="B785" s="345" t="s">
        <v>511</v>
      </c>
      <c r="C785" s="315"/>
      <c r="D785" s="315"/>
      <c r="E785" s="315"/>
      <c r="F785" s="315"/>
      <c r="G785" s="315"/>
      <c r="H785" s="315"/>
      <c r="I785" s="315"/>
      <c r="J785" s="315"/>
      <c r="K785" s="315"/>
      <c r="L785" s="315"/>
      <c r="M785" s="315"/>
      <c r="N785" s="316"/>
      <c r="O785" s="315"/>
      <c r="P785" s="315"/>
      <c r="Q785" s="315"/>
      <c r="R785" s="315"/>
      <c r="S785" s="315"/>
      <c r="T785" s="315"/>
      <c r="U785" s="315"/>
      <c r="V785" s="315"/>
      <c r="W785" s="315"/>
      <c r="X785" s="315"/>
      <c r="Y785" s="440"/>
      <c r="Z785" s="440"/>
      <c r="AA785" s="440"/>
      <c r="AB785" s="440"/>
      <c r="AC785" s="440"/>
      <c r="AD785" s="440"/>
      <c r="AE785" s="440"/>
      <c r="AF785" s="440"/>
      <c r="AG785" s="440"/>
      <c r="AH785" s="440"/>
      <c r="AI785" s="440"/>
      <c r="AJ785" s="440"/>
      <c r="AK785" s="440"/>
      <c r="AL785" s="440"/>
      <c r="AM785" s="318"/>
    </row>
    <row r="786" spans="1:39" hidden="1" outlineLevel="1">
      <c r="A786" s="567">
        <v>6</v>
      </c>
      <c r="B786" s="454" t="s">
        <v>100</v>
      </c>
      <c r="C786" s="317" t="s">
        <v>25</v>
      </c>
      <c r="D786" s="321"/>
      <c r="E786" s="321"/>
      <c r="F786" s="321"/>
      <c r="G786" s="321"/>
      <c r="H786" s="321"/>
      <c r="I786" s="321"/>
      <c r="J786" s="321"/>
      <c r="K786" s="321"/>
      <c r="L786" s="321"/>
      <c r="M786" s="321"/>
      <c r="N786" s="321">
        <v>12</v>
      </c>
      <c r="O786" s="321"/>
      <c r="P786" s="321"/>
      <c r="Q786" s="321"/>
      <c r="R786" s="321"/>
      <c r="S786" s="321"/>
      <c r="T786" s="321"/>
      <c r="U786" s="321"/>
      <c r="V786" s="321"/>
      <c r="W786" s="321"/>
      <c r="X786" s="321"/>
      <c r="Y786" s="441"/>
      <c r="Z786" s="441"/>
      <c r="AA786" s="441"/>
      <c r="AB786" s="441"/>
      <c r="AC786" s="441"/>
      <c r="AD786" s="441"/>
      <c r="AE786" s="441"/>
      <c r="AF786" s="441"/>
      <c r="AG786" s="441"/>
      <c r="AH786" s="441"/>
      <c r="AI786" s="441"/>
      <c r="AJ786" s="441"/>
      <c r="AK786" s="441"/>
      <c r="AL786" s="441"/>
      <c r="AM786" s="322">
        <f>SUM(Y786:AL786)</f>
        <v>0</v>
      </c>
    </row>
    <row r="787" spans="1:39" hidden="1" outlineLevel="1">
      <c r="A787" s="567"/>
      <c r="B787" s="320" t="s">
        <v>345</v>
      </c>
      <c r="C787" s="317" t="s">
        <v>164</v>
      </c>
      <c r="D787" s="321"/>
      <c r="E787" s="321"/>
      <c r="F787" s="321"/>
      <c r="G787" s="321"/>
      <c r="H787" s="321"/>
      <c r="I787" s="321"/>
      <c r="J787" s="321"/>
      <c r="K787" s="321"/>
      <c r="L787" s="321"/>
      <c r="M787" s="321"/>
      <c r="N787" s="321">
        <f>N786</f>
        <v>12</v>
      </c>
      <c r="O787" s="321"/>
      <c r="P787" s="321"/>
      <c r="Q787" s="321"/>
      <c r="R787" s="321"/>
      <c r="S787" s="321"/>
      <c r="T787" s="321"/>
      <c r="U787" s="321"/>
      <c r="V787" s="321"/>
      <c r="W787" s="321"/>
      <c r="X787" s="321"/>
      <c r="Y787" s="437">
        <f>Y786</f>
        <v>0</v>
      </c>
      <c r="Z787" s="437">
        <f t="shared" ref="Z787" si="2356">Z786</f>
        <v>0</v>
      </c>
      <c r="AA787" s="437">
        <f t="shared" ref="AA787" si="2357">AA786</f>
        <v>0</v>
      </c>
      <c r="AB787" s="437">
        <f t="shared" ref="AB787" si="2358">AB786</f>
        <v>0</v>
      </c>
      <c r="AC787" s="437">
        <f t="shared" ref="AC787" si="2359">AC786</f>
        <v>0</v>
      </c>
      <c r="AD787" s="437">
        <f t="shared" ref="AD787" si="2360">AD786</f>
        <v>0</v>
      </c>
      <c r="AE787" s="437">
        <f t="shared" ref="AE787" si="2361">AE786</f>
        <v>0</v>
      </c>
      <c r="AF787" s="437">
        <f t="shared" ref="AF787" si="2362">AF786</f>
        <v>0</v>
      </c>
      <c r="AG787" s="437">
        <f t="shared" ref="AG787" si="2363">AG786</f>
        <v>0</v>
      </c>
      <c r="AH787" s="437">
        <f t="shared" ref="AH787" si="2364">AH786</f>
        <v>0</v>
      </c>
      <c r="AI787" s="437">
        <f t="shared" ref="AI787" si="2365">AI786</f>
        <v>0</v>
      </c>
      <c r="AJ787" s="437">
        <f t="shared" ref="AJ787" si="2366">AJ786</f>
        <v>0</v>
      </c>
      <c r="AK787" s="437">
        <f t="shared" ref="AK787" si="2367">AK786</f>
        <v>0</v>
      </c>
      <c r="AL787" s="437">
        <f t="shared" ref="AL787" si="2368">AL786</f>
        <v>0</v>
      </c>
      <c r="AM787" s="337"/>
    </row>
    <row r="788" spans="1:39" hidden="1" outlineLevel="1">
      <c r="A788" s="567"/>
      <c r="B788" s="336"/>
      <c r="C788" s="338"/>
      <c r="D788" s="317"/>
      <c r="E788" s="317"/>
      <c r="F788" s="317"/>
      <c r="G788" s="317"/>
      <c r="H788" s="317"/>
      <c r="I788" s="317"/>
      <c r="J788" s="317"/>
      <c r="K788" s="317"/>
      <c r="L788" s="317"/>
      <c r="M788" s="317"/>
      <c r="N788" s="317"/>
      <c r="O788" s="317"/>
      <c r="P788" s="317"/>
      <c r="Q788" s="317"/>
      <c r="R788" s="317"/>
      <c r="S788" s="317"/>
      <c r="T788" s="317"/>
      <c r="U788" s="317"/>
      <c r="V788" s="317"/>
      <c r="W788" s="317"/>
      <c r="X788" s="317"/>
      <c r="Y788" s="442"/>
      <c r="Z788" s="442"/>
      <c r="AA788" s="442"/>
      <c r="AB788" s="442"/>
      <c r="AC788" s="442"/>
      <c r="AD788" s="442"/>
      <c r="AE788" s="442"/>
      <c r="AF788" s="442"/>
      <c r="AG788" s="442"/>
      <c r="AH788" s="442"/>
      <c r="AI788" s="442"/>
      <c r="AJ788" s="442"/>
      <c r="AK788" s="442"/>
      <c r="AL788" s="442"/>
      <c r="AM788" s="339"/>
    </row>
    <row r="789" spans="1:39" ht="30" hidden="1" outlineLevel="1">
      <c r="A789" s="567">
        <v>7</v>
      </c>
      <c r="B789" s="454" t="s">
        <v>101</v>
      </c>
      <c r="C789" s="317" t="s">
        <v>25</v>
      </c>
      <c r="D789" s="321"/>
      <c r="E789" s="321"/>
      <c r="F789" s="321"/>
      <c r="G789" s="321"/>
      <c r="H789" s="321"/>
      <c r="I789" s="321"/>
      <c r="J789" s="321"/>
      <c r="K789" s="321"/>
      <c r="L789" s="321"/>
      <c r="M789" s="321"/>
      <c r="N789" s="321">
        <v>12</v>
      </c>
      <c r="O789" s="321"/>
      <c r="P789" s="321"/>
      <c r="Q789" s="321"/>
      <c r="R789" s="321"/>
      <c r="S789" s="321"/>
      <c r="T789" s="321"/>
      <c r="U789" s="321"/>
      <c r="V789" s="321"/>
      <c r="W789" s="321"/>
      <c r="X789" s="321"/>
      <c r="Y789" s="441"/>
      <c r="Z789" s="441"/>
      <c r="AA789" s="441"/>
      <c r="AB789" s="441"/>
      <c r="AC789" s="441"/>
      <c r="AD789" s="441"/>
      <c r="AE789" s="441"/>
      <c r="AF789" s="441"/>
      <c r="AG789" s="441"/>
      <c r="AH789" s="441"/>
      <c r="AI789" s="441"/>
      <c r="AJ789" s="441"/>
      <c r="AK789" s="441"/>
      <c r="AL789" s="441"/>
      <c r="AM789" s="322">
        <f>SUM(Y789:AL789)</f>
        <v>0</v>
      </c>
    </row>
    <row r="790" spans="1:39" hidden="1" outlineLevel="1">
      <c r="A790" s="567"/>
      <c r="B790" s="320" t="s">
        <v>345</v>
      </c>
      <c r="C790" s="317" t="s">
        <v>164</v>
      </c>
      <c r="D790" s="321"/>
      <c r="E790" s="321"/>
      <c r="F790" s="321"/>
      <c r="G790" s="321"/>
      <c r="H790" s="321"/>
      <c r="I790" s="321"/>
      <c r="J790" s="321"/>
      <c r="K790" s="321"/>
      <c r="L790" s="321"/>
      <c r="M790" s="321"/>
      <c r="N790" s="321">
        <f>N789</f>
        <v>12</v>
      </c>
      <c r="O790" s="321"/>
      <c r="P790" s="321"/>
      <c r="Q790" s="321"/>
      <c r="R790" s="321"/>
      <c r="S790" s="321"/>
      <c r="T790" s="321"/>
      <c r="U790" s="321"/>
      <c r="V790" s="321"/>
      <c r="W790" s="321"/>
      <c r="X790" s="321"/>
      <c r="Y790" s="437">
        <f>Y789</f>
        <v>0</v>
      </c>
      <c r="Z790" s="437">
        <f t="shared" ref="Z790" si="2369">Z789</f>
        <v>0</v>
      </c>
      <c r="AA790" s="437">
        <f t="shared" ref="AA790" si="2370">AA789</f>
        <v>0</v>
      </c>
      <c r="AB790" s="437">
        <f t="shared" ref="AB790" si="2371">AB789</f>
        <v>0</v>
      </c>
      <c r="AC790" s="437">
        <f t="shared" ref="AC790" si="2372">AC789</f>
        <v>0</v>
      </c>
      <c r="AD790" s="437">
        <f t="shared" ref="AD790" si="2373">AD789</f>
        <v>0</v>
      </c>
      <c r="AE790" s="437">
        <f t="shared" ref="AE790" si="2374">AE789</f>
        <v>0</v>
      </c>
      <c r="AF790" s="437">
        <f t="shared" ref="AF790" si="2375">AF789</f>
        <v>0</v>
      </c>
      <c r="AG790" s="437">
        <f t="shared" ref="AG790" si="2376">AG789</f>
        <v>0</v>
      </c>
      <c r="AH790" s="437">
        <f t="shared" ref="AH790" si="2377">AH789</f>
        <v>0</v>
      </c>
      <c r="AI790" s="437">
        <f t="shared" ref="AI790" si="2378">AI789</f>
        <v>0</v>
      </c>
      <c r="AJ790" s="437">
        <f t="shared" ref="AJ790" si="2379">AJ789</f>
        <v>0</v>
      </c>
      <c r="AK790" s="437">
        <f t="shared" ref="AK790" si="2380">AK789</f>
        <v>0</v>
      </c>
      <c r="AL790" s="437">
        <f t="shared" ref="AL790" si="2381">AL789</f>
        <v>0</v>
      </c>
      <c r="AM790" s="337"/>
    </row>
    <row r="791" spans="1:39" hidden="1" outlineLevel="1">
      <c r="A791" s="567"/>
      <c r="B791" s="340"/>
      <c r="C791" s="338"/>
      <c r="D791" s="317"/>
      <c r="E791" s="317"/>
      <c r="F791" s="317"/>
      <c r="G791" s="317"/>
      <c r="H791" s="317"/>
      <c r="I791" s="317"/>
      <c r="J791" s="317"/>
      <c r="K791" s="317"/>
      <c r="L791" s="317"/>
      <c r="M791" s="317"/>
      <c r="N791" s="317"/>
      <c r="O791" s="317"/>
      <c r="P791" s="317"/>
      <c r="Q791" s="317"/>
      <c r="R791" s="317"/>
      <c r="S791" s="317"/>
      <c r="T791" s="317"/>
      <c r="U791" s="317"/>
      <c r="V791" s="317"/>
      <c r="W791" s="317"/>
      <c r="X791" s="317"/>
      <c r="Y791" s="442"/>
      <c r="Z791" s="443"/>
      <c r="AA791" s="442"/>
      <c r="AB791" s="442"/>
      <c r="AC791" s="442"/>
      <c r="AD791" s="442"/>
      <c r="AE791" s="442"/>
      <c r="AF791" s="442"/>
      <c r="AG791" s="442"/>
      <c r="AH791" s="442"/>
      <c r="AI791" s="442"/>
      <c r="AJ791" s="442"/>
      <c r="AK791" s="442"/>
      <c r="AL791" s="442"/>
      <c r="AM791" s="339"/>
    </row>
    <row r="792" spans="1:39" ht="30" hidden="1" outlineLevel="1">
      <c r="A792" s="567">
        <v>8</v>
      </c>
      <c r="B792" s="454" t="s">
        <v>102</v>
      </c>
      <c r="C792" s="317" t="s">
        <v>25</v>
      </c>
      <c r="D792" s="321"/>
      <c r="E792" s="321"/>
      <c r="F792" s="321"/>
      <c r="G792" s="321"/>
      <c r="H792" s="321"/>
      <c r="I792" s="321"/>
      <c r="J792" s="321"/>
      <c r="K792" s="321"/>
      <c r="L792" s="321"/>
      <c r="M792" s="321"/>
      <c r="N792" s="321">
        <v>12</v>
      </c>
      <c r="O792" s="321"/>
      <c r="P792" s="321"/>
      <c r="Q792" s="321"/>
      <c r="R792" s="321"/>
      <c r="S792" s="321"/>
      <c r="T792" s="321"/>
      <c r="U792" s="321"/>
      <c r="V792" s="321"/>
      <c r="W792" s="321"/>
      <c r="X792" s="321"/>
      <c r="Y792" s="441"/>
      <c r="Z792" s="441"/>
      <c r="AA792" s="441"/>
      <c r="AB792" s="441"/>
      <c r="AC792" s="441"/>
      <c r="AD792" s="441"/>
      <c r="AE792" s="441"/>
      <c r="AF792" s="441"/>
      <c r="AG792" s="441"/>
      <c r="AH792" s="441"/>
      <c r="AI792" s="441"/>
      <c r="AJ792" s="441"/>
      <c r="AK792" s="441"/>
      <c r="AL792" s="441"/>
      <c r="AM792" s="322">
        <f>SUM(Y792:AL792)</f>
        <v>0</v>
      </c>
    </row>
    <row r="793" spans="1:39" hidden="1" outlineLevel="1">
      <c r="A793" s="567"/>
      <c r="B793" s="320" t="s">
        <v>345</v>
      </c>
      <c r="C793" s="317" t="s">
        <v>164</v>
      </c>
      <c r="D793" s="321"/>
      <c r="E793" s="321"/>
      <c r="F793" s="321"/>
      <c r="G793" s="321"/>
      <c r="H793" s="321"/>
      <c r="I793" s="321"/>
      <c r="J793" s="321"/>
      <c r="K793" s="321"/>
      <c r="L793" s="321"/>
      <c r="M793" s="321"/>
      <c r="N793" s="321">
        <f>N792</f>
        <v>12</v>
      </c>
      <c r="O793" s="321"/>
      <c r="P793" s="321"/>
      <c r="Q793" s="321"/>
      <c r="R793" s="321"/>
      <c r="S793" s="321"/>
      <c r="T793" s="321"/>
      <c r="U793" s="321"/>
      <c r="V793" s="321"/>
      <c r="W793" s="321"/>
      <c r="X793" s="321"/>
      <c r="Y793" s="437">
        <f>Y792</f>
        <v>0</v>
      </c>
      <c r="Z793" s="437">
        <f t="shared" ref="Z793" si="2382">Z792</f>
        <v>0</v>
      </c>
      <c r="AA793" s="437">
        <f t="shared" ref="AA793" si="2383">AA792</f>
        <v>0</v>
      </c>
      <c r="AB793" s="437">
        <f t="shared" ref="AB793" si="2384">AB792</f>
        <v>0</v>
      </c>
      <c r="AC793" s="437">
        <f t="shared" ref="AC793" si="2385">AC792</f>
        <v>0</v>
      </c>
      <c r="AD793" s="437">
        <f t="shared" ref="AD793" si="2386">AD792</f>
        <v>0</v>
      </c>
      <c r="AE793" s="437">
        <f t="shared" ref="AE793" si="2387">AE792</f>
        <v>0</v>
      </c>
      <c r="AF793" s="437">
        <f t="shared" ref="AF793" si="2388">AF792</f>
        <v>0</v>
      </c>
      <c r="AG793" s="437">
        <f t="shared" ref="AG793" si="2389">AG792</f>
        <v>0</v>
      </c>
      <c r="AH793" s="437">
        <f t="shared" ref="AH793" si="2390">AH792</f>
        <v>0</v>
      </c>
      <c r="AI793" s="437">
        <f t="shared" ref="AI793" si="2391">AI792</f>
        <v>0</v>
      </c>
      <c r="AJ793" s="437">
        <f t="shared" ref="AJ793" si="2392">AJ792</f>
        <v>0</v>
      </c>
      <c r="AK793" s="437">
        <f t="shared" ref="AK793" si="2393">AK792</f>
        <v>0</v>
      </c>
      <c r="AL793" s="437">
        <f t="shared" ref="AL793" si="2394">AL792</f>
        <v>0</v>
      </c>
      <c r="AM793" s="337"/>
    </row>
    <row r="794" spans="1:39" hidden="1" outlineLevel="1">
      <c r="A794" s="567"/>
      <c r="B794" s="340"/>
      <c r="C794" s="338"/>
      <c r="D794" s="342"/>
      <c r="E794" s="342"/>
      <c r="F794" s="342"/>
      <c r="G794" s="342"/>
      <c r="H794" s="342"/>
      <c r="I794" s="342"/>
      <c r="J794" s="342"/>
      <c r="K794" s="342"/>
      <c r="L794" s="342"/>
      <c r="M794" s="342"/>
      <c r="N794" s="317"/>
      <c r="O794" s="342"/>
      <c r="P794" s="342"/>
      <c r="Q794" s="342"/>
      <c r="R794" s="342"/>
      <c r="S794" s="342"/>
      <c r="T794" s="342"/>
      <c r="U794" s="342"/>
      <c r="V794" s="342"/>
      <c r="W794" s="342"/>
      <c r="X794" s="342"/>
      <c r="Y794" s="442"/>
      <c r="Z794" s="443"/>
      <c r="AA794" s="442"/>
      <c r="AB794" s="442"/>
      <c r="AC794" s="442"/>
      <c r="AD794" s="442"/>
      <c r="AE794" s="442"/>
      <c r="AF794" s="442"/>
      <c r="AG794" s="442"/>
      <c r="AH794" s="442"/>
      <c r="AI794" s="442"/>
      <c r="AJ794" s="442"/>
      <c r="AK794" s="442"/>
      <c r="AL794" s="442"/>
      <c r="AM794" s="339"/>
    </row>
    <row r="795" spans="1:39" ht="30" hidden="1" outlineLevel="1">
      <c r="A795" s="567">
        <v>9</v>
      </c>
      <c r="B795" s="454" t="s">
        <v>103</v>
      </c>
      <c r="C795" s="317" t="s">
        <v>25</v>
      </c>
      <c r="D795" s="321"/>
      <c r="E795" s="321"/>
      <c r="F795" s="321"/>
      <c r="G795" s="321"/>
      <c r="H795" s="321"/>
      <c r="I795" s="321"/>
      <c r="J795" s="321"/>
      <c r="K795" s="321"/>
      <c r="L795" s="321"/>
      <c r="M795" s="321"/>
      <c r="N795" s="321">
        <v>12</v>
      </c>
      <c r="O795" s="321"/>
      <c r="P795" s="321"/>
      <c r="Q795" s="321"/>
      <c r="R795" s="321"/>
      <c r="S795" s="321"/>
      <c r="T795" s="321"/>
      <c r="U795" s="321"/>
      <c r="V795" s="321"/>
      <c r="W795" s="321"/>
      <c r="X795" s="321"/>
      <c r="Y795" s="441"/>
      <c r="Z795" s="441"/>
      <c r="AA795" s="441"/>
      <c r="AB795" s="441"/>
      <c r="AC795" s="441"/>
      <c r="AD795" s="441"/>
      <c r="AE795" s="441"/>
      <c r="AF795" s="441"/>
      <c r="AG795" s="441"/>
      <c r="AH795" s="441"/>
      <c r="AI795" s="441"/>
      <c r="AJ795" s="441"/>
      <c r="AK795" s="441"/>
      <c r="AL795" s="441"/>
      <c r="AM795" s="322">
        <f>SUM(Y795:AL795)</f>
        <v>0</v>
      </c>
    </row>
    <row r="796" spans="1:39" hidden="1" outlineLevel="1">
      <c r="A796" s="567"/>
      <c r="B796" s="320" t="s">
        <v>345</v>
      </c>
      <c r="C796" s="317" t="s">
        <v>164</v>
      </c>
      <c r="D796" s="321"/>
      <c r="E796" s="321"/>
      <c r="F796" s="321"/>
      <c r="G796" s="321"/>
      <c r="H796" s="321"/>
      <c r="I796" s="321"/>
      <c r="J796" s="321"/>
      <c r="K796" s="321"/>
      <c r="L796" s="321"/>
      <c r="M796" s="321"/>
      <c r="N796" s="321">
        <f>N795</f>
        <v>12</v>
      </c>
      <c r="O796" s="321"/>
      <c r="P796" s="321"/>
      <c r="Q796" s="321"/>
      <c r="R796" s="321"/>
      <c r="S796" s="321"/>
      <c r="T796" s="321"/>
      <c r="U796" s="321"/>
      <c r="V796" s="321"/>
      <c r="W796" s="321"/>
      <c r="X796" s="321"/>
      <c r="Y796" s="437">
        <f>Y795</f>
        <v>0</v>
      </c>
      <c r="Z796" s="437">
        <f t="shared" ref="Z796" si="2395">Z795</f>
        <v>0</v>
      </c>
      <c r="AA796" s="437">
        <f t="shared" ref="AA796" si="2396">AA795</f>
        <v>0</v>
      </c>
      <c r="AB796" s="437">
        <f t="shared" ref="AB796" si="2397">AB795</f>
        <v>0</v>
      </c>
      <c r="AC796" s="437">
        <f t="shared" ref="AC796" si="2398">AC795</f>
        <v>0</v>
      </c>
      <c r="AD796" s="437">
        <f t="shared" ref="AD796" si="2399">AD795</f>
        <v>0</v>
      </c>
      <c r="AE796" s="437">
        <f t="shared" ref="AE796" si="2400">AE795</f>
        <v>0</v>
      </c>
      <c r="AF796" s="437">
        <f t="shared" ref="AF796" si="2401">AF795</f>
        <v>0</v>
      </c>
      <c r="AG796" s="437">
        <f t="shared" ref="AG796" si="2402">AG795</f>
        <v>0</v>
      </c>
      <c r="AH796" s="437">
        <f t="shared" ref="AH796" si="2403">AH795</f>
        <v>0</v>
      </c>
      <c r="AI796" s="437">
        <f t="shared" ref="AI796" si="2404">AI795</f>
        <v>0</v>
      </c>
      <c r="AJ796" s="437">
        <f t="shared" ref="AJ796" si="2405">AJ795</f>
        <v>0</v>
      </c>
      <c r="AK796" s="437">
        <f t="shared" ref="AK796" si="2406">AK795</f>
        <v>0</v>
      </c>
      <c r="AL796" s="437">
        <f t="shared" ref="AL796" si="2407">AL795</f>
        <v>0</v>
      </c>
      <c r="AM796" s="337"/>
    </row>
    <row r="797" spans="1:39" hidden="1" outlineLevel="1">
      <c r="A797" s="567"/>
      <c r="B797" s="340"/>
      <c r="C797" s="338"/>
      <c r="D797" s="342"/>
      <c r="E797" s="342"/>
      <c r="F797" s="342"/>
      <c r="G797" s="342"/>
      <c r="H797" s="342"/>
      <c r="I797" s="342"/>
      <c r="J797" s="342"/>
      <c r="K797" s="342"/>
      <c r="L797" s="342"/>
      <c r="M797" s="342"/>
      <c r="N797" s="317"/>
      <c r="O797" s="342"/>
      <c r="P797" s="342"/>
      <c r="Q797" s="342"/>
      <c r="R797" s="342"/>
      <c r="S797" s="342"/>
      <c r="T797" s="342"/>
      <c r="U797" s="342"/>
      <c r="V797" s="342"/>
      <c r="W797" s="342"/>
      <c r="X797" s="342"/>
      <c r="Y797" s="442"/>
      <c r="Z797" s="442"/>
      <c r="AA797" s="442"/>
      <c r="AB797" s="442"/>
      <c r="AC797" s="442"/>
      <c r="AD797" s="442"/>
      <c r="AE797" s="442"/>
      <c r="AF797" s="442"/>
      <c r="AG797" s="442"/>
      <c r="AH797" s="442"/>
      <c r="AI797" s="442"/>
      <c r="AJ797" s="442"/>
      <c r="AK797" s="442"/>
      <c r="AL797" s="442"/>
      <c r="AM797" s="339"/>
    </row>
    <row r="798" spans="1:39" ht="30" hidden="1" outlineLevel="1">
      <c r="A798" s="567">
        <v>10</v>
      </c>
      <c r="B798" s="454" t="s">
        <v>104</v>
      </c>
      <c r="C798" s="317" t="s">
        <v>25</v>
      </c>
      <c r="D798" s="321"/>
      <c r="E798" s="321"/>
      <c r="F798" s="321"/>
      <c r="G798" s="321"/>
      <c r="H798" s="321"/>
      <c r="I798" s="321"/>
      <c r="J798" s="321"/>
      <c r="K798" s="321"/>
      <c r="L798" s="321"/>
      <c r="M798" s="321"/>
      <c r="N798" s="321">
        <v>3</v>
      </c>
      <c r="O798" s="321"/>
      <c r="P798" s="321"/>
      <c r="Q798" s="321"/>
      <c r="R798" s="321"/>
      <c r="S798" s="321"/>
      <c r="T798" s="321"/>
      <c r="U798" s="321"/>
      <c r="V798" s="321"/>
      <c r="W798" s="321"/>
      <c r="X798" s="321"/>
      <c r="Y798" s="441"/>
      <c r="Z798" s="441"/>
      <c r="AA798" s="441"/>
      <c r="AB798" s="441"/>
      <c r="AC798" s="441"/>
      <c r="AD798" s="441"/>
      <c r="AE798" s="441"/>
      <c r="AF798" s="441"/>
      <c r="AG798" s="441"/>
      <c r="AH798" s="441"/>
      <c r="AI798" s="441"/>
      <c r="AJ798" s="441"/>
      <c r="AK798" s="441"/>
      <c r="AL798" s="441"/>
      <c r="AM798" s="322">
        <f>SUM(Y798:AL798)</f>
        <v>0</v>
      </c>
    </row>
    <row r="799" spans="1:39" hidden="1" outlineLevel="1">
      <c r="A799" s="567"/>
      <c r="B799" s="320" t="s">
        <v>345</v>
      </c>
      <c r="C799" s="317" t="s">
        <v>164</v>
      </c>
      <c r="D799" s="321"/>
      <c r="E799" s="321"/>
      <c r="F799" s="321"/>
      <c r="G799" s="321"/>
      <c r="H799" s="321"/>
      <c r="I799" s="321"/>
      <c r="J799" s="321"/>
      <c r="K799" s="321"/>
      <c r="L799" s="321"/>
      <c r="M799" s="321"/>
      <c r="N799" s="321">
        <f>N798</f>
        <v>3</v>
      </c>
      <c r="O799" s="321"/>
      <c r="P799" s="321"/>
      <c r="Q799" s="321"/>
      <c r="R799" s="321"/>
      <c r="S799" s="321"/>
      <c r="T799" s="321"/>
      <c r="U799" s="321"/>
      <c r="V799" s="321"/>
      <c r="W799" s="321"/>
      <c r="X799" s="321"/>
      <c r="Y799" s="437">
        <f>Y798</f>
        <v>0</v>
      </c>
      <c r="Z799" s="437">
        <f t="shared" ref="Z799" si="2408">Z798</f>
        <v>0</v>
      </c>
      <c r="AA799" s="437">
        <f t="shared" ref="AA799" si="2409">AA798</f>
        <v>0</v>
      </c>
      <c r="AB799" s="437">
        <f t="shared" ref="AB799" si="2410">AB798</f>
        <v>0</v>
      </c>
      <c r="AC799" s="437">
        <f t="shared" ref="AC799" si="2411">AC798</f>
        <v>0</v>
      </c>
      <c r="AD799" s="437">
        <f t="shared" ref="AD799" si="2412">AD798</f>
        <v>0</v>
      </c>
      <c r="AE799" s="437">
        <f t="shared" ref="AE799" si="2413">AE798</f>
        <v>0</v>
      </c>
      <c r="AF799" s="437">
        <f t="shared" ref="AF799" si="2414">AF798</f>
        <v>0</v>
      </c>
      <c r="AG799" s="437">
        <f t="shared" ref="AG799" si="2415">AG798</f>
        <v>0</v>
      </c>
      <c r="AH799" s="437">
        <f t="shared" ref="AH799" si="2416">AH798</f>
        <v>0</v>
      </c>
      <c r="AI799" s="437">
        <f t="shared" ref="AI799" si="2417">AI798</f>
        <v>0</v>
      </c>
      <c r="AJ799" s="437">
        <f t="shared" ref="AJ799" si="2418">AJ798</f>
        <v>0</v>
      </c>
      <c r="AK799" s="437">
        <f t="shared" ref="AK799" si="2419">AK798</f>
        <v>0</v>
      </c>
      <c r="AL799" s="437">
        <f t="shared" ref="AL799" si="2420">AL798</f>
        <v>0</v>
      </c>
      <c r="AM799" s="337"/>
    </row>
    <row r="800" spans="1:39" hidden="1" outlineLevel="1">
      <c r="A800" s="567"/>
      <c r="B800" s="340"/>
      <c r="C800" s="338"/>
      <c r="D800" s="342"/>
      <c r="E800" s="342"/>
      <c r="F800" s="342"/>
      <c r="G800" s="342"/>
      <c r="H800" s="342"/>
      <c r="I800" s="342"/>
      <c r="J800" s="342"/>
      <c r="K800" s="342"/>
      <c r="L800" s="342"/>
      <c r="M800" s="342"/>
      <c r="N800" s="317"/>
      <c r="O800" s="342"/>
      <c r="P800" s="342"/>
      <c r="Q800" s="342"/>
      <c r="R800" s="342"/>
      <c r="S800" s="342"/>
      <c r="T800" s="342"/>
      <c r="U800" s="342"/>
      <c r="V800" s="342"/>
      <c r="W800" s="342"/>
      <c r="X800" s="342"/>
      <c r="Y800" s="442"/>
      <c r="Z800" s="443"/>
      <c r="AA800" s="442"/>
      <c r="AB800" s="442"/>
      <c r="AC800" s="442"/>
      <c r="AD800" s="442"/>
      <c r="AE800" s="442"/>
      <c r="AF800" s="442"/>
      <c r="AG800" s="442"/>
      <c r="AH800" s="442"/>
      <c r="AI800" s="442"/>
      <c r="AJ800" s="442"/>
      <c r="AK800" s="442"/>
      <c r="AL800" s="442"/>
      <c r="AM800" s="339"/>
    </row>
    <row r="801" spans="1:39" ht="15.75" hidden="1" outlineLevel="1">
      <c r="A801" s="567"/>
      <c r="B801" s="314" t="s">
        <v>10</v>
      </c>
      <c r="C801" s="315"/>
      <c r="D801" s="315"/>
      <c r="E801" s="315"/>
      <c r="F801" s="315"/>
      <c r="G801" s="315"/>
      <c r="H801" s="315"/>
      <c r="I801" s="315"/>
      <c r="J801" s="315"/>
      <c r="K801" s="315"/>
      <c r="L801" s="315"/>
      <c r="M801" s="315"/>
      <c r="N801" s="316"/>
      <c r="O801" s="315"/>
      <c r="P801" s="315"/>
      <c r="Q801" s="315"/>
      <c r="R801" s="315"/>
      <c r="S801" s="315"/>
      <c r="T801" s="315"/>
      <c r="U801" s="315"/>
      <c r="V801" s="315"/>
      <c r="W801" s="315"/>
      <c r="X801" s="315"/>
      <c r="Y801" s="440"/>
      <c r="Z801" s="440"/>
      <c r="AA801" s="440"/>
      <c r="AB801" s="440"/>
      <c r="AC801" s="440"/>
      <c r="AD801" s="440"/>
      <c r="AE801" s="440"/>
      <c r="AF801" s="440"/>
      <c r="AG801" s="440"/>
      <c r="AH801" s="440"/>
      <c r="AI801" s="440"/>
      <c r="AJ801" s="440"/>
      <c r="AK801" s="440"/>
      <c r="AL801" s="440"/>
      <c r="AM801" s="318"/>
    </row>
    <row r="802" spans="1:39" ht="30" hidden="1" outlineLevel="1">
      <c r="A802" s="567">
        <v>11</v>
      </c>
      <c r="B802" s="454" t="s">
        <v>105</v>
      </c>
      <c r="C802" s="317" t="s">
        <v>25</v>
      </c>
      <c r="D802" s="321"/>
      <c r="E802" s="321"/>
      <c r="F802" s="321"/>
      <c r="G802" s="321"/>
      <c r="H802" s="321"/>
      <c r="I802" s="321"/>
      <c r="J802" s="321"/>
      <c r="K802" s="321"/>
      <c r="L802" s="321"/>
      <c r="M802" s="321"/>
      <c r="N802" s="321">
        <v>12</v>
      </c>
      <c r="O802" s="321"/>
      <c r="P802" s="321"/>
      <c r="Q802" s="321"/>
      <c r="R802" s="321"/>
      <c r="S802" s="321"/>
      <c r="T802" s="321"/>
      <c r="U802" s="321"/>
      <c r="V802" s="321"/>
      <c r="W802" s="321"/>
      <c r="X802" s="321"/>
      <c r="Y802" s="452"/>
      <c r="Z802" s="441"/>
      <c r="AA802" s="441"/>
      <c r="AB802" s="441"/>
      <c r="AC802" s="441"/>
      <c r="AD802" s="441"/>
      <c r="AE802" s="441"/>
      <c r="AF802" s="441"/>
      <c r="AG802" s="441"/>
      <c r="AH802" s="441"/>
      <c r="AI802" s="441"/>
      <c r="AJ802" s="441"/>
      <c r="AK802" s="441"/>
      <c r="AL802" s="441"/>
      <c r="AM802" s="322">
        <f>SUM(Y802:AL802)</f>
        <v>0</v>
      </c>
    </row>
    <row r="803" spans="1:39" hidden="1" outlineLevel="1">
      <c r="A803" s="567"/>
      <c r="B803" s="320" t="s">
        <v>345</v>
      </c>
      <c r="C803" s="317" t="s">
        <v>164</v>
      </c>
      <c r="D803" s="321"/>
      <c r="E803" s="321"/>
      <c r="F803" s="321"/>
      <c r="G803" s="321"/>
      <c r="H803" s="321"/>
      <c r="I803" s="321"/>
      <c r="J803" s="321"/>
      <c r="K803" s="321"/>
      <c r="L803" s="321"/>
      <c r="M803" s="321"/>
      <c r="N803" s="321">
        <f>N802</f>
        <v>12</v>
      </c>
      <c r="O803" s="321"/>
      <c r="P803" s="321"/>
      <c r="Q803" s="321"/>
      <c r="R803" s="321"/>
      <c r="S803" s="321"/>
      <c r="T803" s="321"/>
      <c r="U803" s="321"/>
      <c r="V803" s="321"/>
      <c r="W803" s="321"/>
      <c r="X803" s="321"/>
      <c r="Y803" s="437">
        <f>Y802</f>
        <v>0</v>
      </c>
      <c r="Z803" s="437">
        <f t="shared" ref="Z803" si="2421">Z802</f>
        <v>0</v>
      </c>
      <c r="AA803" s="437">
        <f t="shared" ref="AA803" si="2422">AA802</f>
        <v>0</v>
      </c>
      <c r="AB803" s="437">
        <f t="shared" ref="AB803" si="2423">AB802</f>
        <v>0</v>
      </c>
      <c r="AC803" s="437">
        <f t="shared" ref="AC803" si="2424">AC802</f>
        <v>0</v>
      </c>
      <c r="AD803" s="437">
        <f t="shared" ref="AD803" si="2425">AD802</f>
        <v>0</v>
      </c>
      <c r="AE803" s="437">
        <f t="shared" ref="AE803" si="2426">AE802</f>
        <v>0</v>
      </c>
      <c r="AF803" s="437">
        <f t="shared" ref="AF803" si="2427">AF802</f>
        <v>0</v>
      </c>
      <c r="AG803" s="437">
        <f t="shared" ref="AG803" si="2428">AG802</f>
        <v>0</v>
      </c>
      <c r="AH803" s="437">
        <f t="shared" ref="AH803" si="2429">AH802</f>
        <v>0</v>
      </c>
      <c r="AI803" s="437">
        <f t="shared" ref="AI803" si="2430">AI802</f>
        <v>0</v>
      </c>
      <c r="AJ803" s="437">
        <f t="shared" ref="AJ803" si="2431">AJ802</f>
        <v>0</v>
      </c>
      <c r="AK803" s="437">
        <f t="shared" ref="AK803" si="2432">AK802</f>
        <v>0</v>
      </c>
      <c r="AL803" s="437">
        <f t="shared" ref="AL803" si="2433">AL802</f>
        <v>0</v>
      </c>
      <c r="AM803" s="323"/>
    </row>
    <row r="804" spans="1:39" hidden="1" outlineLevel="1">
      <c r="A804" s="567"/>
      <c r="B804" s="341"/>
      <c r="C804" s="331"/>
      <c r="D804" s="317"/>
      <c r="E804" s="317"/>
      <c r="F804" s="317"/>
      <c r="G804" s="317"/>
      <c r="H804" s="317"/>
      <c r="I804" s="317"/>
      <c r="J804" s="317"/>
      <c r="K804" s="317"/>
      <c r="L804" s="317"/>
      <c r="M804" s="317"/>
      <c r="N804" s="317"/>
      <c r="O804" s="317"/>
      <c r="P804" s="317"/>
      <c r="Q804" s="317"/>
      <c r="R804" s="317"/>
      <c r="S804" s="317"/>
      <c r="T804" s="317"/>
      <c r="U804" s="317"/>
      <c r="V804" s="317"/>
      <c r="W804" s="317"/>
      <c r="X804" s="317"/>
      <c r="Y804" s="438"/>
      <c r="Z804" s="447"/>
      <c r="AA804" s="447"/>
      <c r="AB804" s="447"/>
      <c r="AC804" s="447"/>
      <c r="AD804" s="447"/>
      <c r="AE804" s="447"/>
      <c r="AF804" s="447"/>
      <c r="AG804" s="447"/>
      <c r="AH804" s="447"/>
      <c r="AI804" s="447"/>
      <c r="AJ804" s="447"/>
      <c r="AK804" s="447"/>
      <c r="AL804" s="447"/>
      <c r="AM804" s="332"/>
    </row>
    <row r="805" spans="1:39" ht="45" hidden="1" outlineLevel="1">
      <c r="A805" s="567">
        <v>12</v>
      </c>
      <c r="B805" s="454" t="s">
        <v>106</v>
      </c>
      <c r="C805" s="317" t="s">
        <v>25</v>
      </c>
      <c r="D805" s="321"/>
      <c r="E805" s="321"/>
      <c r="F805" s="321"/>
      <c r="G805" s="321"/>
      <c r="H805" s="321"/>
      <c r="I805" s="321"/>
      <c r="J805" s="321"/>
      <c r="K805" s="321"/>
      <c r="L805" s="321"/>
      <c r="M805" s="321"/>
      <c r="N805" s="321">
        <v>12</v>
      </c>
      <c r="O805" s="321"/>
      <c r="P805" s="321"/>
      <c r="Q805" s="321"/>
      <c r="R805" s="321"/>
      <c r="S805" s="321"/>
      <c r="T805" s="321"/>
      <c r="U805" s="321"/>
      <c r="V805" s="321"/>
      <c r="W805" s="321"/>
      <c r="X805" s="321"/>
      <c r="Y805" s="436"/>
      <c r="Z805" s="441"/>
      <c r="AA805" s="441"/>
      <c r="AB805" s="441"/>
      <c r="AC805" s="441"/>
      <c r="AD805" s="441"/>
      <c r="AE805" s="441"/>
      <c r="AF805" s="441"/>
      <c r="AG805" s="441"/>
      <c r="AH805" s="441"/>
      <c r="AI805" s="441"/>
      <c r="AJ805" s="441"/>
      <c r="AK805" s="441"/>
      <c r="AL805" s="441"/>
      <c r="AM805" s="322">
        <f>SUM(Y805:AL805)</f>
        <v>0</v>
      </c>
    </row>
    <row r="806" spans="1:39" hidden="1" outlineLevel="1">
      <c r="A806" s="567"/>
      <c r="B806" s="320" t="s">
        <v>345</v>
      </c>
      <c r="C806" s="317" t="s">
        <v>164</v>
      </c>
      <c r="D806" s="321"/>
      <c r="E806" s="321"/>
      <c r="F806" s="321"/>
      <c r="G806" s="321"/>
      <c r="H806" s="321"/>
      <c r="I806" s="321"/>
      <c r="J806" s="321"/>
      <c r="K806" s="321"/>
      <c r="L806" s="321"/>
      <c r="M806" s="321"/>
      <c r="N806" s="321">
        <f>N805</f>
        <v>12</v>
      </c>
      <c r="O806" s="321"/>
      <c r="P806" s="321"/>
      <c r="Q806" s="321"/>
      <c r="R806" s="321"/>
      <c r="S806" s="321"/>
      <c r="T806" s="321"/>
      <c r="U806" s="321"/>
      <c r="V806" s="321"/>
      <c r="W806" s="321"/>
      <c r="X806" s="321"/>
      <c r="Y806" s="437">
        <f>Y805</f>
        <v>0</v>
      </c>
      <c r="Z806" s="437">
        <f t="shared" ref="Z806" si="2434">Z805</f>
        <v>0</v>
      </c>
      <c r="AA806" s="437">
        <f t="shared" ref="AA806" si="2435">AA805</f>
        <v>0</v>
      </c>
      <c r="AB806" s="437">
        <f t="shared" ref="AB806" si="2436">AB805</f>
        <v>0</v>
      </c>
      <c r="AC806" s="437">
        <f t="shared" ref="AC806" si="2437">AC805</f>
        <v>0</v>
      </c>
      <c r="AD806" s="437">
        <f t="shared" ref="AD806" si="2438">AD805</f>
        <v>0</v>
      </c>
      <c r="AE806" s="437">
        <f t="shared" ref="AE806" si="2439">AE805</f>
        <v>0</v>
      </c>
      <c r="AF806" s="437">
        <f t="shared" ref="AF806" si="2440">AF805</f>
        <v>0</v>
      </c>
      <c r="AG806" s="437">
        <f t="shared" ref="AG806" si="2441">AG805</f>
        <v>0</v>
      </c>
      <c r="AH806" s="437">
        <f t="shared" ref="AH806" si="2442">AH805</f>
        <v>0</v>
      </c>
      <c r="AI806" s="437">
        <f t="shared" ref="AI806" si="2443">AI805</f>
        <v>0</v>
      </c>
      <c r="AJ806" s="437">
        <f t="shared" ref="AJ806" si="2444">AJ805</f>
        <v>0</v>
      </c>
      <c r="AK806" s="437">
        <f t="shared" ref="AK806" si="2445">AK805</f>
        <v>0</v>
      </c>
      <c r="AL806" s="437">
        <f t="shared" ref="AL806" si="2446">AL805</f>
        <v>0</v>
      </c>
      <c r="AM806" s="323"/>
    </row>
    <row r="807" spans="1:39" hidden="1" outlineLevel="1">
      <c r="A807" s="567"/>
      <c r="B807" s="341"/>
      <c r="C807" s="331"/>
      <c r="D807" s="317"/>
      <c r="E807" s="317"/>
      <c r="F807" s="317"/>
      <c r="G807" s="317"/>
      <c r="H807" s="317"/>
      <c r="I807" s="317"/>
      <c r="J807" s="317"/>
      <c r="K807" s="317"/>
      <c r="L807" s="317"/>
      <c r="M807" s="317"/>
      <c r="N807" s="317"/>
      <c r="O807" s="317"/>
      <c r="P807" s="317"/>
      <c r="Q807" s="317"/>
      <c r="R807" s="317"/>
      <c r="S807" s="317"/>
      <c r="T807" s="317"/>
      <c r="U807" s="317"/>
      <c r="V807" s="317"/>
      <c r="W807" s="317"/>
      <c r="X807" s="317"/>
      <c r="Y807" s="448"/>
      <c r="Z807" s="448"/>
      <c r="AA807" s="438"/>
      <c r="AB807" s="438"/>
      <c r="AC807" s="438"/>
      <c r="AD807" s="438"/>
      <c r="AE807" s="438"/>
      <c r="AF807" s="438"/>
      <c r="AG807" s="438"/>
      <c r="AH807" s="438"/>
      <c r="AI807" s="438"/>
      <c r="AJ807" s="438"/>
      <c r="AK807" s="438"/>
      <c r="AL807" s="438"/>
      <c r="AM807" s="332"/>
    </row>
    <row r="808" spans="1:39" ht="30" hidden="1" outlineLevel="1">
      <c r="A808" s="567">
        <v>13</v>
      </c>
      <c r="B808" s="454" t="s">
        <v>107</v>
      </c>
      <c r="C808" s="317" t="s">
        <v>25</v>
      </c>
      <c r="D808" s="321"/>
      <c r="E808" s="321"/>
      <c r="F808" s="321"/>
      <c r="G808" s="321"/>
      <c r="H808" s="321"/>
      <c r="I808" s="321"/>
      <c r="J808" s="321"/>
      <c r="K808" s="321"/>
      <c r="L808" s="321"/>
      <c r="M808" s="321"/>
      <c r="N808" s="321">
        <v>12</v>
      </c>
      <c r="O808" s="321"/>
      <c r="P808" s="321"/>
      <c r="Q808" s="321"/>
      <c r="R808" s="321"/>
      <c r="S808" s="321"/>
      <c r="T808" s="321"/>
      <c r="U808" s="321"/>
      <c r="V808" s="321"/>
      <c r="W808" s="321"/>
      <c r="X808" s="321"/>
      <c r="Y808" s="436"/>
      <c r="Z808" s="441"/>
      <c r="AA808" s="441"/>
      <c r="AB808" s="441"/>
      <c r="AC808" s="441"/>
      <c r="AD808" s="441"/>
      <c r="AE808" s="441"/>
      <c r="AF808" s="441"/>
      <c r="AG808" s="441"/>
      <c r="AH808" s="441"/>
      <c r="AI808" s="441"/>
      <c r="AJ808" s="441"/>
      <c r="AK808" s="441"/>
      <c r="AL808" s="441"/>
      <c r="AM808" s="322">
        <f>SUM(Y808:AL808)</f>
        <v>0</v>
      </c>
    </row>
    <row r="809" spans="1:39" hidden="1" outlineLevel="1">
      <c r="A809" s="567"/>
      <c r="B809" s="320" t="s">
        <v>345</v>
      </c>
      <c r="C809" s="317" t="s">
        <v>164</v>
      </c>
      <c r="D809" s="321"/>
      <c r="E809" s="321"/>
      <c r="F809" s="321"/>
      <c r="G809" s="321"/>
      <c r="H809" s="321"/>
      <c r="I809" s="321"/>
      <c r="J809" s="321"/>
      <c r="K809" s="321"/>
      <c r="L809" s="321"/>
      <c r="M809" s="321"/>
      <c r="N809" s="321">
        <f>N808</f>
        <v>12</v>
      </c>
      <c r="O809" s="321"/>
      <c r="P809" s="321"/>
      <c r="Q809" s="321"/>
      <c r="R809" s="321"/>
      <c r="S809" s="321"/>
      <c r="T809" s="321"/>
      <c r="U809" s="321"/>
      <c r="V809" s="321"/>
      <c r="W809" s="321"/>
      <c r="X809" s="321"/>
      <c r="Y809" s="437">
        <f>Y808</f>
        <v>0</v>
      </c>
      <c r="Z809" s="437">
        <f t="shared" ref="Z809" si="2447">Z808</f>
        <v>0</v>
      </c>
      <c r="AA809" s="437">
        <f t="shared" ref="AA809" si="2448">AA808</f>
        <v>0</v>
      </c>
      <c r="AB809" s="437">
        <f t="shared" ref="AB809" si="2449">AB808</f>
        <v>0</v>
      </c>
      <c r="AC809" s="437">
        <f t="shared" ref="AC809" si="2450">AC808</f>
        <v>0</v>
      </c>
      <c r="AD809" s="437">
        <f t="shared" ref="AD809" si="2451">AD808</f>
        <v>0</v>
      </c>
      <c r="AE809" s="437">
        <f t="shared" ref="AE809" si="2452">AE808</f>
        <v>0</v>
      </c>
      <c r="AF809" s="437">
        <f t="shared" ref="AF809" si="2453">AF808</f>
        <v>0</v>
      </c>
      <c r="AG809" s="437">
        <f t="shared" ref="AG809" si="2454">AG808</f>
        <v>0</v>
      </c>
      <c r="AH809" s="437">
        <f t="shared" ref="AH809" si="2455">AH808</f>
        <v>0</v>
      </c>
      <c r="AI809" s="437">
        <f t="shared" ref="AI809" si="2456">AI808</f>
        <v>0</v>
      </c>
      <c r="AJ809" s="437">
        <f t="shared" ref="AJ809" si="2457">AJ808</f>
        <v>0</v>
      </c>
      <c r="AK809" s="437">
        <f t="shared" ref="AK809" si="2458">AK808</f>
        <v>0</v>
      </c>
      <c r="AL809" s="437">
        <f t="shared" ref="AL809" si="2459">AL808</f>
        <v>0</v>
      </c>
      <c r="AM809" s="332"/>
    </row>
    <row r="810" spans="1:39" hidden="1" outlineLevel="1">
      <c r="A810" s="567"/>
      <c r="B810" s="341"/>
      <c r="C810" s="331"/>
      <c r="D810" s="317"/>
      <c r="E810" s="317"/>
      <c r="F810" s="317"/>
      <c r="G810" s="317"/>
      <c r="H810" s="317"/>
      <c r="I810" s="317"/>
      <c r="J810" s="317"/>
      <c r="K810" s="317"/>
      <c r="L810" s="317"/>
      <c r="M810" s="317"/>
      <c r="N810" s="317"/>
      <c r="O810" s="317"/>
      <c r="P810" s="317"/>
      <c r="Q810" s="317"/>
      <c r="R810" s="317"/>
      <c r="S810" s="317"/>
      <c r="T810" s="317"/>
      <c r="U810" s="317"/>
      <c r="V810" s="317"/>
      <c r="W810" s="317"/>
      <c r="X810" s="317"/>
      <c r="Y810" s="438"/>
      <c r="Z810" s="438"/>
      <c r="AA810" s="438"/>
      <c r="AB810" s="438"/>
      <c r="AC810" s="438"/>
      <c r="AD810" s="438"/>
      <c r="AE810" s="438"/>
      <c r="AF810" s="438"/>
      <c r="AG810" s="438"/>
      <c r="AH810" s="438"/>
      <c r="AI810" s="438"/>
      <c r="AJ810" s="438"/>
      <c r="AK810" s="438"/>
      <c r="AL810" s="438"/>
      <c r="AM810" s="332"/>
    </row>
    <row r="811" spans="1:39" ht="15.75" hidden="1" outlineLevel="1">
      <c r="A811" s="567"/>
      <c r="B811" s="314" t="s">
        <v>108</v>
      </c>
      <c r="C811" s="315"/>
      <c r="D811" s="316"/>
      <c r="E811" s="316"/>
      <c r="F811" s="316"/>
      <c r="G811" s="316"/>
      <c r="H811" s="316"/>
      <c r="I811" s="316"/>
      <c r="J811" s="316"/>
      <c r="K811" s="316"/>
      <c r="L811" s="316"/>
      <c r="M811" s="316"/>
      <c r="N811" s="316"/>
      <c r="O811" s="316"/>
      <c r="P811" s="315"/>
      <c r="Q811" s="315"/>
      <c r="R811" s="315"/>
      <c r="S811" s="315"/>
      <c r="T811" s="315"/>
      <c r="U811" s="315"/>
      <c r="V811" s="315"/>
      <c r="W811" s="315"/>
      <c r="X811" s="315"/>
      <c r="Y811" s="440"/>
      <c r="Z811" s="440"/>
      <c r="AA811" s="440"/>
      <c r="AB811" s="440"/>
      <c r="AC811" s="440"/>
      <c r="AD811" s="440"/>
      <c r="AE811" s="440"/>
      <c r="AF811" s="440"/>
      <c r="AG811" s="440"/>
      <c r="AH811" s="440"/>
      <c r="AI811" s="440"/>
      <c r="AJ811" s="440"/>
      <c r="AK811" s="440"/>
      <c r="AL811" s="440"/>
      <c r="AM811" s="318"/>
    </row>
    <row r="812" spans="1:39" hidden="1" outlineLevel="1">
      <c r="A812" s="567">
        <v>14</v>
      </c>
      <c r="B812" s="341" t="s">
        <v>109</v>
      </c>
      <c r="C812" s="317" t="s">
        <v>25</v>
      </c>
      <c r="D812" s="321"/>
      <c r="E812" s="321"/>
      <c r="F812" s="321"/>
      <c r="G812" s="321"/>
      <c r="H812" s="321"/>
      <c r="I812" s="321"/>
      <c r="J812" s="321"/>
      <c r="K812" s="321"/>
      <c r="L812" s="321"/>
      <c r="M812" s="321"/>
      <c r="N812" s="321">
        <v>12</v>
      </c>
      <c r="O812" s="321"/>
      <c r="P812" s="321"/>
      <c r="Q812" s="321"/>
      <c r="R812" s="321"/>
      <c r="S812" s="321"/>
      <c r="T812" s="321"/>
      <c r="U812" s="321"/>
      <c r="V812" s="321"/>
      <c r="W812" s="321"/>
      <c r="X812" s="321"/>
      <c r="Y812" s="441"/>
      <c r="Z812" s="441"/>
      <c r="AA812" s="441"/>
      <c r="AB812" s="441"/>
      <c r="AC812" s="441"/>
      <c r="AD812" s="441"/>
      <c r="AE812" s="441"/>
      <c r="AF812" s="436"/>
      <c r="AG812" s="436"/>
      <c r="AH812" s="436"/>
      <c r="AI812" s="436"/>
      <c r="AJ812" s="436"/>
      <c r="AK812" s="436"/>
      <c r="AL812" s="436"/>
      <c r="AM812" s="322">
        <f>SUM(Y812:AL812)</f>
        <v>0</v>
      </c>
    </row>
    <row r="813" spans="1:39" hidden="1" outlineLevel="1">
      <c r="A813" s="567"/>
      <c r="B813" s="320" t="s">
        <v>345</v>
      </c>
      <c r="C813" s="317" t="s">
        <v>164</v>
      </c>
      <c r="D813" s="321"/>
      <c r="E813" s="321"/>
      <c r="F813" s="321"/>
      <c r="G813" s="321"/>
      <c r="H813" s="321"/>
      <c r="I813" s="321"/>
      <c r="J813" s="321"/>
      <c r="K813" s="321"/>
      <c r="L813" s="321"/>
      <c r="M813" s="321"/>
      <c r="N813" s="321">
        <f>N812</f>
        <v>12</v>
      </c>
      <c r="O813" s="321"/>
      <c r="P813" s="321"/>
      <c r="Q813" s="321"/>
      <c r="R813" s="321"/>
      <c r="S813" s="321"/>
      <c r="T813" s="321"/>
      <c r="U813" s="321"/>
      <c r="V813" s="321"/>
      <c r="W813" s="321"/>
      <c r="X813" s="321"/>
      <c r="Y813" s="437">
        <f>Y812</f>
        <v>0</v>
      </c>
      <c r="Z813" s="437">
        <f t="shared" ref="Z813" si="2460">Z812</f>
        <v>0</v>
      </c>
      <c r="AA813" s="437">
        <f t="shared" ref="AA813" si="2461">AA812</f>
        <v>0</v>
      </c>
      <c r="AB813" s="437">
        <f t="shared" ref="AB813" si="2462">AB812</f>
        <v>0</v>
      </c>
      <c r="AC813" s="437">
        <f t="shared" ref="AC813" si="2463">AC812</f>
        <v>0</v>
      </c>
      <c r="AD813" s="437">
        <f t="shared" ref="AD813" si="2464">AD812</f>
        <v>0</v>
      </c>
      <c r="AE813" s="437">
        <f t="shared" ref="AE813" si="2465">AE812</f>
        <v>0</v>
      </c>
      <c r="AF813" s="437">
        <f t="shared" ref="AF813" si="2466">AF812</f>
        <v>0</v>
      </c>
      <c r="AG813" s="437">
        <f t="shared" ref="AG813" si="2467">AG812</f>
        <v>0</v>
      </c>
      <c r="AH813" s="437">
        <f t="shared" ref="AH813" si="2468">AH812</f>
        <v>0</v>
      </c>
      <c r="AI813" s="437">
        <f t="shared" ref="AI813" si="2469">AI812</f>
        <v>0</v>
      </c>
      <c r="AJ813" s="437">
        <f t="shared" ref="AJ813" si="2470">AJ812</f>
        <v>0</v>
      </c>
      <c r="AK813" s="437">
        <f t="shared" ref="AK813" si="2471">AK812</f>
        <v>0</v>
      </c>
      <c r="AL813" s="437">
        <f t="shared" ref="AL813" si="2472">AL812</f>
        <v>0</v>
      </c>
      <c r="AM813" s="323"/>
    </row>
    <row r="814" spans="1:39" hidden="1" outlineLevel="1">
      <c r="A814" s="567"/>
      <c r="B814" s="341"/>
      <c r="C814" s="331"/>
      <c r="D814" s="317"/>
      <c r="E814" s="317"/>
      <c r="F814" s="317"/>
      <c r="G814" s="317"/>
      <c r="H814" s="317"/>
      <c r="I814" s="317"/>
      <c r="J814" s="317"/>
      <c r="K814" s="317"/>
      <c r="L814" s="317"/>
      <c r="M814" s="317"/>
      <c r="N814" s="494"/>
      <c r="O814" s="317"/>
      <c r="P814" s="317"/>
      <c r="Q814" s="317"/>
      <c r="R814" s="317"/>
      <c r="S814" s="317"/>
      <c r="T814" s="317"/>
      <c r="U814" s="317"/>
      <c r="V814" s="317"/>
      <c r="W814" s="317"/>
      <c r="X814" s="317"/>
      <c r="Y814" s="438"/>
      <c r="Z814" s="438"/>
      <c r="AA814" s="438"/>
      <c r="AB814" s="438"/>
      <c r="AC814" s="438"/>
      <c r="AD814" s="438"/>
      <c r="AE814" s="438"/>
      <c r="AF814" s="438"/>
      <c r="AG814" s="438"/>
      <c r="AH814" s="438"/>
      <c r="AI814" s="438"/>
      <c r="AJ814" s="438"/>
      <c r="AK814" s="438"/>
      <c r="AL814" s="438"/>
      <c r="AM814" s="332"/>
    </row>
    <row r="815" spans="1:39" s="335" customFormat="1" ht="15.75" hidden="1" outlineLevel="1">
      <c r="A815" s="567"/>
      <c r="B815" s="314" t="s">
        <v>503</v>
      </c>
      <c r="C815" s="317"/>
      <c r="D815" s="317"/>
      <c r="E815" s="317"/>
      <c r="F815" s="317"/>
      <c r="G815" s="317"/>
      <c r="H815" s="317"/>
      <c r="I815" s="317"/>
      <c r="J815" s="317"/>
      <c r="K815" s="317"/>
      <c r="L815" s="317"/>
      <c r="M815" s="317"/>
      <c r="N815" s="317"/>
      <c r="O815" s="317"/>
      <c r="P815" s="317"/>
      <c r="Q815" s="317"/>
      <c r="R815" s="317"/>
      <c r="S815" s="317"/>
      <c r="T815" s="317"/>
      <c r="U815" s="317"/>
      <c r="V815" s="317"/>
      <c r="W815" s="317"/>
      <c r="X815" s="317"/>
      <c r="Y815" s="438"/>
      <c r="Z815" s="438"/>
      <c r="AA815" s="438"/>
      <c r="AB815" s="438"/>
      <c r="AC815" s="438"/>
      <c r="AD815" s="438"/>
      <c r="AE815" s="442"/>
      <c r="AF815" s="442"/>
      <c r="AG815" s="442"/>
      <c r="AH815" s="442"/>
      <c r="AI815" s="442"/>
      <c r="AJ815" s="442"/>
      <c r="AK815" s="442"/>
      <c r="AL815" s="442"/>
      <c r="AM815" s="552"/>
    </row>
    <row r="816" spans="1:39" hidden="1" outlineLevel="1">
      <c r="A816" s="567">
        <v>15</v>
      </c>
      <c r="B816" s="320" t="s">
        <v>508</v>
      </c>
      <c r="C816" s="317" t="s">
        <v>25</v>
      </c>
      <c r="D816" s="321"/>
      <c r="E816" s="321"/>
      <c r="F816" s="321"/>
      <c r="G816" s="321"/>
      <c r="H816" s="321"/>
      <c r="I816" s="321"/>
      <c r="J816" s="321"/>
      <c r="K816" s="321"/>
      <c r="L816" s="321"/>
      <c r="M816" s="321"/>
      <c r="N816" s="321">
        <v>0</v>
      </c>
      <c r="O816" s="321"/>
      <c r="P816" s="321"/>
      <c r="Q816" s="321"/>
      <c r="R816" s="321"/>
      <c r="S816" s="321"/>
      <c r="T816" s="321"/>
      <c r="U816" s="321"/>
      <c r="V816" s="321"/>
      <c r="W816" s="321"/>
      <c r="X816" s="321"/>
      <c r="Y816" s="441"/>
      <c r="Z816" s="441"/>
      <c r="AA816" s="441"/>
      <c r="AB816" s="441"/>
      <c r="AC816" s="441"/>
      <c r="AD816" s="441"/>
      <c r="AE816" s="441"/>
      <c r="AF816" s="436"/>
      <c r="AG816" s="436"/>
      <c r="AH816" s="436"/>
      <c r="AI816" s="436"/>
      <c r="AJ816" s="436"/>
      <c r="AK816" s="436"/>
      <c r="AL816" s="436"/>
      <c r="AM816" s="322">
        <f>SUM(Y816:AL816)</f>
        <v>0</v>
      </c>
    </row>
    <row r="817" spans="1:39" hidden="1" outlineLevel="1">
      <c r="A817" s="567"/>
      <c r="B817" s="320" t="s">
        <v>345</v>
      </c>
      <c r="C817" s="317" t="s">
        <v>164</v>
      </c>
      <c r="D817" s="321"/>
      <c r="E817" s="321"/>
      <c r="F817" s="321"/>
      <c r="G817" s="321"/>
      <c r="H817" s="321"/>
      <c r="I817" s="321"/>
      <c r="J817" s="321"/>
      <c r="K817" s="321"/>
      <c r="L817" s="321"/>
      <c r="M817" s="321"/>
      <c r="N817" s="321">
        <f>N816</f>
        <v>0</v>
      </c>
      <c r="O817" s="321"/>
      <c r="P817" s="321"/>
      <c r="Q817" s="321"/>
      <c r="R817" s="321"/>
      <c r="S817" s="321"/>
      <c r="T817" s="321"/>
      <c r="U817" s="321"/>
      <c r="V817" s="321"/>
      <c r="W817" s="321"/>
      <c r="X817" s="321"/>
      <c r="Y817" s="437">
        <f>Y816</f>
        <v>0</v>
      </c>
      <c r="Z817" s="437">
        <f t="shared" ref="Z817:AL817" si="2473">Z816</f>
        <v>0</v>
      </c>
      <c r="AA817" s="437">
        <f t="shared" si="2473"/>
        <v>0</v>
      </c>
      <c r="AB817" s="437">
        <f t="shared" si="2473"/>
        <v>0</v>
      </c>
      <c r="AC817" s="437">
        <f t="shared" si="2473"/>
        <v>0</v>
      </c>
      <c r="AD817" s="437">
        <f t="shared" si="2473"/>
        <v>0</v>
      </c>
      <c r="AE817" s="437">
        <f t="shared" si="2473"/>
        <v>0</v>
      </c>
      <c r="AF817" s="437">
        <f t="shared" si="2473"/>
        <v>0</v>
      </c>
      <c r="AG817" s="437">
        <f t="shared" si="2473"/>
        <v>0</v>
      </c>
      <c r="AH817" s="437">
        <f t="shared" si="2473"/>
        <v>0</v>
      </c>
      <c r="AI817" s="437">
        <f t="shared" si="2473"/>
        <v>0</v>
      </c>
      <c r="AJ817" s="437">
        <f t="shared" si="2473"/>
        <v>0</v>
      </c>
      <c r="AK817" s="437">
        <f t="shared" si="2473"/>
        <v>0</v>
      </c>
      <c r="AL817" s="437">
        <f t="shared" si="2473"/>
        <v>0</v>
      </c>
      <c r="AM817" s="323"/>
    </row>
    <row r="818" spans="1:39" hidden="1" outlineLevel="1">
      <c r="A818" s="567"/>
      <c r="B818" s="341"/>
      <c r="C818" s="331"/>
      <c r="D818" s="317"/>
      <c r="E818" s="317"/>
      <c r="F818" s="317"/>
      <c r="G818" s="317"/>
      <c r="H818" s="317"/>
      <c r="I818" s="317"/>
      <c r="J818" s="317"/>
      <c r="K818" s="317"/>
      <c r="L818" s="317"/>
      <c r="M818" s="317"/>
      <c r="N818" s="317"/>
      <c r="O818" s="317"/>
      <c r="P818" s="317"/>
      <c r="Q818" s="317"/>
      <c r="R818" s="317"/>
      <c r="S818" s="317"/>
      <c r="T818" s="317"/>
      <c r="U818" s="317"/>
      <c r="V818" s="317"/>
      <c r="W818" s="317"/>
      <c r="X818" s="317"/>
      <c r="Y818" s="438"/>
      <c r="Z818" s="438"/>
      <c r="AA818" s="438"/>
      <c r="AB818" s="438"/>
      <c r="AC818" s="438"/>
      <c r="AD818" s="438"/>
      <c r="AE818" s="438"/>
      <c r="AF818" s="438"/>
      <c r="AG818" s="438"/>
      <c r="AH818" s="438"/>
      <c r="AI818" s="438"/>
      <c r="AJ818" s="438"/>
      <c r="AK818" s="438"/>
      <c r="AL818" s="438"/>
      <c r="AM818" s="332"/>
    </row>
    <row r="819" spans="1:39" s="309" customFormat="1" hidden="1" outlineLevel="1">
      <c r="A819" s="567">
        <v>16</v>
      </c>
      <c r="B819" s="350" t="s">
        <v>504</v>
      </c>
      <c r="C819" s="317" t="s">
        <v>25</v>
      </c>
      <c r="D819" s="321"/>
      <c r="E819" s="321"/>
      <c r="F819" s="321"/>
      <c r="G819" s="321"/>
      <c r="H819" s="321"/>
      <c r="I819" s="321"/>
      <c r="J819" s="321"/>
      <c r="K819" s="321"/>
      <c r="L819" s="321"/>
      <c r="M819" s="321"/>
      <c r="N819" s="321">
        <v>0</v>
      </c>
      <c r="O819" s="321"/>
      <c r="P819" s="321"/>
      <c r="Q819" s="321"/>
      <c r="R819" s="321"/>
      <c r="S819" s="321"/>
      <c r="T819" s="321"/>
      <c r="U819" s="321"/>
      <c r="V819" s="321"/>
      <c r="W819" s="321"/>
      <c r="X819" s="321"/>
      <c r="Y819" s="441"/>
      <c r="Z819" s="441"/>
      <c r="AA819" s="441"/>
      <c r="AB819" s="441"/>
      <c r="AC819" s="441"/>
      <c r="AD819" s="441"/>
      <c r="AE819" s="441"/>
      <c r="AF819" s="436"/>
      <c r="AG819" s="436"/>
      <c r="AH819" s="436"/>
      <c r="AI819" s="436"/>
      <c r="AJ819" s="436"/>
      <c r="AK819" s="436"/>
      <c r="AL819" s="436"/>
      <c r="AM819" s="322">
        <f>SUM(Y819:AL819)</f>
        <v>0</v>
      </c>
    </row>
    <row r="820" spans="1:39" s="309" customFormat="1" hidden="1" outlineLevel="1">
      <c r="A820" s="567"/>
      <c r="B820" s="320" t="s">
        <v>345</v>
      </c>
      <c r="C820" s="317" t="s">
        <v>164</v>
      </c>
      <c r="D820" s="321"/>
      <c r="E820" s="321"/>
      <c r="F820" s="321"/>
      <c r="G820" s="321"/>
      <c r="H820" s="321"/>
      <c r="I820" s="321"/>
      <c r="J820" s="321"/>
      <c r="K820" s="321"/>
      <c r="L820" s="321"/>
      <c r="M820" s="321"/>
      <c r="N820" s="321">
        <f>N819</f>
        <v>0</v>
      </c>
      <c r="O820" s="321"/>
      <c r="P820" s="321"/>
      <c r="Q820" s="321"/>
      <c r="R820" s="321"/>
      <c r="S820" s="321"/>
      <c r="T820" s="321"/>
      <c r="U820" s="321"/>
      <c r="V820" s="321"/>
      <c r="W820" s="321"/>
      <c r="X820" s="321"/>
      <c r="Y820" s="437">
        <f>Y819</f>
        <v>0</v>
      </c>
      <c r="Z820" s="437">
        <f t="shared" ref="Z820:AL820" si="2474">Z819</f>
        <v>0</v>
      </c>
      <c r="AA820" s="437">
        <f t="shared" si="2474"/>
        <v>0</v>
      </c>
      <c r="AB820" s="437">
        <f t="shared" si="2474"/>
        <v>0</v>
      </c>
      <c r="AC820" s="437">
        <f t="shared" si="2474"/>
        <v>0</v>
      </c>
      <c r="AD820" s="437">
        <f t="shared" si="2474"/>
        <v>0</v>
      </c>
      <c r="AE820" s="437">
        <f t="shared" si="2474"/>
        <v>0</v>
      </c>
      <c r="AF820" s="437">
        <f t="shared" si="2474"/>
        <v>0</v>
      </c>
      <c r="AG820" s="437">
        <f t="shared" si="2474"/>
        <v>0</v>
      </c>
      <c r="AH820" s="437">
        <f t="shared" si="2474"/>
        <v>0</v>
      </c>
      <c r="AI820" s="437">
        <f t="shared" si="2474"/>
        <v>0</v>
      </c>
      <c r="AJ820" s="437">
        <f t="shared" si="2474"/>
        <v>0</v>
      </c>
      <c r="AK820" s="437">
        <f t="shared" si="2474"/>
        <v>0</v>
      </c>
      <c r="AL820" s="437">
        <f t="shared" si="2474"/>
        <v>0</v>
      </c>
      <c r="AM820" s="323"/>
    </row>
    <row r="821" spans="1:39" s="309" customFormat="1" hidden="1" outlineLevel="1">
      <c r="A821" s="567"/>
      <c r="B821" s="350"/>
      <c r="C821" s="317"/>
      <c r="D821" s="317"/>
      <c r="E821" s="317"/>
      <c r="F821" s="317"/>
      <c r="G821" s="317"/>
      <c r="H821" s="317"/>
      <c r="I821" s="317"/>
      <c r="J821" s="317"/>
      <c r="K821" s="317"/>
      <c r="L821" s="317"/>
      <c r="M821" s="317"/>
      <c r="N821" s="317"/>
      <c r="O821" s="317"/>
      <c r="P821" s="317"/>
      <c r="Q821" s="317"/>
      <c r="R821" s="317"/>
      <c r="S821" s="317"/>
      <c r="T821" s="317"/>
      <c r="U821" s="317"/>
      <c r="V821" s="317"/>
      <c r="W821" s="317"/>
      <c r="X821" s="317"/>
      <c r="Y821" s="438"/>
      <c r="Z821" s="438"/>
      <c r="AA821" s="438"/>
      <c r="AB821" s="438"/>
      <c r="AC821" s="438"/>
      <c r="AD821" s="438"/>
      <c r="AE821" s="442"/>
      <c r="AF821" s="442"/>
      <c r="AG821" s="442"/>
      <c r="AH821" s="442"/>
      <c r="AI821" s="442"/>
      <c r="AJ821" s="442"/>
      <c r="AK821" s="442"/>
      <c r="AL821" s="442"/>
      <c r="AM821" s="339"/>
    </row>
    <row r="822" spans="1:39" ht="15.75" hidden="1" outlineLevel="1">
      <c r="A822" s="567"/>
      <c r="B822" s="554" t="s">
        <v>509</v>
      </c>
      <c r="C822" s="346"/>
      <c r="D822" s="316"/>
      <c r="E822" s="315"/>
      <c r="F822" s="315"/>
      <c r="G822" s="315"/>
      <c r="H822" s="315"/>
      <c r="I822" s="315"/>
      <c r="J822" s="315"/>
      <c r="K822" s="315"/>
      <c r="L822" s="315"/>
      <c r="M822" s="315"/>
      <c r="N822" s="316"/>
      <c r="O822" s="315"/>
      <c r="P822" s="315"/>
      <c r="Q822" s="315"/>
      <c r="R822" s="315"/>
      <c r="S822" s="315"/>
      <c r="T822" s="315"/>
      <c r="U822" s="315"/>
      <c r="V822" s="315"/>
      <c r="W822" s="315"/>
      <c r="X822" s="315"/>
      <c r="Y822" s="440"/>
      <c r="Z822" s="440"/>
      <c r="AA822" s="440"/>
      <c r="AB822" s="440"/>
      <c r="AC822" s="440"/>
      <c r="AD822" s="440"/>
      <c r="AE822" s="440"/>
      <c r="AF822" s="440"/>
      <c r="AG822" s="440"/>
      <c r="AH822" s="440"/>
      <c r="AI822" s="440"/>
      <c r="AJ822" s="440"/>
      <c r="AK822" s="440"/>
      <c r="AL822" s="440"/>
      <c r="AM822" s="318"/>
    </row>
    <row r="823" spans="1:39" hidden="1" outlineLevel="1">
      <c r="A823" s="567">
        <v>17</v>
      </c>
      <c r="B823" s="454" t="s">
        <v>113</v>
      </c>
      <c r="C823" s="317" t="s">
        <v>25</v>
      </c>
      <c r="D823" s="321"/>
      <c r="E823" s="321"/>
      <c r="F823" s="321"/>
      <c r="G823" s="321"/>
      <c r="H823" s="321"/>
      <c r="I823" s="321"/>
      <c r="J823" s="321"/>
      <c r="K823" s="321"/>
      <c r="L823" s="321"/>
      <c r="M823" s="321"/>
      <c r="N823" s="321">
        <v>0</v>
      </c>
      <c r="O823" s="321"/>
      <c r="P823" s="321"/>
      <c r="Q823" s="321"/>
      <c r="R823" s="321"/>
      <c r="S823" s="321"/>
      <c r="T823" s="321"/>
      <c r="U823" s="321"/>
      <c r="V823" s="321"/>
      <c r="W823" s="321"/>
      <c r="X823" s="321"/>
      <c r="Y823" s="452"/>
      <c r="Z823" s="436"/>
      <c r="AA823" s="436"/>
      <c r="AB823" s="436"/>
      <c r="AC823" s="436"/>
      <c r="AD823" s="436"/>
      <c r="AE823" s="436"/>
      <c r="AF823" s="441"/>
      <c r="AG823" s="441"/>
      <c r="AH823" s="441"/>
      <c r="AI823" s="441"/>
      <c r="AJ823" s="441"/>
      <c r="AK823" s="441"/>
      <c r="AL823" s="441"/>
      <c r="AM823" s="322">
        <f>SUM(Y823:AL823)</f>
        <v>0</v>
      </c>
    </row>
    <row r="824" spans="1:39" hidden="1" outlineLevel="1">
      <c r="A824" s="567"/>
      <c r="B824" s="320" t="s">
        <v>345</v>
      </c>
      <c r="C824" s="317" t="s">
        <v>164</v>
      </c>
      <c r="D824" s="321"/>
      <c r="E824" s="321"/>
      <c r="F824" s="321"/>
      <c r="G824" s="321"/>
      <c r="H824" s="321"/>
      <c r="I824" s="321"/>
      <c r="J824" s="321"/>
      <c r="K824" s="321"/>
      <c r="L824" s="321"/>
      <c r="M824" s="321"/>
      <c r="N824" s="321">
        <f>N823</f>
        <v>0</v>
      </c>
      <c r="O824" s="321"/>
      <c r="P824" s="321"/>
      <c r="Q824" s="321"/>
      <c r="R824" s="321"/>
      <c r="S824" s="321"/>
      <c r="T824" s="321"/>
      <c r="U824" s="321"/>
      <c r="V824" s="321"/>
      <c r="W824" s="321"/>
      <c r="X824" s="321"/>
      <c r="Y824" s="437">
        <f>Y823</f>
        <v>0</v>
      </c>
      <c r="Z824" s="437">
        <f t="shared" ref="Z824:AL824" si="2475">Z823</f>
        <v>0</v>
      </c>
      <c r="AA824" s="437">
        <f t="shared" si="2475"/>
        <v>0</v>
      </c>
      <c r="AB824" s="437">
        <f t="shared" si="2475"/>
        <v>0</v>
      </c>
      <c r="AC824" s="437">
        <f t="shared" si="2475"/>
        <v>0</v>
      </c>
      <c r="AD824" s="437">
        <f t="shared" si="2475"/>
        <v>0</v>
      </c>
      <c r="AE824" s="437">
        <f t="shared" si="2475"/>
        <v>0</v>
      </c>
      <c r="AF824" s="437">
        <f t="shared" si="2475"/>
        <v>0</v>
      </c>
      <c r="AG824" s="437">
        <f t="shared" si="2475"/>
        <v>0</v>
      </c>
      <c r="AH824" s="437">
        <f t="shared" si="2475"/>
        <v>0</v>
      </c>
      <c r="AI824" s="437">
        <f t="shared" si="2475"/>
        <v>0</v>
      </c>
      <c r="AJ824" s="437">
        <f t="shared" si="2475"/>
        <v>0</v>
      </c>
      <c r="AK824" s="437">
        <f t="shared" si="2475"/>
        <v>0</v>
      </c>
      <c r="AL824" s="437">
        <f t="shared" si="2475"/>
        <v>0</v>
      </c>
      <c r="AM824" s="332"/>
    </row>
    <row r="825" spans="1:39" hidden="1" outlineLevel="1">
      <c r="A825" s="567"/>
      <c r="B825" s="320"/>
      <c r="C825" s="317"/>
      <c r="D825" s="317"/>
      <c r="E825" s="317"/>
      <c r="F825" s="317"/>
      <c r="G825" s="317"/>
      <c r="H825" s="317"/>
      <c r="I825" s="317"/>
      <c r="J825" s="317"/>
      <c r="K825" s="317"/>
      <c r="L825" s="317"/>
      <c r="M825" s="317"/>
      <c r="N825" s="317"/>
      <c r="O825" s="317"/>
      <c r="P825" s="317"/>
      <c r="Q825" s="317"/>
      <c r="R825" s="317"/>
      <c r="S825" s="317"/>
      <c r="T825" s="317"/>
      <c r="U825" s="317"/>
      <c r="V825" s="317"/>
      <c r="W825" s="317"/>
      <c r="X825" s="317"/>
      <c r="Y825" s="448"/>
      <c r="Z825" s="451"/>
      <c r="AA825" s="451"/>
      <c r="AB825" s="451"/>
      <c r="AC825" s="451"/>
      <c r="AD825" s="451"/>
      <c r="AE825" s="451"/>
      <c r="AF825" s="451"/>
      <c r="AG825" s="451"/>
      <c r="AH825" s="451"/>
      <c r="AI825" s="451"/>
      <c r="AJ825" s="451"/>
      <c r="AK825" s="451"/>
      <c r="AL825" s="451"/>
      <c r="AM825" s="332"/>
    </row>
    <row r="826" spans="1:39" hidden="1" outlineLevel="1">
      <c r="A826" s="567">
        <v>18</v>
      </c>
      <c r="B826" s="454" t="s">
        <v>110</v>
      </c>
      <c r="C826" s="317" t="s">
        <v>25</v>
      </c>
      <c r="D826" s="321"/>
      <c r="E826" s="321"/>
      <c r="F826" s="321"/>
      <c r="G826" s="321"/>
      <c r="H826" s="321"/>
      <c r="I826" s="321"/>
      <c r="J826" s="321"/>
      <c r="K826" s="321"/>
      <c r="L826" s="321"/>
      <c r="M826" s="321"/>
      <c r="N826" s="321">
        <v>0</v>
      </c>
      <c r="O826" s="321"/>
      <c r="P826" s="321"/>
      <c r="Q826" s="321"/>
      <c r="R826" s="321"/>
      <c r="S826" s="321"/>
      <c r="T826" s="321"/>
      <c r="U826" s="321"/>
      <c r="V826" s="321"/>
      <c r="W826" s="321"/>
      <c r="X826" s="321"/>
      <c r="Y826" s="452"/>
      <c r="Z826" s="436"/>
      <c r="AA826" s="436"/>
      <c r="AB826" s="436"/>
      <c r="AC826" s="436"/>
      <c r="AD826" s="436"/>
      <c r="AE826" s="436"/>
      <c r="AF826" s="441"/>
      <c r="AG826" s="441"/>
      <c r="AH826" s="441"/>
      <c r="AI826" s="441"/>
      <c r="AJ826" s="441"/>
      <c r="AK826" s="441"/>
      <c r="AL826" s="441"/>
      <c r="AM826" s="322">
        <f>SUM(Y826:AL826)</f>
        <v>0</v>
      </c>
    </row>
    <row r="827" spans="1:39" hidden="1" outlineLevel="1">
      <c r="A827" s="567"/>
      <c r="B827" s="320" t="s">
        <v>345</v>
      </c>
      <c r="C827" s="317" t="s">
        <v>164</v>
      </c>
      <c r="D827" s="321"/>
      <c r="E827" s="321"/>
      <c r="F827" s="321"/>
      <c r="G827" s="321"/>
      <c r="H827" s="321"/>
      <c r="I827" s="321"/>
      <c r="J827" s="321"/>
      <c r="K827" s="321"/>
      <c r="L827" s="321"/>
      <c r="M827" s="321"/>
      <c r="N827" s="321">
        <f>N826</f>
        <v>0</v>
      </c>
      <c r="O827" s="321"/>
      <c r="P827" s="321"/>
      <c r="Q827" s="321"/>
      <c r="R827" s="321"/>
      <c r="S827" s="321"/>
      <c r="T827" s="321"/>
      <c r="U827" s="321"/>
      <c r="V827" s="321"/>
      <c r="W827" s="321"/>
      <c r="X827" s="321"/>
      <c r="Y827" s="437">
        <f>Y826</f>
        <v>0</v>
      </c>
      <c r="Z827" s="437">
        <f t="shared" ref="Z827:AL827" si="2476">Z826</f>
        <v>0</v>
      </c>
      <c r="AA827" s="437">
        <f t="shared" si="2476"/>
        <v>0</v>
      </c>
      <c r="AB827" s="437">
        <f t="shared" si="2476"/>
        <v>0</v>
      </c>
      <c r="AC827" s="437">
        <f t="shared" si="2476"/>
        <v>0</v>
      </c>
      <c r="AD827" s="437">
        <f t="shared" si="2476"/>
        <v>0</v>
      </c>
      <c r="AE827" s="437">
        <f t="shared" si="2476"/>
        <v>0</v>
      </c>
      <c r="AF827" s="437">
        <f t="shared" si="2476"/>
        <v>0</v>
      </c>
      <c r="AG827" s="437">
        <f t="shared" si="2476"/>
        <v>0</v>
      </c>
      <c r="AH827" s="437">
        <f t="shared" si="2476"/>
        <v>0</v>
      </c>
      <c r="AI827" s="437">
        <f t="shared" si="2476"/>
        <v>0</v>
      </c>
      <c r="AJ827" s="437">
        <f t="shared" si="2476"/>
        <v>0</v>
      </c>
      <c r="AK827" s="437">
        <f t="shared" si="2476"/>
        <v>0</v>
      </c>
      <c r="AL827" s="437">
        <f t="shared" si="2476"/>
        <v>0</v>
      </c>
      <c r="AM827" s="332"/>
    </row>
    <row r="828" spans="1:39" hidden="1" outlineLevel="1">
      <c r="A828" s="567"/>
      <c r="B828" s="348"/>
      <c r="C828" s="317"/>
      <c r="D828" s="317"/>
      <c r="E828" s="317"/>
      <c r="F828" s="317"/>
      <c r="G828" s="317"/>
      <c r="H828" s="317"/>
      <c r="I828" s="317"/>
      <c r="J828" s="317"/>
      <c r="K828" s="317"/>
      <c r="L828" s="317"/>
      <c r="M828" s="317"/>
      <c r="N828" s="317"/>
      <c r="O828" s="317"/>
      <c r="P828" s="317"/>
      <c r="Q828" s="317"/>
      <c r="R828" s="317"/>
      <c r="S828" s="317"/>
      <c r="T828" s="317"/>
      <c r="U828" s="317"/>
      <c r="V828" s="317"/>
      <c r="W828" s="317"/>
      <c r="X828" s="317"/>
      <c r="Y828" s="449"/>
      <c r="Z828" s="450"/>
      <c r="AA828" s="450"/>
      <c r="AB828" s="450"/>
      <c r="AC828" s="450"/>
      <c r="AD828" s="450"/>
      <c r="AE828" s="450"/>
      <c r="AF828" s="450"/>
      <c r="AG828" s="450"/>
      <c r="AH828" s="450"/>
      <c r="AI828" s="450"/>
      <c r="AJ828" s="450"/>
      <c r="AK828" s="450"/>
      <c r="AL828" s="450"/>
      <c r="AM828" s="323"/>
    </row>
    <row r="829" spans="1:39" hidden="1" outlineLevel="1">
      <c r="A829" s="567">
        <v>19</v>
      </c>
      <c r="B829" s="454" t="s">
        <v>112</v>
      </c>
      <c r="C829" s="317" t="s">
        <v>25</v>
      </c>
      <c r="D829" s="321"/>
      <c r="E829" s="321"/>
      <c r="F829" s="321"/>
      <c r="G829" s="321"/>
      <c r="H829" s="321"/>
      <c r="I829" s="321"/>
      <c r="J829" s="321"/>
      <c r="K829" s="321"/>
      <c r="L829" s="321"/>
      <c r="M829" s="321"/>
      <c r="N829" s="321">
        <v>0</v>
      </c>
      <c r="O829" s="321"/>
      <c r="P829" s="321"/>
      <c r="Q829" s="321"/>
      <c r="R829" s="321"/>
      <c r="S829" s="321"/>
      <c r="T829" s="321"/>
      <c r="U829" s="321"/>
      <c r="V829" s="321"/>
      <c r="W829" s="321"/>
      <c r="X829" s="321"/>
      <c r="Y829" s="452"/>
      <c r="Z829" s="436"/>
      <c r="AA829" s="436"/>
      <c r="AB829" s="436"/>
      <c r="AC829" s="436"/>
      <c r="AD829" s="436"/>
      <c r="AE829" s="436"/>
      <c r="AF829" s="441"/>
      <c r="AG829" s="441"/>
      <c r="AH829" s="441"/>
      <c r="AI829" s="441"/>
      <c r="AJ829" s="441"/>
      <c r="AK829" s="441"/>
      <c r="AL829" s="441"/>
      <c r="AM829" s="322">
        <f>SUM(Y829:AL829)</f>
        <v>0</v>
      </c>
    </row>
    <row r="830" spans="1:39" hidden="1" outlineLevel="1">
      <c r="A830" s="567"/>
      <c r="B830" s="320" t="s">
        <v>345</v>
      </c>
      <c r="C830" s="317" t="s">
        <v>164</v>
      </c>
      <c r="D830" s="321"/>
      <c r="E830" s="321"/>
      <c r="F830" s="321"/>
      <c r="G830" s="321"/>
      <c r="H830" s="321"/>
      <c r="I830" s="321"/>
      <c r="J830" s="321"/>
      <c r="K830" s="321"/>
      <c r="L830" s="321"/>
      <c r="M830" s="321"/>
      <c r="N830" s="321">
        <f>N829</f>
        <v>0</v>
      </c>
      <c r="O830" s="321"/>
      <c r="P830" s="321"/>
      <c r="Q830" s="321"/>
      <c r="R830" s="321"/>
      <c r="S830" s="321"/>
      <c r="T830" s="321"/>
      <c r="U830" s="321"/>
      <c r="V830" s="321"/>
      <c r="W830" s="321"/>
      <c r="X830" s="321"/>
      <c r="Y830" s="437">
        <f>Y829</f>
        <v>0</v>
      </c>
      <c r="Z830" s="437">
        <f t="shared" ref="Z830:AL830" si="2477">Z829</f>
        <v>0</v>
      </c>
      <c r="AA830" s="437">
        <f t="shared" si="2477"/>
        <v>0</v>
      </c>
      <c r="AB830" s="437">
        <f t="shared" si="2477"/>
        <v>0</v>
      </c>
      <c r="AC830" s="437">
        <f t="shared" si="2477"/>
        <v>0</v>
      </c>
      <c r="AD830" s="437">
        <f t="shared" si="2477"/>
        <v>0</v>
      </c>
      <c r="AE830" s="437">
        <f t="shared" si="2477"/>
        <v>0</v>
      </c>
      <c r="AF830" s="437">
        <f t="shared" si="2477"/>
        <v>0</v>
      </c>
      <c r="AG830" s="437">
        <f t="shared" si="2477"/>
        <v>0</v>
      </c>
      <c r="AH830" s="437">
        <f t="shared" si="2477"/>
        <v>0</v>
      </c>
      <c r="AI830" s="437">
        <f t="shared" si="2477"/>
        <v>0</v>
      </c>
      <c r="AJ830" s="437">
        <f t="shared" si="2477"/>
        <v>0</v>
      </c>
      <c r="AK830" s="437">
        <f t="shared" si="2477"/>
        <v>0</v>
      </c>
      <c r="AL830" s="437">
        <f t="shared" si="2477"/>
        <v>0</v>
      </c>
      <c r="AM830" s="323"/>
    </row>
    <row r="831" spans="1:39" hidden="1" outlineLevel="1">
      <c r="A831" s="567"/>
      <c r="B831" s="348"/>
      <c r="C831" s="317"/>
      <c r="D831" s="317"/>
      <c r="E831" s="317"/>
      <c r="F831" s="317"/>
      <c r="G831" s="317"/>
      <c r="H831" s="317"/>
      <c r="I831" s="317"/>
      <c r="J831" s="317"/>
      <c r="K831" s="317"/>
      <c r="L831" s="317"/>
      <c r="M831" s="317"/>
      <c r="N831" s="317"/>
      <c r="O831" s="317"/>
      <c r="P831" s="317"/>
      <c r="Q831" s="317"/>
      <c r="R831" s="317"/>
      <c r="S831" s="317"/>
      <c r="T831" s="317"/>
      <c r="U831" s="317"/>
      <c r="V831" s="317"/>
      <c r="W831" s="317"/>
      <c r="X831" s="317"/>
      <c r="Y831" s="438"/>
      <c r="Z831" s="438"/>
      <c r="AA831" s="438"/>
      <c r="AB831" s="438"/>
      <c r="AC831" s="438"/>
      <c r="AD831" s="438"/>
      <c r="AE831" s="438"/>
      <c r="AF831" s="438"/>
      <c r="AG831" s="438"/>
      <c r="AH831" s="438"/>
      <c r="AI831" s="438"/>
      <c r="AJ831" s="438"/>
      <c r="AK831" s="438"/>
      <c r="AL831" s="438"/>
      <c r="AM831" s="332"/>
    </row>
    <row r="832" spans="1:39" hidden="1" outlineLevel="1">
      <c r="A832" s="567">
        <v>20</v>
      </c>
      <c r="B832" s="454" t="s">
        <v>111</v>
      </c>
      <c r="C832" s="317" t="s">
        <v>25</v>
      </c>
      <c r="D832" s="321"/>
      <c r="E832" s="321"/>
      <c r="F832" s="321"/>
      <c r="G832" s="321"/>
      <c r="H832" s="321"/>
      <c r="I832" s="321"/>
      <c r="J832" s="321"/>
      <c r="K832" s="321"/>
      <c r="L832" s="321"/>
      <c r="M832" s="321"/>
      <c r="N832" s="321">
        <v>0</v>
      </c>
      <c r="O832" s="321"/>
      <c r="P832" s="321"/>
      <c r="Q832" s="321"/>
      <c r="R832" s="321"/>
      <c r="S832" s="321"/>
      <c r="T832" s="321"/>
      <c r="U832" s="321"/>
      <c r="V832" s="321"/>
      <c r="W832" s="321"/>
      <c r="X832" s="321"/>
      <c r="Y832" s="452"/>
      <c r="Z832" s="436"/>
      <c r="AA832" s="436"/>
      <c r="AB832" s="436"/>
      <c r="AC832" s="436"/>
      <c r="AD832" s="436"/>
      <c r="AE832" s="436"/>
      <c r="AF832" s="441"/>
      <c r="AG832" s="441"/>
      <c r="AH832" s="441"/>
      <c r="AI832" s="441"/>
      <c r="AJ832" s="441"/>
      <c r="AK832" s="441"/>
      <c r="AL832" s="441"/>
      <c r="AM832" s="322">
        <f>SUM(Y832:AL832)</f>
        <v>0</v>
      </c>
    </row>
    <row r="833" spans="1:39" hidden="1" outlineLevel="1">
      <c r="A833" s="567"/>
      <c r="B833" s="320" t="s">
        <v>345</v>
      </c>
      <c r="C833" s="317" t="s">
        <v>164</v>
      </c>
      <c r="D833" s="321"/>
      <c r="E833" s="321"/>
      <c r="F833" s="321"/>
      <c r="G833" s="321"/>
      <c r="H833" s="321"/>
      <c r="I833" s="321"/>
      <c r="J833" s="321"/>
      <c r="K833" s="321"/>
      <c r="L833" s="321"/>
      <c r="M833" s="321"/>
      <c r="N833" s="321">
        <f>N832</f>
        <v>0</v>
      </c>
      <c r="O833" s="321"/>
      <c r="P833" s="321"/>
      <c r="Q833" s="321"/>
      <c r="R833" s="321"/>
      <c r="S833" s="321"/>
      <c r="T833" s="321"/>
      <c r="U833" s="321"/>
      <c r="V833" s="321"/>
      <c r="W833" s="321"/>
      <c r="X833" s="321"/>
      <c r="Y833" s="437">
        <f>Y832</f>
        <v>0</v>
      </c>
      <c r="Z833" s="437">
        <f t="shared" ref="Z833:AL833" si="2478">Z832</f>
        <v>0</v>
      </c>
      <c r="AA833" s="437">
        <f t="shared" si="2478"/>
        <v>0</v>
      </c>
      <c r="AB833" s="437">
        <f t="shared" si="2478"/>
        <v>0</v>
      </c>
      <c r="AC833" s="437">
        <f t="shared" si="2478"/>
        <v>0</v>
      </c>
      <c r="AD833" s="437">
        <f t="shared" si="2478"/>
        <v>0</v>
      </c>
      <c r="AE833" s="437">
        <f t="shared" si="2478"/>
        <v>0</v>
      </c>
      <c r="AF833" s="437">
        <f t="shared" si="2478"/>
        <v>0</v>
      </c>
      <c r="AG833" s="437">
        <f t="shared" si="2478"/>
        <v>0</v>
      </c>
      <c r="AH833" s="437">
        <f t="shared" si="2478"/>
        <v>0</v>
      </c>
      <c r="AI833" s="437">
        <f t="shared" si="2478"/>
        <v>0</v>
      </c>
      <c r="AJ833" s="437">
        <f t="shared" si="2478"/>
        <v>0</v>
      </c>
      <c r="AK833" s="437">
        <f t="shared" si="2478"/>
        <v>0</v>
      </c>
      <c r="AL833" s="437">
        <f t="shared" si="2478"/>
        <v>0</v>
      </c>
      <c r="AM833" s="332"/>
    </row>
    <row r="834" spans="1:39" ht="15.75" hidden="1" outlineLevel="1">
      <c r="A834" s="567"/>
      <c r="B834" s="349"/>
      <c r="C834" s="326"/>
      <c r="D834" s="317"/>
      <c r="E834" s="317"/>
      <c r="F834" s="317"/>
      <c r="G834" s="317"/>
      <c r="H834" s="317"/>
      <c r="I834" s="317"/>
      <c r="J834" s="317"/>
      <c r="K834" s="317"/>
      <c r="L834" s="317"/>
      <c r="M834" s="317"/>
      <c r="N834" s="326"/>
      <c r="O834" s="317"/>
      <c r="P834" s="317"/>
      <c r="Q834" s="317"/>
      <c r="R834" s="317"/>
      <c r="S834" s="317"/>
      <c r="T834" s="317"/>
      <c r="U834" s="317"/>
      <c r="V834" s="317"/>
      <c r="W834" s="317"/>
      <c r="X834" s="317"/>
      <c r="Y834" s="438"/>
      <c r="Z834" s="438"/>
      <c r="AA834" s="438"/>
      <c r="AB834" s="438"/>
      <c r="AC834" s="438"/>
      <c r="AD834" s="438"/>
      <c r="AE834" s="438"/>
      <c r="AF834" s="438"/>
      <c r="AG834" s="438"/>
      <c r="AH834" s="438"/>
      <c r="AI834" s="438"/>
      <c r="AJ834" s="438"/>
      <c r="AK834" s="438"/>
      <c r="AL834" s="438"/>
      <c r="AM834" s="332"/>
    </row>
    <row r="835" spans="1:39" ht="15.75" hidden="1" outlineLevel="1">
      <c r="A835" s="567"/>
      <c r="B835" s="553" t="s">
        <v>516</v>
      </c>
      <c r="C835" s="317"/>
      <c r="D835" s="317"/>
      <c r="E835" s="317"/>
      <c r="F835" s="317"/>
      <c r="G835" s="317"/>
      <c r="H835" s="317"/>
      <c r="I835" s="317"/>
      <c r="J835" s="317"/>
      <c r="K835" s="317"/>
      <c r="L835" s="317"/>
      <c r="M835" s="317"/>
      <c r="N835" s="317"/>
      <c r="O835" s="317"/>
      <c r="P835" s="317"/>
      <c r="Q835" s="317"/>
      <c r="R835" s="317"/>
      <c r="S835" s="317"/>
      <c r="T835" s="317"/>
      <c r="U835" s="317"/>
      <c r="V835" s="317"/>
      <c r="W835" s="317"/>
      <c r="X835" s="317"/>
      <c r="Y835" s="448"/>
      <c r="Z835" s="451"/>
      <c r="AA835" s="451"/>
      <c r="AB835" s="451"/>
      <c r="AC835" s="451"/>
      <c r="AD835" s="451"/>
      <c r="AE835" s="451"/>
      <c r="AF835" s="451"/>
      <c r="AG835" s="451"/>
      <c r="AH835" s="451"/>
      <c r="AI835" s="451"/>
      <c r="AJ835" s="451"/>
      <c r="AK835" s="451"/>
      <c r="AL835" s="451"/>
      <c r="AM835" s="332"/>
    </row>
    <row r="836" spans="1:39" ht="15.75" hidden="1" outlineLevel="1">
      <c r="A836" s="567"/>
      <c r="B836" s="539" t="s">
        <v>512</v>
      </c>
      <c r="C836" s="317"/>
      <c r="D836" s="317"/>
      <c r="E836" s="317"/>
      <c r="F836" s="317"/>
      <c r="G836" s="317"/>
      <c r="H836" s="317"/>
      <c r="I836" s="317"/>
      <c r="J836" s="317"/>
      <c r="K836" s="317"/>
      <c r="L836" s="317"/>
      <c r="M836" s="317"/>
      <c r="N836" s="317"/>
      <c r="O836" s="317"/>
      <c r="P836" s="317"/>
      <c r="Q836" s="317"/>
      <c r="R836" s="317"/>
      <c r="S836" s="317"/>
      <c r="T836" s="317"/>
      <c r="U836" s="317"/>
      <c r="V836" s="317"/>
      <c r="W836" s="317"/>
      <c r="X836" s="317"/>
      <c r="Y836" s="448"/>
      <c r="Z836" s="451"/>
      <c r="AA836" s="451"/>
      <c r="AB836" s="451"/>
      <c r="AC836" s="451"/>
      <c r="AD836" s="451"/>
      <c r="AE836" s="451"/>
      <c r="AF836" s="451"/>
      <c r="AG836" s="451"/>
      <c r="AH836" s="451"/>
      <c r="AI836" s="451"/>
      <c r="AJ836" s="451"/>
      <c r="AK836" s="451"/>
      <c r="AL836" s="451"/>
      <c r="AM836" s="332"/>
    </row>
    <row r="837" spans="1:39" hidden="1" outlineLevel="1">
      <c r="A837" s="567">
        <v>21</v>
      </c>
      <c r="B837" s="454" t="s">
        <v>114</v>
      </c>
      <c r="C837" s="317" t="s">
        <v>25</v>
      </c>
      <c r="D837" s="321"/>
      <c r="E837" s="321"/>
      <c r="F837" s="321"/>
      <c r="G837" s="321"/>
      <c r="H837" s="321"/>
      <c r="I837" s="321"/>
      <c r="J837" s="321"/>
      <c r="K837" s="321"/>
      <c r="L837" s="321"/>
      <c r="M837" s="321"/>
      <c r="N837" s="317"/>
      <c r="O837" s="321"/>
      <c r="P837" s="321"/>
      <c r="Q837" s="321"/>
      <c r="R837" s="321"/>
      <c r="S837" s="321"/>
      <c r="T837" s="321"/>
      <c r="U837" s="321"/>
      <c r="V837" s="321"/>
      <c r="W837" s="321"/>
      <c r="X837" s="321"/>
      <c r="Y837" s="441"/>
      <c r="Z837" s="441"/>
      <c r="AA837" s="441"/>
      <c r="AB837" s="441"/>
      <c r="AC837" s="441"/>
      <c r="AD837" s="441"/>
      <c r="AE837" s="441"/>
      <c r="AF837" s="436"/>
      <c r="AG837" s="436"/>
      <c r="AH837" s="436"/>
      <c r="AI837" s="436"/>
      <c r="AJ837" s="436"/>
      <c r="AK837" s="436"/>
      <c r="AL837" s="436"/>
      <c r="AM837" s="322">
        <f>SUM(Y837:AL837)</f>
        <v>0</v>
      </c>
    </row>
    <row r="838" spans="1:39" hidden="1" outlineLevel="1">
      <c r="A838" s="567"/>
      <c r="B838" s="320" t="s">
        <v>345</v>
      </c>
      <c r="C838" s="317" t="s">
        <v>164</v>
      </c>
      <c r="D838" s="321"/>
      <c r="E838" s="321"/>
      <c r="F838" s="321"/>
      <c r="G838" s="321"/>
      <c r="H838" s="321"/>
      <c r="I838" s="321"/>
      <c r="J838" s="321"/>
      <c r="K838" s="321"/>
      <c r="L838" s="321"/>
      <c r="M838" s="321"/>
      <c r="N838" s="317"/>
      <c r="O838" s="321"/>
      <c r="P838" s="321"/>
      <c r="Q838" s="321"/>
      <c r="R838" s="321"/>
      <c r="S838" s="321"/>
      <c r="T838" s="321"/>
      <c r="U838" s="321"/>
      <c r="V838" s="321"/>
      <c r="W838" s="321"/>
      <c r="X838" s="321"/>
      <c r="Y838" s="437">
        <f>Y837</f>
        <v>0</v>
      </c>
      <c r="Z838" s="437">
        <f t="shared" ref="Z838" si="2479">Z837</f>
        <v>0</v>
      </c>
      <c r="AA838" s="437">
        <f t="shared" ref="AA838" si="2480">AA837</f>
        <v>0</v>
      </c>
      <c r="AB838" s="437">
        <f t="shared" ref="AB838" si="2481">AB837</f>
        <v>0</v>
      </c>
      <c r="AC838" s="437">
        <f t="shared" ref="AC838" si="2482">AC837</f>
        <v>0</v>
      </c>
      <c r="AD838" s="437">
        <f t="shared" ref="AD838" si="2483">AD837</f>
        <v>0</v>
      </c>
      <c r="AE838" s="437">
        <f t="shared" ref="AE838" si="2484">AE837</f>
        <v>0</v>
      </c>
      <c r="AF838" s="437">
        <f t="shared" ref="AF838" si="2485">AF837</f>
        <v>0</v>
      </c>
      <c r="AG838" s="437">
        <f t="shared" ref="AG838" si="2486">AG837</f>
        <v>0</v>
      </c>
      <c r="AH838" s="437">
        <f t="shared" ref="AH838" si="2487">AH837</f>
        <v>0</v>
      </c>
      <c r="AI838" s="437">
        <f t="shared" ref="AI838" si="2488">AI837</f>
        <v>0</v>
      </c>
      <c r="AJ838" s="437">
        <f t="shared" ref="AJ838" si="2489">AJ837</f>
        <v>0</v>
      </c>
      <c r="AK838" s="437">
        <f t="shared" ref="AK838" si="2490">AK837</f>
        <v>0</v>
      </c>
      <c r="AL838" s="437">
        <f t="shared" ref="AL838" si="2491">AL837</f>
        <v>0</v>
      </c>
      <c r="AM838" s="332"/>
    </row>
    <row r="839" spans="1:39" hidden="1" outlineLevel="1">
      <c r="A839" s="567"/>
      <c r="B839" s="320"/>
      <c r="C839" s="317"/>
      <c r="D839" s="317"/>
      <c r="E839" s="317"/>
      <c r="F839" s="317"/>
      <c r="G839" s="317"/>
      <c r="H839" s="317"/>
      <c r="I839" s="317"/>
      <c r="J839" s="317"/>
      <c r="K839" s="317"/>
      <c r="L839" s="317"/>
      <c r="M839" s="317"/>
      <c r="N839" s="317"/>
      <c r="O839" s="317"/>
      <c r="P839" s="317"/>
      <c r="Q839" s="317"/>
      <c r="R839" s="317"/>
      <c r="S839" s="317"/>
      <c r="T839" s="317"/>
      <c r="U839" s="317"/>
      <c r="V839" s="317"/>
      <c r="W839" s="317"/>
      <c r="X839" s="317"/>
      <c r="Y839" s="448"/>
      <c r="Z839" s="451"/>
      <c r="AA839" s="451"/>
      <c r="AB839" s="451"/>
      <c r="AC839" s="451"/>
      <c r="AD839" s="451"/>
      <c r="AE839" s="451"/>
      <c r="AF839" s="451"/>
      <c r="AG839" s="451"/>
      <c r="AH839" s="451"/>
      <c r="AI839" s="451"/>
      <c r="AJ839" s="451"/>
      <c r="AK839" s="451"/>
      <c r="AL839" s="451"/>
      <c r="AM839" s="332"/>
    </row>
    <row r="840" spans="1:39" ht="30" hidden="1" outlineLevel="1">
      <c r="A840" s="567">
        <v>22</v>
      </c>
      <c r="B840" s="454" t="s">
        <v>115</v>
      </c>
      <c r="C840" s="317" t="s">
        <v>25</v>
      </c>
      <c r="D840" s="321"/>
      <c r="E840" s="321"/>
      <c r="F840" s="321"/>
      <c r="G840" s="321"/>
      <c r="H840" s="321"/>
      <c r="I840" s="321"/>
      <c r="J840" s="321"/>
      <c r="K840" s="321"/>
      <c r="L840" s="321"/>
      <c r="M840" s="321"/>
      <c r="N840" s="317"/>
      <c r="O840" s="321"/>
      <c r="P840" s="321"/>
      <c r="Q840" s="321"/>
      <c r="R840" s="321"/>
      <c r="S840" s="321"/>
      <c r="T840" s="321"/>
      <c r="U840" s="321"/>
      <c r="V840" s="321"/>
      <c r="W840" s="321"/>
      <c r="X840" s="321"/>
      <c r="Y840" s="441"/>
      <c r="Z840" s="441"/>
      <c r="AA840" s="441"/>
      <c r="AB840" s="441"/>
      <c r="AC840" s="441"/>
      <c r="AD840" s="441"/>
      <c r="AE840" s="441"/>
      <c r="AF840" s="436"/>
      <c r="AG840" s="436"/>
      <c r="AH840" s="436"/>
      <c r="AI840" s="436"/>
      <c r="AJ840" s="436"/>
      <c r="AK840" s="436"/>
      <c r="AL840" s="436"/>
      <c r="AM840" s="322">
        <f>SUM(Y840:AL840)</f>
        <v>0</v>
      </c>
    </row>
    <row r="841" spans="1:39" hidden="1" outlineLevel="1">
      <c r="A841" s="567"/>
      <c r="B841" s="320" t="s">
        <v>345</v>
      </c>
      <c r="C841" s="317" t="s">
        <v>164</v>
      </c>
      <c r="D841" s="321"/>
      <c r="E841" s="321"/>
      <c r="F841" s="321"/>
      <c r="G841" s="321"/>
      <c r="H841" s="321"/>
      <c r="I841" s="321"/>
      <c r="J841" s="321"/>
      <c r="K841" s="321"/>
      <c r="L841" s="321"/>
      <c r="M841" s="321"/>
      <c r="N841" s="317"/>
      <c r="O841" s="321"/>
      <c r="P841" s="321"/>
      <c r="Q841" s="321"/>
      <c r="R841" s="321"/>
      <c r="S841" s="321"/>
      <c r="T841" s="321"/>
      <c r="U841" s="321"/>
      <c r="V841" s="321"/>
      <c r="W841" s="321"/>
      <c r="X841" s="321"/>
      <c r="Y841" s="437">
        <f>Y840</f>
        <v>0</v>
      </c>
      <c r="Z841" s="437">
        <f t="shared" ref="Z841" si="2492">Z840</f>
        <v>0</v>
      </c>
      <c r="AA841" s="437">
        <f t="shared" ref="AA841" si="2493">AA840</f>
        <v>0</v>
      </c>
      <c r="AB841" s="437">
        <f t="shared" ref="AB841" si="2494">AB840</f>
        <v>0</v>
      </c>
      <c r="AC841" s="437">
        <f t="shared" ref="AC841" si="2495">AC840</f>
        <v>0</v>
      </c>
      <c r="AD841" s="437">
        <f t="shared" ref="AD841" si="2496">AD840</f>
        <v>0</v>
      </c>
      <c r="AE841" s="437">
        <f t="shared" ref="AE841" si="2497">AE840</f>
        <v>0</v>
      </c>
      <c r="AF841" s="437">
        <f t="shared" ref="AF841" si="2498">AF840</f>
        <v>0</v>
      </c>
      <c r="AG841" s="437">
        <f t="shared" ref="AG841" si="2499">AG840</f>
        <v>0</v>
      </c>
      <c r="AH841" s="437">
        <f t="shared" ref="AH841" si="2500">AH840</f>
        <v>0</v>
      </c>
      <c r="AI841" s="437">
        <f t="shared" ref="AI841" si="2501">AI840</f>
        <v>0</v>
      </c>
      <c r="AJ841" s="437">
        <f t="shared" ref="AJ841" si="2502">AJ840</f>
        <v>0</v>
      </c>
      <c r="AK841" s="437">
        <f t="shared" ref="AK841" si="2503">AK840</f>
        <v>0</v>
      </c>
      <c r="AL841" s="437">
        <f t="shared" ref="AL841" si="2504">AL840</f>
        <v>0</v>
      </c>
      <c r="AM841" s="332"/>
    </row>
    <row r="842" spans="1:39" hidden="1" outlineLevel="1">
      <c r="A842" s="567"/>
      <c r="B842" s="320"/>
      <c r="C842" s="317"/>
      <c r="D842" s="317"/>
      <c r="E842" s="317"/>
      <c r="F842" s="317"/>
      <c r="G842" s="317"/>
      <c r="H842" s="317"/>
      <c r="I842" s="317"/>
      <c r="J842" s="317"/>
      <c r="K842" s="317"/>
      <c r="L842" s="317"/>
      <c r="M842" s="317"/>
      <c r="N842" s="317"/>
      <c r="O842" s="317"/>
      <c r="P842" s="317"/>
      <c r="Q842" s="317"/>
      <c r="R842" s="317"/>
      <c r="S842" s="317"/>
      <c r="T842" s="317"/>
      <c r="U842" s="317"/>
      <c r="V842" s="317"/>
      <c r="W842" s="317"/>
      <c r="X842" s="317"/>
      <c r="Y842" s="448"/>
      <c r="Z842" s="451"/>
      <c r="AA842" s="451"/>
      <c r="AB842" s="451"/>
      <c r="AC842" s="451"/>
      <c r="AD842" s="451"/>
      <c r="AE842" s="451"/>
      <c r="AF842" s="451"/>
      <c r="AG842" s="451"/>
      <c r="AH842" s="451"/>
      <c r="AI842" s="451"/>
      <c r="AJ842" s="451"/>
      <c r="AK842" s="451"/>
      <c r="AL842" s="451"/>
      <c r="AM842" s="332"/>
    </row>
    <row r="843" spans="1:39" ht="30" hidden="1" outlineLevel="1">
      <c r="A843" s="567">
        <v>23</v>
      </c>
      <c r="B843" s="454" t="s">
        <v>116</v>
      </c>
      <c r="C843" s="317" t="s">
        <v>25</v>
      </c>
      <c r="D843" s="321"/>
      <c r="E843" s="321"/>
      <c r="F843" s="321"/>
      <c r="G843" s="321"/>
      <c r="H843" s="321"/>
      <c r="I843" s="321"/>
      <c r="J843" s="321"/>
      <c r="K843" s="321"/>
      <c r="L843" s="321"/>
      <c r="M843" s="321"/>
      <c r="N843" s="317"/>
      <c r="O843" s="321"/>
      <c r="P843" s="321"/>
      <c r="Q843" s="321"/>
      <c r="R843" s="321"/>
      <c r="S843" s="321"/>
      <c r="T843" s="321"/>
      <c r="U843" s="321"/>
      <c r="V843" s="321"/>
      <c r="W843" s="321"/>
      <c r="X843" s="321"/>
      <c r="Y843" s="441"/>
      <c r="Z843" s="441"/>
      <c r="AA843" s="441"/>
      <c r="AB843" s="441"/>
      <c r="AC843" s="441"/>
      <c r="AD843" s="441"/>
      <c r="AE843" s="441"/>
      <c r="AF843" s="436"/>
      <c r="AG843" s="436"/>
      <c r="AH843" s="436"/>
      <c r="AI843" s="436"/>
      <c r="AJ843" s="436"/>
      <c r="AK843" s="436"/>
      <c r="AL843" s="436"/>
      <c r="AM843" s="322">
        <f>SUM(Y843:AL843)</f>
        <v>0</v>
      </c>
    </row>
    <row r="844" spans="1:39" hidden="1" outlineLevel="1">
      <c r="A844" s="567"/>
      <c r="B844" s="320" t="s">
        <v>345</v>
      </c>
      <c r="C844" s="317" t="s">
        <v>164</v>
      </c>
      <c r="D844" s="321"/>
      <c r="E844" s="321"/>
      <c r="F844" s="321"/>
      <c r="G844" s="321"/>
      <c r="H844" s="321"/>
      <c r="I844" s="321"/>
      <c r="J844" s="321"/>
      <c r="K844" s="321"/>
      <c r="L844" s="321"/>
      <c r="M844" s="321"/>
      <c r="N844" s="317"/>
      <c r="O844" s="321"/>
      <c r="P844" s="321"/>
      <c r="Q844" s="321"/>
      <c r="R844" s="321"/>
      <c r="S844" s="321"/>
      <c r="T844" s="321"/>
      <c r="U844" s="321"/>
      <c r="V844" s="321"/>
      <c r="W844" s="321"/>
      <c r="X844" s="321"/>
      <c r="Y844" s="437">
        <f>Y843</f>
        <v>0</v>
      </c>
      <c r="Z844" s="437">
        <f t="shared" ref="Z844" si="2505">Z843</f>
        <v>0</v>
      </c>
      <c r="AA844" s="437">
        <f t="shared" ref="AA844" si="2506">AA843</f>
        <v>0</v>
      </c>
      <c r="AB844" s="437">
        <f t="shared" ref="AB844" si="2507">AB843</f>
        <v>0</v>
      </c>
      <c r="AC844" s="437">
        <f t="shared" ref="AC844" si="2508">AC843</f>
        <v>0</v>
      </c>
      <c r="AD844" s="437">
        <f t="shared" ref="AD844" si="2509">AD843</f>
        <v>0</v>
      </c>
      <c r="AE844" s="437">
        <f t="shared" ref="AE844" si="2510">AE843</f>
        <v>0</v>
      </c>
      <c r="AF844" s="437">
        <f t="shared" ref="AF844" si="2511">AF843</f>
        <v>0</v>
      </c>
      <c r="AG844" s="437">
        <f t="shared" ref="AG844" si="2512">AG843</f>
        <v>0</v>
      </c>
      <c r="AH844" s="437">
        <f t="shared" ref="AH844" si="2513">AH843</f>
        <v>0</v>
      </c>
      <c r="AI844" s="437">
        <f t="shared" ref="AI844" si="2514">AI843</f>
        <v>0</v>
      </c>
      <c r="AJ844" s="437">
        <f t="shared" ref="AJ844" si="2515">AJ843</f>
        <v>0</v>
      </c>
      <c r="AK844" s="437">
        <f t="shared" ref="AK844" si="2516">AK843</f>
        <v>0</v>
      </c>
      <c r="AL844" s="437">
        <f t="shared" ref="AL844" si="2517">AL843</f>
        <v>0</v>
      </c>
      <c r="AM844" s="332"/>
    </row>
    <row r="845" spans="1:39" hidden="1" outlineLevel="1">
      <c r="A845" s="567"/>
      <c r="B845" s="456"/>
      <c r="C845" s="317"/>
      <c r="D845" s="317"/>
      <c r="E845" s="317"/>
      <c r="F845" s="317"/>
      <c r="G845" s="317"/>
      <c r="H845" s="317"/>
      <c r="I845" s="317"/>
      <c r="J845" s="317"/>
      <c r="K845" s="317"/>
      <c r="L845" s="317"/>
      <c r="M845" s="317"/>
      <c r="N845" s="317"/>
      <c r="O845" s="317"/>
      <c r="P845" s="317"/>
      <c r="Q845" s="317"/>
      <c r="R845" s="317"/>
      <c r="S845" s="317"/>
      <c r="T845" s="317"/>
      <c r="U845" s="317"/>
      <c r="V845" s="317"/>
      <c r="W845" s="317"/>
      <c r="X845" s="317"/>
      <c r="Y845" s="448"/>
      <c r="Z845" s="451"/>
      <c r="AA845" s="451"/>
      <c r="AB845" s="451"/>
      <c r="AC845" s="451"/>
      <c r="AD845" s="451"/>
      <c r="AE845" s="451"/>
      <c r="AF845" s="451"/>
      <c r="AG845" s="451"/>
      <c r="AH845" s="451"/>
      <c r="AI845" s="451"/>
      <c r="AJ845" s="451"/>
      <c r="AK845" s="451"/>
      <c r="AL845" s="451"/>
      <c r="AM845" s="332"/>
    </row>
    <row r="846" spans="1:39" ht="30" hidden="1" outlineLevel="1">
      <c r="A846" s="567">
        <v>24</v>
      </c>
      <c r="B846" s="454" t="s">
        <v>117</v>
      </c>
      <c r="C846" s="317" t="s">
        <v>25</v>
      </c>
      <c r="D846" s="321"/>
      <c r="E846" s="321"/>
      <c r="F846" s="321"/>
      <c r="G846" s="321"/>
      <c r="H846" s="321"/>
      <c r="I846" s="321"/>
      <c r="J846" s="321"/>
      <c r="K846" s="321"/>
      <c r="L846" s="321"/>
      <c r="M846" s="321"/>
      <c r="N846" s="317"/>
      <c r="O846" s="321"/>
      <c r="P846" s="321"/>
      <c r="Q846" s="321"/>
      <c r="R846" s="321"/>
      <c r="S846" s="321"/>
      <c r="T846" s="321"/>
      <c r="U846" s="321"/>
      <c r="V846" s="321"/>
      <c r="W846" s="321"/>
      <c r="X846" s="321"/>
      <c r="Y846" s="441"/>
      <c r="Z846" s="441"/>
      <c r="AA846" s="441"/>
      <c r="AB846" s="441"/>
      <c r="AC846" s="441"/>
      <c r="AD846" s="441"/>
      <c r="AE846" s="441"/>
      <c r="AF846" s="436"/>
      <c r="AG846" s="436"/>
      <c r="AH846" s="436"/>
      <c r="AI846" s="436"/>
      <c r="AJ846" s="436"/>
      <c r="AK846" s="436"/>
      <c r="AL846" s="436"/>
      <c r="AM846" s="322">
        <f>SUM(Y846:AL846)</f>
        <v>0</v>
      </c>
    </row>
    <row r="847" spans="1:39" hidden="1" outlineLevel="1">
      <c r="A847" s="567"/>
      <c r="B847" s="320" t="s">
        <v>345</v>
      </c>
      <c r="C847" s="317" t="s">
        <v>164</v>
      </c>
      <c r="D847" s="321"/>
      <c r="E847" s="321"/>
      <c r="F847" s="321"/>
      <c r="G847" s="321"/>
      <c r="H847" s="321"/>
      <c r="I847" s="321"/>
      <c r="J847" s="321"/>
      <c r="K847" s="321"/>
      <c r="L847" s="321"/>
      <c r="M847" s="321"/>
      <c r="N847" s="317"/>
      <c r="O847" s="321"/>
      <c r="P847" s="321"/>
      <c r="Q847" s="321"/>
      <c r="R847" s="321"/>
      <c r="S847" s="321"/>
      <c r="T847" s="321"/>
      <c r="U847" s="321"/>
      <c r="V847" s="321"/>
      <c r="W847" s="321"/>
      <c r="X847" s="321"/>
      <c r="Y847" s="437">
        <f>Y846</f>
        <v>0</v>
      </c>
      <c r="Z847" s="437">
        <f t="shared" ref="Z847" si="2518">Z846</f>
        <v>0</v>
      </c>
      <c r="AA847" s="437">
        <f t="shared" ref="AA847" si="2519">AA846</f>
        <v>0</v>
      </c>
      <c r="AB847" s="437">
        <f t="shared" ref="AB847" si="2520">AB846</f>
        <v>0</v>
      </c>
      <c r="AC847" s="437">
        <f t="shared" ref="AC847" si="2521">AC846</f>
        <v>0</v>
      </c>
      <c r="AD847" s="437">
        <f t="shared" ref="AD847" si="2522">AD846</f>
        <v>0</v>
      </c>
      <c r="AE847" s="437">
        <f t="shared" ref="AE847" si="2523">AE846</f>
        <v>0</v>
      </c>
      <c r="AF847" s="437">
        <f t="shared" ref="AF847" si="2524">AF846</f>
        <v>0</v>
      </c>
      <c r="AG847" s="437">
        <f t="shared" ref="AG847" si="2525">AG846</f>
        <v>0</v>
      </c>
      <c r="AH847" s="437">
        <f t="shared" ref="AH847" si="2526">AH846</f>
        <v>0</v>
      </c>
      <c r="AI847" s="437">
        <f t="shared" ref="AI847" si="2527">AI846</f>
        <v>0</v>
      </c>
      <c r="AJ847" s="437">
        <f t="shared" ref="AJ847" si="2528">AJ846</f>
        <v>0</v>
      </c>
      <c r="AK847" s="437">
        <f t="shared" ref="AK847" si="2529">AK846</f>
        <v>0</v>
      </c>
      <c r="AL847" s="437">
        <f t="shared" ref="AL847" si="2530">AL846</f>
        <v>0</v>
      </c>
      <c r="AM847" s="332"/>
    </row>
    <row r="848" spans="1:39" hidden="1" outlineLevel="1">
      <c r="A848" s="567"/>
      <c r="B848" s="320"/>
      <c r="C848" s="317"/>
      <c r="D848" s="317"/>
      <c r="E848" s="317"/>
      <c r="F848" s="317"/>
      <c r="G848" s="317"/>
      <c r="H848" s="317"/>
      <c r="I848" s="317"/>
      <c r="J848" s="317"/>
      <c r="K848" s="317"/>
      <c r="L848" s="317"/>
      <c r="M848" s="317"/>
      <c r="N848" s="317"/>
      <c r="O848" s="317"/>
      <c r="P848" s="317"/>
      <c r="Q848" s="317"/>
      <c r="R848" s="317"/>
      <c r="S848" s="317"/>
      <c r="T848" s="317"/>
      <c r="U848" s="317"/>
      <c r="V848" s="317"/>
      <c r="W848" s="317"/>
      <c r="X848" s="317"/>
      <c r="Y848" s="438"/>
      <c r="Z848" s="451"/>
      <c r="AA848" s="451"/>
      <c r="AB848" s="451"/>
      <c r="AC848" s="451"/>
      <c r="AD848" s="451"/>
      <c r="AE848" s="451"/>
      <c r="AF848" s="451"/>
      <c r="AG848" s="451"/>
      <c r="AH848" s="451"/>
      <c r="AI848" s="451"/>
      <c r="AJ848" s="451"/>
      <c r="AK848" s="451"/>
      <c r="AL848" s="451"/>
      <c r="AM848" s="332"/>
    </row>
    <row r="849" spans="1:39" ht="15.75" hidden="1" outlineLevel="1">
      <c r="A849" s="567"/>
      <c r="B849" s="314" t="s">
        <v>513</v>
      </c>
      <c r="C849" s="317"/>
      <c r="D849" s="317"/>
      <c r="E849" s="317"/>
      <c r="F849" s="317"/>
      <c r="G849" s="317"/>
      <c r="H849" s="317"/>
      <c r="I849" s="317"/>
      <c r="J849" s="317"/>
      <c r="K849" s="317"/>
      <c r="L849" s="317"/>
      <c r="M849" s="317"/>
      <c r="N849" s="317"/>
      <c r="O849" s="317"/>
      <c r="P849" s="317"/>
      <c r="Q849" s="317"/>
      <c r="R849" s="317"/>
      <c r="S849" s="317"/>
      <c r="T849" s="317"/>
      <c r="U849" s="317"/>
      <c r="V849" s="317"/>
      <c r="W849" s="317"/>
      <c r="X849" s="317"/>
      <c r="Y849" s="438"/>
      <c r="Z849" s="451"/>
      <c r="AA849" s="451"/>
      <c r="AB849" s="451"/>
      <c r="AC849" s="451"/>
      <c r="AD849" s="451"/>
      <c r="AE849" s="451"/>
      <c r="AF849" s="451"/>
      <c r="AG849" s="451"/>
      <c r="AH849" s="451"/>
      <c r="AI849" s="451"/>
      <c r="AJ849" s="451"/>
      <c r="AK849" s="451"/>
      <c r="AL849" s="451"/>
      <c r="AM849" s="332"/>
    </row>
    <row r="850" spans="1:39" hidden="1" outlineLevel="1">
      <c r="A850" s="567">
        <v>25</v>
      </c>
      <c r="B850" s="454" t="s">
        <v>118</v>
      </c>
      <c r="C850" s="317" t="s">
        <v>25</v>
      </c>
      <c r="D850" s="321"/>
      <c r="E850" s="321"/>
      <c r="F850" s="321"/>
      <c r="G850" s="321"/>
      <c r="H850" s="321"/>
      <c r="I850" s="321"/>
      <c r="J850" s="321"/>
      <c r="K850" s="321"/>
      <c r="L850" s="321"/>
      <c r="M850" s="321"/>
      <c r="N850" s="321">
        <v>12</v>
      </c>
      <c r="O850" s="321"/>
      <c r="P850" s="321"/>
      <c r="Q850" s="321"/>
      <c r="R850" s="321"/>
      <c r="S850" s="321"/>
      <c r="T850" s="321"/>
      <c r="U850" s="321"/>
      <c r="V850" s="321"/>
      <c r="W850" s="321"/>
      <c r="X850" s="321"/>
      <c r="Y850" s="452"/>
      <c r="Z850" s="441"/>
      <c r="AA850" s="441"/>
      <c r="AB850" s="441"/>
      <c r="AC850" s="441"/>
      <c r="AD850" s="441"/>
      <c r="AE850" s="441"/>
      <c r="AF850" s="441"/>
      <c r="AG850" s="441"/>
      <c r="AH850" s="441"/>
      <c r="AI850" s="441"/>
      <c r="AJ850" s="441"/>
      <c r="AK850" s="441"/>
      <c r="AL850" s="441"/>
      <c r="AM850" s="322">
        <f>SUM(Y850:AL850)</f>
        <v>0</v>
      </c>
    </row>
    <row r="851" spans="1:39" hidden="1" outlineLevel="1">
      <c r="A851" s="567"/>
      <c r="B851" s="320" t="s">
        <v>345</v>
      </c>
      <c r="C851" s="317" t="s">
        <v>164</v>
      </c>
      <c r="D851" s="321"/>
      <c r="E851" s="321"/>
      <c r="F851" s="321"/>
      <c r="G851" s="321"/>
      <c r="H851" s="321"/>
      <c r="I851" s="321"/>
      <c r="J851" s="321"/>
      <c r="K851" s="321"/>
      <c r="L851" s="321"/>
      <c r="M851" s="321"/>
      <c r="N851" s="321">
        <f>N850</f>
        <v>12</v>
      </c>
      <c r="O851" s="321"/>
      <c r="P851" s="321"/>
      <c r="Q851" s="321"/>
      <c r="R851" s="321"/>
      <c r="S851" s="321"/>
      <c r="T851" s="321"/>
      <c r="U851" s="321"/>
      <c r="V851" s="321"/>
      <c r="W851" s="321"/>
      <c r="X851" s="321"/>
      <c r="Y851" s="437">
        <f>Y850</f>
        <v>0</v>
      </c>
      <c r="Z851" s="437">
        <f t="shared" ref="Z851" si="2531">Z850</f>
        <v>0</v>
      </c>
      <c r="AA851" s="437">
        <f t="shared" ref="AA851" si="2532">AA850</f>
        <v>0</v>
      </c>
      <c r="AB851" s="437">
        <f t="shared" ref="AB851" si="2533">AB850</f>
        <v>0</v>
      </c>
      <c r="AC851" s="437">
        <f t="shared" ref="AC851" si="2534">AC850</f>
        <v>0</v>
      </c>
      <c r="AD851" s="437">
        <f t="shared" ref="AD851" si="2535">AD850</f>
        <v>0</v>
      </c>
      <c r="AE851" s="437">
        <f t="shared" ref="AE851" si="2536">AE850</f>
        <v>0</v>
      </c>
      <c r="AF851" s="437">
        <f t="shared" ref="AF851" si="2537">AF850</f>
        <v>0</v>
      </c>
      <c r="AG851" s="437">
        <f t="shared" ref="AG851" si="2538">AG850</f>
        <v>0</v>
      </c>
      <c r="AH851" s="437">
        <f t="shared" ref="AH851" si="2539">AH850</f>
        <v>0</v>
      </c>
      <c r="AI851" s="437">
        <f t="shared" ref="AI851" si="2540">AI850</f>
        <v>0</v>
      </c>
      <c r="AJ851" s="437">
        <f t="shared" ref="AJ851" si="2541">AJ850</f>
        <v>0</v>
      </c>
      <c r="AK851" s="437">
        <f t="shared" ref="AK851" si="2542">AK850</f>
        <v>0</v>
      </c>
      <c r="AL851" s="437">
        <f t="shared" ref="AL851" si="2543">AL850</f>
        <v>0</v>
      </c>
      <c r="AM851" s="332"/>
    </row>
    <row r="852" spans="1:39" hidden="1" outlineLevel="1">
      <c r="A852" s="567"/>
      <c r="B852" s="320"/>
      <c r="C852" s="317"/>
      <c r="D852" s="317"/>
      <c r="E852" s="317"/>
      <c r="F852" s="317"/>
      <c r="G852" s="317"/>
      <c r="H852" s="317"/>
      <c r="I852" s="317"/>
      <c r="J852" s="317"/>
      <c r="K852" s="317"/>
      <c r="L852" s="317"/>
      <c r="M852" s="317"/>
      <c r="N852" s="317"/>
      <c r="O852" s="317"/>
      <c r="P852" s="317"/>
      <c r="Q852" s="317"/>
      <c r="R852" s="317"/>
      <c r="S852" s="317"/>
      <c r="T852" s="317"/>
      <c r="U852" s="317"/>
      <c r="V852" s="317"/>
      <c r="W852" s="317"/>
      <c r="X852" s="317"/>
      <c r="Y852" s="438"/>
      <c r="Z852" s="451"/>
      <c r="AA852" s="451"/>
      <c r="AB852" s="451"/>
      <c r="AC852" s="451"/>
      <c r="AD852" s="451"/>
      <c r="AE852" s="451"/>
      <c r="AF852" s="451"/>
      <c r="AG852" s="451"/>
      <c r="AH852" s="451"/>
      <c r="AI852" s="451"/>
      <c r="AJ852" s="451"/>
      <c r="AK852" s="451"/>
      <c r="AL852" s="451"/>
      <c r="AM852" s="332"/>
    </row>
    <row r="853" spans="1:39" hidden="1" outlineLevel="1">
      <c r="A853" s="567">
        <v>26</v>
      </c>
      <c r="B853" s="454" t="s">
        <v>119</v>
      </c>
      <c r="C853" s="317" t="s">
        <v>25</v>
      </c>
      <c r="D853" s="321"/>
      <c r="E853" s="321"/>
      <c r="F853" s="321"/>
      <c r="G853" s="321"/>
      <c r="H853" s="321"/>
      <c r="I853" s="321"/>
      <c r="J853" s="321"/>
      <c r="K853" s="321"/>
      <c r="L853" s="321"/>
      <c r="M853" s="321"/>
      <c r="N853" s="321">
        <v>12</v>
      </c>
      <c r="O853" s="321"/>
      <c r="P853" s="321"/>
      <c r="Q853" s="321"/>
      <c r="R853" s="321"/>
      <c r="S853" s="321"/>
      <c r="T853" s="321"/>
      <c r="U853" s="321"/>
      <c r="V853" s="321"/>
      <c r="W853" s="321"/>
      <c r="X853" s="321"/>
      <c r="Y853" s="452"/>
      <c r="Z853" s="441"/>
      <c r="AA853" s="441"/>
      <c r="AB853" s="441"/>
      <c r="AC853" s="441"/>
      <c r="AD853" s="441"/>
      <c r="AE853" s="441"/>
      <c r="AF853" s="441"/>
      <c r="AG853" s="441"/>
      <c r="AH853" s="441"/>
      <c r="AI853" s="441"/>
      <c r="AJ853" s="441"/>
      <c r="AK853" s="441"/>
      <c r="AL853" s="441"/>
      <c r="AM853" s="322">
        <f>SUM(Y853:AL853)</f>
        <v>0</v>
      </c>
    </row>
    <row r="854" spans="1:39" hidden="1" outlineLevel="1">
      <c r="A854" s="567"/>
      <c r="B854" s="320" t="s">
        <v>345</v>
      </c>
      <c r="C854" s="317" t="s">
        <v>164</v>
      </c>
      <c r="D854" s="321"/>
      <c r="E854" s="321"/>
      <c r="F854" s="321"/>
      <c r="G854" s="321"/>
      <c r="H854" s="321"/>
      <c r="I854" s="321"/>
      <c r="J854" s="321"/>
      <c r="K854" s="321"/>
      <c r="L854" s="321"/>
      <c r="M854" s="321"/>
      <c r="N854" s="321">
        <f>N853</f>
        <v>12</v>
      </c>
      <c r="O854" s="321"/>
      <c r="P854" s="321"/>
      <c r="Q854" s="321"/>
      <c r="R854" s="321"/>
      <c r="S854" s="321"/>
      <c r="T854" s="321"/>
      <c r="U854" s="321"/>
      <c r="V854" s="321"/>
      <c r="W854" s="321"/>
      <c r="X854" s="321"/>
      <c r="Y854" s="437">
        <f>Y853</f>
        <v>0</v>
      </c>
      <c r="Z854" s="437">
        <f t="shared" ref="Z854" si="2544">Z853</f>
        <v>0</v>
      </c>
      <c r="AA854" s="437">
        <f t="shared" ref="AA854" si="2545">AA853</f>
        <v>0</v>
      </c>
      <c r="AB854" s="437">
        <f t="shared" ref="AB854" si="2546">AB853</f>
        <v>0</v>
      </c>
      <c r="AC854" s="437">
        <f t="shared" ref="AC854" si="2547">AC853</f>
        <v>0</v>
      </c>
      <c r="AD854" s="437">
        <f t="shared" ref="AD854" si="2548">AD853</f>
        <v>0</v>
      </c>
      <c r="AE854" s="437">
        <f t="shared" ref="AE854" si="2549">AE853</f>
        <v>0</v>
      </c>
      <c r="AF854" s="437">
        <f t="shared" ref="AF854" si="2550">AF853</f>
        <v>0</v>
      </c>
      <c r="AG854" s="437">
        <f t="shared" ref="AG854" si="2551">AG853</f>
        <v>0</v>
      </c>
      <c r="AH854" s="437">
        <f t="shared" ref="AH854" si="2552">AH853</f>
        <v>0</v>
      </c>
      <c r="AI854" s="437">
        <f t="shared" ref="AI854" si="2553">AI853</f>
        <v>0</v>
      </c>
      <c r="AJ854" s="437">
        <f t="shared" ref="AJ854" si="2554">AJ853</f>
        <v>0</v>
      </c>
      <c r="AK854" s="437">
        <f t="shared" ref="AK854" si="2555">AK853</f>
        <v>0</v>
      </c>
      <c r="AL854" s="437">
        <f t="shared" ref="AL854" si="2556">AL853</f>
        <v>0</v>
      </c>
      <c r="AM854" s="332"/>
    </row>
    <row r="855" spans="1:39" hidden="1" outlineLevel="1">
      <c r="A855" s="567"/>
      <c r="B855" s="320"/>
      <c r="C855" s="317"/>
      <c r="D855" s="317"/>
      <c r="E855" s="317"/>
      <c r="F855" s="317"/>
      <c r="G855" s="317"/>
      <c r="H855" s="317"/>
      <c r="I855" s="317"/>
      <c r="J855" s="317"/>
      <c r="K855" s="317"/>
      <c r="L855" s="317"/>
      <c r="M855" s="317"/>
      <c r="N855" s="317"/>
      <c r="O855" s="317"/>
      <c r="P855" s="317"/>
      <c r="Q855" s="317"/>
      <c r="R855" s="317"/>
      <c r="S855" s="317"/>
      <c r="T855" s="317"/>
      <c r="U855" s="317"/>
      <c r="V855" s="317"/>
      <c r="W855" s="317"/>
      <c r="X855" s="317"/>
      <c r="Y855" s="438"/>
      <c r="Z855" s="451"/>
      <c r="AA855" s="451"/>
      <c r="AB855" s="451"/>
      <c r="AC855" s="451"/>
      <c r="AD855" s="451"/>
      <c r="AE855" s="451"/>
      <c r="AF855" s="451"/>
      <c r="AG855" s="451"/>
      <c r="AH855" s="451"/>
      <c r="AI855" s="451"/>
      <c r="AJ855" s="451"/>
      <c r="AK855" s="451"/>
      <c r="AL855" s="451"/>
      <c r="AM855" s="332"/>
    </row>
    <row r="856" spans="1:39" ht="30" hidden="1" outlineLevel="1">
      <c r="A856" s="567">
        <v>27</v>
      </c>
      <c r="B856" s="454" t="s">
        <v>120</v>
      </c>
      <c r="C856" s="317" t="s">
        <v>25</v>
      </c>
      <c r="D856" s="321"/>
      <c r="E856" s="321"/>
      <c r="F856" s="321"/>
      <c r="G856" s="321"/>
      <c r="H856" s="321"/>
      <c r="I856" s="321"/>
      <c r="J856" s="321"/>
      <c r="K856" s="321"/>
      <c r="L856" s="321"/>
      <c r="M856" s="321"/>
      <c r="N856" s="321">
        <v>12</v>
      </c>
      <c r="O856" s="321"/>
      <c r="P856" s="321"/>
      <c r="Q856" s="321"/>
      <c r="R856" s="321"/>
      <c r="S856" s="321"/>
      <c r="T856" s="321"/>
      <c r="U856" s="321"/>
      <c r="V856" s="321"/>
      <c r="W856" s="321"/>
      <c r="X856" s="321"/>
      <c r="Y856" s="452"/>
      <c r="Z856" s="441"/>
      <c r="AA856" s="441"/>
      <c r="AB856" s="441"/>
      <c r="AC856" s="441"/>
      <c r="AD856" s="441"/>
      <c r="AE856" s="441"/>
      <c r="AF856" s="441"/>
      <c r="AG856" s="441"/>
      <c r="AH856" s="441"/>
      <c r="AI856" s="441"/>
      <c r="AJ856" s="441"/>
      <c r="AK856" s="441"/>
      <c r="AL856" s="441"/>
      <c r="AM856" s="322">
        <f>SUM(Y856:AL856)</f>
        <v>0</v>
      </c>
    </row>
    <row r="857" spans="1:39" hidden="1" outlineLevel="1">
      <c r="A857" s="567"/>
      <c r="B857" s="320" t="s">
        <v>345</v>
      </c>
      <c r="C857" s="317" t="s">
        <v>164</v>
      </c>
      <c r="D857" s="321"/>
      <c r="E857" s="321"/>
      <c r="F857" s="321"/>
      <c r="G857" s="321"/>
      <c r="H857" s="321"/>
      <c r="I857" s="321"/>
      <c r="J857" s="321"/>
      <c r="K857" s="321"/>
      <c r="L857" s="321"/>
      <c r="M857" s="321"/>
      <c r="N857" s="321">
        <f>N856</f>
        <v>12</v>
      </c>
      <c r="O857" s="321"/>
      <c r="P857" s="321"/>
      <c r="Q857" s="321"/>
      <c r="R857" s="321"/>
      <c r="S857" s="321"/>
      <c r="T857" s="321"/>
      <c r="U857" s="321"/>
      <c r="V857" s="321"/>
      <c r="W857" s="321"/>
      <c r="X857" s="321"/>
      <c r="Y857" s="437">
        <f>Y856</f>
        <v>0</v>
      </c>
      <c r="Z857" s="437">
        <f t="shared" ref="Z857" si="2557">Z856</f>
        <v>0</v>
      </c>
      <c r="AA857" s="437">
        <f t="shared" ref="AA857" si="2558">AA856</f>
        <v>0</v>
      </c>
      <c r="AB857" s="437">
        <f t="shared" ref="AB857" si="2559">AB856</f>
        <v>0</v>
      </c>
      <c r="AC857" s="437">
        <f t="shared" ref="AC857" si="2560">AC856</f>
        <v>0</v>
      </c>
      <c r="AD857" s="437">
        <f t="shared" ref="AD857" si="2561">AD856</f>
        <v>0</v>
      </c>
      <c r="AE857" s="437">
        <f t="shared" ref="AE857" si="2562">AE856</f>
        <v>0</v>
      </c>
      <c r="AF857" s="437">
        <f t="shared" ref="AF857" si="2563">AF856</f>
        <v>0</v>
      </c>
      <c r="AG857" s="437">
        <f t="shared" ref="AG857" si="2564">AG856</f>
        <v>0</v>
      </c>
      <c r="AH857" s="437">
        <f t="shared" ref="AH857" si="2565">AH856</f>
        <v>0</v>
      </c>
      <c r="AI857" s="437">
        <f t="shared" ref="AI857" si="2566">AI856</f>
        <v>0</v>
      </c>
      <c r="AJ857" s="437">
        <f t="shared" ref="AJ857" si="2567">AJ856</f>
        <v>0</v>
      </c>
      <c r="AK857" s="437">
        <f t="shared" ref="AK857" si="2568">AK856</f>
        <v>0</v>
      </c>
      <c r="AL857" s="437">
        <f t="shared" ref="AL857" si="2569">AL856</f>
        <v>0</v>
      </c>
      <c r="AM857" s="332"/>
    </row>
    <row r="858" spans="1:39" hidden="1" outlineLevel="1">
      <c r="A858" s="567"/>
      <c r="B858" s="320"/>
      <c r="C858" s="317"/>
      <c r="D858" s="317"/>
      <c r="E858" s="317"/>
      <c r="F858" s="317"/>
      <c r="G858" s="317"/>
      <c r="H858" s="317"/>
      <c r="I858" s="317"/>
      <c r="J858" s="317"/>
      <c r="K858" s="317"/>
      <c r="L858" s="317"/>
      <c r="M858" s="317"/>
      <c r="N858" s="317"/>
      <c r="O858" s="317"/>
      <c r="P858" s="317"/>
      <c r="Q858" s="317"/>
      <c r="R858" s="317"/>
      <c r="S858" s="317"/>
      <c r="T858" s="317"/>
      <c r="U858" s="317"/>
      <c r="V858" s="317"/>
      <c r="W858" s="317"/>
      <c r="X858" s="317"/>
      <c r="Y858" s="438"/>
      <c r="Z858" s="451"/>
      <c r="AA858" s="451"/>
      <c r="AB858" s="451"/>
      <c r="AC858" s="451"/>
      <c r="AD858" s="451"/>
      <c r="AE858" s="451"/>
      <c r="AF858" s="451"/>
      <c r="AG858" s="451"/>
      <c r="AH858" s="451"/>
      <c r="AI858" s="451"/>
      <c r="AJ858" s="451"/>
      <c r="AK858" s="451"/>
      <c r="AL858" s="451"/>
      <c r="AM858" s="332"/>
    </row>
    <row r="859" spans="1:39" ht="30" hidden="1" outlineLevel="1">
      <c r="A859" s="567">
        <v>28</v>
      </c>
      <c r="B859" s="454" t="s">
        <v>121</v>
      </c>
      <c r="C859" s="317" t="s">
        <v>25</v>
      </c>
      <c r="D859" s="321"/>
      <c r="E859" s="321"/>
      <c r="F859" s="321"/>
      <c r="G859" s="321"/>
      <c r="H859" s="321"/>
      <c r="I859" s="321"/>
      <c r="J859" s="321"/>
      <c r="K859" s="321"/>
      <c r="L859" s="321"/>
      <c r="M859" s="321"/>
      <c r="N859" s="321">
        <v>12</v>
      </c>
      <c r="O859" s="321"/>
      <c r="P859" s="321"/>
      <c r="Q859" s="321"/>
      <c r="R859" s="321"/>
      <c r="S859" s="321"/>
      <c r="T859" s="321"/>
      <c r="U859" s="321"/>
      <c r="V859" s="321"/>
      <c r="W859" s="321"/>
      <c r="X859" s="321"/>
      <c r="Y859" s="452"/>
      <c r="Z859" s="441"/>
      <c r="AA859" s="441"/>
      <c r="AB859" s="441"/>
      <c r="AC859" s="441"/>
      <c r="AD859" s="441"/>
      <c r="AE859" s="441"/>
      <c r="AF859" s="441"/>
      <c r="AG859" s="441"/>
      <c r="AH859" s="441"/>
      <c r="AI859" s="441"/>
      <c r="AJ859" s="441"/>
      <c r="AK859" s="441"/>
      <c r="AL859" s="441"/>
      <c r="AM859" s="322">
        <f>SUM(Y859:AL859)</f>
        <v>0</v>
      </c>
    </row>
    <row r="860" spans="1:39" hidden="1" outlineLevel="1">
      <c r="A860" s="567"/>
      <c r="B860" s="320" t="s">
        <v>345</v>
      </c>
      <c r="C860" s="317" t="s">
        <v>164</v>
      </c>
      <c r="D860" s="321"/>
      <c r="E860" s="321"/>
      <c r="F860" s="321"/>
      <c r="G860" s="321"/>
      <c r="H860" s="321"/>
      <c r="I860" s="321"/>
      <c r="J860" s="321"/>
      <c r="K860" s="321"/>
      <c r="L860" s="321"/>
      <c r="M860" s="321"/>
      <c r="N860" s="321">
        <f>N859</f>
        <v>12</v>
      </c>
      <c r="O860" s="321"/>
      <c r="P860" s="321"/>
      <c r="Q860" s="321"/>
      <c r="R860" s="321"/>
      <c r="S860" s="321"/>
      <c r="T860" s="321"/>
      <c r="U860" s="321"/>
      <c r="V860" s="321"/>
      <c r="W860" s="321"/>
      <c r="X860" s="321"/>
      <c r="Y860" s="437">
        <f>Y859</f>
        <v>0</v>
      </c>
      <c r="Z860" s="437">
        <f t="shared" ref="Z860" si="2570">Z859</f>
        <v>0</v>
      </c>
      <c r="AA860" s="437">
        <f t="shared" ref="AA860" si="2571">AA859</f>
        <v>0</v>
      </c>
      <c r="AB860" s="437">
        <f t="shared" ref="AB860" si="2572">AB859</f>
        <v>0</v>
      </c>
      <c r="AC860" s="437">
        <f t="shared" ref="AC860" si="2573">AC859</f>
        <v>0</v>
      </c>
      <c r="AD860" s="437">
        <f t="shared" ref="AD860" si="2574">AD859</f>
        <v>0</v>
      </c>
      <c r="AE860" s="437">
        <f t="shared" ref="AE860" si="2575">AE859</f>
        <v>0</v>
      </c>
      <c r="AF860" s="437">
        <f t="shared" ref="AF860" si="2576">AF859</f>
        <v>0</v>
      </c>
      <c r="AG860" s="437">
        <f t="shared" ref="AG860" si="2577">AG859</f>
        <v>0</v>
      </c>
      <c r="AH860" s="437">
        <f t="shared" ref="AH860" si="2578">AH859</f>
        <v>0</v>
      </c>
      <c r="AI860" s="437">
        <f t="shared" ref="AI860" si="2579">AI859</f>
        <v>0</v>
      </c>
      <c r="AJ860" s="437">
        <f t="shared" ref="AJ860" si="2580">AJ859</f>
        <v>0</v>
      </c>
      <c r="AK860" s="437">
        <f t="shared" ref="AK860" si="2581">AK859</f>
        <v>0</v>
      </c>
      <c r="AL860" s="437">
        <f t="shared" ref="AL860" si="2582">AL859</f>
        <v>0</v>
      </c>
      <c r="AM860" s="332"/>
    </row>
    <row r="861" spans="1:39" hidden="1" outlineLevel="1">
      <c r="A861" s="567"/>
      <c r="B861" s="320"/>
      <c r="C861" s="317"/>
      <c r="D861" s="317"/>
      <c r="E861" s="317"/>
      <c r="F861" s="317"/>
      <c r="G861" s="317"/>
      <c r="H861" s="317"/>
      <c r="I861" s="317"/>
      <c r="J861" s="317"/>
      <c r="K861" s="317"/>
      <c r="L861" s="317"/>
      <c r="M861" s="317"/>
      <c r="N861" s="317"/>
      <c r="O861" s="317"/>
      <c r="P861" s="317"/>
      <c r="Q861" s="317"/>
      <c r="R861" s="317"/>
      <c r="S861" s="317"/>
      <c r="T861" s="317"/>
      <c r="U861" s="317"/>
      <c r="V861" s="317"/>
      <c r="W861" s="317"/>
      <c r="X861" s="317"/>
      <c r="Y861" s="438"/>
      <c r="Z861" s="451"/>
      <c r="AA861" s="451"/>
      <c r="AB861" s="451"/>
      <c r="AC861" s="451"/>
      <c r="AD861" s="451"/>
      <c r="AE861" s="451"/>
      <c r="AF861" s="451"/>
      <c r="AG861" s="451"/>
      <c r="AH861" s="451"/>
      <c r="AI861" s="451"/>
      <c r="AJ861" s="451"/>
      <c r="AK861" s="451"/>
      <c r="AL861" s="451"/>
      <c r="AM861" s="332"/>
    </row>
    <row r="862" spans="1:39" ht="30" hidden="1" outlineLevel="1">
      <c r="A862" s="567">
        <v>29</v>
      </c>
      <c r="B862" s="454" t="s">
        <v>122</v>
      </c>
      <c r="C862" s="317" t="s">
        <v>25</v>
      </c>
      <c r="D862" s="321"/>
      <c r="E862" s="321"/>
      <c r="F862" s="321"/>
      <c r="G862" s="321"/>
      <c r="H862" s="321"/>
      <c r="I862" s="321"/>
      <c r="J862" s="321"/>
      <c r="K862" s="321"/>
      <c r="L862" s="321"/>
      <c r="M862" s="321"/>
      <c r="N862" s="321">
        <v>3</v>
      </c>
      <c r="O862" s="321"/>
      <c r="P862" s="321"/>
      <c r="Q862" s="321"/>
      <c r="R862" s="321"/>
      <c r="S862" s="321"/>
      <c r="T862" s="321"/>
      <c r="U862" s="321"/>
      <c r="V862" s="321"/>
      <c r="W862" s="321"/>
      <c r="X862" s="321"/>
      <c r="Y862" s="452"/>
      <c r="Z862" s="441"/>
      <c r="AA862" s="441"/>
      <c r="AB862" s="441"/>
      <c r="AC862" s="441"/>
      <c r="AD862" s="441"/>
      <c r="AE862" s="441"/>
      <c r="AF862" s="441"/>
      <c r="AG862" s="441"/>
      <c r="AH862" s="441"/>
      <c r="AI862" s="441"/>
      <c r="AJ862" s="441"/>
      <c r="AK862" s="441"/>
      <c r="AL862" s="441"/>
      <c r="AM862" s="322">
        <f>SUM(Y862:AL862)</f>
        <v>0</v>
      </c>
    </row>
    <row r="863" spans="1:39" hidden="1" outlineLevel="1">
      <c r="A863" s="567"/>
      <c r="B863" s="320" t="s">
        <v>345</v>
      </c>
      <c r="C863" s="317" t="s">
        <v>164</v>
      </c>
      <c r="D863" s="321"/>
      <c r="E863" s="321"/>
      <c r="F863" s="321"/>
      <c r="G863" s="321"/>
      <c r="H863" s="321"/>
      <c r="I863" s="321"/>
      <c r="J863" s="321"/>
      <c r="K863" s="321"/>
      <c r="L863" s="321"/>
      <c r="M863" s="321"/>
      <c r="N863" s="321">
        <f>N862</f>
        <v>3</v>
      </c>
      <c r="O863" s="321"/>
      <c r="P863" s="321"/>
      <c r="Q863" s="321"/>
      <c r="R863" s="321"/>
      <c r="S863" s="321"/>
      <c r="T863" s="321"/>
      <c r="U863" s="321"/>
      <c r="V863" s="321"/>
      <c r="W863" s="321"/>
      <c r="X863" s="321"/>
      <c r="Y863" s="437">
        <f>Y862</f>
        <v>0</v>
      </c>
      <c r="Z863" s="437">
        <f t="shared" ref="Z863" si="2583">Z862</f>
        <v>0</v>
      </c>
      <c r="AA863" s="437">
        <f t="shared" ref="AA863" si="2584">AA862</f>
        <v>0</v>
      </c>
      <c r="AB863" s="437">
        <f t="shared" ref="AB863" si="2585">AB862</f>
        <v>0</v>
      </c>
      <c r="AC863" s="437">
        <f t="shared" ref="AC863" si="2586">AC862</f>
        <v>0</v>
      </c>
      <c r="AD863" s="437">
        <f t="shared" ref="AD863" si="2587">AD862</f>
        <v>0</v>
      </c>
      <c r="AE863" s="437">
        <f t="shared" ref="AE863" si="2588">AE862</f>
        <v>0</v>
      </c>
      <c r="AF863" s="437">
        <f t="shared" ref="AF863" si="2589">AF862</f>
        <v>0</v>
      </c>
      <c r="AG863" s="437">
        <f t="shared" ref="AG863" si="2590">AG862</f>
        <v>0</v>
      </c>
      <c r="AH863" s="437">
        <f t="shared" ref="AH863" si="2591">AH862</f>
        <v>0</v>
      </c>
      <c r="AI863" s="437">
        <f t="shared" ref="AI863" si="2592">AI862</f>
        <v>0</v>
      </c>
      <c r="AJ863" s="437">
        <f t="shared" ref="AJ863" si="2593">AJ862</f>
        <v>0</v>
      </c>
      <c r="AK863" s="437">
        <f t="shared" ref="AK863" si="2594">AK862</f>
        <v>0</v>
      </c>
      <c r="AL863" s="437">
        <f t="shared" ref="AL863" si="2595">AL862</f>
        <v>0</v>
      </c>
      <c r="AM863" s="332"/>
    </row>
    <row r="864" spans="1:39" hidden="1" outlineLevel="1">
      <c r="A864" s="567"/>
      <c r="B864" s="320"/>
      <c r="C864" s="317"/>
      <c r="D864" s="317"/>
      <c r="E864" s="317"/>
      <c r="F864" s="317"/>
      <c r="G864" s="317"/>
      <c r="H864" s="317"/>
      <c r="I864" s="317"/>
      <c r="J864" s="317"/>
      <c r="K864" s="317"/>
      <c r="L864" s="317"/>
      <c r="M864" s="317"/>
      <c r="N864" s="317"/>
      <c r="O864" s="317"/>
      <c r="P864" s="317"/>
      <c r="Q864" s="317"/>
      <c r="R864" s="317"/>
      <c r="S864" s="317"/>
      <c r="T864" s="317"/>
      <c r="U864" s="317"/>
      <c r="V864" s="317"/>
      <c r="W864" s="317"/>
      <c r="X864" s="317"/>
      <c r="Y864" s="438"/>
      <c r="Z864" s="451"/>
      <c r="AA864" s="451"/>
      <c r="AB864" s="451"/>
      <c r="AC864" s="451"/>
      <c r="AD864" s="451"/>
      <c r="AE864" s="451"/>
      <c r="AF864" s="451"/>
      <c r="AG864" s="451"/>
      <c r="AH864" s="451"/>
      <c r="AI864" s="451"/>
      <c r="AJ864" s="451"/>
      <c r="AK864" s="451"/>
      <c r="AL864" s="451"/>
      <c r="AM864" s="332"/>
    </row>
    <row r="865" spans="1:39" ht="30" hidden="1" outlineLevel="1">
      <c r="A865" s="567">
        <v>30</v>
      </c>
      <c r="B865" s="454" t="s">
        <v>123</v>
      </c>
      <c r="C865" s="317" t="s">
        <v>25</v>
      </c>
      <c r="D865" s="321"/>
      <c r="E865" s="321"/>
      <c r="F865" s="321"/>
      <c r="G865" s="321"/>
      <c r="H865" s="321"/>
      <c r="I865" s="321"/>
      <c r="J865" s="321"/>
      <c r="K865" s="321"/>
      <c r="L865" s="321"/>
      <c r="M865" s="321"/>
      <c r="N865" s="321">
        <v>12</v>
      </c>
      <c r="O865" s="321"/>
      <c r="P865" s="321"/>
      <c r="Q865" s="321"/>
      <c r="R865" s="321"/>
      <c r="S865" s="321"/>
      <c r="T865" s="321"/>
      <c r="U865" s="321"/>
      <c r="V865" s="321"/>
      <c r="W865" s="321"/>
      <c r="X865" s="321"/>
      <c r="Y865" s="452"/>
      <c r="Z865" s="441"/>
      <c r="AA865" s="441"/>
      <c r="AB865" s="441"/>
      <c r="AC865" s="441"/>
      <c r="AD865" s="441"/>
      <c r="AE865" s="441"/>
      <c r="AF865" s="441"/>
      <c r="AG865" s="441"/>
      <c r="AH865" s="441"/>
      <c r="AI865" s="441"/>
      <c r="AJ865" s="441"/>
      <c r="AK865" s="441"/>
      <c r="AL865" s="441"/>
      <c r="AM865" s="322">
        <f>SUM(Y865:AL865)</f>
        <v>0</v>
      </c>
    </row>
    <row r="866" spans="1:39" hidden="1" outlineLevel="1">
      <c r="A866" s="567"/>
      <c r="B866" s="320" t="s">
        <v>345</v>
      </c>
      <c r="C866" s="317" t="s">
        <v>164</v>
      </c>
      <c r="D866" s="321"/>
      <c r="E866" s="321"/>
      <c r="F866" s="321"/>
      <c r="G866" s="321"/>
      <c r="H866" s="321"/>
      <c r="I866" s="321"/>
      <c r="J866" s="321"/>
      <c r="K866" s="321"/>
      <c r="L866" s="321"/>
      <c r="M866" s="321"/>
      <c r="N866" s="321">
        <f>N865</f>
        <v>12</v>
      </c>
      <c r="O866" s="321"/>
      <c r="P866" s="321"/>
      <c r="Q866" s="321"/>
      <c r="R866" s="321"/>
      <c r="S866" s="321"/>
      <c r="T866" s="321"/>
      <c r="U866" s="321"/>
      <c r="V866" s="321"/>
      <c r="W866" s="321"/>
      <c r="X866" s="321"/>
      <c r="Y866" s="437">
        <f>Y865</f>
        <v>0</v>
      </c>
      <c r="Z866" s="437">
        <f t="shared" ref="Z866" si="2596">Z865</f>
        <v>0</v>
      </c>
      <c r="AA866" s="437">
        <f t="shared" ref="AA866" si="2597">AA865</f>
        <v>0</v>
      </c>
      <c r="AB866" s="437">
        <f t="shared" ref="AB866" si="2598">AB865</f>
        <v>0</v>
      </c>
      <c r="AC866" s="437">
        <f t="shared" ref="AC866" si="2599">AC865</f>
        <v>0</v>
      </c>
      <c r="AD866" s="437">
        <f t="shared" ref="AD866" si="2600">AD865</f>
        <v>0</v>
      </c>
      <c r="AE866" s="437">
        <f t="shared" ref="AE866" si="2601">AE865</f>
        <v>0</v>
      </c>
      <c r="AF866" s="437">
        <f t="shared" ref="AF866" si="2602">AF865</f>
        <v>0</v>
      </c>
      <c r="AG866" s="437">
        <f t="shared" ref="AG866" si="2603">AG865</f>
        <v>0</v>
      </c>
      <c r="AH866" s="437">
        <f t="shared" ref="AH866" si="2604">AH865</f>
        <v>0</v>
      </c>
      <c r="AI866" s="437">
        <f t="shared" ref="AI866" si="2605">AI865</f>
        <v>0</v>
      </c>
      <c r="AJ866" s="437">
        <f t="shared" ref="AJ866" si="2606">AJ865</f>
        <v>0</v>
      </c>
      <c r="AK866" s="437">
        <f t="shared" ref="AK866" si="2607">AK865</f>
        <v>0</v>
      </c>
      <c r="AL866" s="437">
        <f t="shared" ref="AL866" si="2608">AL865</f>
        <v>0</v>
      </c>
      <c r="AM866" s="332"/>
    </row>
    <row r="867" spans="1:39" hidden="1" outlineLevel="1">
      <c r="A867" s="567"/>
      <c r="B867" s="320"/>
      <c r="C867" s="317"/>
      <c r="D867" s="317"/>
      <c r="E867" s="317"/>
      <c r="F867" s="317"/>
      <c r="G867" s="317"/>
      <c r="H867" s="317"/>
      <c r="I867" s="317"/>
      <c r="J867" s="317"/>
      <c r="K867" s="317"/>
      <c r="L867" s="317"/>
      <c r="M867" s="317"/>
      <c r="N867" s="317"/>
      <c r="O867" s="317"/>
      <c r="P867" s="317"/>
      <c r="Q867" s="317"/>
      <c r="R867" s="317"/>
      <c r="S867" s="317"/>
      <c r="T867" s="317"/>
      <c r="U867" s="317"/>
      <c r="V867" s="317"/>
      <c r="W867" s="317"/>
      <c r="X867" s="317"/>
      <c r="Y867" s="438"/>
      <c r="Z867" s="451"/>
      <c r="AA867" s="451"/>
      <c r="AB867" s="451"/>
      <c r="AC867" s="451"/>
      <c r="AD867" s="451"/>
      <c r="AE867" s="451"/>
      <c r="AF867" s="451"/>
      <c r="AG867" s="451"/>
      <c r="AH867" s="451"/>
      <c r="AI867" s="451"/>
      <c r="AJ867" s="451"/>
      <c r="AK867" s="451"/>
      <c r="AL867" s="451"/>
      <c r="AM867" s="332"/>
    </row>
    <row r="868" spans="1:39" ht="30" hidden="1" outlineLevel="1">
      <c r="A868" s="567">
        <v>31</v>
      </c>
      <c r="B868" s="454" t="s">
        <v>124</v>
      </c>
      <c r="C868" s="317" t="s">
        <v>25</v>
      </c>
      <c r="D868" s="321"/>
      <c r="E868" s="321"/>
      <c r="F868" s="321"/>
      <c r="G868" s="321"/>
      <c r="H868" s="321"/>
      <c r="I868" s="321"/>
      <c r="J868" s="321"/>
      <c r="K868" s="321"/>
      <c r="L868" s="321"/>
      <c r="M868" s="321"/>
      <c r="N868" s="321">
        <v>12</v>
      </c>
      <c r="O868" s="321"/>
      <c r="P868" s="321"/>
      <c r="Q868" s="321"/>
      <c r="R868" s="321"/>
      <c r="S868" s="321"/>
      <c r="T868" s="321"/>
      <c r="U868" s="321"/>
      <c r="V868" s="321"/>
      <c r="W868" s="321"/>
      <c r="X868" s="321"/>
      <c r="Y868" s="452"/>
      <c r="Z868" s="441"/>
      <c r="AA868" s="441"/>
      <c r="AB868" s="441"/>
      <c r="AC868" s="441"/>
      <c r="AD868" s="441"/>
      <c r="AE868" s="441"/>
      <c r="AF868" s="441"/>
      <c r="AG868" s="441"/>
      <c r="AH868" s="441"/>
      <c r="AI868" s="441"/>
      <c r="AJ868" s="441"/>
      <c r="AK868" s="441"/>
      <c r="AL868" s="441"/>
      <c r="AM868" s="322">
        <f>SUM(Y868:AL868)</f>
        <v>0</v>
      </c>
    </row>
    <row r="869" spans="1:39" hidden="1" outlineLevel="1">
      <c r="A869" s="567"/>
      <c r="B869" s="320" t="s">
        <v>345</v>
      </c>
      <c r="C869" s="317" t="s">
        <v>164</v>
      </c>
      <c r="D869" s="321"/>
      <c r="E869" s="321"/>
      <c r="F869" s="321"/>
      <c r="G869" s="321"/>
      <c r="H869" s="321"/>
      <c r="I869" s="321"/>
      <c r="J869" s="321"/>
      <c r="K869" s="321"/>
      <c r="L869" s="321"/>
      <c r="M869" s="321"/>
      <c r="N869" s="321">
        <f>N868</f>
        <v>12</v>
      </c>
      <c r="O869" s="321"/>
      <c r="P869" s="321"/>
      <c r="Q869" s="321"/>
      <c r="R869" s="321"/>
      <c r="S869" s="321"/>
      <c r="T869" s="321"/>
      <c r="U869" s="321"/>
      <c r="V869" s="321"/>
      <c r="W869" s="321"/>
      <c r="X869" s="321"/>
      <c r="Y869" s="437">
        <f>Y868</f>
        <v>0</v>
      </c>
      <c r="Z869" s="437">
        <f t="shared" ref="Z869" si="2609">Z868</f>
        <v>0</v>
      </c>
      <c r="AA869" s="437">
        <f t="shared" ref="AA869" si="2610">AA868</f>
        <v>0</v>
      </c>
      <c r="AB869" s="437">
        <f t="shared" ref="AB869" si="2611">AB868</f>
        <v>0</v>
      </c>
      <c r="AC869" s="437">
        <f t="shared" ref="AC869" si="2612">AC868</f>
        <v>0</v>
      </c>
      <c r="AD869" s="437">
        <f t="shared" ref="AD869" si="2613">AD868</f>
        <v>0</v>
      </c>
      <c r="AE869" s="437">
        <f t="shared" ref="AE869" si="2614">AE868</f>
        <v>0</v>
      </c>
      <c r="AF869" s="437">
        <f t="shared" ref="AF869" si="2615">AF868</f>
        <v>0</v>
      </c>
      <c r="AG869" s="437">
        <f t="shared" ref="AG869" si="2616">AG868</f>
        <v>0</v>
      </c>
      <c r="AH869" s="437">
        <f t="shared" ref="AH869" si="2617">AH868</f>
        <v>0</v>
      </c>
      <c r="AI869" s="437">
        <f t="shared" ref="AI869" si="2618">AI868</f>
        <v>0</v>
      </c>
      <c r="AJ869" s="437">
        <f t="shared" ref="AJ869" si="2619">AJ868</f>
        <v>0</v>
      </c>
      <c r="AK869" s="437">
        <f t="shared" ref="AK869" si="2620">AK868</f>
        <v>0</v>
      </c>
      <c r="AL869" s="437">
        <f t="shared" ref="AL869" si="2621">AL868</f>
        <v>0</v>
      </c>
      <c r="AM869" s="332"/>
    </row>
    <row r="870" spans="1:39" hidden="1" outlineLevel="1">
      <c r="A870" s="567"/>
      <c r="B870" s="454"/>
      <c r="C870" s="317"/>
      <c r="D870" s="317"/>
      <c r="E870" s="317"/>
      <c r="F870" s="317"/>
      <c r="G870" s="317"/>
      <c r="H870" s="317"/>
      <c r="I870" s="317"/>
      <c r="J870" s="317"/>
      <c r="K870" s="317"/>
      <c r="L870" s="317"/>
      <c r="M870" s="317"/>
      <c r="N870" s="317"/>
      <c r="O870" s="317"/>
      <c r="P870" s="317"/>
      <c r="Q870" s="317"/>
      <c r="R870" s="317"/>
      <c r="S870" s="317"/>
      <c r="T870" s="317"/>
      <c r="U870" s="317"/>
      <c r="V870" s="317"/>
      <c r="W870" s="317"/>
      <c r="X870" s="317"/>
      <c r="Y870" s="438"/>
      <c r="Z870" s="451"/>
      <c r="AA870" s="451"/>
      <c r="AB870" s="451"/>
      <c r="AC870" s="451"/>
      <c r="AD870" s="451"/>
      <c r="AE870" s="451"/>
      <c r="AF870" s="451"/>
      <c r="AG870" s="451"/>
      <c r="AH870" s="451"/>
      <c r="AI870" s="451"/>
      <c r="AJ870" s="451"/>
      <c r="AK870" s="451"/>
      <c r="AL870" s="451"/>
      <c r="AM870" s="332"/>
    </row>
    <row r="871" spans="1:39" ht="30" hidden="1" outlineLevel="1">
      <c r="A871" s="567">
        <v>32</v>
      </c>
      <c r="B871" s="454" t="s">
        <v>125</v>
      </c>
      <c r="C871" s="317" t="s">
        <v>25</v>
      </c>
      <c r="D871" s="321"/>
      <c r="E871" s="321"/>
      <c r="F871" s="321"/>
      <c r="G871" s="321"/>
      <c r="H871" s="321"/>
      <c r="I871" s="321"/>
      <c r="J871" s="321"/>
      <c r="K871" s="321"/>
      <c r="L871" s="321"/>
      <c r="M871" s="321"/>
      <c r="N871" s="321">
        <v>12</v>
      </c>
      <c r="O871" s="321"/>
      <c r="P871" s="321"/>
      <c r="Q871" s="321"/>
      <c r="R871" s="321"/>
      <c r="S871" s="321"/>
      <c r="T871" s="321"/>
      <c r="U871" s="321"/>
      <c r="V871" s="321"/>
      <c r="W871" s="321"/>
      <c r="X871" s="321"/>
      <c r="Y871" s="452"/>
      <c r="Z871" s="441"/>
      <c r="AA871" s="441"/>
      <c r="AB871" s="441"/>
      <c r="AC871" s="441"/>
      <c r="AD871" s="441"/>
      <c r="AE871" s="441"/>
      <c r="AF871" s="441"/>
      <c r="AG871" s="441"/>
      <c r="AH871" s="441"/>
      <c r="AI871" s="441"/>
      <c r="AJ871" s="441"/>
      <c r="AK871" s="441"/>
      <c r="AL871" s="441"/>
      <c r="AM871" s="322">
        <f>SUM(Y871:AL871)</f>
        <v>0</v>
      </c>
    </row>
    <row r="872" spans="1:39" hidden="1" outlineLevel="1">
      <c r="A872" s="567"/>
      <c r="B872" s="320" t="s">
        <v>345</v>
      </c>
      <c r="C872" s="317" t="s">
        <v>164</v>
      </c>
      <c r="D872" s="321"/>
      <c r="E872" s="321"/>
      <c r="F872" s="321"/>
      <c r="G872" s="321"/>
      <c r="H872" s="321"/>
      <c r="I872" s="321"/>
      <c r="J872" s="321"/>
      <c r="K872" s="321"/>
      <c r="L872" s="321"/>
      <c r="M872" s="321"/>
      <c r="N872" s="321">
        <f>N871</f>
        <v>12</v>
      </c>
      <c r="O872" s="321"/>
      <c r="P872" s="321"/>
      <c r="Q872" s="321"/>
      <c r="R872" s="321"/>
      <c r="S872" s="321"/>
      <c r="T872" s="321"/>
      <c r="U872" s="321"/>
      <c r="V872" s="321"/>
      <c r="W872" s="321"/>
      <c r="X872" s="321"/>
      <c r="Y872" s="437">
        <f>Y871</f>
        <v>0</v>
      </c>
      <c r="Z872" s="437">
        <f t="shared" ref="Z872" si="2622">Z871</f>
        <v>0</v>
      </c>
      <c r="AA872" s="437">
        <f t="shared" ref="AA872" si="2623">AA871</f>
        <v>0</v>
      </c>
      <c r="AB872" s="437">
        <f t="shared" ref="AB872" si="2624">AB871</f>
        <v>0</v>
      </c>
      <c r="AC872" s="437">
        <f t="shared" ref="AC872" si="2625">AC871</f>
        <v>0</v>
      </c>
      <c r="AD872" s="437">
        <f t="shared" ref="AD872" si="2626">AD871</f>
        <v>0</v>
      </c>
      <c r="AE872" s="437">
        <f t="shared" ref="AE872" si="2627">AE871</f>
        <v>0</v>
      </c>
      <c r="AF872" s="437">
        <f t="shared" ref="AF872" si="2628">AF871</f>
        <v>0</v>
      </c>
      <c r="AG872" s="437">
        <f t="shared" ref="AG872" si="2629">AG871</f>
        <v>0</v>
      </c>
      <c r="AH872" s="437">
        <f t="shared" ref="AH872" si="2630">AH871</f>
        <v>0</v>
      </c>
      <c r="AI872" s="437">
        <f t="shared" ref="AI872" si="2631">AI871</f>
        <v>0</v>
      </c>
      <c r="AJ872" s="437">
        <f t="shared" ref="AJ872" si="2632">AJ871</f>
        <v>0</v>
      </c>
      <c r="AK872" s="437">
        <f t="shared" ref="AK872" si="2633">AK871</f>
        <v>0</v>
      </c>
      <c r="AL872" s="437">
        <f>AL871</f>
        <v>0</v>
      </c>
      <c r="AM872" s="332"/>
    </row>
    <row r="873" spans="1:39" hidden="1" outlineLevel="1">
      <c r="A873" s="567"/>
      <c r="B873" s="454"/>
      <c r="C873" s="317"/>
      <c r="D873" s="317"/>
      <c r="E873" s="317"/>
      <c r="F873" s="317"/>
      <c r="G873" s="317"/>
      <c r="H873" s="317"/>
      <c r="I873" s="317"/>
      <c r="J873" s="317"/>
      <c r="K873" s="317"/>
      <c r="L873" s="317"/>
      <c r="M873" s="317"/>
      <c r="N873" s="317"/>
      <c r="O873" s="317"/>
      <c r="P873" s="317"/>
      <c r="Q873" s="317"/>
      <c r="R873" s="317"/>
      <c r="S873" s="317"/>
      <c r="T873" s="317"/>
      <c r="U873" s="317"/>
      <c r="V873" s="317"/>
      <c r="W873" s="317"/>
      <c r="X873" s="317"/>
      <c r="Y873" s="438"/>
      <c r="Z873" s="451"/>
      <c r="AA873" s="451"/>
      <c r="AB873" s="451"/>
      <c r="AC873" s="451"/>
      <c r="AD873" s="451"/>
      <c r="AE873" s="451"/>
      <c r="AF873" s="451"/>
      <c r="AG873" s="451"/>
      <c r="AH873" s="451"/>
      <c r="AI873" s="451"/>
      <c r="AJ873" s="451"/>
      <c r="AK873" s="451"/>
      <c r="AL873" s="451"/>
      <c r="AM873" s="332"/>
    </row>
    <row r="874" spans="1:39" ht="15.75" hidden="1" outlineLevel="1">
      <c r="A874" s="567"/>
      <c r="B874" s="314" t="s">
        <v>514</v>
      </c>
      <c r="C874" s="317"/>
      <c r="D874" s="317"/>
      <c r="E874" s="317"/>
      <c r="F874" s="317"/>
      <c r="G874" s="317"/>
      <c r="H874" s="317"/>
      <c r="I874" s="317"/>
      <c r="J874" s="317"/>
      <c r="K874" s="317"/>
      <c r="L874" s="317"/>
      <c r="M874" s="317"/>
      <c r="N874" s="317"/>
      <c r="O874" s="317"/>
      <c r="P874" s="317"/>
      <c r="Q874" s="317"/>
      <c r="R874" s="317"/>
      <c r="S874" s="317"/>
      <c r="T874" s="317"/>
      <c r="U874" s="317"/>
      <c r="V874" s="317"/>
      <c r="W874" s="317"/>
      <c r="X874" s="317"/>
      <c r="Y874" s="438"/>
      <c r="Z874" s="451"/>
      <c r="AA874" s="451"/>
      <c r="AB874" s="451"/>
      <c r="AC874" s="451"/>
      <c r="AD874" s="451"/>
      <c r="AE874" s="451"/>
      <c r="AF874" s="451"/>
      <c r="AG874" s="451"/>
      <c r="AH874" s="451"/>
      <c r="AI874" s="451"/>
      <c r="AJ874" s="451"/>
      <c r="AK874" s="451"/>
      <c r="AL874" s="451"/>
      <c r="AM874" s="332"/>
    </row>
    <row r="875" spans="1:39" hidden="1" outlineLevel="1">
      <c r="A875" s="567">
        <v>33</v>
      </c>
      <c r="B875" s="454" t="s">
        <v>126</v>
      </c>
      <c r="C875" s="317" t="s">
        <v>25</v>
      </c>
      <c r="D875" s="321"/>
      <c r="E875" s="321"/>
      <c r="F875" s="321"/>
      <c r="G875" s="321"/>
      <c r="H875" s="321"/>
      <c r="I875" s="321"/>
      <c r="J875" s="321"/>
      <c r="K875" s="321"/>
      <c r="L875" s="321"/>
      <c r="M875" s="321"/>
      <c r="N875" s="321">
        <v>0</v>
      </c>
      <c r="O875" s="321"/>
      <c r="P875" s="321"/>
      <c r="Q875" s="321"/>
      <c r="R875" s="321"/>
      <c r="S875" s="321"/>
      <c r="T875" s="321"/>
      <c r="U875" s="321"/>
      <c r="V875" s="321"/>
      <c r="W875" s="321"/>
      <c r="X875" s="321"/>
      <c r="Y875" s="452"/>
      <c r="Z875" s="441"/>
      <c r="AA875" s="441"/>
      <c r="AB875" s="441"/>
      <c r="AC875" s="441"/>
      <c r="AD875" s="441"/>
      <c r="AE875" s="441"/>
      <c r="AF875" s="441"/>
      <c r="AG875" s="441"/>
      <c r="AH875" s="441"/>
      <c r="AI875" s="441"/>
      <c r="AJ875" s="441"/>
      <c r="AK875" s="441"/>
      <c r="AL875" s="441"/>
      <c r="AM875" s="322">
        <f>SUM(Y875:AL875)</f>
        <v>0</v>
      </c>
    </row>
    <row r="876" spans="1:39" hidden="1" outlineLevel="1">
      <c r="A876" s="567"/>
      <c r="B876" s="320" t="s">
        <v>345</v>
      </c>
      <c r="C876" s="317" t="s">
        <v>164</v>
      </c>
      <c r="D876" s="321"/>
      <c r="E876" s="321"/>
      <c r="F876" s="321"/>
      <c r="G876" s="321"/>
      <c r="H876" s="321"/>
      <c r="I876" s="321"/>
      <c r="J876" s="321"/>
      <c r="K876" s="321"/>
      <c r="L876" s="321"/>
      <c r="M876" s="321"/>
      <c r="N876" s="321">
        <f>N875</f>
        <v>0</v>
      </c>
      <c r="O876" s="321"/>
      <c r="P876" s="321"/>
      <c r="Q876" s="321"/>
      <c r="R876" s="321"/>
      <c r="S876" s="321"/>
      <c r="T876" s="321"/>
      <c r="U876" s="321"/>
      <c r="V876" s="321"/>
      <c r="W876" s="321"/>
      <c r="X876" s="321"/>
      <c r="Y876" s="437">
        <f>Y875</f>
        <v>0</v>
      </c>
      <c r="Z876" s="437">
        <f t="shared" ref="Z876" si="2634">Z875</f>
        <v>0</v>
      </c>
      <c r="AA876" s="437">
        <f t="shared" ref="AA876" si="2635">AA875</f>
        <v>0</v>
      </c>
      <c r="AB876" s="437">
        <f t="shared" ref="AB876" si="2636">AB875</f>
        <v>0</v>
      </c>
      <c r="AC876" s="437">
        <f t="shared" ref="AC876" si="2637">AC875</f>
        <v>0</v>
      </c>
      <c r="AD876" s="437">
        <f t="shared" ref="AD876" si="2638">AD875</f>
        <v>0</v>
      </c>
      <c r="AE876" s="437">
        <f t="shared" ref="AE876" si="2639">AE875</f>
        <v>0</v>
      </c>
      <c r="AF876" s="437">
        <f t="shared" ref="AF876" si="2640">AF875</f>
        <v>0</v>
      </c>
      <c r="AG876" s="437">
        <f t="shared" ref="AG876" si="2641">AG875</f>
        <v>0</v>
      </c>
      <c r="AH876" s="437">
        <f t="shared" ref="AH876" si="2642">AH875</f>
        <v>0</v>
      </c>
      <c r="AI876" s="437">
        <f t="shared" ref="AI876" si="2643">AI875</f>
        <v>0</v>
      </c>
      <c r="AJ876" s="437">
        <f t="shared" ref="AJ876" si="2644">AJ875</f>
        <v>0</v>
      </c>
      <c r="AK876" s="437">
        <f t="shared" ref="AK876" si="2645">AK875</f>
        <v>0</v>
      </c>
      <c r="AL876" s="437">
        <f t="shared" ref="AL876" si="2646">AL875</f>
        <v>0</v>
      </c>
      <c r="AM876" s="332"/>
    </row>
    <row r="877" spans="1:39" hidden="1" outlineLevel="1">
      <c r="A877" s="567"/>
      <c r="B877" s="454"/>
      <c r="C877" s="317"/>
      <c r="D877" s="317"/>
      <c r="E877" s="317"/>
      <c r="F877" s="317"/>
      <c r="G877" s="317"/>
      <c r="H877" s="317"/>
      <c r="I877" s="317"/>
      <c r="J877" s="317"/>
      <c r="K877" s="317"/>
      <c r="L877" s="317"/>
      <c r="M877" s="317"/>
      <c r="N877" s="317"/>
      <c r="O877" s="317"/>
      <c r="P877" s="317"/>
      <c r="Q877" s="317"/>
      <c r="R877" s="317"/>
      <c r="S877" s="317"/>
      <c r="T877" s="317"/>
      <c r="U877" s="317"/>
      <c r="V877" s="317"/>
      <c r="W877" s="317"/>
      <c r="X877" s="317"/>
      <c r="Y877" s="438"/>
      <c r="Z877" s="451"/>
      <c r="AA877" s="451"/>
      <c r="AB877" s="451"/>
      <c r="AC877" s="451"/>
      <c r="AD877" s="451"/>
      <c r="AE877" s="451"/>
      <c r="AF877" s="451"/>
      <c r="AG877" s="451"/>
      <c r="AH877" s="451"/>
      <c r="AI877" s="451"/>
      <c r="AJ877" s="451"/>
      <c r="AK877" s="451"/>
      <c r="AL877" s="451"/>
      <c r="AM877" s="332"/>
    </row>
    <row r="878" spans="1:39" hidden="1" outlineLevel="1">
      <c r="A878" s="567">
        <v>34</v>
      </c>
      <c r="B878" s="454" t="s">
        <v>127</v>
      </c>
      <c r="C878" s="317" t="s">
        <v>25</v>
      </c>
      <c r="D878" s="321"/>
      <c r="E878" s="321"/>
      <c r="F878" s="321"/>
      <c r="G878" s="321"/>
      <c r="H878" s="321"/>
      <c r="I878" s="321"/>
      <c r="J878" s="321"/>
      <c r="K878" s="321"/>
      <c r="L878" s="321"/>
      <c r="M878" s="321"/>
      <c r="N878" s="321">
        <v>0</v>
      </c>
      <c r="O878" s="321"/>
      <c r="P878" s="321"/>
      <c r="Q878" s="321"/>
      <c r="R878" s="321"/>
      <c r="S878" s="321"/>
      <c r="T878" s="321"/>
      <c r="U878" s="321"/>
      <c r="V878" s="321"/>
      <c r="W878" s="321"/>
      <c r="X878" s="321"/>
      <c r="Y878" s="452"/>
      <c r="Z878" s="441"/>
      <c r="AA878" s="441"/>
      <c r="AB878" s="441"/>
      <c r="AC878" s="441"/>
      <c r="AD878" s="441"/>
      <c r="AE878" s="441"/>
      <c r="AF878" s="441"/>
      <c r="AG878" s="441"/>
      <c r="AH878" s="441"/>
      <c r="AI878" s="441"/>
      <c r="AJ878" s="441"/>
      <c r="AK878" s="441"/>
      <c r="AL878" s="441"/>
      <c r="AM878" s="322">
        <f>SUM(Y878:AL878)</f>
        <v>0</v>
      </c>
    </row>
    <row r="879" spans="1:39" hidden="1" outlineLevel="1">
      <c r="A879" s="567"/>
      <c r="B879" s="320" t="s">
        <v>345</v>
      </c>
      <c r="C879" s="317" t="s">
        <v>164</v>
      </c>
      <c r="D879" s="321"/>
      <c r="E879" s="321"/>
      <c r="F879" s="321"/>
      <c r="G879" s="321"/>
      <c r="H879" s="321"/>
      <c r="I879" s="321"/>
      <c r="J879" s="321"/>
      <c r="K879" s="321"/>
      <c r="L879" s="321"/>
      <c r="M879" s="321"/>
      <c r="N879" s="321">
        <f>N878</f>
        <v>0</v>
      </c>
      <c r="O879" s="321"/>
      <c r="P879" s="321"/>
      <c r="Q879" s="321"/>
      <c r="R879" s="321"/>
      <c r="S879" s="321"/>
      <c r="T879" s="321"/>
      <c r="U879" s="321"/>
      <c r="V879" s="321"/>
      <c r="W879" s="321"/>
      <c r="X879" s="321"/>
      <c r="Y879" s="437">
        <f>Y878</f>
        <v>0</v>
      </c>
      <c r="Z879" s="437">
        <f t="shared" ref="Z879" si="2647">Z878</f>
        <v>0</v>
      </c>
      <c r="AA879" s="437">
        <f t="shared" ref="AA879" si="2648">AA878</f>
        <v>0</v>
      </c>
      <c r="AB879" s="437">
        <f t="shared" ref="AB879" si="2649">AB878</f>
        <v>0</v>
      </c>
      <c r="AC879" s="437">
        <f t="shared" ref="AC879" si="2650">AC878</f>
        <v>0</v>
      </c>
      <c r="AD879" s="437">
        <f t="shared" ref="AD879" si="2651">AD878</f>
        <v>0</v>
      </c>
      <c r="AE879" s="437">
        <f t="shared" ref="AE879" si="2652">AE878</f>
        <v>0</v>
      </c>
      <c r="AF879" s="437">
        <f t="shared" ref="AF879" si="2653">AF878</f>
        <v>0</v>
      </c>
      <c r="AG879" s="437">
        <f t="shared" ref="AG879" si="2654">AG878</f>
        <v>0</v>
      </c>
      <c r="AH879" s="437">
        <f t="shared" ref="AH879" si="2655">AH878</f>
        <v>0</v>
      </c>
      <c r="AI879" s="437">
        <f t="shared" ref="AI879" si="2656">AI878</f>
        <v>0</v>
      </c>
      <c r="AJ879" s="437">
        <f t="shared" ref="AJ879" si="2657">AJ878</f>
        <v>0</v>
      </c>
      <c r="AK879" s="437">
        <f t="shared" ref="AK879" si="2658">AK878</f>
        <v>0</v>
      </c>
      <c r="AL879" s="437">
        <f t="shared" ref="AL879" si="2659">AL878</f>
        <v>0</v>
      </c>
      <c r="AM879" s="332"/>
    </row>
    <row r="880" spans="1:39" hidden="1" outlineLevel="1">
      <c r="A880" s="567"/>
      <c r="B880" s="454"/>
      <c r="C880" s="317"/>
      <c r="D880" s="317"/>
      <c r="E880" s="317"/>
      <c r="F880" s="317"/>
      <c r="G880" s="317"/>
      <c r="H880" s="317"/>
      <c r="I880" s="317"/>
      <c r="J880" s="317"/>
      <c r="K880" s="317"/>
      <c r="L880" s="317"/>
      <c r="M880" s="317"/>
      <c r="N880" s="317"/>
      <c r="O880" s="317"/>
      <c r="P880" s="317"/>
      <c r="Q880" s="317"/>
      <c r="R880" s="317"/>
      <c r="S880" s="317"/>
      <c r="T880" s="317"/>
      <c r="U880" s="317"/>
      <c r="V880" s="317"/>
      <c r="W880" s="317"/>
      <c r="X880" s="317"/>
      <c r="Y880" s="438"/>
      <c r="Z880" s="451"/>
      <c r="AA880" s="451"/>
      <c r="AB880" s="451"/>
      <c r="AC880" s="451"/>
      <c r="AD880" s="451"/>
      <c r="AE880" s="451"/>
      <c r="AF880" s="451"/>
      <c r="AG880" s="451"/>
      <c r="AH880" s="451"/>
      <c r="AI880" s="451"/>
      <c r="AJ880" s="451"/>
      <c r="AK880" s="451"/>
      <c r="AL880" s="451"/>
      <c r="AM880" s="332"/>
    </row>
    <row r="881" spans="1:39" hidden="1" outlineLevel="1">
      <c r="A881" s="567">
        <v>35</v>
      </c>
      <c r="B881" s="454" t="s">
        <v>128</v>
      </c>
      <c r="C881" s="317" t="s">
        <v>25</v>
      </c>
      <c r="D881" s="321"/>
      <c r="E881" s="321"/>
      <c r="F881" s="321"/>
      <c r="G881" s="321"/>
      <c r="H881" s="321"/>
      <c r="I881" s="321"/>
      <c r="J881" s="321"/>
      <c r="K881" s="321"/>
      <c r="L881" s="321"/>
      <c r="M881" s="321"/>
      <c r="N881" s="321">
        <v>0</v>
      </c>
      <c r="O881" s="321"/>
      <c r="P881" s="321"/>
      <c r="Q881" s="321"/>
      <c r="R881" s="321"/>
      <c r="S881" s="321"/>
      <c r="T881" s="321"/>
      <c r="U881" s="321"/>
      <c r="V881" s="321"/>
      <c r="W881" s="321"/>
      <c r="X881" s="321"/>
      <c r="Y881" s="452"/>
      <c r="Z881" s="441"/>
      <c r="AA881" s="441"/>
      <c r="AB881" s="441"/>
      <c r="AC881" s="441"/>
      <c r="AD881" s="441"/>
      <c r="AE881" s="441"/>
      <c r="AF881" s="441"/>
      <c r="AG881" s="441"/>
      <c r="AH881" s="441"/>
      <c r="AI881" s="441"/>
      <c r="AJ881" s="441"/>
      <c r="AK881" s="441"/>
      <c r="AL881" s="441"/>
      <c r="AM881" s="322">
        <f>SUM(Y881:AL881)</f>
        <v>0</v>
      </c>
    </row>
    <row r="882" spans="1:39" hidden="1" outlineLevel="1">
      <c r="A882" s="567"/>
      <c r="B882" s="320" t="s">
        <v>345</v>
      </c>
      <c r="C882" s="317" t="s">
        <v>164</v>
      </c>
      <c r="D882" s="321"/>
      <c r="E882" s="321"/>
      <c r="F882" s="321"/>
      <c r="G882" s="321"/>
      <c r="H882" s="321"/>
      <c r="I882" s="321"/>
      <c r="J882" s="321"/>
      <c r="K882" s="321"/>
      <c r="L882" s="321"/>
      <c r="M882" s="321"/>
      <c r="N882" s="321">
        <f>N881</f>
        <v>0</v>
      </c>
      <c r="O882" s="321"/>
      <c r="P882" s="321"/>
      <c r="Q882" s="321"/>
      <c r="R882" s="321"/>
      <c r="S882" s="321"/>
      <c r="T882" s="321"/>
      <c r="U882" s="321"/>
      <c r="V882" s="321"/>
      <c r="W882" s="321"/>
      <c r="X882" s="321"/>
      <c r="Y882" s="437">
        <f>Y881</f>
        <v>0</v>
      </c>
      <c r="Z882" s="437">
        <f t="shared" ref="Z882" si="2660">Z881</f>
        <v>0</v>
      </c>
      <c r="AA882" s="437">
        <f t="shared" ref="AA882" si="2661">AA881</f>
        <v>0</v>
      </c>
      <c r="AB882" s="437">
        <f t="shared" ref="AB882" si="2662">AB881</f>
        <v>0</v>
      </c>
      <c r="AC882" s="437">
        <f t="shared" ref="AC882" si="2663">AC881</f>
        <v>0</v>
      </c>
      <c r="AD882" s="437">
        <f t="shared" ref="AD882" si="2664">AD881</f>
        <v>0</v>
      </c>
      <c r="AE882" s="437">
        <f t="shared" ref="AE882" si="2665">AE881</f>
        <v>0</v>
      </c>
      <c r="AF882" s="437">
        <f t="shared" ref="AF882" si="2666">AF881</f>
        <v>0</v>
      </c>
      <c r="AG882" s="437">
        <f t="shared" ref="AG882" si="2667">AG881</f>
        <v>0</v>
      </c>
      <c r="AH882" s="437">
        <f t="shared" ref="AH882" si="2668">AH881</f>
        <v>0</v>
      </c>
      <c r="AI882" s="437">
        <f t="shared" ref="AI882" si="2669">AI881</f>
        <v>0</v>
      </c>
      <c r="AJ882" s="437">
        <f t="shared" ref="AJ882" si="2670">AJ881</f>
        <v>0</v>
      </c>
      <c r="AK882" s="437">
        <f t="shared" ref="AK882" si="2671">AK881</f>
        <v>0</v>
      </c>
      <c r="AL882" s="437">
        <f t="shared" ref="AL882" si="2672">AL881</f>
        <v>0</v>
      </c>
      <c r="AM882" s="332"/>
    </row>
    <row r="883" spans="1:39" hidden="1" outlineLevel="1">
      <c r="A883" s="567"/>
      <c r="B883" s="457"/>
      <c r="C883" s="317"/>
      <c r="D883" s="317"/>
      <c r="E883" s="317"/>
      <c r="F883" s="317"/>
      <c r="G883" s="317"/>
      <c r="H883" s="317"/>
      <c r="I883" s="317"/>
      <c r="J883" s="317"/>
      <c r="K883" s="317"/>
      <c r="L883" s="317"/>
      <c r="M883" s="317"/>
      <c r="N883" s="317"/>
      <c r="O883" s="317"/>
      <c r="P883" s="317"/>
      <c r="Q883" s="317"/>
      <c r="R883" s="317"/>
      <c r="S883" s="317"/>
      <c r="T883" s="317"/>
      <c r="U883" s="317"/>
      <c r="V883" s="317"/>
      <c r="W883" s="317"/>
      <c r="X883" s="317"/>
      <c r="Y883" s="438"/>
      <c r="Z883" s="451"/>
      <c r="AA883" s="451"/>
      <c r="AB883" s="451"/>
      <c r="AC883" s="451"/>
      <c r="AD883" s="451"/>
      <c r="AE883" s="451"/>
      <c r="AF883" s="451"/>
      <c r="AG883" s="451"/>
      <c r="AH883" s="451"/>
      <c r="AI883" s="451"/>
      <c r="AJ883" s="451"/>
      <c r="AK883" s="451"/>
      <c r="AL883" s="451"/>
      <c r="AM883" s="332"/>
    </row>
    <row r="884" spans="1:39" ht="15.75" hidden="1" outlineLevel="1">
      <c r="A884" s="567"/>
      <c r="B884" s="314" t="s">
        <v>515</v>
      </c>
      <c r="C884" s="317"/>
      <c r="D884" s="317"/>
      <c r="E884" s="317"/>
      <c r="F884" s="317"/>
      <c r="G884" s="317"/>
      <c r="H884" s="317"/>
      <c r="I884" s="317"/>
      <c r="J884" s="317"/>
      <c r="K884" s="317"/>
      <c r="L884" s="317"/>
      <c r="M884" s="317"/>
      <c r="N884" s="317"/>
      <c r="O884" s="317"/>
      <c r="P884" s="317"/>
      <c r="Q884" s="317"/>
      <c r="R884" s="317"/>
      <c r="S884" s="317"/>
      <c r="T884" s="317"/>
      <c r="U884" s="317"/>
      <c r="V884" s="317"/>
      <c r="W884" s="317"/>
      <c r="X884" s="317"/>
      <c r="Y884" s="438"/>
      <c r="Z884" s="451"/>
      <c r="AA884" s="451"/>
      <c r="AB884" s="451"/>
      <c r="AC884" s="451"/>
      <c r="AD884" s="451"/>
      <c r="AE884" s="451"/>
      <c r="AF884" s="451"/>
      <c r="AG884" s="451"/>
      <c r="AH884" s="451"/>
      <c r="AI884" s="451"/>
      <c r="AJ884" s="451"/>
      <c r="AK884" s="451"/>
      <c r="AL884" s="451"/>
      <c r="AM884" s="332"/>
    </row>
    <row r="885" spans="1:39" ht="45" hidden="1" outlineLevel="1">
      <c r="A885" s="567">
        <v>36</v>
      </c>
      <c r="B885" s="454" t="s">
        <v>129</v>
      </c>
      <c r="C885" s="317" t="s">
        <v>25</v>
      </c>
      <c r="D885" s="321"/>
      <c r="E885" s="321"/>
      <c r="F885" s="321"/>
      <c r="G885" s="321"/>
      <c r="H885" s="321"/>
      <c r="I885" s="321"/>
      <c r="J885" s="321"/>
      <c r="K885" s="321"/>
      <c r="L885" s="321"/>
      <c r="M885" s="321"/>
      <c r="N885" s="321">
        <v>0</v>
      </c>
      <c r="O885" s="321"/>
      <c r="P885" s="321"/>
      <c r="Q885" s="321"/>
      <c r="R885" s="321"/>
      <c r="S885" s="321"/>
      <c r="T885" s="321"/>
      <c r="U885" s="321"/>
      <c r="V885" s="321"/>
      <c r="W885" s="321"/>
      <c r="X885" s="321"/>
      <c r="Y885" s="452"/>
      <c r="Z885" s="441"/>
      <c r="AA885" s="441"/>
      <c r="AB885" s="441"/>
      <c r="AC885" s="441"/>
      <c r="AD885" s="441"/>
      <c r="AE885" s="441"/>
      <c r="AF885" s="441"/>
      <c r="AG885" s="441"/>
      <c r="AH885" s="441"/>
      <c r="AI885" s="441"/>
      <c r="AJ885" s="441"/>
      <c r="AK885" s="441"/>
      <c r="AL885" s="441"/>
      <c r="AM885" s="322">
        <f>SUM(Y885:AL885)</f>
        <v>0</v>
      </c>
    </row>
    <row r="886" spans="1:39" hidden="1" outlineLevel="1">
      <c r="A886" s="567"/>
      <c r="B886" s="320" t="s">
        <v>345</v>
      </c>
      <c r="C886" s="317" t="s">
        <v>164</v>
      </c>
      <c r="D886" s="321"/>
      <c r="E886" s="321"/>
      <c r="F886" s="321"/>
      <c r="G886" s="321"/>
      <c r="H886" s="321"/>
      <c r="I886" s="321"/>
      <c r="J886" s="321"/>
      <c r="K886" s="321"/>
      <c r="L886" s="321"/>
      <c r="M886" s="321"/>
      <c r="N886" s="321">
        <f>N885</f>
        <v>0</v>
      </c>
      <c r="O886" s="321"/>
      <c r="P886" s="321"/>
      <c r="Q886" s="321"/>
      <c r="R886" s="321"/>
      <c r="S886" s="321"/>
      <c r="T886" s="321"/>
      <c r="U886" s="321"/>
      <c r="V886" s="321"/>
      <c r="W886" s="321"/>
      <c r="X886" s="321"/>
      <c r="Y886" s="437">
        <f>Y885</f>
        <v>0</v>
      </c>
      <c r="Z886" s="437">
        <f t="shared" ref="Z886" si="2673">Z885</f>
        <v>0</v>
      </c>
      <c r="AA886" s="437">
        <f t="shared" ref="AA886" si="2674">AA885</f>
        <v>0</v>
      </c>
      <c r="AB886" s="437">
        <f t="shared" ref="AB886" si="2675">AB885</f>
        <v>0</v>
      </c>
      <c r="AC886" s="437">
        <f t="shared" ref="AC886" si="2676">AC885</f>
        <v>0</v>
      </c>
      <c r="AD886" s="437">
        <f t="shared" ref="AD886" si="2677">AD885</f>
        <v>0</v>
      </c>
      <c r="AE886" s="437">
        <f t="shared" ref="AE886" si="2678">AE885</f>
        <v>0</v>
      </c>
      <c r="AF886" s="437">
        <f t="shared" ref="AF886" si="2679">AF885</f>
        <v>0</v>
      </c>
      <c r="AG886" s="437">
        <f t="shared" ref="AG886" si="2680">AG885</f>
        <v>0</v>
      </c>
      <c r="AH886" s="437">
        <f t="shared" ref="AH886" si="2681">AH885</f>
        <v>0</v>
      </c>
      <c r="AI886" s="437">
        <f t="shared" ref="AI886" si="2682">AI885</f>
        <v>0</v>
      </c>
      <c r="AJ886" s="437">
        <f t="shared" ref="AJ886" si="2683">AJ885</f>
        <v>0</v>
      </c>
      <c r="AK886" s="437">
        <f t="shared" ref="AK886" si="2684">AK885</f>
        <v>0</v>
      </c>
      <c r="AL886" s="437">
        <f t="shared" ref="AL886" si="2685">AL885</f>
        <v>0</v>
      </c>
      <c r="AM886" s="332"/>
    </row>
    <row r="887" spans="1:39" hidden="1" outlineLevel="1">
      <c r="A887" s="567"/>
      <c r="B887" s="454"/>
      <c r="C887" s="317"/>
      <c r="D887" s="317"/>
      <c r="E887" s="317"/>
      <c r="F887" s="317"/>
      <c r="G887" s="317"/>
      <c r="H887" s="317"/>
      <c r="I887" s="317"/>
      <c r="J887" s="317"/>
      <c r="K887" s="317"/>
      <c r="L887" s="317"/>
      <c r="M887" s="317"/>
      <c r="N887" s="317"/>
      <c r="O887" s="317"/>
      <c r="P887" s="317"/>
      <c r="Q887" s="317"/>
      <c r="R887" s="317"/>
      <c r="S887" s="317"/>
      <c r="T887" s="317"/>
      <c r="U887" s="317"/>
      <c r="V887" s="317"/>
      <c r="W887" s="317"/>
      <c r="X887" s="317"/>
      <c r="Y887" s="438"/>
      <c r="Z887" s="451"/>
      <c r="AA887" s="451"/>
      <c r="AB887" s="451"/>
      <c r="AC887" s="451"/>
      <c r="AD887" s="451"/>
      <c r="AE887" s="451"/>
      <c r="AF887" s="451"/>
      <c r="AG887" s="451"/>
      <c r="AH887" s="451"/>
      <c r="AI887" s="451"/>
      <c r="AJ887" s="451"/>
      <c r="AK887" s="451"/>
      <c r="AL887" s="451"/>
      <c r="AM887" s="332"/>
    </row>
    <row r="888" spans="1:39" ht="30" hidden="1" outlineLevel="1">
      <c r="A888" s="567">
        <v>37</v>
      </c>
      <c r="B888" s="454" t="s">
        <v>130</v>
      </c>
      <c r="C888" s="317" t="s">
        <v>25</v>
      </c>
      <c r="D888" s="321"/>
      <c r="E888" s="321"/>
      <c r="F888" s="321"/>
      <c r="G888" s="321"/>
      <c r="H888" s="321"/>
      <c r="I888" s="321"/>
      <c r="J888" s="321"/>
      <c r="K888" s="321"/>
      <c r="L888" s="321"/>
      <c r="M888" s="321"/>
      <c r="N888" s="321">
        <v>0</v>
      </c>
      <c r="O888" s="321"/>
      <c r="P888" s="321"/>
      <c r="Q888" s="321"/>
      <c r="R888" s="321"/>
      <c r="S888" s="321"/>
      <c r="T888" s="321"/>
      <c r="U888" s="321"/>
      <c r="V888" s="321"/>
      <c r="W888" s="321"/>
      <c r="X888" s="321"/>
      <c r="Y888" s="452"/>
      <c r="Z888" s="441"/>
      <c r="AA888" s="441"/>
      <c r="AB888" s="441"/>
      <c r="AC888" s="441"/>
      <c r="AD888" s="441"/>
      <c r="AE888" s="441"/>
      <c r="AF888" s="441"/>
      <c r="AG888" s="441"/>
      <c r="AH888" s="441"/>
      <c r="AI888" s="441"/>
      <c r="AJ888" s="441"/>
      <c r="AK888" s="441"/>
      <c r="AL888" s="441"/>
      <c r="AM888" s="322">
        <f>SUM(Y888:AL888)</f>
        <v>0</v>
      </c>
    </row>
    <row r="889" spans="1:39" hidden="1" outlineLevel="1">
      <c r="A889" s="567"/>
      <c r="B889" s="320" t="s">
        <v>345</v>
      </c>
      <c r="C889" s="317" t="s">
        <v>164</v>
      </c>
      <c r="D889" s="321"/>
      <c r="E889" s="321"/>
      <c r="F889" s="321"/>
      <c r="G889" s="321"/>
      <c r="H889" s="321"/>
      <c r="I889" s="321"/>
      <c r="J889" s="321"/>
      <c r="K889" s="321"/>
      <c r="L889" s="321"/>
      <c r="M889" s="321"/>
      <c r="N889" s="321">
        <f>N888</f>
        <v>0</v>
      </c>
      <c r="O889" s="321"/>
      <c r="P889" s="321"/>
      <c r="Q889" s="321"/>
      <c r="R889" s="321"/>
      <c r="S889" s="321"/>
      <c r="T889" s="321"/>
      <c r="U889" s="321"/>
      <c r="V889" s="321"/>
      <c r="W889" s="321"/>
      <c r="X889" s="321"/>
      <c r="Y889" s="437">
        <f>Y888</f>
        <v>0</v>
      </c>
      <c r="Z889" s="437">
        <f t="shared" ref="Z889" si="2686">Z888</f>
        <v>0</v>
      </c>
      <c r="AA889" s="437">
        <f t="shared" ref="AA889" si="2687">AA888</f>
        <v>0</v>
      </c>
      <c r="AB889" s="437">
        <f t="shared" ref="AB889" si="2688">AB888</f>
        <v>0</v>
      </c>
      <c r="AC889" s="437">
        <f t="shared" ref="AC889" si="2689">AC888</f>
        <v>0</v>
      </c>
      <c r="AD889" s="437">
        <f t="shared" ref="AD889" si="2690">AD888</f>
        <v>0</v>
      </c>
      <c r="AE889" s="437">
        <f t="shared" ref="AE889" si="2691">AE888</f>
        <v>0</v>
      </c>
      <c r="AF889" s="437">
        <f t="shared" ref="AF889" si="2692">AF888</f>
        <v>0</v>
      </c>
      <c r="AG889" s="437">
        <f t="shared" ref="AG889" si="2693">AG888</f>
        <v>0</v>
      </c>
      <c r="AH889" s="437">
        <f t="shared" ref="AH889" si="2694">AH888</f>
        <v>0</v>
      </c>
      <c r="AI889" s="437">
        <f t="shared" ref="AI889" si="2695">AI888</f>
        <v>0</v>
      </c>
      <c r="AJ889" s="437">
        <f t="shared" ref="AJ889" si="2696">AJ888</f>
        <v>0</v>
      </c>
      <c r="AK889" s="437">
        <f t="shared" ref="AK889" si="2697">AK888</f>
        <v>0</v>
      </c>
      <c r="AL889" s="437">
        <f t="shared" ref="AL889" si="2698">AL888</f>
        <v>0</v>
      </c>
      <c r="AM889" s="332"/>
    </row>
    <row r="890" spans="1:39" hidden="1" outlineLevel="1">
      <c r="A890" s="567"/>
      <c r="B890" s="454"/>
      <c r="C890" s="317"/>
      <c r="D890" s="317"/>
      <c r="E890" s="317"/>
      <c r="F890" s="317"/>
      <c r="G890" s="317"/>
      <c r="H890" s="317"/>
      <c r="I890" s="317"/>
      <c r="J890" s="317"/>
      <c r="K890" s="317"/>
      <c r="L890" s="317"/>
      <c r="M890" s="317"/>
      <c r="N890" s="317"/>
      <c r="O890" s="317"/>
      <c r="P890" s="317"/>
      <c r="Q890" s="317"/>
      <c r="R890" s="317"/>
      <c r="S890" s="317"/>
      <c r="T890" s="317"/>
      <c r="U890" s="317"/>
      <c r="V890" s="317"/>
      <c r="W890" s="317"/>
      <c r="X890" s="317"/>
      <c r="Y890" s="438"/>
      <c r="Z890" s="451"/>
      <c r="AA890" s="451"/>
      <c r="AB890" s="451"/>
      <c r="AC890" s="451"/>
      <c r="AD890" s="451"/>
      <c r="AE890" s="451"/>
      <c r="AF890" s="451"/>
      <c r="AG890" s="451"/>
      <c r="AH890" s="451"/>
      <c r="AI890" s="451"/>
      <c r="AJ890" s="451"/>
      <c r="AK890" s="451"/>
      <c r="AL890" s="451"/>
      <c r="AM890" s="332"/>
    </row>
    <row r="891" spans="1:39" hidden="1" outlineLevel="1">
      <c r="A891" s="567">
        <v>38</v>
      </c>
      <c r="B891" s="454" t="s">
        <v>131</v>
      </c>
      <c r="C891" s="317" t="s">
        <v>25</v>
      </c>
      <c r="D891" s="321"/>
      <c r="E891" s="321"/>
      <c r="F891" s="321"/>
      <c r="G891" s="321"/>
      <c r="H891" s="321"/>
      <c r="I891" s="321"/>
      <c r="J891" s="321"/>
      <c r="K891" s="321"/>
      <c r="L891" s="321"/>
      <c r="M891" s="321"/>
      <c r="N891" s="321">
        <v>0</v>
      </c>
      <c r="O891" s="321"/>
      <c r="P891" s="321"/>
      <c r="Q891" s="321"/>
      <c r="R891" s="321"/>
      <c r="S891" s="321"/>
      <c r="T891" s="321"/>
      <c r="U891" s="321"/>
      <c r="V891" s="321"/>
      <c r="W891" s="321"/>
      <c r="X891" s="321"/>
      <c r="Y891" s="452"/>
      <c r="Z891" s="441"/>
      <c r="AA891" s="441"/>
      <c r="AB891" s="441"/>
      <c r="AC891" s="441"/>
      <c r="AD891" s="441"/>
      <c r="AE891" s="441"/>
      <c r="AF891" s="441"/>
      <c r="AG891" s="441"/>
      <c r="AH891" s="441"/>
      <c r="AI891" s="441"/>
      <c r="AJ891" s="441"/>
      <c r="AK891" s="441"/>
      <c r="AL891" s="441"/>
      <c r="AM891" s="322">
        <f>SUM(Y891:AL891)</f>
        <v>0</v>
      </c>
    </row>
    <row r="892" spans="1:39" hidden="1" outlineLevel="1">
      <c r="A892" s="567"/>
      <c r="B892" s="320" t="s">
        <v>345</v>
      </c>
      <c r="C892" s="317" t="s">
        <v>164</v>
      </c>
      <c r="D892" s="321"/>
      <c r="E892" s="321"/>
      <c r="F892" s="321"/>
      <c r="G892" s="321"/>
      <c r="H892" s="321"/>
      <c r="I892" s="321"/>
      <c r="J892" s="321"/>
      <c r="K892" s="321"/>
      <c r="L892" s="321"/>
      <c r="M892" s="321"/>
      <c r="N892" s="321">
        <f>N891</f>
        <v>0</v>
      </c>
      <c r="O892" s="321"/>
      <c r="P892" s="321"/>
      <c r="Q892" s="321"/>
      <c r="R892" s="321"/>
      <c r="S892" s="321"/>
      <c r="T892" s="321"/>
      <c r="U892" s="321"/>
      <c r="V892" s="321"/>
      <c r="W892" s="321"/>
      <c r="X892" s="321"/>
      <c r="Y892" s="437">
        <f>Y891</f>
        <v>0</v>
      </c>
      <c r="Z892" s="437">
        <f t="shared" ref="Z892" si="2699">Z891</f>
        <v>0</v>
      </c>
      <c r="AA892" s="437">
        <f t="shared" ref="AA892" si="2700">AA891</f>
        <v>0</v>
      </c>
      <c r="AB892" s="437">
        <f t="shared" ref="AB892" si="2701">AB891</f>
        <v>0</v>
      </c>
      <c r="AC892" s="437">
        <f t="shared" ref="AC892" si="2702">AC891</f>
        <v>0</v>
      </c>
      <c r="AD892" s="437">
        <f t="shared" ref="AD892" si="2703">AD891</f>
        <v>0</v>
      </c>
      <c r="AE892" s="437">
        <f t="shared" ref="AE892" si="2704">AE891</f>
        <v>0</v>
      </c>
      <c r="AF892" s="437">
        <f t="shared" ref="AF892" si="2705">AF891</f>
        <v>0</v>
      </c>
      <c r="AG892" s="437">
        <f t="shared" ref="AG892" si="2706">AG891</f>
        <v>0</v>
      </c>
      <c r="AH892" s="437">
        <f t="shared" ref="AH892" si="2707">AH891</f>
        <v>0</v>
      </c>
      <c r="AI892" s="437">
        <f t="shared" ref="AI892" si="2708">AI891</f>
        <v>0</v>
      </c>
      <c r="AJ892" s="437">
        <f t="shared" ref="AJ892" si="2709">AJ891</f>
        <v>0</v>
      </c>
      <c r="AK892" s="437">
        <f t="shared" ref="AK892" si="2710">AK891</f>
        <v>0</v>
      </c>
      <c r="AL892" s="437">
        <f t="shared" ref="AL892" si="2711">AL891</f>
        <v>0</v>
      </c>
      <c r="AM892" s="332"/>
    </row>
    <row r="893" spans="1:39" hidden="1" outlineLevel="1">
      <c r="A893" s="567"/>
      <c r="B893" s="454"/>
      <c r="C893" s="317"/>
      <c r="D893" s="317"/>
      <c r="E893" s="317"/>
      <c r="F893" s="317"/>
      <c r="G893" s="317"/>
      <c r="H893" s="317"/>
      <c r="I893" s="317"/>
      <c r="J893" s="317"/>
      <c r="K893" s="317"/>
      <c r="L893" s="317"/>
      <c r="M893" s="317"/>
      <c r="N893" s="317"/>
      <c r="O893" s="317"/>
      <c r="P893" s="317"/>
      <c r="Q893" s="317"/>
      <c r="R893" s="317"/>
      <c r="S893" s="317"/>
      <c r="T893" s="317"/>
      <c r="U893" s="317"/>
      <c r="V893" s="317"/>
      <c r="W893" s="317"/>
      <c r="X893" s="317"/>
      <c r="Y893" s="438"/>
      <c r="Z893" s="451"/>
      <c r="AA893" s="451"/>
      <c r="AB893" s="451"/>
      <c r="AC893" s="451"/>
      <c r="AD893" s="451"/>
      <c r="AE893" s="451"/>
      <c r="AF893" s="451"/>
      <c r="AG893" s="451"/>
      <c r="AH893" s="451"/>
      <c r="AI893" s="451"/>
      <c r="AJ893" s="451"/>
      <c r="AK893" s="451"/>
      <c r="AL893" s="451"/>
      <c r="AM893" s="332"/>
    </row>
    <row r="894" spans="1:39" ht="30" hidden="1" outlineLevel="1">
      <c r="A894" s="567">
        <v>39</v>
      </c>
      <c r="B894" s="454" t="s">
        <v>132</v>
      </c>
      <c r="C894" s="317" t="s">
        <v>25</v>
      </c>
      <c r="D894" s="321"/>
      <c r="E894" s="321"/>
      <c r="F894" s="321"/>
      <c r="G894" s="321"/>
      <c r="H894" s="321"/>
      <c r="I894" s="321"/>
      <c r="J894" s="321"/>
      <c r="K894" s="321"/>
      <c r="L894" s="321"/>
      <c r="M894" s="321"/>
      <c r="N894" s="321">
        <v>0</v>
      </c>
      <c r="O894" s="321"/>
      <c r="P894" s="321"/>
      <c r="Q894" s="321"/>
      <c r="R894" s="321"/>
      <c r="S894" s="321"/>
      <c r="T894" s="321"/>
      <c r="U894" s="321"/>
      <c r="V894" s="321"/>
      <c r="W894" s="321"/>
      <c r="X894" s="321"/>
      <c r="Y894" s="452"/>
      <c r="Z894" s="441"/>
      <c r="AA894" s="441"/>
      <c r="AB894" s="441"/>
      <c r="AC894" s="441"/>
      <c r="AD894" s="441"/>
      <c r="AE894" s="441"/>
      <c r="AF894" s="441"/>
      <c r="AG894" s="441"/>
      <c r="AH894" s="441"/>
      <c r="AI894" s="441"/>
      <c r="AJ894" s="441"/>
      <c r="AK894" s="441"/>
      <c r="AL894" s="441"/>
      <c r="AM894" s="322">
        <f>SUM(Y894:AL894)</f>
        <v>0</v>
      </c>
    </row>
    <row r="895" spans="1:39" hidden="1" outlineLevel="1">
      <c r="A895" s="567"/>
      <c r="B895" s="320" t="s">
        <v>345</v>
      </c>
      <c r="C895" s="317" t="s">
        <v>164</v>
      </c>
      <c r="D895" s="321"/>
      <c r="E895" s="321"/>
      <c r="F895" s="321"/>
      <c r="G895" s="321"/>
      <c r="H895" s="321"/>
      <c r="I895" s="321"/>
      <c r="J895" s="321"/>
      <c r="K895" s="321"/>
      <c r="L895" s="321"/>
      <c r="M895" s="321"/>
      <c r="N895" s="321">
        <f>N894</f>
        <v>0</v>
      </c>
      <c r="O895" s="321"/>
      <c r="P895" s="321"/>
      <c r="Q895" s="321"/>
      <c r="R895" s="321"/>
      <c r="S895" s="321"/>
      <c r="T895" s="321"/>
      <c r="U895" s="321"/>
      <c r="V895" s="321"/>
      <c r="W895" s="321"/>
      <c r="X895" s="321"/>
      <c r="Y895" s="437">
        <f>Y894</f>
        <v>0</v>
      </c>
      <c r="Z895" s="437">
        <f t="shared" ref="Z895" si="2712">Z894</f>
        <v>0</v>
      </c>
      <c r="AA895" s="437">
        <f t="shared" ref="AA895" si="2713">AA894</f>
        <v>0</v>
      </c>
      <c r="AB895" s="437">
        <f t="shared" ref="AB895" si="2714">AB894</f>
        <v>0</v>
      </c>
      <c r="AC895" s="437">
        <f t="shared" ref="AC895" si="2715">AC894</f>
        <v>0</v>
      </c>
      <c r="AD895" s="437">
        <f t="shared" ref="AD895" si="2716">AD894</f>
        <v>0</v>
      </c>
      <c r="AE895" s="437">
        <f t="shared" ref="AE895" si="2717">AE894</f>
        <v>0</v>
      </c>
      <c r="AF895" s="437">
        <f t="shared" ref="AF895" si="2718">AF894</f>
        <v>0</v>
      </c>
      <c r="AG895" s="437">
        <f t="shared" ref="AG895" si="2719">AG894</f>
        <v>0</v>
      </c>
      <c r="AH895" s="437">
        <f t="shared" ref="AH895" si="2720">AH894</f>
        <v>0</v>
      </c>
      <c r="AI895" s="437">
        <f t="shared" ref="AI895" si="2721">AI894</f>
        <v>0</v>
      </c>
      <c r="AJ895" s="437">
        <f t="shared" ref="AJ895" si="2722">AJ894</f>
        <v>0</v>
      </c>
      <c r="AK895" s="437">
        <f t="shared" ref="AK895" si="2723">AK894</f>
        <v>0</v>
      </c>
      <c r="AL895" s="437">
        <f t="shared" ref="AL895" si="2724">AL894</f>
        <v>0</v>
      </c>
      <c r="AM895" s="332"/>
    </row>
    <row r="896" spans="1:39" hidden="1" outlineLevel="1">
      <c r="A896" s="567"/>
      <c r="B896" s="454"/>
      <c r="C896" s="317"/>
      <c r="D896" s="317"/>
      <c r="E896" s="317"/>
      <c r="F896" s="317"/>
      <c r="G896" s="317"/>
      <c r="H896" s="317"/>
      <c r="I896" s="317"/>
      <c r="J896" s="317"/>
      <c r="K896" s="317"/>
      <c r="L896" s="317"/>
      <c r="M896" s="317"/>
      <c r="N896" s="317"/>
      <c r="O896" s="317"/>
      <c r="P896" s="317"/>
      <c r="Q896" s="317"/>
      <c r="R896" s="317"/>
      <c r="S896" s="317"/>
      <c r="T896" s="317"/>
      <c r="U896" s="317"/>
      <c r="V896" s="317"/>
      <c r="W896" s="317"/>
      <c r="X896" s="317"/>
      <c r="Y896" s="438"/>
      <c r="Z896" s="451"/>
      <c r="AA896" s="451"/>
      <c r="AB896" s="451"/>
      <c r="AC896" s="451"/>
      <c r="AD896" s="451"/>
      <c r="AE896" s="451"/>
      <c r="AF896" s="451"/>
      <c r="AG896" s="451"/>
      <c r="AH896" s="451"/>
      <c r="AI896" s="451"/>
      <c r="AJ896" s="451"/>
      <c r="AK896" s="451"/>
      <c r="AL896" s="451"/>
      <c r="AM896" s="332"/>
    </row>
    <row r="897" spans="1:39" ht="30" hidden="1" outlineLevel="1">
      <c r="A897" s="567">
        <v>40</v>
      </c>
      <c r="B897" s="454" t="s">
        <v>133</v>
      </c>
      <c r="C897" s="317" t="s">
        <v>25</v>
      </c>
      <c r="D897" s="321"/>
      <c r="E897" s="321"/>
      <c r="F897" s="321"/>
      <c r="G897" s="321"/>
      <c r="H897" s="321"/>
      <c r="I897" s="321"/>
      <c r="J897" s="321"/>
      <c r="K897" s="321"/>
      <c r="L897" s="321"/>
      <c r="M897" s="321"/>
      <c r="N897" s="321">
        <v>0</v>
      </c>
      <c r="O897" s="321"/>
      <c r="P897" s="321"/>
      <c r="Q897" s="321"/>
      <c r="R897" s="321"/>
      <c r="S897" s="321"/>
      <c r="T897" s="321"/>
      <c r="U897" s="321"/>
      <c r="V897" s="321"/>
      <c r="W897" s="321"/>
      <c r="X897" s="321"/>
      <c r="Y897" s="452"/>
      <c r="Z897" s="441"/>
      <c r="AA897" s="441"/>
      <c r="AB897" s="441"/>
      <c r="AC897" s="441"/>
      <c r="AD897" s="441"/>
      <c r="AE897" s="441"/>
      <c r="AF897" s="441"/>
      <c r="AG897" s="441"/>
      <c r="AH897" s="441"/>
      <c r="AI897" s="441"/>
      <c r="AJ897" s="441"/>
      <c r="AK897" s="441"/>
      <c r="AL897" s="441"/>
      <c r="AM897" s="322">
        <f>SUM(Y897:AL897)</f>
        <v>0</v>
      </c>
    </row>
    <row r="898" spans="1:39" hidden="1" outlineLevel="1">
      <c r="A898" s="567"/>
      <c r="B898" s="320" t="s">
        <v>345</v>
      </c>
      <c r="C898" s="317" t="s">
        <v>164</v>
      </c>
      <c r="D898" s="321"/>
      <c r="E898" s="321"/>
      <c r="F898" s="321"/>
      <c r="G898" s="321"/>
      <c r="H898" s="321"/>
      <c r="I898" s="321"/>
      <c r="J898" s="321"/>
      <c r="K898" s="321"/>
      <c r="L898" s="321"/>
      <c r="M898" s="321"/>
      <c r="N898" s="321">
        <f>N897</f>
        <v>0</v>
      </c>
      <c r="O898" s="321"/>
      <c r="P898" s="321"/>
      <c r="Q898" s="321"/>
      <c r="R898" s="321"/>
      <c r="S898" s="321"/>
      <c r="T898" s="321"/>
      <c r="U898" s="321"/>
      <c r="V898" s="321"/>
      <c r="W898" s="321"/>
      <c r="X898" s="321"/>
      <c r="Y898" s="437">
        <f>Y897</f>
        <v>0</v>
      </c>
      <c r="Z898" s="437">
        <f t="shared" ref="Z898" si="2725">Z897</f>
        <v>0</v>
      </c>
      <c r="AA898" s="437">
        <f t="shared" ref="AA898" si="2726">AA897</f>
        <v>0</v>
      </c>
      <c r="AB898" s="437">
        <f t="shared" ref="AB898" si="2727">AB897</f>
        <v>0</v>
      </c>
      <c r="AC898" s="437">
        <f t="shared" ref="AC898" si="2728">AC897</f>
        <v>0</v>
      </c>
      <c r="AD898" s="437">
        <f t="shared" ref="AD898" si="2729">AD897</f>
        <v>0</v>
      </c>
      <c r="AE898" s="437">
        <f t="shared" ref="AE898" si="2730">AE897</f>
        <v>0</v>
      </c>
      <c r="AF898" s="437">
        <f t="shared" ref="AF898" si="2731">AF897</f>
        <v>0</v>
      </c>
      <c r="AG898" s="437">
        <f t="shared" ref="AG898" si="2732">AG897</f>
        <v>0</v>
      </c>
      <c r="AH898" s="437">
        <f t="shared" ref="AH898" si="2733">AH897</f>
        <v>0</v>
      </c>
      <c r="AI898" s="437">
        <f t="shared" ref="AI898" si="2734">AI897</f>
        <v>0</v>
      </c>
      <c r="AJ898" s="437">
        <f t="shared" ref="AJ898" si="2735">AJ897</f>
        <v>0</v>
      </c>
      <c r="AK898" s="437">
        <f t="shared" ref="AK898" si="2736">AK897</f>
        <v>0</v>
      </c>
      <c r="AL898" s="437">
        <f t="shared" ref="AL898" si="2737">AL897</f>
        <v>0</v>
      </c>
      <c r="AM898" s="332"/>
    </row>
    <row r="899" spans="1:39" hidden="1" outlineLevel="1">
      <c r="A899" s="567"/>
      <c r="B899" s="454"/>
      <c r="C899" s="317"/>
      <c r="D899" s="317"/>
      <c r="E899" s="317"/>
      <c r="F899" s="317"/>
      <c r="G899" s="317"/>
      <c r="H899" s="317"/>
      <c r="I899" s="317"/>
      <c r="J899" s="317"/>
      <c r="K899" s="317"/>
      <c r="L899" s="317"/>
      <c r="M899" s="317"/>
      <c r="N899" s="317"/>
      <c r="O899" s="317"/>
      <c r="P899" s="317"/>
      <c r="Q899" s="317"/>
      <c r="R899" s="317"/>
      <c r="S899" s="317"/>
      <c r="T899" s="317"/>
      <c r="U899" s="317"/>
      <c r="V899" s="317"/>
      <c r="W899" s="317"/>
      <c r="X899" s="317"/>
      <c r="Y899" s="438"/>
      <c r="Z899" s="451"/>
      <c r="AA899" s="451"/>
      <c r="AB899" s="451"/>
      <c r="AC899" s="451"/>
      <c r="AD899" s="451"/>
      <c r="AE899" s="451"/>
      <c r="AF899" s="451"/>
      <c r="AG899" s="451"/>
      <c r="AH899" s="451"/>
      <c r="AI899" s="451"/>
      <c r="AJ899" s="451"/>
      <c r="AK899" s="451"/>
      <c r="AL899" s="451"/>
      <c r="AM899" s="332"/>
    </row>
    <row r="900" spans="1:39" ht="45" hidden="1" outlineLevel="1">
      <c r="A900" s="567">
        <v>41</v>
      </c>
      <c r="B900" s="454" t="s">
        <v>134</v>
      </c>
      <c r="C900" s="317" t="s">
        <v>25</v>
      </c>
      <c r="D900" s="321"/>
      <c r="E900" s="321"/>
      <c r="F900" s="321"/>
      <c r="G900" s="321"/>
      <c r="H900" s="321"/>
      <c r="I900" s="321"/>
      <c r="J900" s="321"/>
      <c r="K900" s="321"/>
      <c r="L900" s="321"/>
      <c r="M900" s="321"/>
      <c r="N900" s="321">
        <v>0</v>
      </c>
      <c r="O900" s="321"/>
      <c r="P900" s="321"/>
      <c r="Q900" s="321"/>
      <c r="R900" s="321"/>
      <c r="S900" s="321"/>
      <c r="T900" s="321"/>
      <c r="U900" s="321"/>
      <c r="V900" s="321"/>
      <c r="W900" s="321"/>
      <c r="X900" s="321"/>
      <c r="Y900" s="452"/>
      <c r="Z900" s="441"/>
      <c r="AA900" s="441"/>
      <c r="AB900" s="441"/>
      <c r="AC900" s="441"/>
      <c r="AD900" s="441"/>
      <c r="AE900" s="441"/>
      <c r="AF900" s="441"/>
      <c r="AG900" s="441"/>
      <c r="AH900" s="441"/>
      <c r="AI900" s="441"/>
      <c r="AJ900" s="441"/>
      <c r="AK900" s="441"/>
      <c r="AL900" s="441"/>
      <c r="AM900" s="322">
        <f>SUM(Y900:AL900)</f>
        <v>0</v>
      </c>
    </row>
    <row r="901" spans="1:39" hidden="1" outlineLevel="1">
      <c r="A901" s="567"/>
      <c r="B901" s="320" t="s">
        <v>345</v>
      </c>
      <c r="C901" s="317" t="s">
        <v>164</v>
      </c>
      <c r="D901" s="321"/>
      <c r="E901" s="321"/>
      <c r="F901" s="321"/>
      <c r="G901" s="321"/>
      <c r="H901" s="321"/>
      <c r="I901" s="321"/>
      <c r="J901" s="321"/>
      <c r="K901" s="321"/>
      <c r="L901" s="321"/>
      <c r="M901" s="321"/>
      <c r="N901" s="321">
        <f>N900</f>
        <v>0</v>
      </c>
      <c r="O901" s="321"/>
      <c r="P901" s="321"/>
      <c r="Q901" s="321"/>
      <c r="R901" s="321"/>
      <c r="S901" s="321"/>
      <c r="T901" s="321"/>
      <c r="U901" s="321"/>
      <c r="V901" s="321"/>
      <c r="W901" s="321"/>
      <c r="X901" s="321"/>
      <c r="Y901" s="437">
        <f>Y900</f>
        <v>0</v>
      </c>
      <c r="Z901" s="437">
        <f t="shared" ref="Z901" si="2738">Z900</f>
        <v>0</v>
      </c>
      <c r="AA901" s="437">
        <f t="shared" ref="AA901" si="2739">AA900</f>
        <v>0</v>
      </c>
      <c r="AB901" s="437">
        <f t="shared" ref="AB901" si="2740">AB900</f>
        <v>0</v>
      </c>
      <c r="AC901" s="437">
        <f t="shared" ref="AC901" si="2741">AC900</f>
        <v>0</v>
      </c>
      <c r="AD901" s="437">
        <f t="shared" ref="AD901" si="2742">AD900</f>
        <v>0</v>
      </c>
      <c r="AE901" s="437">
        <f t="shared" ref="AE901" si="2743">AE900</f>
        <v>0</v>
      </c>
      <c r="AF901" s="437">
        <f t="shared" ref="AF901" si="2744">AF900</f>
        <v>0</v>
      </c>
      <c r="AG901" s="437">
        <f t="shared" ref="AG901" si="2745">AG900</f>
        <v>0</v>
      </c>
      <c r="AH901" s="437">
        <f t="shared" ref="AH901" si="2746">AH900</f>
        <v>0</v>
      </c>
      <c r="AI901" s="437">
        <f t="shared" ref="AI901" si="2747">AI900</f>
        <v>0</v>
      </c>
      <c r="AJ901" s="437">
        <f t="shared" ref="AJ901" si="2748">AJ900</f>
        <v>0</v>
      </c>
      <c r="AK901" s="437">
        <f t="shared" ref="AK901" si="2749">AK900</f>
        <v>0</v>
      </c>
      <c r="AL901" s="437">
        <f t="shared" ref="AL901" si="2750">AL900</f>
        <v>0</v>
      </c>
      <c r="AM901" s="332"/>
    </row>
    <row r="902" spans="1:39" hidden="1" outlineLevel="1">
      <c r="A902" s="567"/>
      <c r="B902" s="454"/>
      <c r="C902" s="317"/>
      <c r="D902" s="317"/>
      <c r="E902" s="317"/>
      <c r="F902" s="317"/>
      <c r="G902" s="317"/>
      <c r="H902" s="317"/>
      <c r="I902" s="317"/>
      <c r="J902" s="317"/>
      <c r="K902" s="317"/>
      <c r="L902" s="317"/>
      <c r="M902" s="317"/>
      <c r="N902" s="317"/>
      <c r="O902" s="317"/>
      <c r="P902" s="317"/>
      <c r="Q902" s="317"/>
      <c r="R902" s="317"/>
      <c r="S902" s="317"/>
      <c r="T902" s="317"/>
      <c r="U902" s="317"/>
      <c r="V902" s="317"/>
      <c r="W902" s="317"/>
      <c r="X902" s="317"/>
      <c r="Y902" s="438"/>
      <c r="Z902" s="451"/>
      <c r="AA902" s="451"/>
      <c r="AB902" s="451"/>
      <c r="AC902" s="451"/>
      <c r="AD902" s="451"/>
      <c r="AE902" s="451"/>
      <c r="AF902" s="451"/>
      <c r="AG902" s="451"/>
      <c r="AH902" s="451"/>
      <c r="AI902" s="451"/>
      <c r="AJ902" s="451"/>
      <c r="AK902" s="451"/>
      <c r="AL902" s="451"/>
      <c r="AM902" s="332"/>
    </row>
    <row r="903" spans="1:39" ht="45" hidden="1" outlineLevel="1">
      <c r="A903" s="567">
        <v>42</v>
      </c>
      <c r="B903" s="454" t="s">
        <v>135</v>
      </c>
      <c r="C903" s="317" t="s">
        <v>25</v>
      </c>
      <c r="D903" s="321"/>
      <c r="E903" s="321"/>
      <c r="F903" s="321"/>
      <c r="G903" s="321"/>
      <c r="H903" s="321"/>
      <c r="I903" s="321"/>
      <c r="J903" s="321"/>
      <c r="K903" s="321"/>
      <c r="L903" s="321"/>
      <c r="M903" s="321"/>
      <c r="N903" s="317"/>
      <c r="O903" s="321"/>
      <c r="P903" s="321"/>
      <c r="Q903" s="321"/>
      <c r="R903" s="321"/>
      <c r="S903" s="321"/>
      <c r="T903" s="321"/>
      <c r="U903" s="321"/>
      <c r="V903" s="321"/>
      <c r="W903" s="321"/>
      <c r="X903" s="321"/>
      <c r="Y903" s="452"/>
      <c r="Z903" s="441"/>
      <c r="AA903" s="441"/>
      <c r="AB903" s="441"/>
      <c r="AC903" s="441"/>
      <c r="AD903" s="441"/>
      <c r="AE903" s="441"/>
      <c r="AF903" s="441"/>
      <c r="AG903" s="441"/>
      <c r="AH903" s="441"/>
      <c r="AI903" s="441"/>
      <c r="AJ903" s="441"/>
      <c r="AK903" s="441"/>
      <c r="AL903" s="441"/>
      <c r="AM903" s="322">
        <f>SUM(Y903:AL903)</f>
        <v>0</v>
      </c>
    </row>
    <row r="904" spans="1:39" hidden="1" outlineLevel="1">
      <c r="A904" s="567"/>
      <c r="B904" s="320" t="s">
        <v>345</v>
      </c>
      <c r="C904" s="317" t="s">
        <v>164</v>
      </c>
      <c r="D904" s="321"/>
      <c r="E904" s="321"/>
      <c r="F904" s="321"/>
      <c r="G904" s="321"/>
      <c r="H904" s="321"/>
      <c r="I904" s="321"/>
      <c r="J904" s="321"/>
      <c r="K904" s="321"/>
      <c r="L904" s="321"/>
      <c r="M904" s="321"/>
      <c r="N904" s="494"/>
      <c r="O904" s="321"/>
      <c r="P904" s="321"/>
      <c r="Q904" s="321"/>
      <c r="R904" s="321"/>
      <c r="S904" s="321"/>
      <c r="T904" s="321"/>
      <c r="U904" s="321"/>
      <c r="V904" s="321"/>
      <c r="W904" s="321"/>
      <c r="X904" s="321"/>
      <c r="Y904" s="437">
        <f>Y903</f>
        <v>0</v>
      </c>
      <c r="Z904" s="437">
        <f t="shared" ref="Z904" si="2751">Z903</f>
        <v>0</v>
      </c>
      <c r="AA904" s="437">
        <f t="shared" ref="AA904" si="2752">AA903</f>
        <v>0</v>
      </c>
      <c r="AB904" s="437">
        <f t="shared" ref="AB904" si="2753">AB903</f>
        <v>0</v>
      </c>
      <c r="AC904" s="437">
        <f t="shared" ref="AC904" si="2754">AC903</f>
        <v>0</v>
      </c>
      <c r="AD904" s="437">
        <f t="shared" ref="AD904" si="2755">AD903</f>
        <v>0</v>
      </c>
      <c r="AE904" s="437">
        <f t="shared" ref="AE904" si="2756">AE903</f>
        <v>0</v>
      </c>
      <c r="AF904" s="437">
        <f t="shared" ref="AF904" si="2757">AF903</f>
        <v>0</v>
      </c>
      <c r="AG904" s="437">
        <f t="shared" ref="AG904" si="2758">AG903</f>
        <v>0</v>
      </c>
      <c r="AH904" s="437">
        <f t="shared" ref="AH904" si="2759">AH903</f>
        <v>0</v>
      </c>
      <c r="AI904" s="437">
        <f t="shared" ref="AI904" si="2760">AI903</f>
        <v>0</v>
      </c>
      <c r="AJ904" s="437">
        <f t="shared" ref="AJ904" si="2761">AJ903</f>
        <v>0</v>
      </c>
      <c r="AK904" s="437">
        <f t="shared" ref="AK904" si="2762">AK903</f>
        <v>0</v>
      </c>
      <c r="AL904" s="437">
        <f t="shared" ref="AL904" si="2763">AL903</f>
        <v>0</v>
      </c>
      <c r="AM904" s="332"/>
    </row>
    <row r="905" spans="1:39" hidden="1" outlineLevel="1">
      <c r="A905" s="567"/>
      <c r="B905" s="454"/>
      <c r="C905" s="317"/>
      <c r="D905" s="317"/>
      <c r="E905" s="317"/>
      <c r="F905" s="317"/>
      <c r="G905" s="317"/>
      <c r="H905" s="317"/>
      <c r="I905" s="317"/>
      <c r="J905" s="317"/>
      <c r="K905" s="317"/>
      <c r="L905" s="317"/>
      <c r="M905" s="317"/>
      <c r="N905" s="317"/>
      <c r="O905" s="317"/>
      <c r="P905" s="317"/>
      <c r="Q905" s="317"/>
      <c r="R905" s="317"/>
      <c r="S905" s="317"/>
      <c r="T905" s="317"/>
      <c r="U905" s="317"/>
      <c r="V905" s="317"/>
      <c r="W905" s="317"/>
      <c r="X905" s="317"/>
      <c r="Y905" s="438"/>
      <c r="Z905" s="451"/>
      <c r="AA905" s="451"/>
      <c r="AB905" s="451"/>
      <c r="AC905" s="451"/>
      <c r="AD905" s="451"/>
      <c r="AE905" s="451"/>
      <c r="AF905" s="451"/>
      <c r="AG905" s="451"/>
      <c r="AH905" s="451"/>
      <c r="AI905" s="451"/>
      <c r="AJ905" s="451"/>
      <c r="AK905" s="451"/>
      <c r="AL905" s="451"/>
      <c r="AM905" s="332"/>
    </row>
    <row r="906" spans="1:39" ht="30" hidden="1" outlineLevel="1">
      <c r="A906" s="567">
        <v>43</v>
      </c>
      <c r="B906" s="454" t="s">
        <v>136</v>
      </c>
      <c r="C906" s="317" t="s">
        <v>25</v>
      </c>
      <c r="D906" s="321"/>
      <c r="E906" s="321"/>
      <c r="F906" s="321"/>
      <c r="G906" s="321"/>
      <c r="H906" s="321"/>
      <c r="I906" s="321"/>
      <c r="J906" s="321"/>
      <c r="K906" s="321"/>
      <c r="L906" s="321"/>
      <c r="M906" s="321"/>
      <c r="N906" s="321">
        <v>0</v>
      </c>
      <c r="O906" s="321"/>
      <c r="P906" s="321"/>
      <c r="Q906" s="321"/>
      <c r="R906" s="321"/>
      <c r="S906" s="321"/>
      <c r="T906" s="321"/>
      <c r="U906" s="321"/>
      <c r="V906" s="321"/>
      <c r="W906" s="321"/>
      <c r="X906" s="321"/>
      <c r="Y906" s="452"/>
      <c r="Z906" s="441"/>
      <c r="AA906" s="441"/>
      <c r="AB906" s="441"/>
      <c r="AC906" s="441"/>
      <c r="AD906" s="441"/>
      <c r="AE906" s="441"/>
      <c r="AF906" s="441"/>
      <c r="AG906" s="441"/>
      <c r="AH906" s="441"/>
      <c r="AI906" s="441"/>
      <c r="AJ906" s="441"/>
      <c r="AK906" s="441"/>
      <c r="AL906" s="441"/>
      <c r="AM906" s="322">
        <f>SUM(Y906:AL906)</f>
        <v>0</v>
      </c>
    </row>
    <row r="907" spans="1:39" hidden="1" outlineLevel="1">
      <c r="A907" s="567"/>
      <c r="B907" s="320" t="s">
        <v>345</v>
      </c>
      <c r="C907" s="317" t="s">
        <v>164</v>
      </c>
      <c r="D907" s="321"/>
      <c r="E907" s="321"/>
      <c r="F907" s="321"/>
      <c r="G907" s="321"/>
      <c r="H907" s="321"/>
      <c r="I907" s="321"/>
      <c r="J907" s="321"/>
      <c r="K907" s="321"/>
      <c r="L907" s="321"/>
      <c r="M907" s="321"/>
      <c r="N907" s="321">
        <f>N906</f>
        <v>0</v>
      </c>
      <c r="O907" s="321"/>
      <c r="P907" s="321"/>
      <c r="Q907" s="321"/>
      <c r="R907" s="321"/>
      <c r="S907" s="321"/>
      <c r="T907" s="321"/>
      <c r="U907" s="321"/>
      <c r="V907" s="321"/>
      <c r="W907" s="321"/>
      <c r="X907" s="321"/>
      <c r="Y907" s="437">
        <f>Y906</f>
        <v>0</v>
      </c>
      <c r="Z907" s="437">
        <f t="shared" ref="Z907" si="2764">Z906</f>
        <v>0</v>
      </c>
      <c r="AA907" s="437">
        <f t="shared" ref="AA907" si="2765">AA906</f>
        <v>0</v>
      </c>
      <c r="AB907" s="437">
        <f t="shared" ref="AB907" si="2766">AB906</f>
        <v>0</v>
      </c>
      <c r="AC907" s="437">
        <f t="shared" ref="AC907" si="2767">AC906</f>
        <v>0</v>
      </c>
      <c r="AD907" s="437">
        <f t="shared" ref="AD907" si="2768">AD906</f>
        <v>0</v>
      </c>
      <c r="AE907" s="437">
        <f t="shared" ref="AE907" si="2769">AE906</f>
        <v>0</v>
      </c>
      <c r="AF907" s="437">
        <f t="shared" ref="AF907" si="2770">AF906</f>
        <v>0</v>
      </c>
      <c r="AG907" s="437">
        <f t="shared" ref="AG907" si="2771">AG906</f>
        <v>0</v>
      </c>
      <c r="AH907" s="437">
        <f t="shared" ref="AH907" si="2772">AH906</f>
        <v>0</v>
      </c>
      <c r="AI907" s="437">
        <f t="shared" ref="AI907" si="2773">AI906</f>
        <v>0</v>
      </c>
      <c r="AJ907" s="437">
        <f t="shared" ref="AJ907" si="2774">AJ906</f>
        <v>0</v>
      </c>
      <c r="AK907" s="437">
        <f t="shared" ref="AK907" si="2775">AK906</f>
        <v>0</v>
      </c>
      <c r="AL907" s="437">
        <f t="shared" ref="AL907" si="2776">AL906</f>
        <v>0</v>
      </c>
      <c r="AM907" s="332"/>
    </row>
    <row r="908" spans="1:39" hidden="1" outlineLevel="1">
      <c r="A908" s="567"/>
      <c r="B908" s="454"/>
      <c r="C908" s="317"/>
      <c r="D908" s="317"/>
      <c r="E908" s="317"/>
      <c r="F908" s="317"/>
      <c r="G908" s="317"/>
      <c r="H908" s="317"/>
      <c r="I908" s="317"/>
      <c r="J908" s="317"/>
      <c r="K908" s="317"/>
      <c r="L908" s="317"/>
      <c r="M908" s="317"/>
      <c r="N908" s="317"/>
      <c r="O908" s="317"/>
      <c r="P908" s="317"/>
      <c r="Q908" s="317"/>
      <c r="R908" s="317"/>
      <c r="S908" s="317"/>
      <c r="T908" s="317"/>
      <c r="U908" s="317"/>
      <c r="V908" s="317"/>
      <c r="W908" s="317"/>
      <c r="X908" s="317"/>
      <c r="Y908" s="438"/>
      <c r="Z908" s="451"/>
      <c r="AA908" s="451"/>
      <c r="AB908" s="451"/>
      <c r="AC908" s="451"/>
      <c r="AD908" s="451"/>
      <c r="AE908" s="451"/>
      <c r="AF908" s="451"/>
      <c r="AG908" s="451"/>
      <c r="AH908" s="451"/>
      <c r="AI908" s="451"/>
      <c r="AJ908" s="451"/>
      <c r="AK908" s="451"/>
      <c r="AL908" s="451"/>
      <c r="AM908" s="332"/>
    </row>
    <row r="909" spans="1:39" ht="45" hidden="1" outlineLevel="1">
      <c r="A909" s="567">
        <v>44</v>
      </c>
      <c r="B909" s="454" t="s">
        <v>137</v>
      </c>
      <c r="C909" s="317" t="s">
        <v>25</v>
      </c>
      <c r="D909" s="321"/>
      <c r="E909" s="321"/>
      <c r="F909" s="321"/>
      <c r="G909" s="321"/>
      <c r="H909" s="321"/>
      <c r="I909" s="321"/>
      <c r="J909" s="321"/>
      <c r="K909" s="321"/>
      <c r="L909" s="321"/>
      <c r="M909" s="321"/>
      <c r="N909" s="321">
        <v>0</v>
      </c>
      <c r="O909" s="321"/>
      <c r="P909" s="321"/>
      <c r="Q909" s="321"/>
      <c r="R909" s="321"/>
      <c r="S909" s="321"/>
      <c r="T909" s="321"/>
      <c r="U909" s="321"/>
      <c r="V909" s="321"/>
      <c r="W909" s="321"/>
      <c r="X909" s="321"/>
      <c r="Y909" s="452"/>
      <c r="Z909" s="441"/>
      <c r="AA909" s="441"/>
      <c r="AB909" s="441"/>
      <c r="AC909" s="441"/>
      <c r="AD909" s="441"/>
      <c r="AE909" s="441"/>
      <c r="AF909" s="441"/>
      <c r="AG909" s="441"/>
      <c r="AH909" s="441"/>
      <c r="AI909" s="441"/>
      <c r="AJ909" s="441"/>
      <c r="AK909" s="441"/>
      <c r="AL909" s="441"/>
      <c r="AM909" s="322">
        <f>SUM(Y909:AL909)</f>
        <v>0</v>
      </c>
    </row>
    <row r="910" spans="1:39" hidden="1" outlineLevel="1">
      <c r="A910" s="567"/>
      <c r="B910" s="320" t="s">
        <v>345</v>
      </c>
      <c r="C910" s="317" t="s">
        <v>164</v>
      </c>
      <c r="D910" s="321"/>
      <c r="E910" s="321"/>
      <c r="F910" s="321"/>
      <c r="G910" s="321"/>
      <c r="H910" s="321"/>
      <c r="I910" s="321"/>
      <c r="J910" s="321"/>
      <c r="K910" s="321"/>
      <c r="L910" s="321"/>
      <c r="M910" s="321"/>
      <c r="N910" s="321">
        <f>N909</f>
        <v>0</v>
      </c>
      <c r="O910" s="321"/>
      <c r="P910" s="321"/>
      <c r="Q910" s="321"/>
      <c r="R910" s="321"/>
      <c r="S910" s="321"/>
      <c r="T910" s="321"/>
      <c r="U910" s="321"/>
      <c r="V910" s="321"/>
      <c r="W910" s="321"/>
      <c r="X910" s="321"/>
      <c r="Y910" s="437">
        <f>Y909</f>
        <v>0</v>
      </c>
      <c r="Z910" s="437">
        <f t="shared" ref="Z910" si="2777">Z909</f>
        <v>0</v>
      </c>
      <c r="AA910" s="437">
        <f t="shared" ref="AA910" si="2778">AA909</f>
        <v>0</v>
      </c>
      <c r="AB910" s="437">
        <f t="shared" ref="AB910" si="2779">AB909</f>
        <v>0</v>
      </c>
      <c r="AC910" s="437">
        <f t="shared" ref="AC910" si="2780">AC909</f>
        <v>0</v>
      </c>
      <c r="AD910" s="437">
        <f t="shared" ref="AD910" si="2781">AD909</f>
        <v>0</v>
      </c>
      <c r="AE910" s="437">
        <f t="shared" ref="AE910" si="2782">AE909</f>
        <v>0</v>
      </c>
      <c r="AF910" s="437">
        <f t="shared" ref="AF910" si="2783">AF909</f>
        <v>0</v>
      </c>
      <c r="AG910" s="437">
        <f t="shared" ref="AG910" si="2784">AG909</f>
        <v>0</v>
      </c>
      <c r="AH910" s="437">
        <f t="shared" ref="AH910" si="2785">AH909</f>
        <v>0</v>
      </c>
      <c r="AI910" s="437">
        <f t="shared" ref="AI910" si="2786">AI909</f>
        <v>0</v>
      </c>
      <c r="AJ910" s="437">
        <f t="shared" ref="AJ910" si="2787">AJ909</f>
        <v>0</v>
      </c>
      <c r="AK910" s="437">
        <f t="shared" ref="AK910" si="2788">AK909</f>
        <v>0</v>
      </c>
      <c r="AL910" s="437">
        <f t="shared" ref="AL910" si="2789">AL909</f>
        <v>0</v>
      </c>
      <c r="AM910" s="332"/>
    </row>
    <row r="911" spans="1:39" hidden="1" outlineLevel="1">
      <c r="A911" s="567"/>
      <c r="B911" s="454"/>
      <c r="C911" s="317"/>
      <c r="D911" s="317"/>
      <c r="E911" s="317"/>
      <c r="F911" s="317"/>
      <c r="G911" s="317"/>
      <c r="H911" s="317"/>
      <c r="I911" s="317"/>
      <c r="J911" s="317"/>
      <c r="K911" s="317"/>
      <c r="L911" s="317"/>
      <c r="M911" s="317"/>
      <c r="N911" s="317"/>
      <c r="O911" s="317"/>
      <c r="P911" s="317"/>
      <c r="Q911" s="317"/>
      <c r="R911" s="317"/>
      <c r="S911" s="317"/>
      <c r="T911" s="317"/>
      <c r="U911" s="317"/>
      <c r="V911" s="317"/>
      <c r="W911" s="317"/>
      <c r="X911" s="317"/>
      <c r="Y911" s="438"/>
      <c r="Z911" s="451"/>
      <c r="AA911" s="451"/>
      <c r="AB911" s="451"/>
      <c r="AC911" s="451"/>
      <c r="AD911" s="451"/>
      <c r="AE911" s="451"/>
      <c r="AF911" s="451"/>
      <c r="AG911" s="451"/>
      <c r="AH911" s="451"/>
      <c r="AI911" s="451"/>
      <c r="AJ911" s="451"/>
      <c r="AK911" s="451"/>
      <c r="AL911" s="451"/>
      <c r="AM911" s="332"/>
    </row>
    <row r="912" spans="1:39" ht="30" hidden="1" outlineLevel="1">
      <c r="A912" s="567">
        <v>45</v>
      </c>
      <c r="B912" s="454" t="s">
        <v>138</v>
      </c>
      <c r="C912" s="317" t="s">
        <v>25</v>
      </c>
      <c r="D912" s="321"/>
      <c r="E912" s="321"/>
      <c r="F912" s="321"/>
      <c r="G912" s="321"/>
      <c r="H912" s="321"/>
      <c r="I912" s="321"/>
      <c r="J912" s="321"/>
      <c r="K912" s="321"/>
      <c r="L912" s="321"/>
      <c r="M912" s="321"/>
      <c r="N912" s="321">
        <v>0</v>
      </c>
      <c r="O912" s="321"/>
      <c r="P912" s="321"/>
      <c r="Q912" s="321"/>
      <c r="R912" s="321"/>
      <c r="S912" s="321"/>
      <c r="T912" s="321"/>
      <c r="U912" s="321"/>
      <c r="V912" s="321"/>
      <c r="W912" s="321"/>
      <c r="X912" s="321"/>
      <c r="Y912" s="452"/>
      <c r="Z912" s="441"/>
      <c r="AA912" s="441"/>
      <c r="AB912" s="441"/>
      <c r="AC912" s="441"/>
      <c r="AD912" s="441"/>
      <c r="AE912" s="441"/>
      <c r="AF912" s="441"/>
      <c r="AG912" s="441"/>
      <c r="AH912" s="441"/>
      <c r="AI912" s="441"/>
      <c r="AJ912" s="441"/>
      <c r="AK912" s="441"/>
      <c r="AL912" s="441"/>
      <c r="AM912" s="322">
        <f>SUM(Y912:AL912)</f>
        <v>0</v>
      </c>
    </row>
    <row r="913" spans="1:39" hidden="1" outlineLevel="1">
      <c r="A913" s="567"/>
      <c r="B913" s="320" t="s">
        <v>345</v>
      </c>
      <c r="C913" s="317" t="s">
        <v>164</v>
      </c>
      <c r="D913" s="321"/>
      <c r="E913" s="321"/>
      <c r="F913" s="321"/>
      <c r="G913" s="321"/>
      <c r="H913" s="321"/>
      <c r="I913" s="321"/>
      <c r="J913" s="321"/>
      <c r="K913" s="321"/>
      <c r="L913" s="321"/>
      <c r="M913" s="321"/>
      <c r="N913" s="321">
        <f>N912</f>
        <v>0</v>
      </c>
      <c r="O913" s="321"/>
      <c r="P913" s="321"/>
      <c r="Q913" s="321"/>
      <c r="R913" s="321"/>
      <c r="S913" s="321"/>
      <c r="T913" s="321"/>
      <c r="U913" s="321"/>
      <c r="V913" s="321"/>
      <c r="W913" s="321"/>
      <c r="X913" s="321"/>
      <c r="Y913" s="437">
        <f>Y912</f>
        <v>0</v>
      </c>
      <c r="Z913" s="437">
        <f t="shared" ref="Z913" si="2790">Z912</f>
        <v>0</v>
      </c>
      <c r="AA913" s="437">
        <f t="shared" ref="AA913" si="2791">AA912</f>
        <v>0</v>
      </c>
      <c r="AB913" s="437">
        <f t="shared" ref="AB913" si="2792">AB912</f>
        <v>0</v>
      </c>
      <c r="AC913" s="437">
        <f t="shared" ref="AC913" si="2793">AC912</f>
        <v>0</v>
      </c>
      <c r="AD913" s="437">
        <f t="shared" ref="AD913" si="2794">AD912</f>
        <v>0</v>
      </c>
      <c r="AE913" s="437">
        <f t="shared" ref="AE913" si="2795">AE912</f>
        <v>0</v>
      </c>
      <c r="AF913" s="437">
        <f t="shared" ref="AF913" si="2796">AF912</f>
        <v>0</v>
      </c>
      <c r="AG913" s="437">
        <f t="shared" ref="AG913" si="2797">AG912</f>
        <v>0</v>
      </c>
      <c r="AH913" s="437">
        <f t="shared" ref="AH913" si="2798">AH912</f>
        <v>0</v>
      </c>
      <c r="AI913" s="437">
        <f t="shared" ref="AI913" si="2799">AI912</f>
        <v>0</v>
      </c>
      <c r="AJ913" s="437">
        <f t="shared" ref="AJ913" si="2800">AJ912</f>
        <v>0</v>
      </c>
      <c r="AK913" s="437">
        <f t="shared" ref="AK913" si="2801">AK912</f>
        <v>0</v>
      </c>
      <c r="AL913" s="437">
        <f t="shared" ref="AL913" si="2802">AL912</f>
        <v>0</v>
      </c>
      <c r="AM913" s="332"/>
    </row>
    <row r="914" spans="1:39" hidden="1" outlineLevel="1">
      <c r="A914" s="567"/>
      <c r="B914" s="454"/>
      <c r="C914" s="317"/>
      <c r="D914" s="317"/>
      <c r="E914" s="317"/>
      <c r="F914" s="317"/>
      <c r="G914" s="317"/>
      <c r="H914" s="317"/>
      <c r="I914" s="317"/>
      <c r="J914" s="317"/>
      <c r="K914" s="317"/>
      <c r="L914" s="317"/>
      <c r="M914" s="317"/>
      <c r="N914" s="317"/>
      <c r="O914" s="317"/>
      <c r="P914" s="317"/>
      <c r="Q914" s="317"/>
      <c r="R914" s="317"/>
      <c r="S914" s="317"/>
      <c r="T914" s="317"/>
      <c r="U914" s="317"/>
      <c r="V914" s="317"/>
      <c r="W914" s="317"/>
      <c r="X914" s="317"/>
      <c r="Y914" s="438"/>
      <c r="Z914" s="451"/>
      <c r="AA914" s="451"/>
      <c r="AB914" s="451"/>
      <c r="AC914" s="451"/>
      <c r="AD914" s="451"/>
      <c r="AE914" s="451"/>
      <c r="AF914" s="451"/>
      <c r="AG914" s="451"/>
      <c r="AH914" s="451"/>
      <c r="AI914" s="451"/>
      <c r="AJ914" s="451"/>
      <c r="AK914" s="451"/>
      <c r="AL914" s="451"/>
      <c r="AM914" s="332"/>
    </row>
    <row r="915" spans="1:39" ht="30" hidden="1" outlineLevel="1">
      <c r="A915" s="567">
        <v>46</v>
      </c>
      <c r="B915" s="454" t="s">
        <v>139</v>
      </c>
      <c r="C915" s="317" t="s">
        <v>25</v>
      </c>
      <c r="D915" s="321"/>
      <c r="E915" s="321"/>
      <c r="F915" s="321"/>
      <c r="G915" s="321"/>
      <c r="H915" s="321"/>
      <c r="I915" s="321"/>
      <c r="J915" s="321"/>
      <c r="K915" s="321"/>
      <c r="L915" s="321"/>
      <c r="M915" s="321"/>
      <c r="N915" s="321">
        <v>0</v>
      </c>
      <c r="O915" s="321"/>
      <c r="P915" s="321"/>
      <c r="Q915" s="321"/>
      <c r="R915" s="321"/>
      <c r="S915" s="321"/>
      <c r="T915" s="321"/>
      <c r="U915" s="321"/>
      <c r="V915" s="321"/>
      <c r="W915" s="321"/>
      <c r="X915" s="321"/>
      <c r="Y915" s="452"/>
      <c r="Z915" s="441"/>
      <c r="AA915" s="441"/>
      <c r="AB915" s="441"/>
      <c r="AC915" s="441"/>
      <c r="AD915" s="441"/>
      <c r="AE915" s="441"/>
      <c r="AF915" s="441"/>
      <c r="AG915" s="441"/>
      <c r="AH915" s="441"/>
      <c r="AI915" s="441"/>
      <c r="AJ915" s="441"/>
      <c r="AK915" s="441"/>
      <c r="AL915" s="441"/>
      <c r="AM915" s="322">
        <f>SUM(Y915:AL915)</f>
        <v>0</v>
      </c>
    </row>
    <row r="916" spans="1:39" hidden="1" outlineLevel="1">
      <c r="A916" s="567"/>
      <c r="B916" s="320" t="s">
        <v>345</v>
      </c>
      <c r="C916" s="317" t="s">
        <v>164</v>
      </c>
      <c r="D916" s="321"/>
      <c r="E916" s="321"/>
      <c r="F916" s="321"/>
      <c r="G916" s="321"/>
      <c r="H916" s="321"/>
      <c r="I916" s="321"/>
      <c r="J916" s="321"/>
      <c r="K916" s="321"/>
      <c r="L916" s="321"/>
      <c r="M916" s="321"/>
      <c r="N916" s="321">
        <f>N915</f>
        <v>0</v>
      </c>
      <c r="O916" s="321"/>
      <c r="P916" s="321"/>
      <c r="Q916" s="321"/>
      <c r="R916" s="321"/>
      <c r="S916" s="321"/>
      <c r="T916" s="321"/>
      <c r="U916" s="321"/>
      <c r="V916" s="321"/>
      <c r="W916" s="321"/>
      <c r="X916" s="321"/>
      <c r="Y916" s="437">
        <f>Y915</f>
        <v>0</v>
      </c>
      <c r="Z916" s="437">
        <f t="shared" ref="Z916" si="2803">Z915</f>
        <v>0</v>
      </c>
      <c r="AA916" s="437">
        <f t="shared" ref="AA916" si="2804">AA915</f>
        <v>0</v>
      </c>
      <c r="AB916" s="437">
        <f t="shared" ref="AB916" si="2805">AB915</f>
        <v>0</v>
      </c>
      <c r="AC916" s="437">
        <f t="shared" ref="AC916" si="2806">AC915</f>
        <v>0</v>
      </c>
      <c r="AD916" s="437">
        <f t="shared" ref="AD916" si="2807">AD915</f>
        <v>0</v>
      </c>
      <c r="AE916" s="437">
        <f t="shared" ref="AE916" si="2808">AE915</f>
        <v>0</v>
      </c>
      <c r="AF916" s="437">
        <f t="shared" ref="AF916" si="2809">AF915</f>
        <v>0</v>
      </c>
      <c r="AG916" s="437">
        <f t="shared" ref="AG916" si="2810">AG915</f>
        <v>0</v>
      </c>
      <c r="AH916" s="437">
        <f t="shared" ref="AH916" si="2811">AH915</f>
        <v>0</v>
      </c>
      <c r="AI916" s="437">
        <f t="shared" ref="AI916" si="2812">AI915</f>
        <v>0</v>
      </c>
      <c r="AJ916" s="437">
        <f t="shared" ref="AJ916" si="2813">AJ915</f>
        <v>0</v>
      </c>
      <c r="AK916" s="437">
        <f t="shared" ref="AK916" si="2814">AK915</f>
        <v>0</v>
      </c>
      <c r="AL916" s="437">
        <f t="shared" ref="AL916" si="2815">AL915</f>
        <v>0</v>
      </c>
      <c r="AM916" s="332"/>
    </row>
    <row r="917" spans="1:39" hidden="1" outlineLevel="1">
      <c r="A917" s="567"/>
      <c r="B917" s="454"/>
      <c r="C917" s="317"/>
      <c r="D917" s="317"/>
      <c r="E917" s="317"/>
      <c r="F917" s="317"/>
      <c r="G917" s="317"/>
      <c r="H917" s="317"/>
      <c r="I917" s="317"/>
      <c r="J917" s="317"/>
      <c r="K917" s="317"/>
      <c r="L917" s="317"/>
      <c r="M917" s="317"/>
      <c r="N917" s="317"/>
      <c r="O917" s="317"/>
      <c r="P917" s="317"/>
      <c r="Q917" s="317"/>
      <c r="R917" s="317"/>
      <c r="S917" s="317"/>
      <c r="T917" s="317"/>
      <c r="U917" s="317"/>
      <c r="V917" s="317"/>
      <c r="W917" s="317"/>
      <c r="X917" s="317"/>
      <c r="Y917" s="438"/>
      <c r="Z917" s="451"/>
      <c r="AA917" s="451"/>
      <c r="AB917" s="451"/>
      <c r="AC917" s="451"/>
      <c r="AD917" s="451"/>
      <c r="AE917" s="451"/>
      <c r="AF917" s="451"/>
      <c r="AG917" s="451"/>
      <c r="AH917" s="451"/>
      <c r="AI917" s="451"/>
      <c r="AJ917" s="451"/>
      <c r="AK917" s="451"/>
      <c r="AL917" s="451"/>
      <c r="AM917" s="332"/>
    </row>
    <row r="918" spans="1:39" ht="30" hidden="1" outlineLevel="1">
      <c r="A918" s="567">
        <v>47</v>
      </c>
      <c r="B918" s="454" t="s">
        <v>140</v>
      </c>
      <c r="C918" s="317" t="s">
        <v>25</v>
      </c>
      <c r="D918" s="321"/>
      <c r="E918" s="321"/>
      <c r="F918" s="321"/>
      <c r="G918" s="321"/>
      <c r="H918" s="321"/>
      <c r="I918" s="321"/>
      <c r="J918" s="321"/>
      <c r="K918" s="321"/>
      <c r="L918" s="321"/>
      <c r="M918" s="321"/>
      <c r="N918" s="321">
        <v>0</v>
      </c>
      <c r="O918" s="321"/>
      <c r="P918" s="321"/>
      <c r="Q918" s="321"/>
      <c r="R918" s="321"/>
      <c r="S918" s="321"/>
      <c r="T918" s="321"/>
      <c r="U918" s="321"/>
      <c r="V918" s="321"/>
      <c r="W918" s="321"/>
      <c r="X918" s="321"/>
      <c r="Y918" s="452"/>
      <c r="Z918" s="441"/>
      <c r="AA918" s="441"/>
      <c r="AB918" s="441"/>
      <c r="AC918" s="441"/>
      <c r="AD918" s="441"/>
      <c r="AE918" s="441"/>
      <c r="AF918" s="441"/>
      <c r="AG918" s="441"/>
      <c r="AH918" s="441"/>
      <c r="AI918" s="441"/>
      <c r="AJ918" s="441"/>
      <c r="AK918" s="441"/>
      <c r="AL918" s="441"/>
      <c r="AM918" s="322">
        <f>SUM(Y918:AL918)</f>
        <v>0</v>
      </c>
    </row>
    <row r="919" spans="1:39" hidden="1" outlineLevel="1">
      <c r="A919" s="567"/>
      <c r="B919" s="320" t="s">
        <v>345</v>
      </c>
      <c r="C919" s="317" t="s">
        <v>164</v>
      </c>
      <c r="D919" s="321"/>
      <c r="E919" s="321"/>
      <c r="F919" s="321"/>
      <c r="G919" s="321"/>
      <c r="H919" s="321"/>
      <c r="I919" s="321"/>
      <c r="J919" s="321"/>
      <c r="K919" s="321"/>
      <c r="L919" s="321"/>
      <c r="M919" s="321"/>
      <c r="N919" s="321">
        <f>N918</f>
        <v>0</v>
      </c>
      <c r="O919" s="321"/>
      <c r="P919" s="321"/>
      <c r="Q919" s="321"/>
      <c r="R919" s="321"/>
      <c r="S919" s="321"/>
      <c r="T919" s="321"/>
      <c r="U919" s="321"/>
      <c r="V919" s="321"/>
      <c r="W919" s="321"/>
      <c r="X919" s="321"/>
      <c r="Y919" s="437">
        <f>Y918</f>
        <v>0</v>
      </c>
      <c r="Z919" s="437">
        <f t="shared" ref="Z919" si="2816">Z918</f>
        <v>0</v>
      </c>
      <c r="AA919" s="437">
        <f t="shared" ref="AA919" si="2817">AA918</f>
        <v>0</v>
      </c>
      <c r="AB919" s="437">
        <f t="shared" ref="AB919" si="2818">AB918</f>
        <v>0</v>
      </c>
      <c r="AC919" s="437">
        <f t="shared" ref="AC919" si="2819">AC918</f>
        <v>0</v>
      </c>
      <c r="AD919" s="437">
        <f t="shared" ref="AD919" si="2820">AD918</f>
        <v>0</v>
      </c>
      <c r="AE919" s="437">
        <f t="shared" ref="AE919" si="2821">AE918</f>
        <v>0</v>
      </c>
      <c r="AF919" s="437">
        <f t="shared" ref="AF919" si="2822">AF918</f>
        <v>0</v>
      </c>
      <c r="AG919" s="437">
        <f t="shared" ref="AG919" si="2823">AG918</f>
        <v>0</v>
      </c>
      <c r="AH919" s="437">
        <f t="shared" ref="AH919" si="2824">AH918</f>
        <v>0</v>
      </c>
      <c r="AI919" s="437">
        <f t="shared" ref="AI919" si="2825">AI918</f>
        <v>0</v>
      </c>
      <c r="AJ919" s="437">
        <f t="shared" ref="AJ919" si="2826">AJ918</f>
        <v>0</v>
      </c>
      <c r="AK919" s="437">
        <f t="shared" ref="AK919" si="2827">AK918</f>
        <v>0</v>
      </c>
      <c r="AL919" s="437">
        <f t="shared" ref="AL919" si="2828">AL918</f>
        <v>0</v>
      </c>
      <c r="AM919" s="332"/>
    </row>
    <row r="920" spans="1:39" hidden="1" outlineLevel="1">
      <c r="A920" s="567"/>
      <c r="B920" s="454"/>
      <c r="C920" s="317"/>
      <c r="D920" s="317"/>
      <c r="E920" s="317"/>
      <c r="F920" s="317"/>
      <c r="G920" s="317"/>
      <c r="H920" s="317"/>
      <c r="I920" s="317"/>
      <c r="J920" s="317"/>
      <c r="K920" s="317"/>
      <c r="L920" s="317"/>
      <c r="M920" s="317"/>
      <c r="N920" s="317"/>
      <c r="O920" s="317"/>
      <c r="P920" s="317"/>
      <c r="Q920" s="317"/>
      <c r="R920" s="317"/>
      <c r="S920" s="317"/>
      <c r="T920" s="317"/>
      <c r="U920" s="317"/>
      <c r="V920" s="317"/>
      <c r="W920" s="317"/>
      <c r="X920" s="317"/>
      <c r="Y920" s="438"/>
      <c r="Z920" s="451"/>
      <c r="AA920" s="451"/>
      <c r="AB920" s="451"/>
      <c r="AC920" s="451"/>
      <c r="AD920" s="451"/>
      <c r="AE920" s="451"/>
      <c r="AF920" s="451"/>
      <c r="AG920" s="451"/>
      <c r="AH920" s="451"/>
      <c r="AI920" s="451"/>
      <c r="AJ920" s="451"/>
      <c r="AK920" s="451"/>
      <c r="AL920" s="451"/>
      <c r="AM920" s="332"/>
    </row>
    <row r="921" spans="1:39" ht="45" hidden="1" outlineLevel="1">
      <c r="A921" s="567">
        <v>48</v>
      </c>
      <c r="B921" s="454" t="s">
        <v>141</v>
      </c>
      <c r="C921" s="317" t="s">
        <v>25</v>
      </c>
      <c r="D921" s="321"/>
      <c r="E921" s="321"/>
      <c r="F921" s="321"/>
      <c r="G921" s="321"/>
      <c r="H921" s="321"/>
      <c r="I921" s="321"/>
      <c r="J921" s="321"/>
      <c r="K921" s="321"/>
      <c r="L921" s="321"/>
      <c r="M921" s="321"/>
      <c r="N921" s="321">
        <v>0</v>
      </c>
      <c r="O921" s="321"/>
      <c r="P921" s="321"/>
      <c r="Q921" s="321"/>
      <c r="R921" s="321"/>
      <c r="S921" s="321"/>
      <c r="T921" s="321"/>
      <c r="U921" s="321"/>
      <c r="V921" s="321"/>
      <c r="W921" s="321"/>
      <c r="X921" s="321"/>
      <c r="Y921" s="452"/>
      <c r="Z921" s="441"/>
      <c r="AA921" s="441"/>
      <c r="AB921" s="441"/>
      <c r="AC921" s="441"/>
      <c r="AD921" s="441"/>
      <c r="AE921" s="441"/>
      <c r="AF921" s="441"/>
      <c r="AG921" s="441"/>
      <c r="AH921" s="441"/>
      <c r="AI921" s="441"/>
      <c r="AJ921" s="441"/>
      <c r="AK921" s="441"/>
      <c r="AL921" s="441"/>
      <c r="AM921" s="322">
        <f>SUM(Y921:AL921)</f>
        <v>0</v>
      </c>
    </row>
    <row r="922" spans="1:39" hidden="1" outlineLevel="1">
      <c r="A922" s="567"/>
      <c r="B922" s="320" t="s">
        <v>345</v>
      </c>
      <c r="C922" s="317" t="s">
        <v>164</v>
      </c>
      <c r="D922" s="321"/>
      <c r="E922" s="321"/>
      <c r="F922" s="321"/>
      <c r="G922" s="321"/>
      <c r="H922" s="321"/>
      <c r="I922" s="321"/>
      <c r="J922" s="321"/>
      <c r="K922" s="321"/>
      <c r="L922" s="321"/>
      <c r="M922" s="321"/>
      <c r="N922" s="321">
        <f>N921</f>
        <v>0</v>
      </c>
      <c r="O922" s="321"/>
      <c r="P922" s="321"/>
      <c r="Q922" s="321"/>
      <c r="R922" s="321"/>
      <c r="S922" s="321"/>
      <c r="T922" s="321"/>
      <c r="U922" s="321"/>
      <c r="V922" s="321"/>
      <c r="W922" s="321"/>
      <c r="X922" s="321"/>
      <c r="Y922" s="437">
        <f>Y921</f>
        <v>0</v>
      </c>
      <c r="Z922" s="437">
        <f t="shared" ref="Z922" si="2829">Z921</f>
        <v>0</v>
      </c>
      <c r="AA922" s="437">
        <f t="shared" ref="AA922" si="2830">AA921</f>
        <v>0</v>
      </c>
      <c r="AB922" s="437">
        <f t="shared" ref="AB922" si="2831">AB921</f>
        <v>0</v>
      </c>
      <c r="AC922" s="437">
        <f t="shared" ref="AC922" si="2832">AC921</f>
        <v>0</v>
      </c>
      <c r="AD922" s="437">
        <f t="shared" ref="AD922" si="2833">AD921</f>
        <v>0</v>
      </c>
      <c r="AE922" s="437">
        <f t="shared" ref="AE922" si="2834">AE921</f>
        <v>0</v>
      </c>
      <c r="AF922" s="437">
        <f t="shared" ref="AF922" si="2835">AF921</f>
        <v>0</v>
      </c>
      <c r="AG922" s="437">
        <f t="shared" ref="AG922" si="2836">AG921</f>
        <v>0</v>
      </c>
      <c r="AH922" s="437">
        <f t="shared" ref="AH922" si="2837">AH921</f>
        <v>0</v>
      </c>
      <c r="AI922" s="437">
        <f t="shared" ref="AI922" si="2838">AI921</f>
        <v>0</v>
      </c>
      <c r="AJ922" s="437">
        <f t="shared" ref="AJ922" si="2839">AJ921</f>
        <v>0</v>
      </c>
      <c r="AK922" s="437">
        <f t="shared" ref="AK922" si="2840">AK921</f>
        <v>0</v>
      </c>
      <c r="AL922" s="437">
        <f t="shared" ref="AL922" si="2841">AL921</f>
        <v>0</v>
      </c>
      <c r="AM922" s="332"/>
    </row>
    <row r="923" spans="1:39" hidden="1" outlineLevel="1">
      <c r="A923" s="567"/>
      <c r="B923" s="454"/>
      <c r="C923" s="317"/>
      <c r="D923" s="317"/>
      <c r="E923" s="317"/>
      <c r="F923" s="317"/>
      <c r="G923" s="317"/>
      <c r="H923" s="317"/>
      <c r="I923" s="317"/>
      <c r="J923" s="317"/>
      <c r="K923" s="317"/>
      <c r="L923" s="317"/>
      <c r="M923" s="317"/>
      <c r="N923" s="317"/>
      <c r="O923" s="317"/>
      <c r="P923" s="317"/>
      <c r="Q923" s="317"/>
      <c r="R923" s="317"/>
      <c r="S923" s="317"/>
      <c r="T923" s="317"/>
      <c r="U923" s="317"/>
      <c r="V923" s="317"/>
      <c r="W923" s="317"/>
      <c r="X923" s="317"/>
      <c r="Y923" s="438"/>
      <c r="Z923" s="451"/>
      <c r="AA923" s="451"/>
      <c r="AB923" s="451"/>
      <c r="AC923" s="451"/>
      <c r="AD923" s="451"/>
      <c r="AE923" s="451"/>
      <c r="AF923" s="451"/>
      <c r="AG923" s="451"/>
      <c r="AH923" s="451"/>
      <c r="AI923" s="451"/>
      <c r="AJ923" s="451"/>
      <c r="AK923" s="451"/>
      <c r="AL923" s="451"/>
      <c r="AM923" s="332"/>
    </row>
    <row r="924" spans="1:39" ht="30" hidden="1" outlineLevel="1">
      <c r="A924" s="567">
        <v>49</v>
      </c>
      <c r="B924" s="454" t="s">
        <v>142</v>
      </c>
      <c r="C924" s="317" t="s">
        <v>25</v>
      </c>
      <c r="D924" s="321"/>
      <c r="E924" s="321"/>
      <c r="F924" s="321"/>
      <c r="G924" s="321"/>
      <c r="H924" s="321"/>
      <c r="I924" s="321"/>
      <c r="J924" s="321"/>
      <c r="K924" s="321"/>
      <c r="L924" s="321"/>
      <c r="M924" s="321"/>
      <c r="N924" s="321">
        <v>0</v>
      </c>
      <c r="O924" s="321"/>
      <c r="P924" s="321"/>
      <c r="Q924" s="321"/>
      <c r="R924" s="321"/>
      <c r="S924" s="321"/>
      <c r="T924" s="321"/>
      <c r="U924" s="321"/>
      <c r="V924" s="321"/>
      <c r="W924" s="321"/>
      <c r="X924" s="321"/>
      <c r="Y924" s="452"/>
      <c r="Z924" s="441"/>
      <c r="AA924" s="441"/>
      <c r="AB924" s="441"/>
      <c r="AC924" s="441"/>
      <c r="AD924" s="441"/>
      <c r="AE924" s="441"/>
      <c r="AF924" s="441"/>
      <c r="AG924" s="441"/>
      <c r="AH924" s="441"/>
      <c r="AI924" s="441"/>
      <c r="AJ924" s="441"/>
      <c r="AK924" s="441"/>
      <c r="AL924" s="441"/>
      <c r="AM924" s="322">
        <f>SUM(Y924:AL924)</f>
        <v>0</v>
      </c>
    </row>
    <row r="925" spans="1:39" hidden="1" outlineLevel="1">
      <c r="A925" s="567"/>
      <c r="B925" s="320" t="s">
        <v>345</v>
      </c>
      <c r="C925" s="317" t="s">
        <v>164</v>
      </c>
      <c r="D925" s="321"/>
      <c r="E925" s="321"/>
      <c r="F925" s="321"/>
      <c r="G925" s="321"/>
      <c r="H925" s="321"/>
      <c r="I925" s="321"/>
      <c r="J925" s="321"/>
      <c r="K925" s="321"/>
      <c r="L925" s="321"/>
      <c r="M925" s="321"/>
      <c r="N925" s="321">
        <f>N924</f>
        <v>0</v>
      </c>
      <c r="O925" s="321"/>
      <c r="P925" s="321"/>
      <c r="Q925" s="321"/>
      <c r="R925" s="321"/>
      <c r="S925" s="321"/>
      <c r="T925" s="321"/>
      <c r="U925" s="321"/>
      <c r="V925" s="321"/>
      <c r="W925" s="321"/>
      <c r="X925" s="321"/>
      <c r="Y925" s="437">
        <f>Y924</f>
        <v>0</v>
      </c>
      <c r="Z925" s="437">
        <f t="shared" ref="Z925" si="2842">Z924</f>
        <v>0</v>
      </c>
      <c r="AA925" s="437">
        <f t="shared" ref="AA925" si="2843">AA924</f>
        <v>0</v>
      </c>
      <c r="AB925" s="437">
        <f t="shared" ref="AB925" si="2844">AB924</f>
        <v>0</v>
      </c>
      <c r="AC925" s="437">
        <f t="shared" ref="AC925" si="2845">AC924</f>
        <v>0</v>
      </c>
      <c r="AD925" s="437">
        <f t="shared" ref="AD925" si="2846">AD924</f>
        <v>0</v>
      </c>
      <c r="AE925" s="437">
        <f t="shared" ref="AE925" si="2847">AE924</f>
        <v>0</v>
      </c>
      <c r="AF925" s="437">
        <f t="shared" ref="AF925" si="2848">AF924</f>
        <v>0</v>
      </c>
      <c r="AG925" s="437">
        <f t="shared" ref="AG925" si="2849">AG924</f>
        <v>0</v>
      </c>
      <c r="AH925" s="437">
        <f t="shared" ref="AH925" si="2850">AH924</f>
        <v>0</v>
      </c>
      <c r="AI925" s="437">
        <f t="shared" ref="AI925" si="2851">AI924</f>
        <v>0</v>
      </c>
      <c r="AJ925" s="437">
        <f t="shared" ref="AJ925" si="2852">AJ924</f>
        <v>0</v>
      </c>
      <c r="AK925" s="437">
        <f t="shared" ref="AK925" si="2853">AK924</f>
        <v>0</v>
      </c>
      <c r="AL925" s="437">
        <f t="shared" ref="AL925" si="2854">AL924</f>
        <v>0</v>
      </c>
      <c r="AM925" s="332"/>
    </row>
    <row r="926" spans="1:39" hidden="1" outlineLevel="1">
      <c r="A926" s="567"/>
      <c r="B926" s="320"/>
      <c r="C926" s="331"/>
      <c r="D926" s="317"/>
      <c r="E926" s="317"/>
      <c r="F926" s="317"/>
      <c r="G926" s="317"/>
      <c r="H926" s="317"/>
      <c r="I926" s="317"/>
      <c r="J926" s="317"/>
      <c r="K926" s="317"/>
      <c r="L926" s="317"/>
      <c r="M926" s="317"/>
      <c r="N926" s="317"/>
      <c r="O926" s="317"/>
      <c r="P926" s="317"/>
      <c r="Q926" s="317"/>
      <c r="R926" s="317"/>
      <c r="S926" s="317"/>
      <c r="T926" s="317"/>
      <c r="U926" s="317"/>
      <c r="V926" s="317"/>
      <c r="W926" s="317"/>
      <c r="X926" s="317"/>
      <c r="Y926" s="327"/>
      <c r="Z926" s="327"/>
      <c r="AA926" s="327"/>
      <c r="AB926" s="327"/>
      <c r="AC926" s="327"/>
      <c r="AD926" s="327"/>
      <c r="AE926" s="327"/>
      <c r="AF926" s="327"/>
      <c r="AG926" s="327"/>
      <c r="AH926" s="327"/>
      <c r="AI926" s="327"/>
      <c r="AJ926" s="327"/>
      <c r="AK926" s="327"/>
      <c r="AL926" s="327"/>
      <c r="AM926" s="332"/>
    </row>
    <row r="927" spans="1:39" ht="15.75" collapsed="1">
      <c r="B927" s="353" t="s">
        <v>331</v>
      </c>
      <c r="C927" s="355"/>
      <c r="D927" s="355">
        <f>SUM(D770:D925)</f>
        <v>0</v>
      </c>
      <c r="E927" s="355"/>
      <c r="F927" s="355"/>
      <c r="G927" s="355"/>
      <c r="H927" s="355"/>
      <c r="I927" s="355"/>
      <c r="J927" s="355"/>
      <c r="K927" s="355"/>
      <c r="L927" s="355"/>
      <c r="M927" s="355"/>
      <c r="N927" s="355"/>
      <c r="O927" s="355">
        <f>SUM(O770:X925)</f>
        <v>0</v>
      </c>
      <c r="P927" s="355"/>
      <c r="Q927" s="355"/>
      <c r="R927" s="355"/>
      <c r="S927" s="355"/>
      <c r="T927" s="355"/>
      <c r="U927" s="355"/>
      <c r="V927" s="355"/>
      <c r="W927" s="355"/>
      <c r="X927" s="355"/>
      <c r="Y927" s="355">
        <f>IF(Y768="kWh",SUMPRODUCT(D770:D925,Y770:Y925))</f>
        <v>0</v>
      </c>
      <c r="Z927" s="355">
        <f>IF(Z768="kWh",SUMPRODUCT(D770:D925,Z770:Z925))</f>
        <v>0</v>
      </c>
      <c r="AA927" s="355">
        <f>IF(AA768="kw",SUMPRODUCT(N770:N925,O770:O925,AA770:AA925),SUMPRODUCT(D770:D925,AA770:AA925))</f>
        <v>0</v>
      </c>
      <c r="AB927" s="355">
        <f>IF(AB768="kw",SUMPRODUCT(N770:N925,O770:O925,AB770:AB925),SUMPRODUCT(D770:D925,AB770:AB925))</f>
        <v>0</v>
      </c>
      <c r="AC927" s="355">
        <f>IF(AC768="kw",SUMPRODUCT(N770:N925,O770:O925,AC770:AC925),SUMPRODUCT(D770:D925,AC770:AC925))</f>
        <v>0</v>
      </c>
      <c r="AD927" s="355">
        <f>IF(AD768="kw",SUMPRODUCT(N770:N925,O770:O925,AD770:AD925),SUMPRODUCT(D770:D925,AD770:AD925))</f>
        <v>0</v>
      </c>
      <c r="AE927" s="355">
        <f>IF(AE768="kw",SUMPRODUCT(N770:N925,O770:O925,AE770:AE925),SUMPRODUCT(D770:D925,AE770:AE925))</f>
        <v>0</v>
      </c>
      <c r="AF927" s="355">
        <f>IF(AF768="kw",SUMPRODUCT(N770:N925,O770:O925,AF770:AF925),SUMPRODUCT(D770:D925,AF770:AF925))</f>
        <v>0</v>
      </c>
      <c r="AG927" s="355">
        <f>IF(AG768="kw",SUMPRODUCT(N770:N925,O770:O925,AG770:AG925),SUMPRODUCT(D770:D925,AG770:AG925))</f>
        <v>0</v>
      </c>
      <c r="AH927" s="355">
        <f>IF(AH768="kw",SUMPRODUCT(N770:N925,O770:O925,AH770:AH925),SUMPRODUCT(D770:D925,AH770:AH925))</f>
        <v>0</v>
      </c>
      <c r="AI927" s="355">
        <f>IF(AI768="kw",SUMPRODUCT(N770:N925,O770:O925,AI770:AI925),SUMPRODUCT(D770:D925,AI770:AI925))</f>
        <v>0</v>
      </c>
      <c r="AJ927" s="355">
        <f>IF(AJ768="kw",SUMPRODUCT(N770:N925,O770:O925,AJ770:AJ925),SUMPRODUCT(D770:D925,AJ770:AJ925))</f>
        <v>0</v>
      </c>
      <c r="AK927" s="355">
        <f>IF(AK768="kw",SUMPRODUCT(N770:N925,O770:O925,AK770:AK925),SUMPRODUCT(D770:D925,AK770:AK925))</f>
        <v>0</v>
      </c>
      <c r="AL927" s="355">
        <f>IF(AL768="kw",SUMPRODUCT(N770:N925,O770:O925,AL770:AL925),SUMPRODUCT(D770:D925,AL770:AL925))</f>
        <v>0</v>
      </c>
      <c r="AM927" s="356"/>
    </row>
    <row r="928" spans="1:39" ht="15.75">
      <c r="B928" s="417" t="s">
        <v>332</v>
      </c>
      <c r="C928" s="418"/>
      <c r="D928" s="418"/>
      <c r="E928" s="418"/>
      <c r="F928" s="418"/>
      <c r="G928" s="418"/>
      <c r="H928" s="418"/>
      <c r="I928" s="418"/>
      <c r="J928" s="418"/>
      <c r="K928" s="418"/>
      <c r="L928" s="418"/>
      <c r="M928" s="418"/>
      <c r="N928" s="418"/>
      <c r="O928" s="418"/>
      <c r="P928" s="418"/>
      <c r="Q928" s="418"/>
      <c r="R928" s="418"/>
      <c r="S928" s="418"/>
      <c r="T928" s="418"/>
      <c r="U928" s="418"/>
      <c r="V928" s="418"/>
      <c r="W928" s="418"/>
      <c r="X928" s="418"/>
      <c r="Y928" s="418">
        <f>HLOOKUP(Y584,'2. LRAMVA Threshold'!$B$42:$Q$53,11,FALSE)</f>
        <v>0</v>
      </c>
      <c r="Z928" s="418">
        <f>HLOOKUP(Z584,'2. LRAMVA Threshold'!$B$42:$Q$53,11,FALSE)</f>
        <v>0</v>
      </c>
      <c r="AA928" s="418">
        <f>HLOOKUP(AA584,'2. LRAMVA Threshold'!$B$42:$Q$53,11,FALSE)</f>
        <v>0</v>
      </c>
      <c r="AB928" s="418">
        <f>HLOOKUP(AB584,'2. LRAMVA Threshold'!$B$42:$Q$53,11,FALSE)</f>
        <v>0</v>
      </c>
      <c r="AC928" s="418">
        <f>HLOOKUP(AC584,'2. LRAMVA Threshold'!$B$42:$Q$53,11,FALSE)</f>
        <v>0</v>
      </c>
      <c r="AD928" s="418">
        <f>HLOOKUP(AD584,'2. LRAMVA Threshold'!$B$42:$Q$53,11,FALSE)</f>
        <v>0</v>
      </c>
      <c r="AE928" s="418">
        <f>HLOOKUP(AE584,'2. LRAMVA Threshold'!$B$42:$Q$53,11,FALSE)</f>
        <v>0</v>
      </c>
      <c r="AF928" s="418">
        <f>HLOOKUP(AF584,'2. LRAMVA Threshold'!$B$42:$Q$53,11,FALSE)</f>
        <v>0</v>
      </c>
      <c r="AG928" s="418">
        <f>HLOOKUP(AG584,'2. LRAMVA Threshold'!$B$42:$Q$53,11,FALSE)</f>
        <v>0</v>
      </c>
      <c r="AH928" s="418">
        <f>HLOOKUP(AH584,'2. LRAMVA Threshold'!$B$42:$Q$53,11,FALSE)</f>
        <v>0</v>
      </c>
      <c r="AI928" s="418">
        <f>HLOOKUP(AI584,'2. LRAMVA Threshold'!$B$42:$Q$53,11,FALSE)</f>
        <v>0</v>
      </c>
      <c r="AJ928" s="418">
        <f>HLOOKUP(AJ584,'2. LRAMVA Threshold'!$B$42:$Q$53,11,FALSE)</f>
        <v>0</v>
      </c>
      <c r="AK928" s="418">
        <f>HLOOKUP(AK584,'2. LRAMVA Threshold'!$B$42:$Q$53,11,FALSE)</f>
        <v>0</v>
      </c>
      <c r="AL928" s="418">
        <f>HLOOKUP(AL584,'2. LRAMVA Threshold'!$B$42:$Q$53,11,FALSE)</f>
        <v>0</v>
      </c>
      <c r="AM928" s="468"/>
    </row>
    <row r="929" spans="2:39">
      <c r="B929" s="420"/>
      <c r="C929" s="458"/>
      <c r="D929" s="459"/>
      <c r="E929" s="459"/>
      <c r="F929" s="459"/>
      <c r="G929" s="459"/>
      <c r="H929" s="459"/>
      <c r="I929" s="459"/>
      <c r="J929" s="459"/>
      <c r="K929" s="459"/>
      <c r="L929" s="459"/>
      <c r="M929" s="459"/>
      <c r="N929" s="459"/>
      <c r="O929" s="460"/>
      <c r="P929" s="459"/>
      <c r="Q929" s="459"/>
      <c r="R929" s="459"/>
      <c r="S929" s="461"/>
      <c r="T929" s="461"/>
      <c r="U929" s="461"/>
      <c r="V929" s="461"/>
      <c r="W929" s="459"/>
      <c r="X929" s="459"/>
      <c r="Y929" s="462"/>
      <c r="Z929" s="462"/>
      <c r="AA929" s="462"/>
      <c r="AB929" s="462"/>
      <c r="AC929" s="462"/>
      <c r="AD929" s="462"/>
      <c r="AE929" s="462"/>
      <c r="AF929" s="425"/>
      <c r="AG929" s="425"/>
      <c r="AH929" s="425"/>
      <c r="AI929" s="425"/>
      <c r="AJ929" s="425"/>
      <c r="AK929" s="425"/>
      <c r="AL929" s="425"/>
      <c r="AM929" s="426"/>
    </row>
    <row r="930" spans="2:39">
      <c r="B930" s="350" t="s">
        <v>333</v>
      </c>
      <c r="C930" s="364"/>
      <c r="D930" s="364"/>
      <c r="E930" s="402"/>
      <c r="F930" s="402"/>
      <c r="G930" s="402"/>
      <c r="H930" s="402"/>
      <c r="I930" s="402"/>
      <c r="J930" s="402"/>
      <c r="K930" s="402"/>
      <c r="L930" s="402"/>
      <c r="M930" s="402"/>
      <c r="N930" s="402"/>
      <c r="O930" s="317"/>
      <c r="P930" s="366"/>
      <c r="Q930" s="366"/>
      <c r="R930" s="366"/>
      <c r="S930" s="365"/>
      <c r="T930" s="365"/>
      <c r="U930" s="365"/>
      <c r="V930" s="365"/>
      <c r="W930" s="366"/>
      <c r="X930" s="366"/>
      <c r="Y930" s="367">
        <f>HLOOKUP(Y$35,'3.  Distribution Rates'!$C$122:$P$133,11,FALSE)</f>
        <v>0</v>
      </c>
      <c r="Z930" s="367">
        <f>HLOOKUP(Z$35,'3.  Distribution Rates'!$C$122:$P$133,11,FALSE)</f>
        <v>0</v>
      </c>
      <c r="AA930" s="367">
        <f>HLOOKUP(AA$35,'3.  Distribution Rates'!$C$122:$P$133,11,FALSE)</f>
        <v>0</v>
      </c>
      <c r="AB930" s="367">
        <f>HLOOKUP(AB$35,'3.  Distribution Rates'!$C$122:$P$133,11,FALSE)</f>
        <v>0</v>
      </c>
      <c r="AC930" s="367">
        <f>HLOOKUP(AC$35,'3.  Distribution Rates'!$C$122:$P$133,11,FALSE)</f>
        <v>0</v>
      </c>
      <c r="AD930" s="367">
        <f>HLOOKUP(AD$35,'3.  Distribution Rates'!$C$122:$P$133,11,FALSE)</f>
        <v>0</v>
      </c>
      <c r="AE930" s="367">
        <f>HLOOKUP(AE$35,'3.  Distribution Rates'!$C$122:$P$133,11,FALSE)</f>
        <v>0</v>
      </c>
      <c r="AF930" s="367">
        <f>HLOOKUP(AF$35,'3.  Distribution Rates'!$C$122:$P$133,11,FALSE)</f>
        <v>0</v>
      </c>
      <c r="AG930" s="367">
        <f>HLOOKUP(AG$35,'3.  Distribution Rates'!$C$122:$P$133,11,FALSE)</f>
        <v>0</v>
      </c>
      <c r="AH930" s="367">
        <f>HLOOKUP(AH$35,'3.  Distribution Rates'!$C$122:$P$133,11,FALSE)</f>
        <v>0</v>
      </c>
      <c r="AI930" s="367">
        <f>HLOOKUP(AI$35,'3.  Distribution Rates'!$C$122:$P$133,11,FALSE)</f>
        <v>0</v>
      </c>
      <c r="AJ930" s="367">
        <f>HLOOKUP(AJ$35,'3.  Distribution Rates'!$C$122:$P$133,11,FALSE)</f>
        <v>0</v>
      </c>
      <c r="AK930" s="367">
        <f>HLOOKUP(AK$35,'3.  Distribution Rates'!$C$122:$P$133,11,FALSE)</f>
        <v>0</v>
      </c>
      <c r="AL930" s="367">
        <f>HLOOKUP(AL$35,'3.  Distribution Rates'!$C$122:$P$133,11,FALSE)</f>
        <v>0</v>
      </c>
      <c r="AM930" s="403"/>
    </row>
    <row r="931" spans="2:39">
      <c r="B931" s="350" t="s">
        <v>334</v>
      </c>
      <c r="C931" s="371"/>
      <c r="D931" s="335"/>
      <c r="E931" s="305"/>
      <c r="F931" s="305"/>
      <c r="G931" s="305"/>
      <c r="H931" s="305"/>
      <c r="I931" s="305"/>
      <c r="J931" s="305"/>
      <c r="K931" s="305"/>
      <c r="L931" s="305"/>
      <c r="M931" s="305"/>
      <c r="N931" s="305"/>
      <c r="O931" s="317"/>
      <c r="P931" s="305"/>
      <c r="Q931" s="305"/>
      <c r="R931" s="305"/>
      <c r="S931" s="335"/>
      <c r="T931" s="335"/>
      <c r="U931" s="335"/>
      <c r="V931" s="335"/>
      <c r="W931" s="305"/>
      <c r="X931" s="305"/>
      <c r="Y931" s="404">
        <f>'4.  2011-2014 LRAM'!Y142*Y930</f>
        <v>0</v>
      </c>
      <c r="Z931" s="404">
        <f>'4.  2011-2014 LRAM'!Z142*Z930</f>
        <v>0</v>
      </c>
      <c r="AA931" s="404">
        <f>'4.  2011-2014 LRAM'!AA142*AA930</f>
        <v>0</v>
      </c>
      <c r="AB931" s="404">
        <f>'4.  2011-2014 LRAM'!AB142*AB930</f>
        <v>0</v>
      </c>
      <c r="AC931" s="404">
        <f>'4.  2011-2014 LRAM'!AC142*AC930</f>
        <v>0</v>
      </c>
      <c r="AD931" s="404">
        <f>'4.  2011-2014 LRAM'!AD142*AD930</f>
        <v>0</v>
      </c>
      <c r="AE931" s="404">
        <f>'4.  2011-2014 LRAM'!AE142*AE930</f>
        <v>0</v>
      </c>
      <c r="AF931" s="404">
        <f>'4.  2011-2014 LRAM'!AF142*AF930</f>
        <v>0</v>
      </c>
      <c r="AG931" s="404">
        <f>'4.  2011-2014 LRAM'!AG142*AG930</f>
        <v>0</v>
      </c>
      <c r="AH931" s="404">
        <f>'4.  2011-2014 LRAM'!AH142*AH930</f>
        <v>0</v>
      </c>
      <c r="AI931" s="404">
        <f>'4.  2011-2014 LRAM'!AI142*AI930</f>
        <v>0</v>
      </c>
      <c r="AJ931" s="404">
        <f>'4.  2011-2014 LRAM'!AJ142*AJ930</f>
        <v>0</v>
      </c>
      <c r="AK931" s="404">
        <f>'4.  2011-2014 LRAM'!AK142*AK930</f>
        <v>0</v>
      </c>
      <c r="AL931" s="404">
        <f>'4.  2011-2014 LRAM'!AL142*AL930</f>
        <v>0</v>
      </c>
      <c r="AM931" s="403">
        <f t="shared" ref="AM931:AM939" si="2855">SUM(Y931:AL931)</f>
        <v>0</v>
      </c>
    </row>
    <row r="932" spans="2:39">
      <c r="B932" s="350" t="s">
        <v>335</v>
      </c>
      <c r="C932" s="371"/>
      <c r="D932" s="335"/>
      <c r="E932" s="305"/>
      <c r="F932" s="305"/>
      <c r="G932" s="305"/>
      <c r="H932" s="305"/>
      <c r="I932" s="305"/>
      <c r="J932" s="305"/>
      <c r="K932" s="305"/>
      <c r="L932" s="305"/>
      <c r="M932" s="305"/>
      <c r="N932" s="305"/>
      <c r="O932" s="317"/>
      <c r="P932" s="305"/>
      <c r="Q932" s="305"/>
      <c r="R932" s="305"/>
      <c r="S932" s="335"/>
      <c r="T932" s="335"/>
      <c r="U932" s="335"/>
      <c r="V932" s="335"/>
      <c r="W932" s="305"/>
      <c r="X932" s="305"/>
      <c r="Y932" s="404">
        <f>'4.  2011-2014 LRAM'!Y271*Y930</f>
        <v>0</v>
      </c>
      <c r="Z932" s="404">
        <f>'4.  2011-2014 LRAM'!Z271*Z930</f>
        <v>0</v>
      </c>
      <c r="AA932" s="404">
        <f>'4.  2011-2014 LRAM'!AA271*AA930</f>
        <v>0</v>
      </c>
      <c r="AB932" s="404">
        <f>'4.  2011-2014 LRAM'!AB271*AB930</f>
        <v>0</v>
      </c>
      <c r="AC932" s="404">
        <f>'4.  2011-2014 LRAM'!AC271*AC930</f>
        <v>0</v>
      </c>
      <c r="AD932" s="404">
        <f>'4.  2011-2014 LRAM'!AD271*AD930</f>
        <v>0</v>
      </c>
      <c r="AE932" s="404">
        <f>'4.  2011-2014 LRAM'!AE271*AE930</f>
        <v>0</v>
      </c>
      <c r="AF932" s="404">
        <f>'4.  2011-2014 LRAM'!AF271*AF930</f>
        <v>0</v>
      </c>
      <c r="AG932" s="404">
        <f>'4.  2011-2014 LRAM'!AG271*AG930</f>
        <v>0</v>
      </c>
      <c r="AH932" s="404">
        <f>'4.  2011-2014 LRAM'!AH271*AH930</f>
        <v>0</v>
      </c>
      <c r="AI932" s="404">
        <f>'4.  2011-2014 LRAM'!AI271*AI930</f>
        <v>0</v>
      </c>
      <c r="AJ932" s="404">
        <f>'4.  2011-2014 LRAM'!AJ271*AJ930</f>
        <v>0</v>
      </c>
      <c r="AK932" s="404">
        <f>'4.  2011-2014 LRAM'!AK271*AK930</f>
        <v>0</v>
      </c>
      <c r="AL932" s="404">
        <f>'4.  2011-2014 LRAM'!AL271*AL930</f>
        <v>0</v>
      </c>
      <c r="AM932" s="403">
        <f t="shared" si="2855"/>
        <v>0</v>
      </c>
    </row>
    <row r="933" spans="2:39">
      <c r="B933" s="350" t="s">
        <v>336</v>
      </c>
      <c r="C933" s="371"/>
      <c r="D933" s="335"/>
      <c r="E933" s="305"/>
      <c r="F933" s="305"/>
      <c r="G933" s="305"/>
      <c r="H933" s="305"/>
      <c r="I933" s="305"/>
      <c r="J933" s="305"/>
      <c r="K933" s="305"/>
      <c r="L933" s="305"/>
      <c r="M933" s="305"/>
      <c r="N933" s="305"/>
      <c r="O933" s="317"/>
      <c r="P933" s="305"/>
      <c r="Q933" s="305"/>
      <c r="R933" s="305"/>
      <c r="S933" s="335"/>
      <c r="T933" s="335"/>
      <c r="U933" s="335"/>
      <c r="V933" s="335"/>
      <c r="W933" s="305"/>
      <c r="X933" s="305"/>
      <c r="Y933" s="404">
        <f>'4.  2011-2014 LRAM'!Y400*Y930</f>
        <v>0</v>
      </c>
      <c r="Z933" s="404">
        <f>'4.  2011-2014 LRAM'!Z400*Z930</f>
        <v>0</v>
      </c>
      <c r="AA933" s="404">
        <f>'4.  2011-2014 LRAM'!AA400*AA930</f>
        <v>0</v>
      </c>
      <c r="AB933" s="404">
        <f>'4.  2011-2014 LRAM'!AB400*AB930</f>
        <v>0</v>
      </c>
      <c r="AC933" s="404">
        <f>'4.  2011-2014 LRAM'!AC400*AC930</f>
        <v>0</v>
      </c>
      <c r="AD933" s="404">
        <f>'4.  2011-2014 LRAM'!AD400*AD930</f>
        <v>0</v>
      </c>
      <c r="AE933" s="404">
        <f>'4.  2011-2014 LRAM'!AE400*AE930</f>
        <v>0</v>
      </c>
      <c r="AF933" s="404">
        <f>'4.  2011-2014 LRAM'!AF400*AF930</f>
        <v>0</v>
      </c>
      <c r="AG933" s="404">
        <f>'4.  2011-2014 LRAM'!AG400*AG930</f>
        <v>0</v>
      </c>
      <c r="AH933" s="404">
        <f>'4.  2011-2014 LRAM'!AH400*AH930</f>
        <v>0</v>
      </c>
      <c r="AI933" s="404">
        <f>'4.  2011-2014 LRAM'!AI400*AI930</f>
        <v>0</v>
      </c>
      <c r="AJ933" s="404">
        <f>'4.  2011-2014 LRAM'!AJ400*AJ930</f>
        <v>0</v>
      </c>
      <c r="AK933" s="404">
        <f>'4.  2011-2014 LRAM'!AK400*AK930</f>
        <v>0</v>
      </c>
      <c r="AL933" s="404">
        <f>'4.  2011-2014 LRAM'!AL400*AL930</f>
        <v>0</v>
      </c>
      <c r="AM933" s="403">
        <f t="shared" si="2855"/>
        <v>0</v>
      </c>
    </row>
    <row r="934" spans="2:39">
      <c r="B934" s="350" t="s">
        <v>337</v>
      </c>
      <c r="C934" s="371"/>
      <c r="D934" s="335"/>
      <c r="E934" s="305"/>
      <c r="F934" s="305"/>
      <c r="G934" s="305"/>
      <c r="H934" s="305"/>
      <c r="I934" s="305"/>
      <c r="J934" s="305"/>
      <c r="K934" s="305"/>
      <c r="L934" s="305"/>
      <c r="M934" s="305"/>
      <c r="N934" s="305"/>
      <c r="O934" s="317"/>
      <c r="P934" s="305"/>
      <c r="Q934" s="305"/>
      <c r="R934" s="305"/>
      <c r="S934" s="335"/>
      <c r="T934" s="335"/>
      <c r="U934" s="335"/>
      <c r="V934" s="335"/>
      <c r="W934" s="305"/>
      <c r="X934" s="305"/>
      <c r="Y934" s="404">
        <f>'4.  2011-2014 LRAM'!Y530*Y930</f>
        <v>0</v>
      </c>
      <c r="Z934" s="404">
        <f>'4.  2011-2014 LRAM'!Z530*Z930</f>
        <v>0</v>
      </c>
      <c r="AA934" s="404">
        <f>'4.  2011-2014 LRAM'!AA530*AA930</f>
        <v>0</v>
      </c>
      <c r="AB934" s="404">
        <f>'4.  2011-2014 LRAM'!AB530*AB930</f>
        <v>0</v>
      </c>
      <c r="AC934" s="404">
        <f>'4.  2011-2014 LRAM'!AC530*AC930</f>
        <v>0</v>
      </c>
      <c r="AD934" s="404">
        <f>'4.  2011-2014 LRAM'!AD530*AD930</f>
        <v>0</v>
      </c>
      <c r="AE934" s="404">
        <f>'4.  2011-2014 LRAM'!AE530*AE930</f>
        <v>0</v>
      </c>
      <c r="AF934" s="404">
        <f>'4.  2011-2014 LRAM'!AF530*AF930</f>
        <v>0</v>
      </c>
      <c r="AG934" s="404">
        <f>'4.  2011-2014 LRAM'!AG530*AG930</f>
        <v>0</v>
      </c>
      <c r="AH934" s="404">
        <f>'4.  2011-2014 LRAM'!AH530*AH930</f>
        <v>0</v>
      </c>
      <c r="AI934" s="404">
        <f>'4.  2011-2014 LRAM'!AI530*AI930</f>
        <v>0</v>
      </c>
      <c r="AJ934" s="404">
        <f>'4.  2011-2014 LRAM'!AJ530*AJ930</f>
        <v>0</v>
      </c>
      <c r="AK934" s="404">
        <f>'4.  2011-2014 LRAM'!AK530*AK930</f>
        <v>0</v>
      </c>
      <c r="AL934" s="404">
        <f>'4.  2011-2014 LRAM'!AL530*AL930</f>
        <v>0</v>
      </c>
      <c r="AM934" s="403">
        <f t="shared" si="2855"/>
        <v>0</v>
      </c>
    </row>
    <row r="935" spans="2:39">
      <c r="B935" s="350" t="s">
        <v>338</v>
      </c>
      <c r="C935" s="371"/>
      <c r="D935" s="335"/>
      <c r="E935" s="305"/>
      <c r="F935" s="305"/>
      <c r="G935" s="305"/>
      <c r="H935" s="305"/>
      <c r="I935" s="305"/>
      <c r="J935" s="305"/>
      <c r="K935" s="305"/>
      <c r="L935" s="305"/>
      <c r="M935" s="305"/>
      <c r="N935" s="305"/>
      <c r="O935" s="317"/>
      <c r="P935" s="305"/>
      <c r="Q935" s="305"/>
      <c r="R935" s="305"/>
      <c r="S935" s="335"/>
      <c r="T935" s="335"/>
      <c r="U935" s="335"/>
      <c r="V935" s="335"/>
      <c r="W935" s="305"/>
      <c r="X935" s="305"/>
      <c r="Y935" s="404">
        <f t="shared" ref="Y935:AL935" si="2856">Y211*Y930</f>
        <v>0</v>
      </c>
      <c r="Z935" s="404">
        <f t="shared" si="2856"/>
        <v>0</v>
      </c>
      <c r="AA935" s="404">
        <f t="shared" si="2856"/>
        <v>0</v>
      </c>
      <c r="AB935" s="404">
        <f t="shared" si="2856"/>
        <v>0</v>
      </c>
      <c r="AC935" s="404">
        <f t="shared" si="2856"/>
        <v>0</v>
      </c>
      <c r="AD935" s="404">
        <f t="shared" si="2856"/>
        <v>0</v>
      </c>
      <c r="AE935" s="404">
        <f t="shared" si="2856"/>
        <v>0</v>
      </c>
      <c r="AF935" s="404">
        <f t="shared" si="2856"/>
        <v>0</v>
      </c>
      <c r="AG935" s="404">
        <f t="shared" si="2856"/>
        <v>0</v>
      </c>
      <c r="AH935" s="404">
        <f t="shared" si="2856"/>
        <v>0</v>
      </c>
      <c r="AI935" s="404">
        <f t="shared" si="2856"/>
        <v>0</v>
      </c>
      <c r="AJ935" s="404">
        <f t="shared" si="2856"/>
        <v>0</v>
      </c>
      <c r="AK935" s="404">
        <f t="shared" si="2856"/>
        <v>0</v>
      </c>
      <c r="AL935" s="404">
        <f t="shared" si="2856"/>
        <v>0</v>
      </c>
      <c r="AM935" s="403">
        <f t="shared" si="2855"/>
        <v>0</v>
      </c>
    </row>
    <row r="936" spans="2:39">
      <c r="B936" s="350" t="s">
        <v>339</v>
      </c>
      <c r="C936" s="371"/>
      <c r="D936" s="335"/>
      <c r="E936" s="305"/>
      <c r="F936" s="305"/>
      <c r="G936" s="305"/>
      <c r="H936" s="305"/>
      <c r="I936" s="305"/>
      <c r="J936" s="305"/>
      <c r="K936" s="305"/>
      <c r="L936" s="305"/>
      <c r="M936" s="305"/>
      <c r="N936" s="305"/>
      <c r="O936" s="317"/>
      <c r="P936" s="305"/>
      <c r="Q936" s="305"/>
      <c r="R936" s="305"/>
      <c r="S936" s="335"/>
      <c r="T936" s="335"/>
      <c r="U936" s="335"/>
      <c r="V936" s="335"/>
      <c r="W936" s="305"/>
      <c r="X936" s="305"/>
      <c r="Y936" s="404">
        <f t="shared" ref="Y936:AL936" si="2857">Y394*Y930</f>
        <v>0</v>
      </c>
      <c r="Z936" s="404">
        <f t="shared" si="2857"/>
        <v>0</v>
      </c>
      <c r="AA936" s="404">
        <f t="shared" si="2857"/>
        <v>0</v>
      </c>
      <c r="AB936" s="404">
        <f t="shared" si="2857"/>
        <v>0</v>
      </c>
      <c r="AC936" s="404">
        <f t="shared" si="2857"/>
        <v>0</v>
      </c>
      <c r="AD936" s="404">
        <f t="shared" si="2857"/>
        <v>0</v>
      </c>
      <c r="AE936" s="404">
        <f t="shared" si="2857"/>
        <v>0</v>
      </c>
      <c r="AF936" s="404">
        <f t="shared" si="2857"/>
        <v>0</v>
      </c>
      <c r="AG936" s="404">
        <f t="shared" si="2857"/>
        <v>0</v>
      </c>
      <c r="AH936" s="404">
        <f t="shared" si="2857"/>
        <v>0</v>
      </c>
      <c r="AI936" s="404">
        <f t="shared" si="2857"/>
        <v>0</v>
      </c>
      <c r="AJ936" s="404">
        <f t="shared" si="2857"/>
        <v>0</v>
      </c>
      <c r="AK936" s="404">
        <f t="shared" si="2857"/>
        <v>0</v>
      </c>
      <c r="AL936" s="404">
        <f t="shared" si="2857"/>
        <v>0</v>
      </c>
      <c r="AM936" s="403">
        <f t="shared" si="2855"/>
        <v>0</v>
      </c>
    </row>
    <row r="937" spans="2:39">
      <c r="B937" s="350" t="s">
        <v>340</v>
      </c>
      <c r="C937" s="371"/>
      <c r="D937" s="335"/>
      <c r="E937" s="305"/>
      <c r="F937" s="305"/>
      <c r="G937" s="305"/>
      <c r="H937" s="305"/>
      <c r="I937" s="305"/>
      <c r="J937" s="305"/>
      <c r="K937" s="305"/>
      <c r="L937" s="305"/>
      <c r="M937" s="305"/>
      <c r="N937" s="305"/>
      <c r="O937" s="317"/>
      <c r="P937" s="305"/>
      <c r="Q937" s="305"/>
      <c r="R937" s="305"/>
      <c r="S937" s="335"/>
      <c r="T937" s="335"/>
      <c r="U937" s="335"/>
      <c r="V937" s="335"/>
      <c r="W937" s="305"/>
      <c r="X937" s="305"/>
      <c r="Y937" s="404">
        <f t="shared" ref="Y937:AL937" si="2858">Y577*Y930</f>
        <v>0</v>
      </c>
      <c r="Z937" s="404">
        <f t="shared" si="2858"/>
        <v>0</v>
      </c>
      <c r="AA937" s="404">
        <f t="shared" si="2858"/>
        <v>0</v>
      </c>
      <c r="AB937" s="404">
        <f t="shared" si="2858"/>
        <v>0</v>
      </c>
      <c r="AC937" s="404">
        <f t="shared" si="2858"/>
        <v>0</v>
      </c>
      <c r="AD937" s="404">
        <f t="shared" si="2858"/>
        <v>0</v>
      </c>
      <c r="AE937" s="404">
        <f t="shared" si="2858"/>
        <v>0</v>
      </c>
      <c r="AF937" s="404">
        <f t="shared" si="2858"/>
        <v>0</v>
      </c>
      <c r="AG937" s="404">
        <f t="shared" si="2858"/>
        <v>0</v>
      </c>
      <c r="AH937" s="404">
        <f t="shared" si="2858"/>
        <v>0</v>
      </c>
      <c r="AI937" s="404">
        <f t="shared" si="2858"/>
        <v>0</v>
      </c>
      <c r="AJ937" s="404">
        <f t="shared" si="2858"/>
        <v>0</v>
      </c>
      <c r="AK937" s="404">
        <f t="shared" si="2858"/>
        <v>0</v>
      </c>
      <c r="AL937" s="404">
        <f t="shared" si="2858"/>
        <v>0</v>
      </c>
      <c r="AM937" s="403">
        <f t="shared" si="2855"/>
        <v>0</v>
      </c>
    </row>
    <row r="938" spans="2:39">
      <c r="B938" s="350" t="s">
        <v>341</v>
      </c>
      <c r="C938" s="371"/>
      <c r="D938" s="335"/>
      <c r="E938" s="305"/>
      <c r="F938" s="305"/>
      <c r="G938" s="305"/>
      <c r="H938" s="305"/>
      <c r="I938" s="305"/>
      <c r="J938" s="305"/>
      <c r="K938" s="305"/>
      <c r="L938" s="305"/>
      <c r="M938" s="305"/>
      <c r="N938" s="305"/>
      <c r="O938" s="317"/>
      <c r="P938" s="305"/>
      <c r="Q938" s="305"/>
      <c r="R938" s="305"/>
      <c r="S938" s="335"/>
      <c r="T938" s="335"/>
      <c r="U938" s="335"/>
      <c r="V938" s="335"/>
      <c r="W938" s="305"/>
      <c r="X938" s="305"/>
      <c r="Y938" s="404">
        <f t="shared" ref="Y938:AL938" si="2859">Y760*Y930</f>
        <v>0</v>
      </c>
      <c r="Z938" s="404">
        <f t="shared" si="2859"/>
        <v>0</v>
      </c>
      <c r="AA938" s="404">
        <f t="shared" si="2859"/>
        <v>0</v>
      </c>
      <c r="AB938" s="404">
        <f t="shared" si="2859"/>
        <v>0</v>
      </c>
      <c r="AC938" s="404">
        <f t="shared" si="2859"/>
        <v>0</v>
      </c>
      <c r="AD938" s="404">
        <f t="shared" si="2859"/>
        <v>0</v>
      </c>
      <c r="AE938" s="404">
        <f t="shared" si="2859"/>
        <v>0</v>
      </c>
      <c r="AF938" s="404">
        <f t="shared" si="2859"/>
        <v>0</v>
      </c>
      <c r="AG938" s="404">
        <f t="shared" si="2859"/>
        <v>0</v>
      </c>
      <c r="AH938" s="404">
        <f t="shared" si="2859"/>
        <v>0</v>
      </c>
      <c r="AI938" s="404">
        <f t="shared" si="2859"/>
        <v>0</v>
      </c>
      <c r="AJ938" s="404">
        <f t="shared" si="2859"/>
        <v>0</v>
      </c>
      <c r="AK938" s="404">
        <f t="shared" si="2859"/>
        <v>0</v>
      </c>
      <c r="AL938" s="404">
        <f t="shared" si="2859"/>
        <v>0</v>
      </c>
      <c r="AM938" s="403">
        <f t="shared" si="2855"/>
        <v>0</v>
      </c>
    </row>
    <row r="939" spans="2:39">
      <c r="B939" s="350" t="s">
        <v>342</v>
      </c>
      <c r="C939" s="371"/>
      <c r="D939" s="335"/>
      <c r="E939" s="305"/>
      <c r="F939" s="305"/>
      <c r="G939" s="305"/>
      <c r="H939" s="305"/>
      <c r="I939" s="305"/>
      <c r="J939" s="305"/>
      <c r="K939" s="305"/>
      <c r="L939" s="305"/>
      <c r="M939" s="305"/>
      <c r="N939" s="305"/>
      <c r="O939" s="317"/>
      <c r="P939" s="305"/>
      <c r="Q939" s="305"/>
      <c r="R939" s="305"/>
      <c r="S939" s="335"/>
      <c r="T939" s="335"/>
      <c r="U939" s="335"/>
      <c r="V939" s="335"/>
      <c r="W939" s="305"/>
      <c r="X939" s="305"/>
      <c r="Y939" s="404">
        <f>Y927*Y930</f>
        <v>0</v>
      </c>
      <c r="Z939" s="404">
        <f t="shared" ref="Z939:AL939" si="2860">Z927*Z930</f>
        <v>0</v>
      </c>
      <c r="AA939" s="404">
        <f t="shared" si="2860"/>
        <v>0</v>
      </c>
      <c r="AB939" s="404">
        <f t="shared" si="2860"/>
        <v>0</v>
      </c>
      <c r="AC939" s="404">
        <f t="shared" si="2860"/>
        <v>0</v>
      </c>
      <c r="AD939" s="404">
        <f t="shared" si="2860"/>
        <v>0</v>
      </c>
      <c r="AE939" s="404">
        <f t="shared" si="2860"/>
        <v>0</v>
      </c>
      <c r="AF939" s="404">
        <f t="shared" si="2860"/>
        <v>0</v>
      </c>
      <c r="AG939" s="404">
        <f t="shared" si="2860"/>
        <v>0</v>
      </c>
      <c r="AH939" s="404">
        <f t="shared" si="2860"/>
        <v>0</v>
      </c>
      <c r="AI939" s="404">
        <f t="shared" si="2860"/>
        <v>0</v>
      </c>
      <c r="AJ939" s="404">
        <f t="shared" si="2860"/>
        <v>0</v>
      </c>
      <c r="AK939" s="404">
        <f t="shared" si="2860"/>
        <v>0</v>
      </c>
      <c r="AL939" s="404">
        <f t="shared" si="2860"/>
        <v>0</v>
      </c>
      <c r="AM939" s="403">
        <f t="shared" si="2855"/>
        <v>0</v>
      </c>
    </row>
    <row r="940" spans="2:39" ht="15.75">
      <c r="B940" s="375" t="s">
        <v>346</v>
      </c>
      <c r="C940" s="371"/>
      <c r="D940" s="362"/>
      <c r="E940" s="360"/>
      <c r="F940" s="360"/>
      <c r="G940" s="360"/>
      <c r="H940" s="360"/>
      <c r="I940" s="360"/>
      <c r="J940" s="360"/>
      <c r="K940" s="360"/>
      <c r="L940" s="360"/>
      <c r="M940" s="360"/>
      <c r="N940" s="360"/>
      <c r="O940" s="326"/>
      <c r="P940" s="360"/>
      <c r="Q940" s="360"/>
      <c r="R940" s="360"/>
      <c r="S940" s="362"/>
      <c r="T940" s="362"/>
      <c r="U940" s="362"/>
      <c r="V940" s="362"/>
      <c r="W940" s="360"/>
      <c r="X940" s="360"/>
      <c r="Y940" s="372">
        <f>SUM(Y931:Y939)</f>
        <v>0</v>
      </c>
      <c r="Z940" s="372">
        <f t="shared" ref="Z940:AE940" si="2861">SUM(Z931:Z939)</f>
        <v>0</v>
      </c>
      <c r="AA940" s="372">
        <f t="shared" si="2861"/>
        <v>0</v>
      </c>
      <c r="AB940" s="372">
        <f t="shared" si="2861"/>
        <v>0</v>
      </c>
      <c r="AC940" s="372">
        <f t="shared" si="2861"/>
        <v>0</v>
      </c>
      <c r="AD940" s="372">
        <f t="shared" si="2861"/>
        <v>0</v>
      </c>
      <c r="AE940" s="372">
        <f t="shared" si="2861"/>
        <v>0</v>
      </c>
      <c r="AF940" s="372">
        <f>SUM(AF931:AF939)</f>
        <v>0</v>
      </c>
      <c r="AG940" s="372">
        <f t="shared" ref="AG940:AL940" si="2862">SUM(AG931:AG939)</f>
        <v>0</v>
      </c>
      <c r="AH940" s="372">
        <f t="shared" si="2862"/>
        <v>0</v>
      </c>
      <c r="AI940" s="372">
        <f t="shared" si="2862"/>
        <v>0</v>
      </c>
      <c r="AJ940" s="372">
        <f t="shared" si="2862"/>
        <v>0</v>
      </c>
      <c r="AK940" s="372">
        <f t="shared" si="2862"/>
        <v>0</v>
      </c>
      <c r="AL940" s="372">
        <f t="shared" si="2862"/>
        <v>0</v>
      </c>
      <c r="AM940" s="374">
        <f>SUM(AM931:AM939)</f>
        <v>0</v>
      </c>
    </row>
    <row r="941" spans="2:39" ht="15.75">
      <c r="B941" s="375" t="s">
        <v>347</v>
      </c>
      <c r="C941" s="371"/>
      <c r="D941" s="376"/>
      <c r="E941" s="360"/>
      <c r="F941" s="360"/>
      <c r="G941" s="360"/>
      <c r="H941" s="360"/>
      <c r="I941" s="360"/>
      <c r="J941" s="360"/>
      <c r="K941" s="360"/>
      <c r="L941" s="360"/>
      <c r="M941" s="360"/>
      <c r="N941" s="360"/>
      <c r="O941" s="326"/>
      <c r="P941" s="360"/>
      <c r="Q941" s="360"/>
      <c r="R941" s="360"/>
      <c r="S941" s="362"/>
      <c r="T941" s="362"/>
      <c r="U941" s="362"/>
      <c r="V941" s="362"/>
      <c r="W941" s="360"/>
      <c r="X941" s="360"/>
      <c r="Y941" s="373">
        <f>Y928*Y930</f>
        <v>0</v>
      </c>
      <c r="Z941" s="373">
        <f t="shared" ref="Z941:AE941" si="2863">Z928*Z930</f>
        <v>0</v>
      </c>
      <c r="AA941" s="373">
        <f t="shared" si="2863"/>
        <v>0</v>
      </c>
      <c r="AB941" s="373">
        <f t="shared" si="2863"/>
        <v>0</v>
      </c>
      <c r="AC941" s="373">
        <f t="shared" si="2863"/>
        <v>0</v>
      </c>
      <c r="AD941" s="373">
        <f t="shared" si="2863"/>
        <v>0</v>
      </c>
      <c r="AE941" s="373">
        <f t="shared" si="2863"/>
        <v>0</v>
      </c>
      <c r="AF941" s="373">
        <f>AF928*AF930</f>
        <v>0</v>
      </c>
      <c r="AG941" s="373">
        <f t="shared" ref="AG941:AL941" si="2864">AG928*AG930</f>
        <v>0</v>
      </c>
      <c r="AH941" s="373">
        <f t="shared" si="2864"/>
        <v>0</v>
      </c>
      <c r="AI941" s="373">
        <f t="shared" si="2864"/>
        <v>0</v>
      </c>
      <c r="AJ941" s="373">
        <f t="shared" si="2864"/>
        <v>0</v>
      </c>
      <c r="AK941" s="373">
        <f t="shared" si="2864"/>
        <v>0</v>
      </c>
      <c r="AL941" s="373">
        <f t="shared" si="2864"/>
        <v>0</v>
      </c>
      <c r="AM941" s="374">
        <f>SUM(Y941:AL941)</f>
        <v>0</v>
      </c>
    </row>
    <row r="942" spans="2:39" ht="15.75">
      <c r="B942" s="375" t="s">
        <v>348</v>
      </c>
      <c r="C942" s="371"/>
      <c r="D942" s="376"/>
      <c r="E942" s="360"/>
      <c r="F942" s="360"/>
      <c r="G942" s="360"/>
      <c r="H942" s="360"/>
      <c r="I942" s="360"/>
      <c r="J942" s="360"/>
      <c r="K942" s="360"/>
      <c r="L942" s="360"/>
      <c r="M942" s="360"/>
      <c r="N942" s="360"/>
      <c r="O942" s="326"/>
      <c r="P942" s="360"/>
      <c r="Q942" s="360"/>
      <c r="R942" s="360"/>
      <c r="S942" s="376"/>
      <c r="T942" s="376"/>
      <c r="U942" s="376"/>
      <c r="V942" s="376"/>
      <c r="W942" s="360"/>
      <c r="X942" s="360"/>
      <c r="Y942" s="377"/>
      <c r="Z942" s="377"/>
      <c r="AA942" s="377"/>
      <c r="AB942" s="377"/>
      <c r="AC942" s="377"/>
      <c r="AD942" s="377"/>
      <c r="AE942" s="377"/>
      <c r="AF942" s="377"/>
      <c r="AG942" s="377"/>
      <c r="AH942" s="377"/>
      <c r="AI942" s="377"/>
      <c r="AJ942" s="377"/>
      <c r="AK942" s="377"/>
      <c r="AL942" s="377"/>
      <c r="AM942" s="374">
        <f>AM940-AM941</f>
        <v>0</v>
      </c>
    </row>
    <row r="943" spans="2:39">
      <c r="B943" s="350"/>
      <c r="C943" s="376"/>
      <c r="D943" s="376"/>
      <c r="E943" s="360"/>
      <c r="F943" s="360"/>
      <c r="G943" s="360"/>
      <c r="H943" s="360"/>
      <c r="I943" s="360"/>
      <c r="J943" s="360"/>
      <c r="K943" s="360"/>
      <c r="L943" s="360"/>
      <c r="M943" s="360"/>
      <c r="N943" s="360"/>
      <c r="O943" s="326"/>
      <c r="P943" s="360"/>
      <c r="Q943" s="360"/>
      <c r="R943" s="360"/>
      <c r="S943" s="376"/>
      <c r="T943" s="371"/>
      <c r="U943" s="376"/>
      <c r="V943" s="376"/>
      <c r="W943" s="360"/>
      <c r="X943" s="360"/>
      <c r="Y943" s="378"/>
      <c r="Z943" s="378"/>
      <c r="AA943" s="378"/>
      <c r="AB943" s="378"/>
      <c r="AC943" s="378"/>
      <c r="AD943" s="378"/>
      <c r="AE943" s="378"/>
      <c r="AF943" s="378"/>
      <c r="AG943" s="378"/>
      <c r="AH943" s="378"/>
      <c r="AI943" s="378"/>
      <c r="AJ943" s="378"/>
      <c r="AK943" s="378"/>
      <c r="AL943" s="378"/>
      <c r="AM943" s="363"/>
    </row>
    <row r="944" spans="2:39">
      <c r="B944" s="466" t="s">
        <v>343</v>
      </c>
      <c r="C944" s="390"/>
      <c r="D944" s="410"/>
      <c r="E944" s="410"/>
      <c r="F944" s="410"/>
      <c r="G944" s="410"/>
      <c r="H944" s="410"/>
      <c r="I944" s="410"/>
      <c r="J944" s="410"/>
      <c r="K944" s="410"/>
      <c r="L944" s="410"/>
      <c r="M944" s="410"/>
      <c r="N944" s="410"/>
      <c r="O944" s="409"/>
      <c r="P944" s="410"/>
      <c r="Q944" s="410"/>
      <c r="R944" s="410"/>
      <c r="S944" s="390"/>
      <c r="T944" s="411"/>
      <c r="U944" s="411"/>
      <c r="V944" s="410"/>
      <c r="W944" s="410"/>
      <c r="X944" s="411"/>
      <c r="Y944" s="352">
        <f>SUMPRODUCT(E770:E925,Y770:Y925)</f>
        <v>0</v>
      </c>
      <c r="Z944" s="352">
        <f>SUMPRODUCT(E770:E925,Z770:Z925)</f>
        <v>0</v>
      </c>
      <c r="AA944" s="352">
        <f t="shared" ref="AA944:AL944" si="2865">IF(AA768="kw",SUMPRODUCT($N$770:$N$925,$P$770:$P$925,AA770:AA925),SUMPRODUCT($E$770:$E$925,AA770:AA925))</f>
        <v>0</v>
      </c>
      <c r="AB944" s="352">
        <f t="shared" si="2865"/>
        <v>0</v>
      </c>
      <c r="AC944" s="352">
        <f t="shared" si="2865"/>
        <v>0</v>
      </c>
      <c r="AD944" s="352">
        <f t="shared" si="2865"/>
        <v>0</v>
      </c>
      <c r="AE944" s="352">
        <f t="shared" si="2865"/>
        <v>0</v>
      </c>
      <c r="AF944" s="352">
        <f t="shared" si="2865"/>
        <v>0</v>
      </c>
      <c r="AG944" s="352">
        <f t="shared" si="2865"/>
        <v>0</v>
      </c>
      <c r="AH944" s="352">
        <f t="shared" si="2865"/>
        <v>0</v>
      </c>
      <c r="AI944" s="352">
        <f t="shared" si="2865"/>
        <v>0</v>
      </c>
      <c r="AJ944" s="352">
        <f t="shared" si="2865"/>
        <v>0</v>
      </c>
      <c r="AK944" s="352">
        <f t="shared" si="2865"/>
        <v>0</v>
      </c>
      <c r="AL944" s="352">
        <f t="shared" si="2865"/>
        <v>0</v>
      </c>
      <c r="AM944" s="412"/>
    </row>
    <row r="945" spans="1:39" ht="18.75" customHeight="1">
      <c r="B945" s="394" t="s">
        <v>226</v>
      </c>
      <c r="C945" s="413"/>
      <c r="D945" s="414"/>
      <c r="E945" s="414"/>
      <c r="F945" s="414"/>
      <c r="G945" s="414"/>
      <c r="H945" s="414"/>
      <c r="I945" s="414"/>
      <c r="J945" s="414"/>
      <c r="K945" s="414"/>
      <c r="L945" s="414"/>
      <c r="M945" s="414"/>
      <c r="N945" s="414"/>
      <c r="O945" s="414"/>
      <c r="P945" s="414"/>
      <c r="Q945" s="414"/>
      <c r="R945" s="414"/>
      <c r="S945" s="397"/>
      <c r="T945" s="398"/>
      <c r="U945" s="414"/>
      <c r="V945" s="414"/>
      <c r="W945" s="414"/>
      <c r="X945" s="414"/>
      <c r="Y945" s="435"/>
      <c r="Z945" s="435"/>
      <c r="AA945" s="435"/>
      <c r="AB945" s="435"/>
      <c r="AC945" s="435"/>
      <c r="AD945" s="435"/>
      <c r="AE945" s="435"/>
      <c r="AF945" s="435"/>
      <c r="AG945" s="435"/>
      <c r="AH945" s="435"/>
      <c r="AI945" s="435"/>
      <c r="AJ945" s="435"/>
      <c r="AK945" s="435"/>
      <c r="AL945" s="435"/>
      <c r="AM945" s="415"/>
    </row>
    <row r="946" spans="1:39" collapsed="1"/>
    <row r="948" spans="1:39" ht="15.75">
      <c r="B948" s="306" t="s">
        <v>344</v>
      </c>
      <c r="C948" s="307"/>
      <c r="D948" s="626" t="s">
        <v>588</v>
      </c>
      <c r="E948" s="279"/>
      <c r="F948" s="626" t="s">
        <v>599</v>
      </c>
      <c r="G948" s="279"/>
      <c r="H948" s="279"/>
      <c r="I948" s="279"/>
      <c r="J948" s="279"/>
      <c r="K948" s="279"/>
      <c r="L948" s="279"/>
      <c r="M948" s="279"/>
      <c r="N948" s="279"/>
      <c r="O948" s="307"/>
      <c r="P948" s="279"/>
      <c r="Q948" s="279"/>
      <c r="R948" s="279"/>
      <c r="S948" s="279"/>
      <c r="T948" s="279"/>
      <c r="U948" s="279"/>
      <c r="V948" s="279"/>
      <c r="W948" s="279"/>
      <c r="X948" s="279"/>
      <c r="Y948" s="296"/>
      <c r="Z948" s="293"/>
      <c r="AA948" s="293"/>
      <c r="AB948" s="293"/>
      <c r="AC948" s="293"/>
      <c r="AD948" s="293"/>
      <c r="AE948" s="293"/>
      <c r="AF948" s="293"/>
      <c r="AG948" s="293"/>
      <c r="AH948" s="293"/>
      <c r="AI948" s="293"/>
      <c r="AJ948" s="293"/>
      <c r="AK948" s="293"/>
      <c r="AL948" s="293"/>
    </row>
    <row r="949" spans="1:39" ht="39.75" customHeight="1">
      <c r="B949" s="795" t="s">
        <v>213</v>
      </c>
      <c r="C949" s="797" t="s">
        <v>33</v>
      </c>
      <c r="D949" s="310" t="s">
        <v>426</v>
      </c>
      <c r="E949" s="799" t="s">
        <v>211</v>
      </c>
      <c r="F949" s="800"/>
      <c r="G949" s="800"/>
      <c r="H949" s="800"/>
      <c r="I949" s="800"/>
      <c r="J949" s="800"/>
      <c r="K949" s="800"/>
      <c r="L949" s="800"/>
      <c r="M949" s="801"/>
      <c r="N949" s="802" t="s">
        <v>215</v>
      </c>
      <c r="O949" s="310" t="s">
        <v>427</v>
      </c>
      <c r="P949" s="799" t="s">
        <v>214</v>
      </c>
      <c r="Q949" s="800"/>
      <c r="R949" s="800"/>
      <c r="S949" s="800"/>
      <c r="T949" s="800"/>
      <c r="U949" s="800"/>
      <c r="V949" s="800"/>
      <c r="W949" s="800"/>
      <c r="X949" s="801"/>
      <c r="Y949" s="792" t="s">
        <v>246</v>
      </c>
      <c r="Z949" s="793"/>
      <c r="AA949" s="793"/>
      <c r="AB949" s="793"/>
      <c r="AC949" s="793"/>
      <c r="AD949" s="793"/>
      <c r="AE949" s="793"/>
      <c r="AF949" s="793"/>
      <c r="AG949" s="793"/>
      <c r="AH949" s="793"/>
      <c r="AI949" s="793"/>
      <c r="AJ949" s="793"/>
      <c r="AK949" s="793"/>
      <c r="AL949" s="793"/>
      <c r="AM949" s="794"/>
    </row>
    <row r="950" spans="1:39" ht="65.25" customHeight="1">
      <c r="B950" s="796"/>
      <c r="C950" s="798"/>
      <c r="D950" s="311">
        <v>2020</v>
      </c>
      <c r="E950" s="311">
        <v>2021</v>
      </c>
      <c r="F950" s="311">
        <v>2022</v>
      </c>
      <c r="G950" s="311">
        <v>2023</v>
      </c>
      <c r="H950" s="311">
        <v>2024</v>
      </c>
      <c r="I950" s="311">
        <v>2025</v>
      </c>
      <c r="J950" s="311">
        <v>2026</v>
      </c>
      <c r="K950" s="311">
        <v>2027</v>
      </c>
      <c r="L950" s="311">
        <v>2028</v>
      </c>
      <c r="M950" s="311">
        <v>2029</v>
      </c>
      <c r="N950" s="803"/>
      <c r="O950" s="311">
        <v>2020</v>
      </c>
      <c r="P950" s="311">
        <v>2021</v>
      </c>
      <c r="Q950" s="311">
        <v>2022</v>
      </c>
      <c r="R950" s="311">
        <v>2023</v>
      </c>
      <c r="S950" s="311">
        <v>2024</v>
      </c>
      <c r="T950" s="311">
        <v>2025</v>
      </c>
      <c r="U950" s="311">
        <v>2026</v>
      </c>
      <c r="V950" s="311">
        <v>2027</v>
      </c>
      <c r="W950" s="311">
        <v>2028</v>
      </c>
      <c r="X950" s="311">
        <v>2029</v>
      </c>
      <c r="Y950" s="311" t="str">
        <f>'1.  LRAMVA Summary'!D51</f>
        <v>Residential</v>
      </c>
      <c r="Z950" s="311" t="str">
        <f>'1.  LRAMVA Summary'!E51</f>
        <v>GS&lt;50 kW</v>
      </c>
      <c r="AA950" s="311" t="str">
        <f>'1.  LRAMVA Summary'!F51</f>
        <v>General Service 50 to 499 kW</v>
      </c>
      <c r="AB950" s="311" t="str">
        <f>'1.  LRAMVA Summary'!G51</f>
        <v>General Service 500 to 4,999 kW</v>
      </c>
      <c r="AC950" s="311" t="str">
        <f>'1.  LRAMVA Summary'!H51</f>
        <v>Large Use</v>
      </c>
      <c r="AD950" s="311" t="str">
        <f>'1.  LRAMVA Summary'!I51</f>
        <v>Street Lighting</v>
      </c>
      <c r="AE950" s="311" t="str">
        <f>'1.  LRAMVA Summary'!J51</f>
        <v/>
      </c>
      <c r="AF950" s="311" t="str">
        <f>'1.  LRAMVA Summary'!K51</f>
        <v/>
      </c>
      <c r="AG950" s="311" t="str">
        <f>'1.  LRAMVA Summary'!L51</f>
        <v/>
      </c>
      <c r="AH950" s="311" t="str">
        <f>'1.  LRAMVA Summary'!M51</f>
        <v/>
      </c>
      <c r="AI950" s="311" t="str">
        <f>'1.  LRAMVA Summary'!N51</f>
        <v/>
      </c>
      <c r="AJ950" s="311" t="str">
        <f>'1.  LRAMVA Summary'!O51</f>
        <v/>
      </c>
      <c r="AK950" s="311" t="str">
        <f>'1.  LRAMVA Summary'!P51</f>
        <v/>
      </c>
      <c r="AL950" s="311" t="str">
        <f>'1.  LRAMVA Summary'!Q51</f>
        <v/>
      </c>
      <c r="AM950" s="313" t="str">
        <f>'1.  LRAMVA Summary'!R51</f>
        <v>Total</v>
      </c>
    </row>
    <row r="951" spans="1:39" ht="15" customHeight="1">
      <c r="A951" s="567"/>
      <c r="B951" s="553" t="s">
        <v>517</v>
      </c>
      <c r="C951" s="315"/>
      <c r="D951" s="315"/>
      <c r="E951" s="315"/>
      <c r="F951" s="315"/>
      <c r="G951" s="315"/>
      <c r="H951" s="315"/>
      <c r="I951" s="315"/>
      <c r="J951" s="315"/>
      <c r="K951" s="315"/>
      <c r="L951" s="315"/>
      <c r="M951" s="315"/>
      <c r="N951" s="316"/>
      <c r="O951" s="315"/>
      <c r="P951" s="315"/>
      <c r="Q951" s="315"/>
      <c r="R951" s="315"/>
      <c r="S951" s="315"/>
      <c r="T951" s="315"/>
      <c r="U951" s="315"/>
      <c r="V951" s="315"/>
      <c r="W951" s="315"/>
      <c r="X951" s="315"/>
      <c r="Y951" s="317" t="str">
        <f>'1.  LRAMVA Summary'!D52</f>
        <v>kWh</v>
      </c>
      <c r="Z951" s="317" t="str">
        <f>'1.  LRAMVA Summary'!E52</f>
        <v>kWh</v>
      </c>
      <c r="AA951" s="317" t="str">
        <f>'1.  LRAMVA Summary'!F52</f>
        <v>kW</v>
      </c>
      <c r="AB951" s="317" t="str">
        <f>'1.  LRAMVA Summary'!G52</f>
        <v>kW</v>
      </c>
      <c r="AC951" s="317" t="str">
        <f>'1.  LRAMVA Summary'!H52</f>
        <v>kW</v>
      </c>
      <c r="AD951" s="317" t="str">
        <f>'1.  LRAMVA Summary'!I52</f>
        <v>kW</v>
      </c>
      <c r="AE951" s="317" t="str">
        <f>'1.  LRAMVA Summary'!J52</f>
        <v/>
      </c>
      <c r="AF951" s="317" t="str">
        <f>'1.  LRAMVA Summary'!K52</f>
        <v/>
      </c>
      <c r="AG951" s="317" t="str">
        <f>'1.  LRAMVA Summary'!L52</f>
        <v/>
      </c>
      <c r="AH951" s="317" t="str">
        <f>'1.  LRAMVA Summary'!M52</f>
        <v/>
      </c>
      <c r="AI951" s="317" t="str">
        <f>'1.  LRAMVA Summary'!N52</f>
        <v/>
      </c>
      <c r="AJ951" s="317" t="str">
        <f>'1.  LRAMVA Summary'!O52</f>
        <v/>
      </c>
      <c r="AK951" s="317" t="str">
        <f>'1.  LRAMVA Summary'!P52</f>
        <v/>
      </c>
      <c r="AL951" s="317" t="str">
        <f>'1.  LRAMVA Summary'!Q52</f>
        <v/>
      </c>
      <c r="AM951" s="318"/>
    </row>
    <row r="952" spans="1:39" ht="15" hidden="1" customHeight="1" outlineLevel="1">
      <c r="A952" s="567"/>
      <c r="B952" s="539" t="s">
        <v>510</v>
      </c>
      <c r="C952" s="315"/>
      <c r="D952" s="315"/>
      <c r="E952" s="315"/>
      <c r="F952" s="315"/>
      <c r="G952" s="315"/>
      <c r="H952" s="315"/>
      <c r="I952" s="315"/>
      <c r="J952" s="315"/>
      <c r="K952" s="315"/>
      <c r="L952" s="315"/>
      <c r="M952" s="315"/>
      <c r="N952" s="316"/>
      <c r="O952" s="315"/>
      <c r="P952" s="315"/>
      <c r="Q952" s="315"/>
      <c r="R952" s="315"/>
      <c r="S952" s="315"/>
      <c r="T952" s="315"/>
      <c r="U952" s="315"/>
      <c r="V952" s="315"/>
      <c r="W952" s="315"/>
      <c r="X952" s="315"/>
      <c r="Y952" s="317"/>
      <c r="Z952" s="317"/>
      <c r="AA952" s="317"/>
      <c r="AB952" s="317"/>
      <c r="AC952" s="317"/>
      <c r="AD952" s="317"/>
      <c r="AE952" s="317"/>
      <c r="AF952" s="317"/>
      <c r="AG952" s="317"/>
      <c r="AH952" s="317"/>
      <c r="AI952" s="317"/>
      <c r="AJ952" s="317"/>
      <c r="AK952" s="317"/>
      <c r="AL952" s="317"/>
      <c r="AM952" s="318"/>
    </row>
    <row r="953" spans="1:39" ht="15" hidden="1" customHeight="1" outlineLevel="1">
      <c r="A953" s="567">
        <v>1</v>
      </c>
      <c r="B953" s="454" t="s">
        <v>95</v>
      </c>
      <c r="C953" s="317" t="s">
        <v>25</v>
      </c>
      <c r="D953" s="321"/>
      <c r="E953" s="321"/>
      <c r="F953" s="321"/>
      <c r="G953" s="321"/>
      <c r="H953" s="321"/>
      <c r="I953" s="321"/>
      <c r="J953" s="321"/>
      <c r="K953" s="321"/>
      <c r="L953" s="321"/>
      <c r="M953" s="321"/>
      <c r="N953" s="317"/>
      <c r="O953" s="321"/>
      <c r="P953" s="321"/>
      <c r="Q953" s="321"/>
      <c r="R953" s="321"/>
      <c r="S953" s="321"/>
      <c r="T953" s="321"/>
      <c r="U953" s="321"/>
      <c r="V953" s="321"/>
      <c r="W953" s="321"/>
      <c r="X953" s="321"/>
      <c r="Y953" s="441"/>
      <c r="Z953" s="441"/>
      <c r="AA953" s="441"/>
      <c r="AB953" s="441"/>
      <c r="AC953" s="441"/>
      <c r="AD953" s="441"/>
      <c r="AE953" s="441"/>
      <c r="AF953" s="436"/>
      <c r="AG953" s="436"/>
      <c r="AH953" s="436"/>
      <c r="AI953" s="436"/>
      <c r="AJ953" s="436"/>
      <c r="AK953" s="436"/>
      <c r="AL953" s="436"/>
      <c r="AM953" s="322">
        <f>SUM(Y953:AL953)</f>
        <v>0</v>
      </c>
    </row>
    <row r="954" spans="1:39" ht="15" hidden="1" customHeight="1" outlineLevel="1">
      <c r="A954" s="567"/>
      <c r="B954" s="320" t="s">
        <v>349</v>
      </c>
      <c r="C954" s="317" t="s">
        <v>164</v>
      </c>
      <c r="D954" s="321"/>
      <c r="E954" s="321"/>
      <c r="F954" s="321"/>
      <c r="G954" s="321"/>
      <c r="H954" s="321"/>
      <c r="I954" s="321"/>
      <c r="J954" s="321"/>
      <c r="K954" s="321"/>
      <c r="L954" s="321"/>
      <c r="M954" s="321"/>
      <c r="N954" s="494"/>
      <c r="O954" s="321"/>
      <c r="P954" s="321"/>
      <c r="Q954" s="321"/>
      <c r="R954" s="321"/>
      <c r="S954" s="321"/>
      <c r="T954" s="321"/>
      <c r="U954" s="321"/>
      <c r="V954" s="321"/>
      <c r="W954" s="321"/>
      <c r="X954" s="321"/>
      <c r="Y954" s="437">
        <f>Y953</f>
        <v>0</v>
      </c>
      <c r="Z954" s="437">
        <f t="shared" ref="Z954" si="2866">Z953</f>
        <v>0</v>
      </c>
      <c r="AA954" s="437">
        <f t="shared" ref="AA954" si="2867">AA953</f>
        <v>0</v>
      </c>
      <c r="AB954" s="437">
        <f t="shared" ref="AB954" si="2868">AB953</f>
        <v>0</v>
      </c>
      <c r="AC954" s="437">
        <f t="shared" ref="AC954" si="2869">AC953</f>
        <v>0</v>
      </c>
      <c r="AD954" s="437">
        <f t="shared" ref="AD954" si="2870">AD953</f>
        <v>0</v>
      </c>
      <c r="AE954" s="437">
        <f t="shared" ref="AE954" si="2871">AE953</f>
        <v>0</v>
      </c>
      <c r="AF954" s="437">
        <f t="shared" ref="AF954" si="2872">AF953</f>
        <v>0</v>
      </c>
      <c r="AG954" s="437">
        <f t="shared" ref="AG954" si="2873">AG953</f>
        <v>0</v>
      </c>
      <c r="AH954" s="437">
        <f t="shared" ref="AH954" si="2874">AH953</f>
        <v>0</v>
      </c>
      <c r="AI954" s="437">
        <f t="shared" ref="AI954" si="2875">AI953</f>
        <v>0</v>
      </c>
      <c r="AJ954" s="437">
        <f t="shared" ref="AJ954" si="2876">AJ953</f>
        <v>0</v>
      </c>
      <c r="AK954" s="437">
        <f t="shared" ref="AK954" si="2877">AK953</f>
        <v>0</v>
      </c>
      <c r="AL954" s="437">
        <f t="shared" ref="AL954" si="2878">AL953</f>
        <v>0</v>
      </c>
      <c r="AM954" s="323"/>
    </row>
    <row r="955" spans="1:39" ht="15" hidden="1" customHeight="1" outlineLevel="1">
      <c r="A955" s="567"/>
      <c r="B955" s="324"/>
      <c r="C955" s="325"/>
      <c r="D955" s="325"/>
      <c r="E955" s="325"/>
      <c r="F955" s="325"/>
      <c r="G955" s="325"/>
      <c r="H955" s="325"/>
      <c r="I955" s="325"/>
      <c r="J955" s="325"/>
      <c r="K955" s="325"/>
      <c r="L955" s="325"/>
      <c r="M955" s="325"/>
      <c r="N955" s="326"/>
      <c r="O955" s="325"/>
      <c r="P955" s="325"/>
      <c r="Q955" s="325"/>
      <c r="R955" s="325"/>
      <c r="S955" s="325"/>
      <c r="T955" s="325"/>
      <c r="U955" s="325"/>
      <c r="V955" s="325"/>
      <c r="W955" s="325"/>
      <c r="X955" s="325"/>
      <c r="Y955" s="438"/>
      <c r="Z955" s="439"/>
      <c r="AA955" s="439"/>
      <c r="AB955" s="439"/>
      <c r="AC955" s="439"/>
      <c r="AD955" s="439"/>
      <c r="AE955" s="439"/>
      <c r="AF955" s="439"/>
      <c r="AG955" s="439"/>
      <c r="AH955" s="439"/>
      <c r="AI955" s="439"/>
      <c r="AJ955" s="439"/>
      <c r="AK955" s="439"/>
      <c r="AL955" s="439"/>
      <c r="AM955" s="328"/>
    </row>
    <row r="956" spans="1:39" ht="15" hidden="1" customHeight="1" outlineLevel="1">
      <c r="A956" s="567">
        <v>2</v>
      </c>
      <c r="B956" s="454" t="s">
        <v>96</v>
      </c>
      <c r="C956" s="317" t="s">
        <v>25</v>
      </c>
      <c r="D956" s="321"/>
      <c r="E956" s="321"/>
      <c r="F956" s="321"/>
      <c r="G956" s="321"/>
      <c r="H956" s="321"/>
      <c r="I956" s="321"/>
      <c r="J956" s="321"/>
      <c r="K956" s="321"/>
      <c r="L956" s="321"/>
      <c r="M956" s="321"/>
      <c r="N956" s="317"/>
      <c r="O956" s="321"/>
      <c r="P956" s="321"/>
      <c r="Q956" s="321"/>
      <c r="R956" s="321"/>
      <c r="S956" s="321"/>
      <c r="T956" s="321"/>
      <c r="U956" s="321"/>
      <c r="V956" s="321"/>
      <c r="W956" s="321"/>
      <c r="X956" s="321"/>
      <c r="Y956" s="441"/>
      <c r="Z956" s="441"/>
      <c r="AA956" s="441"/>
      <c r="AB956" s="441"/>
      <c r="AC956" s="441"/>
      <c r="AD956" s="441"/>
      <c r="AE956" s="441"/>
      <c r="AF956" s="436"/>
      <c r="AG956" s="436"/>
      <c r="AH956" s="436"/>
      <c r="AI956" s="436"/>
      <c r="AJ956" s="436"/>
      <c r="AK956" s="436"/>
      <c r="AL956" s="436"/>
      <c r="AM956" s="322">
        <f>SUM(Y956:AL956)</f>
        <v>0</v>
      </c>
    </row>
    <row r="957" spans="1:39" ht="15" hidden="1" customHeight="1" outlineLevel="1">
      <c r="A957" s="567"/>
      <c r="B957" s="320" t="s">
        <v>349</v>
      </c>
      <c r="C957" s="317" t="s">
        <v>164</v>
      </c>
      <c r="D957" s="321"/>
      <c r="E957" s="321"/>
      <c r="F957" s="321"/>
      <c r="G957" s="321"/>
      <c r="H957" s="321"/>
      <c r="I957" s="321"/>
      <c r="J957" s="321"/>
      <c r="K957" s="321"/>
      <c r="L957" s="321"/>
      <c r="M957" s="321"/>
      <c r="N957" s="494"/>
      <c r="O957" s="321"/>
      <c r="P957" s="321"/>
      <c r="Q957" s="321"/>
      <c r="R957" s="321"/>
      <c r="S957" s="321"/>
      <c r="T957" s="321"/>
      <c r="U957" s="321"/>
      <c r="V957" s="321"/>
      <c r="W957" s="321"/>
      <c r="X957" s="321"/>
      <c r="Y957" s="437">
        <f>Y956</f>
        <v>0</v>
      </c>
      <c r="Z957" s="437">
        <f t="shared" ref="Z957" si="2879">Z956</f>
        <v>0</v>
      </c>
      <c r="AA957" s="437">
        <f t="shared" ref="AA957" si="2880">AA956</f>
        <v>0</v>
      </c>
      <c r="AB957" s="437">
        <f t="shared" ref="AB957" si="2881">AB956</f>
        <v>0</v>
      </c>
      <c r="AC957" s="437">
        <f t="shared" ref="AC957" si="2882">AC956</f>
        <v>0</v>
      </c>
      <c r="AD957" s="437">
        <f t="shared" ref="AD957" si="2883">AD956</f>
        <v>0</v>
      </c>
      <c r="AE957" s="437">
        <f t="shared" ref="AE957" si="2884">AE956</f>
        <v>0</v>
      </c>
      <c r="AF957" s="437">
        <f t="shared" ref="AF957" si="2885">AF956</f>
        <v>0</v>
      </c>
      <c r="AG957" s="437">
        <f t="shared" ref="AG957" si="2886">AG956</f>
        <v>0</v>
      </c>
      <c r="AH957" s="437">
        <f t="shared" ref="AH957" si="2887">AH956</f>
        <v>0</v>
      </c>
      <c r="AI957" s="437">
        <f t="shared" ref="AI957" si="2888">AI956</f>
        <v>0</v>
      </c>
      <c r="AJ957" s="437">
        <f t="shared" ref="AJ957" si="2889">AJ956</f>
        <v>0</v>
      </c>
      <c r="AK957" s="437">
        <f t="shared" ref="AK957" si="2890">AK956</f>
        <v>0</v>
      </c>
      <c r="AL957" s="437">
        <f t="shared" ref="AL957" si="2891">AL956</f>
        <v>0</v>
      </c>
      <c r="AM957" s="323"/>
    </row>
    <row r="958" spans="1:39" ht="15" hidden="1" customHeight="1" outlineLevel="1">
      <c r="A958" s="567"/>
      <c r="B958" s="324"/>
      <c r="C958" s="325"/>
      <c r="D958" s="330"/>
      <c r="E958" s="330"/>
      <c r="F958" s="330"/>
      <c r="G958" s="330"/>
      <c r="H958" s="330"/>
      <c r="I958" s="330"/>
      <c r="J958" s="330"/>
      <c r="K958" s="330"/>
      <c r="L958" s="330"/>
      <c r="M958" s="330"/>
      <c r="N958" s="326"/>
      <c r="O958" s="330"/>
      <c r="P958" s="330"/>
      <c r="Q958" s="330"/>
      <c r="R958" s="330"/>
      <c r="S958" s="330"/>
      <c r="T958" s="330"/>
      <c r="U958" s="330"/>
      <c r="V958" s="330"/>
      <c r="W958" s="330"/>
      <c r="X958" s="330"/>
      <c r="Y958" s="438"/>
      <c r="Z958" s="439"/>
      <c r="AA958" s="439"/>
      <c r="AB958" s="439"/>
      <c r="AC958" s="439"/>
      <c r="AD958" s="439"/>
      <c r="AE958" s="439"/>
      <c r="AF958" s="439"/>
      <c r="AG958" s="439"/>
      <c r="AH958" s="439"/>
      <c r="AI958" s="439"/>
      <c r="AJ958" s="439"/>
      <c r="AK958" s="439"/>
      <c r="AL958" s="439"/>
      <c r="AM958" s="328"/>
    </row>
    <row r="959" spans="1:39" ht="15" hidden="1" customHeight="1" outlineLevel="1">
      <c r="A959" s="567">
        <v>3</v>
      </c>
      <c r="B959" s="454" t="s">
        <v>97</v>
      </c>
      <c r="C959" s="317" t="s">
        <v>25</v>
      </c>
      <c r="D959" s="321"/>
      <c r="E959" s="321"/>
      <c r="F959" s="321"/>
      <c r="G959" s="321"/>
      <c r="H959" s="321"/>
      <c r="I959" s="321"/>
      <c r="J959" s="321"/>
      <c r="K959" s="321"/>
      <c r="L959" s="321"/>
      <c r="M959" s="321"/>
      <c r="N959" s="317"/>
      <c r="O959" s="321"/>
      <c r="P959" s="321"/>
      <c r="Q959" s="321"/>
      <c r="R959" s="321"/>
      <c r="S959" s="321"/>
      <c r="T959" s="321"/>
      <c r="U959" s="321"/>
      <c r="V959" s="321"/>
      <c r="W959" s="321"/>
      <c r="X959" s="321"/>
      <c r="Y959" s="441"/>
      <c r="Z959" s="441"/>
      <c r="AA959" s="441"/>
      <c r="AB959" s="441"/>
      <c r="AC959" s="441"/>
      <c r="AD959" s="441"/>
      <c r="AE959" s="441"/>
      <c r="AF959" s="436"/>
      <c r="AG959" s="436"/>
      <c r="AH959" s="436"/>
      <c r="AI959" s="436"/>
      <c r="AJ959" s="436"/>
      <c r="AK959" s="436"/>
      <c r="AL959" s="436"/>
      <c r="AM959" s="322">
        <f>SUM(Y959:AL959)</f>
        <v>0</v>
      </c>
    </row>
    <row r="960" spans="1:39" ht="15" hidden="1" customHeight="1" outlineLevel="1">
      <c r="A960" s="567"/>
      <c r="B960" s="320" t="s">
        <v>349</v>
      </c>
      <c r="C960" s="317" t="s">
        <v>164</v>
      </c>
      <c r="D960" s="321"/>
      <c r="E960" s="321"/>
      <c r="F960" s="321"/>
      <c r="G960" s="321"/>
      <c r="H960" s="321"/>
      <c r="I960" s="321"/>
      <c r="J960" s="321"/>
      <c r="K960" s="321"/>
      <c r="L960" s="321"/>
      <c r="M960" s="321"/>
      <c r="N960" s="494"/>
      <c r="O960" s="321"/>
      <c r="P960" s="321"/>
      <c r="Q960" s="321"/>
      <c r="R960" s="321"/>
      <c r="S960" s="321"/>
      <c r="T960" s="321"/>
      <c r="U960" s="321"/>
      <c r="V960" s="321"/>
      <c r="W960" s="321"/>
      <c r="X960" s="321"/>
      <c r="Y960" s="437">
        <f>Y959</f>
        <v>0</v>
      </c>
      <c r="Z960" s="437">
        <f t="shared" ref="Z960" si="2892">Z959</f>
        <v>0</v>
      </c>
      <c r="AA960" s="437">
        <f t="shared" ref="AA960" si="2893">AA959</f>
        <v>0</v>
      </c>
      <c r="AB960" s="437">
        <f t="shared" ref="AB960" si="2894">AB959</f>
        <v>0</v>
      </c>
      <c r="AC960" s="437">
        <f t="shared" ref="AC960" si="2895">AC959</f>
        <v>0</v>
      </c>
      <c r="AD960" s="437">
        <f t="shared" ref="AD960" si="2896">AD959</f>
        <v>0</v>
      </c>
      <c r="AE960" s="437">
        <f t="shared" ref="AE960" si="2897">AE959</f>
        <v>0</v>
      </c>
      <c r="AF960" s="437">
        <f t="shared" ref="AF960" si="2898">AF959</f>
        <v>0</v>
      </c>
      <c r="AG960" s="437">
        <f t="shared" ref="AG960" si="2899">AG959</f>
        <v>0</v>
      </c>
      <c r="AH960" s="437">
        <f t="shared" ref="AH960" si="2900">AH959</f>
        <v>0</v>
      </c>
      <c r="AI960" s="437">
        <f t="shared" ref="AI960" si="2901">AI959</f>
        <v>0</v>
      </c>
      <c r="AJ960" s="437">
        <f t="shared" ref="AJ960" si="2902">AJ959</f>
        <v>0</v>
      </c>
      <c r="AK960" s="437">
        <f t="shared" ref="AK960" si="2903">AK959</f>
        <v>0</v>
      </c>
      <c r="AL960" s="437">
        <f t="shared" ref="AL960" si="2904">AL959</f>
        <v>0</v>
      </c>
      <c r="AM960" s="323"/>
    </row>
    <row r="961" spans="1:39" ht="15" hidden="1" customHeight="1" outlineLevel="1">
      <c r="A961" s="567"/>
      <c r="B961" s="320"/>
      <c r="C961" s="331"/>
      <c r="D961" s="317"/>
      <c r="E961" s="317"/>
      <c r="F961" s="317"/>
      <c r="G961" s="317"/>
      <c r="H961" s="317"/>
      <c r="I961" s="317"/>
      <c r="J961" s="317"/>
      <c r="K961" s="317"/>
      <c r="L961" s="317"/>
      <c r="M961" s="317"/>
      <c r="N961" s="317"/>
      <c r="O961" s="317"/>
      <c r="P961" s="317"/>
      <c r="Q961" s="317"/>
      <c r="R961" s="317"/>
      <c r="S961" s="317"/>
      <c r="T961" s="317"/>
      <c r="U961" s="317"/>
      <c r="V961" s="317"/>
      <c r="W961" s="317"/>
      <c r="X961" s="317"/>
      <c r="Y961" s="438"/>
      <c r="Z961" s="438"/>
      <c r="AA961" s="438"/>
      <c r="AB961" s="438"/>
      <c r="AC961" s="438"/>
      <c r="AD961" s="438"/>
      <c r="AE961" s="438"/>
      <c r="AF961" s="438"/>
      <c r="AG961" s="438"/>
      <c r="AH961" s="438"/>
      <c r="AI961" s="438"/>
      <c r="AJ961" s="438"/>
      <c r="AK961" s="438"/>
      <c r="AL961" s="438"/>
      <c r="AM961" s="332"/>
    </row>
    <row r="962" spans="1:39" ht="15" hidden="1" customHeight="1" outlineLevel="1">
      <c r="A962" s="567">
        <v>4</v>
      </c>
      <c r="B962" s="454" t="s">
        <v>98</v>
      </c>
      <c r="C962" s="317" t="s">
        <v>25</v>
      </c>
      <c r="D962" s="321"/>
      <c r="E962" s="321"/>
      <c r="F962" s="321"/>
      <c r="G962" s="321"/>
      <c r="H962" s="321"/>
      <c r="I962" s="321"/>
      <c r="J962" s="321"/>
      <c r="K962" s="321"/>
      <c r="L962" s="321"/>
      <c r="M962" s="321"/>
      <c r="N962" s="317"/>
      <c r="O962" s="321"/>
      <c r="P962" s="321"/>
      <c r="Q962" s="321"/>
      <c r="R962" s="321"/>
      <c r="S962" s="321"/>
      <c r="T962" s="321"/>
      <c r="U962" s="321"/>
      <c r="V962" s="321"/>
      <c r="W962" s="321"/>
      <c r="X962" s="321"/>
      <c r="Y962" s="441"/>
      <c r="Z962" s="441"/>
      <c r="AA962" s="441"/>
      <c r="AB962" s="441"/>
      <c r="AC962" s="441"/>
      <c r="AD962" s="441"/>
      <c r="AE962" s="441"/>
      <c r="AF962" s="436"/>
      <c r="AG962" s="436"/>
      <c r="AH962" s="436"/>
      <c r="AI962" s="436"/>
      <c r="AJ962" s="436"/>
      <c r="AK962" s="436"/>
      <c r="AL962" s="436"/>
      <c r="AM962" s="322">
        <f>SUM(Y962:AL962)</f>
        <v>0</v>
      </c>
    </row>
    <row r="963" spans="1:39" ht="15" hidden="1" customHeight="1" outlineLevel="1">
      <c r="A963" s="567"/>
      <c r="B963" s="320" t="s">
        <v>349</v>
      </c>
      <c r="C963" s="317" t="s">
        <v>164</v>
      </c>
      <c r="D963" s="321"/>
      <c r="E963" s="321"/>
      <c r="F963" s="321"/>
      <c r="G963" s="321"/>
      <c r="H963" s="321"/>
      <c r="I963" s="321"/>
      <c r="J963" s="321"/>
      <c r="K963" s="321"/>
      <c r="L963" s="321"/>
      <c r="M963" s="321"/>
      <c r="N963" s="494"/>
      <c r="O963" s="321"/>
      <c r="P963" s="321"/>
      <c r="Q963" s="321"/>
      <c r="R963" s="321"/>
      <c r="S963" s="321"/>
      <c r="T963" s="321"/>
      <c r="U963" s="321"/>
      <c r="V963" s="321"/>
      <c r="W963" s="321"/>
      <c r="X963" s="321"/>
      <c r="Y963" s="437">
        <f>Y962</f>
        <v>0</v>
      </c>
      <c r="Z963" s="437">
        <f t="shared" ref="Z963" si="2905">Z962</f>
        <v>0</v>
      </c>
      <c r="AA963" s="437">
        <f t="shared" ref="AA963" si="2906">AA962</f>
        <v>0</v>
      </c>
      <c r="AB963" s="437">
        <f t="shared" ref="AB963" si="2907">AB962</f>
        <v>0</v>
      </c>
      <c r="AC963" s="437">
        <f t="shared" ref="AC963" si="2908">AC962</f>
        <v>0</v>
      </c>
      <c r="AD963" s="437">
        <f t="shared" ref="AD963" si="2909">AD962</f>
        <v>0</v>
      </c>
      <c r="AE963" s="437">
        <f t="shared" ref="AE963" si="2910">AE962</f>
        <v>0</v>
      </c>
      <c r="AF963" s="437">
        <f t="shared" ref="AF963" si="2911">AF962</f>
        <v>0</v>
      </c>
      <c r="AG963" s="437">
        <f t="shared" ref="AG963" si="2912">AG962</f>
        <v>0</v>
      </c>
      <c r="AH963" s="437">
        <f t="shared" ref="AH963" si="2913">AH962</f>
        <v>0</v>
      </c>
      <c r="AI963" s="437">
        <f t="shared" ref="AI963" si="2914">AI962</f>
        <v>0</v>
      </c>
      <c r="AJ963" s="437">
        <f t="shared" ref="AJ963" si="2915">AJ962</f>
        <v>0</v>
      </c>
      <c r="AK963" s="437">
        <f t="shared" ref="AK963" si="2916">AK962</f>
        <v>0</v>
      </c>
      <c r="AL963" s="437">
        <f t="shared" ref="AL963" si="2917">AL962</f>
        <v>0</v>
      </c>
      <c r="AM963" s="323"/>
    </row>
    <row r="964" spans="1:39" ht="15" hidden="1" customHeight="1" outlineLevel="1">
      <c r="A964" s="567"/>
      <c r="B964" s="320"/>
      <c r="C964" s="331"/>
      <c r="D964" s="330"/>
      <c r="E964" s="330"/>
      <c r="F964" s="330"/>
      <c r="G964" s="330"/>
      <c r="H964" s="330"/>
      <c r="I964" s="330"/>
      <c r="J964" s="330"/>
      <c r="K964" s="330"/>
      <c r="L964" s="330"/>
      <c r="M964" s="330"/>
      <c r="N964" s="317"/>
      <c r="O964" s="330"/>
      <c r="P964" s="330"/>
      <c r="Q964" s="330"/>
      <c r="R964" s="330"/>
      <c r="S964" s="330"/>
      <c r="T964" s="330"/>
      <c r="U964" s="330"/>
      <c r="V964" s="330"/>
      <c r="W964" s="330"/>
      <c r="X964" s="330"/>
      <c r="Y964" s="438"/>
      <c r="Z964" s="438"/>
      <c r="AA964" s="438"/>
      <c r="AB964" s="438"/>
      <c r="AC964" s="438"/>
      <c r="AD964" s="438"/>
      <c r="AE964" s="438"/>
      <c r="AF964" s="438"/>
      <c r="AG964" s="438"/>
      <c r="AH964" s="438"/>
      <c r="AI964" s="438"/>
      <c r="AJ964" s="438"/>
      <c r="AK964" s="438"/>
      <c r="AL964" s="438"/>
      <c r="AM964" s="332"/>
    </row>
    <row r="965" spans="1:39" ht="15" hidden="1" customHeight="1" outlineLevel="1">
      <c r="A965" s="567">
        <v>5</v>
      </c>
      <c r="B965" s="454" t="s">
        <v>99</v>
      </c>
      <c r="C965" s="317" t="s">
        <v>25</v>
      </c>
      <c r="D965" s="321"/>
      <c r="E965" s="321"/>
      <c r="F965" s="321"/>
      <c r="G965" s="321"/>
      <c r="H965" s="321"/>
      <c r="I965" s="321"/>
      <c r="J965" s="321"/>
      <c r="K965" s="321"/>
      <c r="L965" s="321"/>
      <c r="M965" s="321"/>
      <c r="N965" s="317"/>
      <c r="O965" s="321"/>
      <c r="P965" s="321"/>
      <c r="Q965" s="321"/>
      <c r="R965" s="321"/>
      <c r="S965" s="321"/>
      <c r="T965" s="321"/>
      <c r="U965" s="321"/>
      <c r="V965" s="321"/>
      <c r="W965" s="321"/>
      <c r="X965" s="321"/>
      <c r="Y965" s="441"/>
      <c r="Z965" s="441"/>
      <c r="AA965" s="441"/>
      <c r="AB965" s="441"/>
      <c r="AC965" s="441"/>
      <c r="AD965" s="441"/>
      <c r="AE965" s="441"/>
      <c r="AF965" s="436"/>
      <c r="AG965" s="436"/>
      <c r="AH965" s="436"/>
      <c r="AI965" s="436"/>
      <c r="AJ965" s="436"/>
      <c r="AK965" s="436"/>
      <c r="AL965" s="436"/>
      <c r="AM965" s="322">
        <f>SUM(Y965:AL965)</f>
        <v>0</v>
      </c>
    </row>
    <row r="966" spans="1:39" ht="15" hidden="1" customHeight="1" outlineLevel="1">
      <c r="A966" s="567"/>
      <c r="B966" s="320" t="s">
        <v>349</v>
      </c>
      <c r="C966" s="317" t="s">
        <v>164</v>
      </c>
      <c r="D966" s="321"/>
      <c r="E966" s="321"/>
      <c r="F966" s="321"/>
      <c r="G966" s="321"/>
      <c r="H966" s="321"/>
      <c r="I966" s="321"/>
      <c r="J966" s="321"/>
      <c r="K966" s="321"/>
      <c r="L966" s="321"/>
      <c r="M966" s="321"/>
      <c r="N966" s="494"/>
      <c r="O966" s="321"/>
      <c r="P966" s="321"/>
      <c r="Q966" s="321"/>
      <c r="R966" s="321"/>
      <c r="S966" s="321"/>
      <c r="T966" s="321"/>
      <c r="U966" s="321"/>
      <c r="V966" s="321"/>
      <c r="W966" s="321"/>
      <c r="X966" s="321"/>
      <c r="Y966" s="437">
        <f>Y965</f>
        <v>0</v>
      </c>
      <c r="Z966" s="437">
        <f t="shared" ref="Z966" si="2918">Z965</f>
        <v>0</v>
      </c>
      <c r="AA966" s="437">
        <f t="shared" ref="AA966" si="2919">AA965</f>
        <v>0</v>
      </c>
      <c r="AB966" s="437">
        <f t="shared" ref="AB966" si="2920">AB965</f>
        <v>0</v>
      </c>
      <c r="AC966" s="437">
        <f t="shared" ref="AC966" si="2921">AC965</f>
        <v>0</v>
      </c>
      <c r="AD966" s="437">
        <f t="shared" ref="AD966" si="2922">AD965</f>
        <v>0</v>
      </c>
      <c r="AE966" s="437">
        <f t="shared" ref="AE966" si="2923">AE965</f>
        <v>0</v>
      </c>
      <c r="AF966" s="437">
        <f t="shared" ref="AF966" si="2924">AF965</f>
        <v>0</v>
      </c>
      <c r="AG966" s="437">
        <f t="shared" ref="AG966" si="2925">AG965</f>
        <v>0</v>
      </c>
      <c r="AH966" s="437">
        <f t="shared" ref="AH966" si="2926">AH965</f>
        <v>0</v>
      </c>
      <c r="AI966" s="437">
        <f t="shared" ref="AI966" si="2927">AI965</f>
        <v>0</v>
      </c>
      <c r="AJ966" s="437">
        <f t="shared" ref="AJ966" si="2928">AJ965</f>
        <v>0</v>
      </c>
      <c r="AK966" s="437">
        <f t="shared" ref="AK966" si="2929">AK965</f>
        <v>0</v>
      </c>
      <c r="AL966" s="437">
        <f t="shared" ref="AL966" si="2930">AL965</f>
        <v>0</v>
      </c>
      <c r="AM966" s="323"/>
    </row>
    <row r="967" spans="1:39" ht="15" hidden="1" customHeight="1" outlineLevel="1">
      <c r="A967" s="567"/>
      <c r="B967" s="320"/>
      <c r="C967" s="317"/>
      <c r="D967" s="317"/>
      <c r="E967" s="317"/>
      <c r="F967" s="317"/>
      <c r="G967" s="317"/>
      <c r="H967" s="317"/>
      <c r="I967" s="317"/>
      <c r="J967" s="317"/>
      <c r="K967" s="317"/>
      <c r="L967" s="317"/>
      <c r="M967" s="317"/>
      <c r="N967" s="317"/>
      <c r="O967" s="317"/>
      <c r="P967" s="317"/>
      <c r="Q967" s="317"/>
      <c r="R967" s="317"/>
      <c r="S967" s="317"/>
      <c r="T967" s="317"/>
      <c r="U967" s="317"/>
      <c r="V967" s="317"/>
      <c r="W967" s="317"/>
      <c r="X967" s="317"/>
      <c r="Y967" s="448"/>
      <c r="Z967" s="449"/>
      <c r="AA967" s="449"/>
      <c r="AB967" s="449"/>
      <c r="AC967" s="449"/>
      <c r="AD967" s="449"/>
      <c r="AE967" s="449"/>
      <c r="AF967" s="449"/>
      <c r="AG967" s="449"/>
      <c r="AH967" s="449"/>
      <c r="AI967" s="449"/>
      <c r="AJ967" s="449"/>
      <c r="AK967" s="449"/>
      <c r="AL967" s="449"/>
      <c r="AM967" s="323"/>
    </row>
    <row r="968" spans="1:39" ht="15.75" hidden="1" outlineLevel="1">
      <c r="A968" s="567"/>
      <c r="B968" s="345" t="s">
        <v>511</v>
      </c>
      <c r="C968" s="315"/>
      <c r="D968" s="315"/>
      <c r="E968" s="315"/>
      <c r="F968" s="315"/>
      <c r="G968" s="315"/>
      <c r="H968" s="315"/>
      <c r="I968" s="315"/>
      <c r="J968" s="315"/>
      <c r="K968" s="315"/>
      <c r="L968" s="315"/>
      <c r="M968" s="315"/>
      <c r="N968" s="316"/>
      <c r="O968" s="315"/>
      <c r="P968" s="315"/>
      <c r="Q968" s="315"/>
      <c r="R968" s="315"/>
      <c r="S968" s="315"/>
      <c r="T968" s="315"/>
      <c r="U968" s="315"/>
      <c r="V968" s="315"/>
      <c r="W968" s="315"/>
      <c r="X968" s="315"/>
      <c r="Y968" s="440"/>
      <c r="Z968" s="440"/>
      <c r="AA968" s="440"/>
      <c r="AB968" s="440"/>
      <c r="AC968" s="440"/>
      <c r="AD968" s="440"/>
      <c r="AE968" s="440"/>
      <c r="AF968" s="440"/>
      <c r="AG968" s="440"/>
      <c r="AH968" s="440"/>
      <c r="AI968" s="440"/>
      <c r="AJ968" s="440"/>
      <c r="AK968" s="440"/>
      <c r="AL968" s="440"/>
      <c r="AM968" s="318"/>
    </row>
    <row r="969" spans="1:39" ht="15" hidden="1" customHeight="1" outlineLevel="1">
      <c r="A969" s="567">
        <v>6</v>
      </c>
      <c r="B969" s="454" t="s">
        <v>100</v>
      </c>
      <c r="C969" s="317" t="s">
        <v>25</v>
      </c>
      <c r="D969" s="321"/>
      <c r="E969" s="321"/>
      <c r="F969" s="321"/>
      <c r="G969" s="321"/>
      <c r="H969" s="321"/>
      <c r="I969" s="321"/>
      <c r="J969" s="321"/>
      <c r="K969" s="321"/>
      <c r="L969" s="321"/>
      <c r="M969" s="321"/>
      <c r="N969" s="321">
        <v>12</v>
      </c>
      <c r="O969" s="321"/>
      <c r="P969" s="321"/>
      <c r="Q969" s="321"/>
      <c r="R969" s="321"/>
      <c r="S969" s="321"/>
      <c r="T969" s="321"/>
      <c r="U969" s="321"/>
      <c r="V969" s="321"/>
      <c r="W969" s="321"/>
      <c r="X969" s="321"/>
      <c r="Y969" s="441"/>
      <c r="Z969" s="441"/>
      <c r="AA969" s="441"/>
      <c r="AB969" s="441"/>
      <c r="AC969" s="441"/>
      <c r="AD969" s="441"/>
      <c r="AE969" s="441"/>
      <c r="AF969" s="441"/>
      <c r="AG969" s="441"/>
      <c r="AH969" s="441"/>
      <c r="AI969" s="441"/>
      <c r="AJ969" s="441"/>
      <c r="AK969" s="441"/>
      <c r="AL969" s="441"/>
      <c r="AM969" s="322">
        <f>SUM(Y969:AL969)</f>
        <v>0</v>
      </c>
    </row>
    <row r="970" spans="1:39" ht="15" hidden="1" customHeight="1" outlineLevel="1">
      <c r="A970" s="567"/>
      <c r="B970" s="320" t="s">
        <v>349</v>
      </c>
      <c r="C970" s="317" t="s">
        <v>164</v>
      </c>
      <c r="D970" s="321"/>
      <c r="E970" s="321"/>
      <c r="F970" s="321"/>
      <c r="G970" s="321"/>
      <c r="H970" s="321"/>
      <c r="I970" s="321"/>
      <c r="J970" s="321"/>
      <c r="K970" s="321"/>
      <c r="L970" s="321"/>
      <c r="M970" s="321"/>
      <c r="N970" s="321">
        <f>N969</f>
        <v>12</v>
      </c>
      <c r="O970" s="321"/>
      <c r="P970" s="321"/>
      <c r="Q970" s="321"/>
      <c r="R970" s="321"/>
      <c r="S970" s="321"/>
      <c r="T970" s="321"/>
      <c r="U970" s="321"/>
      <c r="V970" s="321"/>
      <c r="W970" s="321"/>
      <c r="X970" s="321"/>
      <c r="Y970" s="437">
        <f>Y969</f>
        <v>0</v>
      </c>
      <c r="Z970" s="437">
        <f t="shared" ref="Z970" si="2931">Z969</f>
        <v>0</v>
      </c>
      <c r="AA970" s="437">
        <f t="shared" ref="AA970" si="2932">AA969</f>
        <v>0</v>
      </c>
      <c r="AB970" s="437">
        <f t="shared" ref="AB970" si="2933">AB969</f>
        <v>0</v>
      </c>
      <c r="AC970" s="437">
        <f t="shared" ref="AC970" si="2934">AC969</f>
        <v>0</v>
      </c>
      <c r="AD970" s="437">
        <f t="shared" ref="AD970" si="2935">AD969</f>
        <v>0</v>
      </c>
      <c r="AE970" s="437">
        <f t="shared" ref="AE970" si="2936">AE969</f>
        <v>0</v>
      </c>
      <c r="AF970" s="437">
        <f t="shared" ref="AF970" si="2937">AF969</f>
        <v>0</v>
      </c>
      <c r="AG970" s="437">
        <f t="shared" ref="AG970" si="2938">AG969</f>
        <v>0</v>
      </c>
      <c r="AH970" s="437">
        <f t="shared" ref="AH970" si="2939">AH969</f>
        <v>0</v>
      </c>
      <c r="AI970" s="437">
        <f t="shared" ref="AI970" si="2940">AI969</f>
        <v>0</v>
      </c>
      <c r="AJ970" s="437">
        <f t="shared" ref="AJ970" si="2941">AJ969</f>
        <v>0</v>
      </c>
      <c r="AK970" s="437">
        <f t="shared" ref="AK970" si="2942">AK969</f>
        <v>0</v>
      </c>
      <c r="AL970" s="437">
        <f t="shared" ref="AL970" si="2943">AL969</f>
        <v>0</v>
      </c>
      <c r="AM970" s="337"/>
    </row>
    <row r="971" spans="1:39" ht="15" hidden="1" customHeight="1" outlineLevel="1">
      <c r="A971" s="567"/>
      <c r="B971" s="336"/>
      <c r="C971" s="338"/>
      <c r="D971" s="317"/>
      <c r="E971" s="317"/>
      <c r="F971" s="317"/>
      <c r="G971" s="317"/>
      <c r="H971" s="317"/>
      <c r="I971" s="317"/>
      <c r="J971" s="317"/>
      <c r="K971" s="317"/>
      <c r="L971" s="317"/>
      <c r="M971" s="317"/>
      <c r="N971" s="317"/>
      <c r="O971" s="317"/>
      <c r="P971" s="317"/>
      <c r="Q971" s="317"/>
      <c r="R971" s="317"/>
      <c r="S971" s="317"/>
      <c r="T971" s="317"/>
      <c r="U971" s="317"/>
      <c r="V971" s="317"/>
      <c r="W971" s="317"/>
      <c r="X971" s="317"/>
      <c r="Y971" s="442"/>
      <c r="Z971" s="442"/>
      <c r="AA971" s="442"/>
      <c r="AB971" s="442"/>
      <c r="AC971" s="442"/>
      <c r="AD971" s="442"/>
      <c r="AE971" s="442"/>
      <c r="AF971" s="442"/>
      <c r="AG971" s="442"/>
      <c r="AH971" s="442"/>
      <c r="AI971" s="442"/>
      <c r="AJ971" s="442"/>
      <c r="AK971" s="442"/>
      <c r="AL971" s="442"/>
      <c r="AM971" s="339"/>
    </row>
    <row r="972" spans="1:39" ht="15" hidden="1" customHeight="1" outlineLevel="1">
      <c r="A972" s="567">
        <v>7</v>
      </c>
      <c r="B972" s="454" t="s">
        <v>101</v>
      </c>
      <c r="C972" s="317" t="s">
        <v>25</v>
      </c>
      <c r="D972" s="321"/>
      <c r="E972" s="321"/>
      <c r="F972" s="321"/>
      <c r="G972" s="321"/>
      <c r="H972" s="321"/>
      <c r="I972" s="321"/>
      <c r="J972" s="321"/>
      <c r="K972" s="321"/>
      <c r="L972" s="321"/>
      <c r="M972" s="321"/>
      <c r="N972" s="321">
        <v>12</v>
      </c>
      <c r="O972" s="321"/>
      <c r="P972" s="321"/>
      <c r="Q972" s="321"/>
      <c r="R972" s="321"/>
      <c r="S972" s="321"/>
      <c r="T972" s="321"/>
      <c r="U972" s="321"/>
      <c r="V972" s="321"/>
      <c r="W972" s="321"/>
      <c r="X972" s="321"/>
      <c r="Y972" s="441"/>
      <c r="Z972" s="441"/>
      <c r="AA972" s="441"/>
      <c r="AB972" s="441"/>
      <c r="AC972" s="441"/>
      <c r="AD972" s="441"/>
      <c r="AE972" s="441"/>
      <c r="AF972" s="441"/>
      <c r="AG972" s="441"/>
      <c r="AH972" s="441"/>
      <c r="AI972" s="441"/>
      <c r="AJ972" s="441"/>
      <c r="AK972" s="441"/>
      <c r="AL972" s="441"/>
      <c r="AM972" s="322">
        <f>SUM(Y972:AL972)</f>
        <v>0</v>
      </c>
    </row>
    <row r="973" spans="1:39" ht="15" hidden="1" customHeight="1" outlineLevel="1">
      <c r="A973" s="567"/>
      <c r="B973" s="320" t="s">
        <v>349</v>
      </c>
      <c r="C973" s="317" t="s">
        <v>164</v>
      </c>
      <c r="D973" s="321"/>
      <c r="E973" s="321"/>
      <c r="F973" s="321"/>
      <c r="G973" s="321"/>
      <c r="H973" s="321"/>
      <c r="I973" s="321"/>
      <c r="J973" s="321"/>
      <c r="K973" s="321"/>
      <c r="L973" s="321"/>
      <c r="M973" s="321"/>
      <c r="N973" s="321">
        <f>N972</f>
        <v>12</v>
      </c>
      <c r="O973" s="321"/>
      <c r="P973" s="321"/>
      <c r="Q973" s="321"/>
      <c r="R973" s="321"/>
      <c r="S973" s="321"/>
      <c r="T973" s="321"/>
      <c r="U973" s="321"/>
      <c r="V973" s="321"/>
      <c r="W973" s="321"/>
      <c r="X973" s="321"/>
      <c r="Y973" s="437">
        <f>Y972</f>
        <v>0</v>
      </c>
      <c r="Z973" s="437">
        <f t="shared" ref="Z973" si="2944">Z972</f>
        <v>0</v>
      </c>
      <c r="AA973" s="437">
        <f t="shared" ref="AA973" si="2945">AA972</f>
        <v>0</v>
      </c>
      <c r="AB973" s="437">
        <f t="shared" ref="AB973" si="2946">AB972</f>
        <v>0</v>
      </c>
      <c r="AC973" s="437">
        <f t="shared" ref="AC973" si="2947">AC972</f>
        <v>0</v>
      </c>
      <c r="AD973" s="437">
        <f t="shared" ref="AD973" si="2948">AD972</f>
        <v>0</v>
      </c>
      <c r="AE973" s="437">
        <f t="shared" ref="AE973" si="2949">AE972</f>
        <v>0</v>
      </c>
      <c r="AF973" s="437">
        <f t="shared" ref="AF973" si="2950">AF972</f>
        <v>0</v>
      </c>
      <c r="AG973" s="437">
        <f t="shared" ref="AG973" si="2951">AG972</f>
        <v>0</v>
      </c>
      <c r="AH973" s="437">
        <f t="shared" ref="AH973" si="2952">AH972</f>
        <v>0</v>
      </c>
      <c r="AI973" s="437">
        <f t="shared" ref="AI973" si="2953">AI972</f>
        <v>0</v>
      </c>
      <c r="AJ973" s="437">
        <f t="shared" ref="AJ973" si="2954">AJ972</f>
        <v>0</v>
      </c>
      <c r="AK973" s="437">
        <f t="shared" ref="AK973" si="2955">AK972</f>
        <v>0</v>
      </c>
      <c r="AL973" s="437">
        <f t="shared" ref="AL973" si="2956">AL972</f>
        <v>0</v>
      </c>
      <c r="AM973" s="337"/>
    </row>
    <row r="974" spans="1:39" ht="15" hidden="1" customHeight="1" outlineLevel="1">
      <c r="A974" s="567"/>
      <c r="B974" s="340"/>
      <c r="C974" s="338"/>
      <c r="D974" s="317"/>
      <c r="E974" s="317"/>
      <c r="F974" s="317"/>
      <c r="G974" s="317"/>
      <c r="H974" s="317"/>
      <c r="I974" s="317"/>
      <c r="J974" s="317"/>
      <c r="K974" s="317"/>
      <c r="L974" s="317"/>
      <c r="M974" s="317"/>
      <c r="N974" s="317"/>
      <c r="O974" s="317"/>
      <c r="P974" s="317"/>
      <c r="Q974" s="317"/>
      <c r="R974" s="317"/>
      <c r="S974" s="317"/>
      <c r="T974" s="317"/>
      <c r="U974" s="317"/>
      <c r="V974" s="317"/>
      <c r="W974" s="317"/>
      <c r="X974" s="317"/>
      <c r="Y974" s="442"/>
      <c r="Z974" s="443"/>
      <c r="AA974" s="442"/>
      <c r="AB974" s="442"/>
      <c r="AC974" s="442"/>
      <c r="AD974" s="442"/>
      <c r="AE974" s="442"/>
      <c r="AF974" s="442"/>
      <c r="AG974" s="442"/>
      <c r="AH974" s="442"/>
      <c r="AI974" s="442"/>
      <c r="AJ974" s="442"/>
      <c r="AK974" s="442"/>
      <c r="AL974" s="442"/>
      <c r="AM974" s="339"/>
    </row>
    <row r="975" spans="1:39" ht="15" hidden="1" customHeight="1" outlineLevel="1">
      <c r="A975" s="567">
        <v>8</v>
      </c>
      <c r="B975" s="454" t="s">
        <v>102</v>
      </c>
      <c r="C975" s="317" t="s">
        <v>25</v>
      </c>
      <c r="D975" s="321"/>
      <c r="E975" s="321"/>
      <c r="F975" s="321"/>
      <c r="G975" s="321"/>
      <c r="H975" s="321"/>
      <c r="I975" s="321"/>
      <c r="J975" s="321"/>
      <c r="K975" s="321"/>
      <c r="L975" s="321"/>
      <c r="M975" s="321"/>
      <c r="N975" s="321">
        <v>12</v>
      </c>
      <c r="O975" s="321"/>
      <c r="P975" s="321"/>
      <c r="Q975" s="321"/>
      <c r="R975" s="321"/>
      <c r="S975" s="321"/>
      <c r="T975" s="321"/>
      <c r="U975" s="321"/>
      <c r="V975" s="321"/>
      <c r="W975" s="321"/>
      <c r="X975" s="321"/>
      <c r="Y975" s="441"/>
      <c r="Z975" s="441"/>
      <c r="AA975" s="441"/>
      <c r="AB975" s="441"/>
      <c r="AC975" s="441"/>
      <c r="AD975" s="441"/>
      <c r="AE975" s="441"/>
      <c r="AF975" s="441"/>
      <c r="AG975" s="441"/>
      <c r="AH975" s="441"/>
      <c r="AI975" s="441"/>
      <c r="AJ975" s="441"/>
      <c r="AK975" s="441"/>
      <c r="AL975" s="441"/>
      <c r="AM975" s="322">
        <f>SUM(Y975:AL975)</f>
        <v>0</v>
      </c>
    </row>
    <row r="976" spans="1:39" ht="15" hidden="1" customHeight="1" outlineLevel="1">
      <c r="A976" s="567"/>
      <c r="B976" s="320" t="s">
        <v>349</v>
      </c>
      <c r="C976" s="317" t="s">
        <v>164</v>
      </c>
      <c r="D976" s="321"/>
      <c r="E976" s="321"/>
      <c r="F976" s="321"/>
      <c r="G976" s="321"/>
      <c r="H976" s="321"/>
      <c r="I976" s="321"/>
      <c r="J976" s="321"/>
      <c r="K976" s="321"/>
      <c r="L976" s="321"/>
      <c r="M976" s="321"/>
      <c r="N976" s="321">
        <f>N975</f>
        <v>12</v>
      </c>
      <c r="O976" s="321"/>
      <c r="P976" s="321"/>
      <c r="Q976" s="321"/>
      <c r="R976" s="321"/>
      <c r="S976" s="321"/>
      <c r="T976" s="321"/>
      <c r="U976" s="321"/>
      <c r="V976" s="321"/>
      <c r="W976" s="321"/>
      <c r="X976" s="321"/>
      <c r="Y976" s="437">
        <f>Y975</f>
        <v>0</v>
      </c>
      <c r="Z976" s="437">
        <f t="shared" ref="Z976" si="2957">Z975</f>
        <v>0</v>
      </c>
      <c r="AA976" s="437">
        <f t="shared" ref="AA976" si="2958">AA975</f>
        <v>0</v>
      </c>
      <c r="AB976" s="437">
        <f t="shared" ref="AB976" si="2959">AB975</f>
        <v>0</v>
      </c>
      <c r="AC976" s="437">
        <f t="shared" ref="AC976" si="2960">AC975</f>
        <v>0</v>
      </c>
      <c r="AD976" s="437">
        <f t="shared" ref="AD976" si="2961">AD975</f>
        <v>0</v>
      </c>
      <c r="AE976" s="437">
        <f t="shared" ref="AE976" si="2962">AE975</f>
        <v>0</v>
      </c>
      <c r="AF976" s="437">
        <f t="shared" ref="AF976" si="2963">AF975</f>
        <v>0</v>
      </c>
      <c r="AG976" s="437">
        <f t="shared" ref="AG976" si="2964">AG975</f>
        <v>0</v>
      </c>
      <c r="AH976" s="437">
        <f t="shared" ref="AH976" si="2965">AH975</f>
        <v>0</v>
      </c>
      <c r="AI976" s="437">
        <f t="shared" ref="AI976" si="2966">AI975</f>
        <v>0</v>
      </c>
      <c r="AJ976" s="437">
        <f t="shared" ref="AJ976" si="2967">AJ975</f>
        <v>0</v>
      </c>
      <c r="AK976" s="437">
        <f t="shared" ref="AK976" si="2968">AK975</f>
        <v>0</v>
      </c>
      <c r="AL976" s="437">
        <f t="shared" ref="AL976" si="2969">AL975</f>
        <v>0</v>
      </c>
      <c r="AM976" s="337"/>
    </row>
    <row r="977" spans="1:39" ht="15" hidden="1" customHeight="1" outlineLevel="1">
      <c r="A977" s="567"/>
      <c r="B977" s="340"/>
      <c r="C977" s="338"/>
      <c r="D977" s="342"/>
      <c r="E977" s="342"/>
      <c r="F977" s="342"/>
      <c r="G977" s="342"/>
      <c r="H977" s="342"/>
      <c r="I977" s="342"/>
      <c r="J977" s="342"/>
      <c r="K977" s="342"/>
      <c r="L977" s="342"/>
      <c r="M977" s="342"/>
      <c r="N977" s="317"/>
      <c r="O977" s="342"/>
      <c r="P977" s="342"/>
      <c r="Q977" s="342"/>
      <c r="R977" s="342"/>
      <c r="S977" s="342"/>
      <c r="T977" s="342"/>
      <c r="U977" s="342"/>
      <c r="V977" s="342"/>
      <c r="W977" s="342"/>
      <c r="X977" s="342"/>
      <c r="Y977" s="442"/>
      <c r="Z977" s="443"/>
      <c r="AA977" s="442"/>
      <c r="AB977" s="442"/>
      <c r="AC977" s="442"/>
      <c r="AD977" s="442"/>
      <c r="AE977" s="442"/>
      <c r="AF977" s="442"/>
      <c r="AG977" s="442"/>
      <c r="AH977" s="442"/>
      <c r="AI977" s="442"/>
      <c r="AJ977" s="442"/>
      <c r="AK977" s="442"/>
      <c r="AL977" s="442"/>
      <c r="AM977" s="339"/>
    </row>
    <row r="978" spans="1:39" ht="15" hidden="1" customHeight="1" outlineLevel="1">
      <c r="A978" s="567">
        <v>9</v>
      </c>
      <c r="B978" s="454" t="s">
        <v>103</v>
      </c>
      <c r="C978" s="317" t="s">
        <v>25</v>
      </c>
      <c r="D978" s="321"/>
      <c r="E978" s="321"/>
      <c r="F978" s="321"/>
      <c r="G978" s="321"/>
      <c r="H978" s="321"/>
      <c r="I978" s="321"/>
      <c r="J978" s="321"/>
      <c r="K978" s="321"/>
      <c r="L978" s="321"/>
      <c r="M978" s="321"/>
      <c r="N978" s="321">
        <v>12</v>
      </c>
      <c r="O978" s="321"/>
      <c r="P978" s="321"/>
      <c r="Q978" s="321"/>
      <c r="R978" s="321"/>
      <c r="S978" s="321"/>
      <c r="T978" s="321"/>
      <c r="U978" s="321"/>
      <c r="V978" s="321"/>
      <c r="W978" s="321"/>
      <c r="X978" s="321"/>
      <c r="Y978" s="441"/>
      <c r="Z978" s="441"/>
      <c r="AA978" s="441"/>
      <c r="AB978" s="441"/>
      <c r="AC978" s="441"/>
      <c r="AD978" s="441"/>
      <c r="AE978" s="441"/>
      <c r="AF978" s="441"/>
      <c r="AG978" s="441"/>
      <c r="AH978" s="441"/>
      <c r="AI978" s="441"/>
      <c r="AJ978" s="441"/>
      <c r="AK978" s="441"/>
      <c r="AL978" s="441"/>
      <c r="AM978" s="322">
        <f>SUM(Y978:AL978)</f>
        <v>0</v>
      </c>
    </row>
    <row r="979" spans="1:39" ht="15" hidden="1" customHeight="1" outlineLevel="1">
      <c r="A979" s="567"/>
      <c r="B979" s="320" t="s">
        <v>349</v>
      </c>
      <c r="C979" s="317" t="s">
        <v>164</v>
      </c>
      <c r="D979" s="321"/>
      <c r="E979" s="321"/>
      <c r="F979" s="321"/>
      <c r="G979" s="321"/>
      <c r="H979" s="321"/>
      <c r="I979" s="321"/>
      <c r="J979" s="321"/>
      <c r="K979" s="321"/>
      <c r="L979" s="321"/>
      <c r="M979" s="321"/>
      <c r="N979" s="321">
        <f>N978</f>
        <v>12</v>
      </c>
      <c r="O979" s="321"/>
      <c r="P979" s="321"/>
      <c r="Q979" s="321"/>
      <c r="R979" s="321"/>
      <c r="S979" s="321"/>
      <c r="T979" s="321"/>
      <c r="U979" s="321"/>
      <c r="V979" s="321"/>
      <c r="W979" s="321"/>
      <c r="X979" s="321"/>
      <c r="Y979" s="437">
        <f>Y978</f>
        <v>0</v>
      </c>
      <c r="Z979" s="437">
        <f t="shared" ref="Z979" si="2970">Z978</f>
        <v>0</v>
      </c>
      <c r="AA979" s="437">
        <f t="shared" ref="AA979" si="2971">AA978</f>
        <v>0</v>
      </c>
      <c r="AB979" s="437">
        <f t="shared" ref="AB979" si="2972">AB978</f>
        <v>0</v>
      </c>
      <c r="AC979" s="437">
        <f t="shared" ref="AC979" si="2973">AC978</f>
        <v>0</v>
      </c>
      <c r="AD979" s="437">
        <f t="shared" ref="AD979" si="2974">AD978</f>
        <v>0</v>
      </c>
      <c r="AE979" s="437">
        <f t="shared" ref="AE979" si="2975">AE978</f>
        <v>0</v>
      </c>
      <c r="AF979" s="437">
        <f t="shared" ref="AF979" si="2976">AF978</f>
        <v>0</v>
      </c>
      <c r="AG979" s="437">
        <f t="shared" ref="AG979" si="2977">AG978</f>
        <v>0</v>
      </c>
      <c r="AH979" s="437">
        <f t="shared" ref="AH979" si="2978">AH978</f>
        <v>0</v>
      </c>
      <c r="AI979" s="437">
        <f t="shared" ref="AI979" si="2979">AI978</f>
        <v>0</v>
      </c>
      <c r="AJ979" s="437">
        <f t="shared" ref="AJ979" si="2980">AJ978</f>
        <v>0</v>
      </c>
      <c r="AK979" s="437">
        <f t="shared" ref="AK979" si="2981">AK978</f>
        <v>0</v>
      </c>
      <c r="AL979" s="437">
        <f t="shared" ref="AL979" si="2982">AL978</f>
        <v>0</v>
      </c>
      <c r="AM979" s="337"/>
    </row>
    <row r="980" spans="1:39" ht="15" hidden="1" customHeight="1" outlineLevel="1">
      <c r="A980" s="567"/>
      <c r="B980" s="340"/>
      <c r="C980" s="338"/>
      <c r="D980" s="342"/>
      <c r="E980" s="342"/>
      <c r="F980" s="342"/>
      <c r="G980" s="342"/>
      <c r="H980" s="342"/>
      <c r="I980" s="342"/>
      <c r="J980" s="342"/>
      <c r="K980" s="342"/>
      <c r="L980" s="342"/>
      <c r="M980" s="342"/>
      <c r="N980" s="317"/>
      <c r="O980" s="342"/>
      <c r="P980" s="342"/>
      <c r="Q980" s="342"/>
      <c r="R980" s="342"/>
      <c r="S980" s="342"/>
      <c r="T980" s="342"/>
      <c r="U980" s="342"/>
      <c r="V980" s="342"/>
      <c r="W980" s="342"/>
      <c r="X980" s="342"/>
      <c r="Y980" s="442"/>
      <c r="Z980" s="442"/>
      <c r="AA980" s="442"/>
      <c r="AB980" s="442"/>
      <c r="AC980" s="442"/>
      <c r="AD980" s="442"/>
      <c r="AE980" s="442"/>
      <c r="AF980" s="442"/>
      <c r="AG980" s="442"/>
      <c r="AH980" s="442"/>
      <c r="AI980" s="442"/>
      <c r="AJ980" s="442"/>
      <c r="AK980" s="442"/>
      <c r="AL980" s="442"/>
      <c r="AM980" s="339"/>
    </row>
    <row r="981" spans="1:39" ht="15" hidden="1" customHeight="1" outlineLevel="1">
      <c r="A981" s="567">
        <v>10</v>
      </c>
      <c r="B981" s="454" t="s">
        <v>104</v>
      </c>
      <c r="C981" s="317" t="s">
        <v>25</v>
      </c>
      <c r="D981" s="321"/>
      <c r="E981" s="321"/>
      <c r="F981" s="321"/>
      <c r="G981" s="321"/>
      <c r="H981" s="321"/>
      <c r="I981" s="321"/>
      <c r="J981" s="321"/>
      <c r="K981" s="321"/>
      <c r="L981" s="321"/>
      <c r="M981" s="321"/>
      <c r="N981" s="321">
        <v>3</v>
      </c>
      <c r="O981" s="321"/>
      <c r="P981" s="321"/>
      <c r="Q981" s="321"/>
      <c r="R981" s="321"/>
      <c r="S981" s="321"/>
      <c r="T981" s="321"/>
      <c r="U981" s="321"/>
      <c r="V981" s="321"/>
      <c r="W981" s="321"/>
      <c r="X981" s="321"/>
      <c r="Y981" s="441"/>
      <c r="Z981" s="441"/>
      <c r="AA981" s="441"/>
      <c r="AB981" s="441"/>
      <c r="AC981" s="441"/>
      <c r="AD981" s="441"/>
      <c r="AE981" s="441"/>
      <c r="AF981" s="441"/>
      <c r="AG981" s="441"/>
      <c r="AH981" s="441"/>
      <c r="AI981" s="441"/>
      <c r="AJ981" s="441"/>
      <c r="AK981" s="441"/>
      <c r="AL981" s="441"/>
      <c r="AM981" s="322">
        <f>SUM(Y981:AL981)</f>
        <v>0</v>
      </c>
    </row>
    <row r="982" spans="1:39" ht="15" hidden="1" customHeight="1" outlineLevel="1">
      <c r="A982" s="567"/>
      <c r="B982" s="320" t="s">
        <v>349</v>
      </c>
      <c r="C982" s="317" t="s">
        <v>164</v>
      </c>
      <c r="D982" s="321"/>
      <c r="E982" s="321"/>
      <c r="F982" s="321"/>
      <c r="G982" s="321"/>
      <c r="H982" s="321"/>
      <c r="I982" s="321"/>
      <c r="J982" s="321"/>
      <c r="K982" s="321"/>
      <c r="L982" s="321"/>
      <c r="M982" s="321"/>
      <c r="N982" s="321">
        <f>N981</f>
        <v>3</v>
      </c>
      <c r="O982" s="321"/>
      <c r="P982" s="321"/>
      <c r="Q982" s="321"/>
      <c r="R982" s="321"/>
      <c r="S982" s="321"/>
      <c r="T982" s="321"/>
      <c r="U982" s="321"/>
      <c r="V982" s="321"/>
      <c r="W982" s="321"/>
      <c r="X982" s="321"/>
      <c r="Y982" s="437">
        <f>Y981</f>
        <v>0</v>
      </c>
      <c r="Z982" s="437">
        <f t="shared" ref="Z982" si="2983">Z981</f>
        <v>0</v>
      </c>
      <c r="AA982" s="437">
        <f t="shared" ref="AA982" si="2984">AA981</f>
        <v>0</v>
      </c>
      <c r="AB982" s="437">
        <f t="shared" ref="AB982" si="2985">AB981</f>
        <v>0</v>
      </c>
      <c r="AC982" s="437">
        <f t="shared" ref="AC982" si="2986">AC981</f>
        <v>0</v>
      </c>
      <c r="AD982" s="437">
        <f t="shared" ref="AD982" si="2987">AD981</f>
        <v>0</v>
      </c>
      <c r="AE982" s="437">
        <f t="shared" ref="AE982" si="2988">AE981</f>
        <v>0</v>
      </c>
      <c r="AF982" s="437">
        <f t="shared" ref="AF982" si="2989">AF981</f>
        <v>0</v>
      </c>
      <c r="AG982" s="437">
        <f t="shared" ref="AG982" si="2990">AG981</f>
        <v>0</v>
      </c>
      <c r="AH982" s="437">
        <f t="shared" ref="AH982" si="2991">AH981</f>
        <v>0</v>
      </c>
      <c r="AI982" s="437">
        <f t="shared" ref="AI982" si="2992">AI981</f>
        <v>0</v>
      </c>
      <c r="AJ982" s="437">
        <f t="shared" ref="AJ982" si="2993">AJ981</f>
        <v>0</v>
      </c>
      <c r="AK982" s="437">
        <f t="shared" ref="AK982" si="2994">AK981</f>
        <v>0</v>
      </c>
      <c r="AL982" s="437">
        <f t="shared" ref="AL982" si="2995">AL981</f>
        <v>0</v>
      </c>
      <c r="AM982" s="337"/>
    </row>
    <row r="983" spans="1:39" ht="15" hidden="1" customHeight="1" outlineLevel="1">
      <c r="A983" s="567"/>
      <c r="B983" s="340"/>
      <c r="C983" s="338"/>
      <c r="D983" s="342"/>
      <c r="E983" s="342"/>
      <c r="F983" s="342"/>
      <c r="G983" s="342"/>
      <c r="H983" s="342"/>
      <c r="I983" s="342"/>
      <c r="J983" s="342"/>
      <c r="K983" s="342"/>
      <c r="L983" s="342"/>
      <c r="M983" s="342"/>
      <c r="N983" s="317"/>
      <c r="O983" s="342"/>
      <c r="P983" s="342"/>
      <c r="Q983" s="342"/>
      <c r="R983" s="342"/>
      <c r="S983" s="342"/>
      <c r="T983" s="342"/>
      <c r="U983" s="342"/>
      <c r="V983" s="342"/>
      <c r="W983" s="342"/>
      <c r="X983" s="342"/>
      <c r="Y983" s="442"/>
      <c r="Z983" s="443"/>
      <c r="AA983" s="442"/>
      <c r="AB983" s="442"/>
      <c r="AC983" s="442"/>
      <c r="AD983" s="442"/>
      <c r="AE983" s="442"/>
      <c r="AF983" s="442"/>
      <c r="AG983" s="442"/>
      <c r="AH983" s="442"/>
      <c r="AI983" s="442"/>
      <c r="AJ983" s="442"/>
      <c r="AK983" s="442"/>
      <c r="AL983" s="442"/>
      <c r="AM983" s="339"/>
    </row>
    <row r="984" spans="1:39" ht="15" hidden="1" customHeight="1" outlineLevel="1">
      <c r="A984" s="567"/>
      <c r="B984" s="314" t="s">
        <v>10</v>
      </c>
      <c r="C984" s="315"/>
      <c r="D984" s="315"/>
      <c r="E984" s="315"/>
      <c r="F984" s="315"/>
      <c r="G984" s="315"/>
      <c r="H984" s="315"/>
      <c r="I984" s="315"/>
      <c r="J984" s="315"/>
      <c r="K984" s="315"/>
      <c r="L984" s="315"/>
      <c r="M984" s="315"/>
      <c r="N984" s="316"/>
      <c r="O984" s="315"/>
      <c r="P984" s="315"/>
      <c r="Q984" s="315"/>
      <c r="R984" s="315"/>
      <c r="S984" s="315"/>
      <c r="T984" s="315"/>
      <c r="U984" s="315"/>
      <c r="V984" s="315"/>
      <c r="W984" s="315"/>
      <c r="X984" s="315"/>
      <c r="Y984" s="440"/>
      <c r="Z984" s="440"/>
      <c r="AA984" s="440"/>
      <c r="AB984" s="440"/>
      <c r="AC984" s="440"/>
      <c r="AD984" s="440"/>
      <c r="AE984" s="440"/>
      <c r="AF984" s="440"/>
      <c r="AG984" s="440"/>
      <c r="AH984" s="440"/>
      <c r="AI984" s="440"/>
      <c r="AJ984" s="440"/>
      <c r="AK984" s="440"/>
      <c r="AL984" s="440"/>
      <c r="AM984" s="318"/>
    </row>
    <row r="985" spans="1:39" ht="15" hidden="1" customHeight="1" outlineLevel="1">
      <c r="A985" s="567">
        <v>11</v>
      </c>
      <c r="B985" s="454" t="s">
        <v>105</v>
      </c>
      <c r="C985" s="317" t="s">
        <v>25</v>
      </c>
      <c r="D985" s="321"/>
      <c r="E985" s="321"/>
      <c r="F985" s="321"/>
      <c r="G985" s="321"/>
      <c r="H985" s="321"/>
      <c r="I985" s="321"/>
      <c r="J985" s="321"/>
      <c r="K985" s="321"/>
      <c r="L985" s="321"/>
      <c r="M985" s="321"/>
      <c r="N985" s="321">
        <v>12</v>
      </c>
      <c r="O985" s="321"/>
      <c r="P985" s="321"/>
      <c r="Q985" s="321"/>
      <c r="R985" s="321"/>
      <c r="S985" s="321"/>
      <c r="T985" s="321"/>
      <c r="U985" s="321"/>
      <c r="V985" s="321"/>
      <c r="W985" s="321"/>
      <c r="X985" s="321"/>
      <c r="Y985" s="452"/>
      <c r="Z985" s="441"/>
      <c r="AA985" s="441"/>
      <c r="AB985" s="441"/>
      <c r="AC985" s="441"/>
      <c r="AD985" s="441"/>
      <c r="AE985" s="441"/>
      <c r="AF985" s="441"/>
      <c r="AG985" s="441"/>
      <c r="AH985" s="441"/>
      <c r="AI985" s="441"/>
      <c r="AJ985" s="441"/>
      <c r="AK985" s="441"/>
      <c r="AL985" s="441"/>
      <c r="AM985" s="322">
        <f>SUM(Y985:AL985)</f>
        <v>0</v>
      </c>
    </row>
    <row r="986" spans="1:39" ht="15" hidden="1" customHeight="1" outlineLevel="1">
      <c r="A986" s="567"/>
      <c r="B986" s="320" t="s">
        <v>349</v>
      </c>
      <c r="C986" s="317" t="s">
        <v>164</v>
      </c>
      <c r="D986" s="321"/>
      <c r="E986" s="321"/>
      <c r="F986" s="321"/>
      <c r="G986" s="321"/>
      <c r="H986" s="321"/>
      <c r="I986" s="321"/>
      <c r="J986" s="321"/>
      <c r="K986" s="321"/>
      <c r="L986" s="321"/>
      <c r="M986" s="321"/>
      <c r="N986" s="321">
        <f>N985</f>
        <v>12</v>
      </c>
      <c r="O986" s="321"/>
      <c r="P986" s="321"/>
      <c r="Q986" s="321"/>
      <c r="R986" s="321"/>
      <c r="S986" s="321"/>
      <c r="T986" s="321"/>
      <c r="U986" s="321"/>
      <c r="V986" s="321"/>
      <c r="W986" s="321"/>
      <c r="X986" s="321"/>
      <c r="Y986" s="437">
        <f>Y985</f>
        <v>0</v>
      </c>
      <c r="Z986" s="437">
        <f t="shared" ref="Z986" si="2996">Z985</f>
        <v>0</v>
      </c>
      <c r="AA986" s="437">
        <f t="shared" ref="AA986" si="2997">AA985</f>
        <v>0</v>
      </c>
      <c r="AB986" s="437">
        <f t="shared" ref="AB986" si="2998">AB985</f>
        <v>0</v>
      </c>
      <c r="AC986" s="437">
        <f t="shared" ref="AC986" si="2999">AC985</f>
        <v>0</v>
      </c>
      <c r="AD986" s="437">
        <f t="shared" ref="AD986" si="3000">AD985</f>
        <v>0</v>
      </c>
      <c r="AE986" s="437">
        <f t="shared" ref="AE986" si="3001">AE985</f>
        <v>0</v>
      </c>
      <c r="AF986" s="437">
        <f t="shared" ref="AF986" si="3002">AF985</f>
        <v>0</v>
      </c>
      <c r="AG986" s="437">
        <f t="shared" ref="AG986" si="3003">AG985</f>
        <v>0</v>
      </c>
      <c r="AH986" s="437">
        <f t="shared" ref="AH986" si="3004">AH985</f>
        <v>0</v>
      </c>
      <c r="AI986" s="437">
        <f t="shared" ref="AI986" si="3005">AI985</f>
        <v>0</v>
      </c>
      <c r="AJ986" s="437">
        <f t="shared" ref="AJ986" si="3006">AJ985</f>
        <v>0</v>
      </c>
      <c r="AK986" s="437">
        <f t="shared" ref="AK986" si="3007">AK985</f>
        <v>0</v>
      </c>
      <c r="AL986" s="437">
        <f t="shared" ref="AL986" si="3008">AL985</f>
        <v>0</v>
      </c>
      <c r="AM986" s="323"/>
    </row>
    <row r="987" spans="1:39" ht="15" hidden="1" customHeight="1" outlineLevel="1">
      <c r="A987" s="567"/>
      <c r="B987" s="341"/>
      <c r="C987" s="331"/>
      <c r="D987" s="317"/>
      <c r="E987" s="317"/>
      <c r="F987" s="317"/>
      <c r="G987" s="317"/>
      <c r="H987" s="317"/>
      <c r="I987" s="317"/>
      <c r="J987" s="317"/>
      <c r="K987" s="317"/>
      <c r="L987" s="317"/>
      <c r="M987" s="317"/>
      <c r="N987" s="317"/>
      <c r="O987" s="317"/>
      <c r="P987" s="317"/>
      <c r="Q987" s="317"/>
      <c r="R987" s="317"/>
      <c r="S987" s="317"/>
      <c r="T987" s="317"/>
      <c r="U987" s="317"/>
      <c r="V987" s="317"/>
      <c r="W987" s="317"/>
      <c r="X987" s="317"/>
      <c r="Y987" s="438"/>
      <c r="Z987" s="447"/>
      <c r="AA987" s="447"/>
      <c r="AB987" s="447"/>
      <c r="AC987" s="447"/>
      <c r="AD987" s="447"/>
      <c r="AE987" s="447"/>
      <c r="AF987" s="447"/>
      <c r="AG987" s="447"/>
      <c r="AH987" s="447"/>
      <c r="AI987" s="447"/>
      <c r="AJ987" s="447"/>
      <c r="AK987" s="447"/>
      <c r="AL987" s="447"/>
      <c r="AM987" s="332"/>
    </row>
    <row r="988" spans="1:39" ht="28.5" hidden="1" customHeight="1" outlineLevel="1">
      <c r="A988" s="567">
        <v>12</v>
      </c>
      <c r="B988" s="454" t="s">
        <v>106</v>
      </c>
      <c r="C988" s="317" t="s">
        <v>25</v>
      </c>
      <c r="D988" s="321"/>
      <c r="E988" s="321"/>
      <c r="F988" s="321"/>
      <c r="G988" s="321"/>
      <c r="H988" s="321"/>
      <c r="I988" s="321"/>
      <c r="J988" s="321"/>
      <c r="K988" s="321"/>
      <c r="L988" s="321"/>
      <c r="M988" s="321"/>
      <c r="N988" s="321">
        <v>12</v>
      </c>
      <c r="O988" s="321"/>
      <c r="P988" s="321"/>
      <c r="Q988" s="321"/>
      <c r="R988" s="321"/>
      <c r="S988" s="321"/>
      <c r="T988" s="321"/>
      <c r="U988" s="321"/>
      <c r="V988" s="321"/>
      <c r="W988" s="321"/>
      <c r="X988" s="321"/>
      <c r="Y988" s="436"/>
      <c r="Z988" s="441"/>
      <c r="AA988" s="441"/>
      <c r="AB988" s="441"/>
      <c r="AC988" s="441"/>
      <c r="AD988" s="441"/>
      <c r="AE988" s="441"/>
      <c r="AF988" s="441"/>
      <c r="AG988" s="441"/>
      <c r="AH988" s="441"/>
      <c r="AI988" s="441"/>
      <c r="AJ988" s="441"/>
      <c r="AK988" s="441"/>
      <c r="AL988" s="441"/>
      <c r="AM988" s="322">
        <f>SUM(Y988:AL988)</f>
        <v>0</v>
      </c>
    </row>
    <row r="989" spans="1:39" ht="15" hidden="1" customHeight="1" outlineLevel="1">
      <c r="A989" s="567"/>
      <c r="B989" s="320" t="s">
        <v>349</v>
      </c>
      <c r="C989" s="317" t="s">
        <v>164</v>
      </c>
      <c r="D989" s="321"/>
      <c r="E989" s="321"/>
      <c r="F989" s="321"/>
      <c r="G989" s="321"/>
      <c r="H989" s="321"/>
      <c r="I989" s="321"/>
      <c r="J989" s="321"/>
      <c r="K989" s="321"/>
      <c r="L989" s="321"/>
      <c r="M989" s="321"/>
      <c r="N989" s="321">
        <f>N988</f>
        <v>12</v>
      </c>
      <c r="O989" s="321"/>
      <c r="P989" s="321"/>
      <c r="Q989" s="321"/>
      <c r="R989" s="321"/>
      <c r="S989" s="321"/>
      <c r="T989" s="321"/>
      <c r="U989" s="321"/>
      <c r="V989" s="321"/>
      <c r="W989" s="321"/>
      <c r="X989" s="321"/>
      <c r="Y989" s="437">
        <f>Y988</f>
        <v>0</v>
      </c>
      <c r="Z989" s="437">
        <f t="shared" ref="Z989" si="3009">Z988</f>
        <v>0</v>
      </c>
      <c r="AA989" s="437">
        <f t="shared" ref="AA989" si="3010">AA988</f>
        <v>0</v>
      </c>
      <c r="AB989" s="437">
        <f t="shared" ref="AB989" si="3011">AB988</f>
        <v>0</v>
      </c>
      <c r="AC989" s="437">
        <f t="shared" ref="AC989" si="3012">AC988</f>
        <v>0</v>
      </c>
      <c r="AD989" s="437">
        <f t="shared" ref="AD989" si="3013">AD988</f>
        <v>0</v>
      </c>
      <c r="AE989" s="437">
        <f t="shared" ref="AE989" si="3014">AE988</f>
        <v>0</v>
      </c>
      <c r="AF989" s="437">
        <f t="shared" ref="AF989" si="3015">AF988</f>
        <v>0</v>
      </c>
      <c r="AG989" s="437">
        <f t="shared" ref="AG989" si="3016">AG988</f>
        <v>0</v>
      </c>
      <c r="AH989" s="437">
        <f t="shared" ref="AH989" si="3017">AH988</f>
        <v>0</v>
      </c>
      <c r="AI989" s="437">
        <f t="shared" ref="AI989" si="3018">AI988</f>
        <v>0</v>
      </c>
      <c r="AJ989" s="437">
        <f t="shared" ref="AJ989" si="3019">AJ988</f>
        <v>0</v>
      </c>
      <c r="AK989" s="437">
        <f t="shared" ref="AK989" si="3020">AK988</f>
        <v>0</v>
      </c>
      <c r="AL989" s="437">
        <f t="shared" ref="AL989" si="3021">AL988</f>
        <v>0</v>
      </c>
      <c r="AM989" s="323"/>
    </row>
    <row r="990" spans="1:39" ht="15" hidden="1" customHeight="1" outlineLevel="1">
      <c r="A990" s="567"/>
      <c r="B990" s="341"/>
      <c r="C990" s="331"/>
      <c r="D990" s="317"/>
      <c r="E990" s="317"/>
      <c r="F990" s="317"/>
      <c r="G990" s="317"/>
      <c r="H990" s="317"/>
      <c r="I990" s="317"/>
      <c r="J990" s="317"/>
      <c r="K990" s="317"/>
      <c r="L990" s="317"/>
      <c r="M990" s="317"/>
      <c r="N990" s="317"/>
      <c r="O990" s="317"/>
      <c r="P990" s="317"/>
      <c r="Q990" s="317"/>
      <c r="R990" s="317"/>
      <c r="S990" s="317"/>
      <c r="T990" s="317"/>
      <c r="U990" s="317"/>
      <c r="V990" s="317"/>
      <c r="W990" s="317"/>
      <c r="X990" s="317"/>
      <c r="Y990" s="448"/>
      <c r="Z990" s="448"/>
      <c r="AA990" s="438"/>
      <c r="AB990" s="438"/>
      <c r="AC990" s="438"/>
      <c r="AD990" s="438"/>
      <c r="AE990" s="438"/>
      <c r="AF990" s="438"/>
      <c r="AG990" s="438"/>
      <c r="AH990" s="438"/>
      <c r="AI990" s="438"/>
      <c r="AJ990" s="438"/>
      <c r="AK990" s="438"/>
      <c r="AL990" s="438"/>
      <c r="AM990" s="332"/>
    </row>
    <row r="991" spans="1:39" ht="15" hidden="1" customHeight="1" outlineLevel="1">
      <c r="A991" s="567">
        <v>13</v>
      </c>
      <c r="B991" s="454" t="s">
        <v>107</v>
      </c>
      <c r="C991" s="317" t="s">
        <v>25</v>
      </c>
      <c r="D991" s="321"/>
      <c r="E991" s="321"/>
      <c r="F991" s="321"/>
      <c r="G991" s="321"/>
      <c r="H991" s="321"/>
      <c r="I991" s="321"/>
      <c r="J991" s="321"/>
      <c r="K991" s="321"/>
      <c r="L991" s="321"/>
      <c r="M991" s="321"/>
      <c r="N991" s="321">
        <v>12</v>
      </c>
      <c r="O991" s="321"/>
      <c r="P991" s="321"/>
      <c r="Q991" s="321"/>
      <c r="R991" s="321"/>
      <c r="S991" s="321"/>
      <c r="T991" s="321"/>
      <c r="U991" s="321"/>
      <c r="V991" s="321"/>
      <c r="W991" s="321"/>
      <c r="X991" s="321"/>
      <c r="Y991" s="436"/>
      <c r="Z991" s="441"/>
      <c r="AA991" s="441"/>
      <c r="AB991" s="441"/>
      <c r="AC991" s="441"/>
      <c r="AD991" s="441"/>
      <c r="AE991" s="441"/>
      <c r="AF991" s="441"/>
      <c r="AG991" s="441"/>
      <c r="AH991" s="441"/>
      <c r="AI991" s="441"/>
      <c r="AJ991" s="441"/>
      <c r="AK991" s="441"/>
      <c r="AL991" s="441"/>
      <c r="AM991" s="322">
        <f>SUM(Y991:AL991)</f>
        <v>0</v>
      </c>
    </row>
    <row r="992" spans="1:39" ht="15" hidden="1" customHeight="1" outlineLevel="1">
      <c r="A992" s="567"/>
      <c r="B992" s="320" t="s">
        <v>349</v>
      </c>
      <c r="C992" s="317" t="s">
        <v>164</v>
      </c>
      <c r="D992" s="321"/>
      <c r="E992" s="321"/>
      <c r="F992" s="321"/>
      <c r="G992" s="321"/>
      <c r="H992" s="321"/>
      <c r="I992" s="321"/>
      <c r="J992" s="321"/>
      <c r="K992" s="321"/>
      <c r="L992" s="321"/>
      <c r="M992" s="321"/>
      <c r="N992" s="321">
        <f>N991</f>
        <v>12</v>
      </c>
      <c r="O992" s="321"/>
      <c r="P992" s="321"/>
      <c r="Q992" s="321"/>
      <c r="R992" s="321"/>
      <c r="S992" s="321"/>
      <c r="T992" s="321"/>
      <c r="U992" s="321"/>
      <c r="V992" s="321"/>
      <c r="W992" s="321"/>
      <c r="X992" s="321"/>
      <c r="Y992" s="437">
        <f>Y991</f>
        <v>0</v>
      </c>
      <c r="Z992" s="437">
        <f t="shared" ref="Z992" si="3022">Z991</f>
        <v>0</v>
      </c>
      <c r="AA992" s="437">
        <f t="shared" ref="AA992" si="3023">AA991</f>
        <v>0</v>
      </c>
      <c r="AB992" s="437">
        <f t="shared" ref="AB992" si="3024">AB991</f>
        <v>0</v>
      </c>
      <c r="AC992" s="437">
        <f t="shared" ref="AC992" si="3025">AC991</f>
        <v>0</v>
      </c>
      <c r="AD992" s="437">
        <f t="shared" ref="AD992" si="3026">AD991</f>
        <v>0</v>
      </c>
      <c r="AE992" s="437">
        <f t="shared" ref="AE992" si="3027">AE991</f>
        <v>0</v>
      </c>
      <c r="AF992" s="437">
        <f t="shared" ref="AF992" si="3028">AF991</f>
        <v>0</v>
      </c>
      <c r="AG992" s="437">
        <f t="shared" ref="AG992" si="3029">AG991</f>
        <v>0</v>
      </c>
      <c r="AH992" s="437">
        <f t="shared" ref="AH992" si="3030">AH991</f>
        <v>0</v>
      </c>
      <c r="AI992" s="437">
        <f t="shared" ref="AI992" si="3031">AI991</f>
        <v>0</v>
      </c>
      <c r="AJ992" s="437">
        <f t="shared" ref="AJ992" si="3032">AJ991</f>
        <v>0</v>
      </c>
      <c r="AK992" s="437">
        <f t="shared" ref="AK992" si="3033">AK991</f>
        <v>0</v>
      </c>
      <c r="AL992" s="437">
        <f t="shared" ref="AL992" si="3034">AL991</f>
        <v>0</v>
      </c>
      <c r="AM992" s="332"/>
    </row>
    <row r="993" spans="1:39" ht="15" hidden="1" customHeight="1" outlineLevel="1">
      <c r="A993" s="567"/>
      <c r="B993" s="341"/>
      <c r="C993" s="331"/>
      <c r="D993" s="317"/>
      <c r="E993" s="317"/>
      <c r="F993" s="317"/>
      <c r="G993" s="317"/>
      <c r="H993" s="317"/>
      <c r="I993" s="317"/>
      <c r="J993" s="317"/>
      <c r="K993" s="317"/>
      <c r="L993" s="317"/>
      <c r="M993" s="317"/>
      <c r="N993" s="317"/>
      <c r="O993" s="317"/>
      <c r="P993" s="317"/>
      <c r="Q993" s="317"/>
      <c r="R993" s="317"/>
      <c r="S993" s="317"/>
      <c r="T993" s="317"/>
      <c r="U993" s="317"/>
      <c r="V993" s="317"/>
      <c r="W993" s="317"/>
      <c r="X993" s="317"/>
      <c r="Y993" s="438"/>
      <c r="Z993" s="438"/>
      <c r="AA993" s="438"/>
      <c r="AB993" s="438"/>
      <c r="AC993" s="438"/>
      <c r="AD993" s="438"/>
      <c r="AE993" s="438"/>
      <c r="AF993" s="438"/>
      <c r="AG993" s="438"/>
      <c r="AH993" s="438"/>
      <c r="AI993" s="438"/>
      <c r="AJ993" s="438"/>
      <c r="AK993" s="438"/>
      <c r="AL993" s="438"/>
      <c r="AM993" s="332"/>
    </row>
    <row r="994" spans="1:39" ht="15" hidden="1" customHeight="1" outlineLevel="1">
      <c r="A994" s="567"/>
      <c r="B994" s="314" t="s">
        <v>108</v>
      </c>
      <c r="C994" s="315"/>
      <c r="D994" s="316"/>
      <c r="E994" s="316"/>
      <c r="F994" s="316"/>
      <c r="G994" s="316"/>
      <c r="H994" s="316"/>
      <c r="I994" s="316"/>
      <c r="J994" s="316"/>
      <c r="K994" s="316"/>
      <c r="L994" s="316"/>
      <c r="M994" s="316"/>
      <c r="N994" s="316"/>
      <c r="O994" s="316"/>
      <c r="P994" s="315"/>
      <c r="Q994" s="315"/>
      <c r="R994" s="315"/>
      <c r="S994" s="315"/>
      <c r="T994" s="315"/>
      <c r="U994" s="315"/>
      <c r="V994" s="315"/>
      <c r="W994" s="315"/>
      <c r="X994" s="315"/>
      <c r="Y994" s="440"/>
      <c r="Z994" s="440"/>
      <c r="AA994" s="440"/>
      <c r="AB994" s="440"/>
      <c r="AC994" s="440"/>
      <c r="AD994" s="440"/>
      <c r="AE994" s="440"/>
      <c r="AF994" s="440"/>
      <c r="AG994" s="440"/>
      <c r="AH994" s="440"/>
      <c r="AI994" s="440"/>
      <c r="AJ994" s="440"/>
      <c r="AK994" s="440"/>
      <c r="AL994" s="440"/>
      <c r="AM994" s="318"/>
    </row>
    <row r="995" spans="1:39" ht="15" hidden="1" customHeight="1" outlineLevel="1">
      <c r="A995" s="567">
        <v>14</v>
      </c>
      <c r="B995" s="341" t="s">
        <v>109</v>
      </c>
      <c r="C995" s="317" t="s">
        <v>25</v>
      </c>
      <c r="D995" s="321"/>
      <c r="E995" s="321"/>
      <c r="F995" s="321"/>
      <c r="G995" s="321"/>
      <c r="H995" s="321"/>
      <c r="I995" s="321"/>
      <c r="J995" s="321"/>
      <c r="K995" s="321"/>
      <c r="L995" s="321"/>
      <c r="M995" s="321"/>
      <c r="N995" s="321">
        <v>12</v>
      </c>
      <c r="O995" s="321"/>
      <c r="P995" s="321"/>
      <c r="Q995" s="321"/>
      <c r="R995" s="321"/>
      <c r="S995" s="321"/>
      <c r="T995" s="321"/>
      <c r="U995" s="321"/>
      <c r="V995" s="321"/>
      <c r="W995" s="321"/>
      <c r="X995" s="321"/>
      <c r="Y995" s="436"/>
      <c r="Z995" s="436"/>
      <c r="AA995" s="436"/>
      <c r="AB995" s="436"/>
      <c r="AC995" s="436"/>
      <c r="AD995" s="436"/>
      <c r="AE995" s="436"/>
      <c r="AF995" s="436"/>
      <c r="AG995" s="436"/>
      <c r="AH995" s="436"/>
      <c r="AI995" s="436"/>
      <c r="AJ995" s="436"/>
      <c r="AK995" s="436"/>
      <c r="AL995" s="436"/>
      <c r="AM995" s="322">
        <f>SUM(Y995:AL995)</f>
        <v>0</v>
      </c>
    </row>
    <row r="996" spans="1:39" ht="15" hidden="1" customHeight="1" outlineLevel="1">
      <c r="A996" s="567"/>
      <c r="B996" s="320" t="s">
        <v>349</v>
      </c>
      <c r="C996" s="317" t="s">
        <v>164</v>
      </c>
      <c r="D996" s="321"/>
      <c r="E996" s="321"/>
      <c r="F996" s="321"/>
      <c r="G996" s="321"/>
      <c r="H996" s="321"/>
      <c r="I996" s="321"/>
      <c r="J996" s="321"/>
      <c r="K996" s="321"/>
      <c r="L996" s="321"/>
      <c r="M996" s="321"/>
      <c r="N996" s="321">
        <f>N995</f>
        <v>12</v>
      </c>
      <c r="O996" s="321"/>
      <c r="P996" s="321"/>
      <c r="Q996" s="321"/>
      <c r="R996" s="321"/>
      <c r="S996" s="321"/>
      <c r="T996" s="321"/>
      <c r="U996" s="321"/>
      <c r="V996" s="321"/>
      <c r="W996" s="321"/>
      <c r="X996" s="321"/>
      <c r="Y996" s="437">
        <f>Y995</f>
        <v>0</v>
      </c>
      <c r="Z996" s="437">
        <f t="shared" ref="Z996" si="3035">Z995</f>
        <v>0</v>
      </c>
      <c r="AA996" s="437">
        <f t="shared" ref="AA996" si="3036">AA995</f>
        <v>0</v>
      </c>
      <c r="AB996" s="437">
        <f t="shared" ref="AB996" si="3037">AB995</f>
        <v>0</v>
      </c>
      <c r="AC996" s="437">
        <f t="shared" ref="AC996" si="3038">AC995</f>
        <v>0</v>
      </c>
      <c r="AD996" s="437">
        <f t="shared" ref="AD996" si="3039">AD995</f>
        <v>0</v>
      </c>
      <c r="AE996" s="437">
        <f t="shared" ref="AE996" si="3040">AE995</f>
        <v>0</v>
      </c>
      <c r="AF996" s="437">
        <f t="shared" ref="AF996" si="3041">AF995</f>
        <v>0</v>
      </c>
      <c r="AG996" s="437">
        <f t="shared" ref="AG996" si="3042">AG995</f>
        <v>0</v>
      </c>
      <c r="AH996" s="437">
        <f t="shared" ref="AH996" si="3043">AH995</f>
        <v>0</v>
      </c>
      <c r="AI996" s="437">
        <f t="shared" ref="AI996" si="3044">AI995</f>
        <v>0</v>
      </c>
      <c r="AJ996" s="437">
        <f t="shared" ref="AJ996" si="3045">AJ995</f>
        <v>0</v>
      </c>
      <c r="AK996" s="437">
        <f t="shared" ref="AK996" si="3046">AK995</f>
        <v>0</v>
      </c>
      <c r="AL996" s="437">
        <f t="shared" ref="AL996" si="3047">AL995</f>
        <v>0</v>
      </c>
      <c r="AM996" s="323"/>
    </row>
    <row r="997" spans="1:39" ht="15" hidden="1" customHeight="1" outlineLevel="1">
      <c r="A997" s="567"/>
      <c r="B997" s="341"/>
      <c r="C997" s="331"/>
      <c r="D997" s="317"/>
      <c r="E997" s="317"/>
      <c r="F997" s="317"/>
      <c r="G997" s="317"/>
      <c r="H997" s="317"/>
      <c r="I997" s="317"/>
      <c r="J997" s="317"/>
      <c r="K997" s="317"/>
      <c r="L997" s="317"/>
      <c r="M997" s="317"/>
      <c r="N997" s="494"/>
      <c r="O997" s="317"/>
      <c r="P997" s="317"/>
      <c r="Q997" s="317"/>
      <c r="R997" s="317"/>
      <c r="S997" s="317"/>
      <c r="T997" s="317"/>
      <c r="U997" s="317"/>
      <c r="V997" s="317"/>
      <c r="W997" s="317"/>
      <c r="X997" s="317"/>
      <c r="Y997" s="438"/>
      <c r="Z997" s="438"/>
      <c r="AA997" s="438"/>
      <c r="AB997" s="438"/>
      <c r="AC997" s="438"/>
      <c r="AD997" s="438"/>
      <c r="AE997" s="438"/>
      <c r="AF997" s="438"/>
      <c r="AG997" s="438"/>
      <c r="AH997" s="438"/>
      <c r="AI997" s="438"/>
      <c r="AJ997" s="438"/>
      <c r="AK997" s="438"/>
      <c r="AL997" s="438"/>
      <c r="AM997" s="332"/>
    </row>
    <row r="998" spans="1:39" s="335" customFormat="1" ht="15.75" hidden="1" outlineLevel="1">
      <c r="A998" s="567"/>
      <c r="B998" s="314" t="s">
        <v>503</v>
      </c>
      <c r="C998" s="317"/>
      <c r="D998" s="317"/>
      <c r="E998" s="317"/>
      <c r="F998" s="317"/>
      <c r="G998" s="317"/>
      <c r="H998" s="317"/>
      <c r="I998" s="317"/>
      <c r="J998" s="317"/>
      <c r="K998" s="317"/>
      <c r="L998" s="317"/>
      <c r="M998" s="317"/>
      <c r="N998" s="317"/>
      <c r="O998" s="317"/>
      <c r="P998" s="317"/>
      <c r="Q998" s="317"/>
      <c r="R998" s="317"/>
      <c r="S998" s="317"/>
      <c r="T998" s="317"/>
      <c r="U998" s="317"/>
      <c r="V998" s="317"/>
      <c r="W998" s="317"/>
      <c r="X998" s="317"/>
      <c r="Y998" s="438"/>
      <c r="Z998" s="438"/>
      <c r="AA998" s="438"/>
      <c r="AB998" s="438"/>
      <c r="AC998" s="438"/>
      <c r="AD998" s="438"/>
      <c r="AE998" s="442"/>
      <c r="AF998" s="442"/>
      <c r="AG998" s="442"/>
      <c r="AH998" s="442"/>
      <c r="AI998" s="442"/>
      <c r="AJ998" s="442"/>
      <c r="AK998" s="442"/>
      <c r="AL998" s="442"/>
      <c r="AM998" s="552"/>
    </row>
    <row r="999" spans="1:39" hidden="1" outlineLevel="1">
      <c r="A999" s="567">
        <v>15</v>
      </c>
      <c r="B999" s="320" t="s">
        <v>508</v>
      </c>
      <c r="C999" s="317" t="s">
        <v>25</v>
      </c>
      <c r="D999" s="321"/>
      <c r="E999" s="321"/>
      <c r="F999" s="321"/>
      <c r="G999" s="321"/>
      <c r="H999" s="321"/>
      <c r="I999" s="321"/>
      <c r="J999" s="321"/>
      <c r="K999" s="321"/>
      <c r="L999" s="321"/>
      <c r="M999" s="321"/>
      <c r="N999" s="321">
        <v>0</v>
      </c>
      <c r="O999" s="321"/>
      <c r="P999" s="321"/>
      <c r="Q999" s="321"/>
      <c r="R999" s="321"/>
      <c r="S999" s="321"/>
      <c r="T999" s="321"/>
      <c r="U999" s="321"/>
      <c r="V999" s="321"/>
      <c r="W999" s="321"/>
      <c r="X999" s="321"/>
      <c r="Y999" s="436"/>
      <c r="Z999" s="436"/>
      <c r="AA999" s="436"/>
      <c r="AB999" s="436"/>
      <c r="AC999" s="436"/>
      <c r="AD999" s="436"/>
      <c r="AE999" s="436"/>
      <c r="AF999" s="436"/>
      <c r="AG999" s="436"/>
      <c r="AH999" s="436"/>
      <c r="AI999" s="436"/>
      <c r="AJ999" s="436"/>
      <c r="AK999" s="436"/>
      <c r="AL999" s="436"/>
      <c r="AM999" s="322">
        <f>SUM(Y999:AL999)</f>
        <v>0</v>
      </c>
    </row>
    <row r="1000" spans="1:39" hidden="1" outlineLevel="1">
      <c r="A1000" s="567"/>
      <c r="B1000" s="320" t="s">
        <v>345</v>
      </c>
      <c r="C1000" s="317" t="s">
        <v>164</v>
      </c>
      <c r="D1000" s="321"/>
      <c r="E1000" s="321"/>
      <c r="F1000" s="321"/>
      <c r="G1000" s="321"/>
      <c r="H1000" s="321"/>
      <c r="I1000" s="321"/>
      <c r="J1000" s="321"/>
      <c r="K1000" s="321"/>
      <c r="L1000" s="321"/>
      <c r="M1000" s="321"/>
      <c r="N1000" s="321">
        <f>N999</f>
        <v>0</v>
      </c>
      <c r="O1000" s="321"/>
      <c r="P1000" s="321"/>
      <c r="Q1000" s="321"/>
      <c r="R1000" s="321"/>
      <c r="S1000" s="321"/>
      <c r="T1000" s="321"/>
      <c r="U1000" s="321"/>
      <c r="V1000" s="321"/>
      <c r="W1000" s="321"/>
      <c r="X1000" s="321"/>
      <c r="Y1000" s="437">
        <f>Y999</f>
        <v>0</v>
      </c>
      <c r="Z1000" s="437">
        <f>Z999</f>
        <v>0</v>
      </c>
      <c r="AA1000" s="437">
        <f t="shared" ref="AA1000:AL1000" si="3048">AA999</f>
        <v>0</v>
      </c>
      <c r="AB1000" s="437">
        <f t="shared" si="3048"/>
        <v>0</v>
      </c>
      <c r="AC1000" s="437">
        <f t="shared" si="3048"/>
        <v>0</v>
      </c>
      <c r="AD1000" s="437">
        <f>AD999</f>
        <v>0</v>
      </c>
      <c r="AE1000" s="437">
        <f t="shared" si="3048"/>
        <v>0</v>
      </c>
      <c r="AF1000" s="437">
        <f t="shared" si="3048"/>
        <v>0</v>
      </c>
      <c r="AG1000" s="437">
        <f t="shared" si="3048"/>
        <v>0</v>
      </c>
      <c r="AH1000" s="437">
        <f t="shared" si="3048"/>
        <v>0</v>
      </c>
      <c r="AI1000" s="437">
        <f t="shared" si="3048"/>
        <v>0</v>
      </c>
      <c r="AJ1000" s="437">
        <f t="shared" si="3048"/>
        <v>0</v>
      </c>
      <c r="AK1000" s="437">
        <f t="shared" si="3048"/>
        <v>0</v>
      </c>
      <c r="AL1000" s="437">
        <f t="shared" si="3048"/>
        <v>0</v>
      </c>
      <c r="AM1000" s="323"/>
    </row>
    <row r="1001" spans="1:39" hidden="1" outlineLevel="1">
      <c r="A1001" s="567"/>
      <c r="B1001" s="341"/>
      <c r="C1001" s="331"/>
      <c r="D1001" s="317"/>
      <c r="E1001" s="317"/>
      <c r="F1001" s="317"/>
      <c r="G1001" s="317"/>
      <c r="H1001" s="317"/>
      <c r="I1001" s="317"/>
      <c r="J1001" s="317"/>
      <c r="K1001" s="317"/>
      <c r="L1001" s="317"/>
      <c r="M1001" s="317"/>
      <c r="N1001" s="317"/>
      <c r="O1001" s="317"/>
      <c r="P1001" s="317"/>
      <c r="Q1001" s="317"/>
      <c r="R1001" s="317"/>
      <c r="S1001" s="317"/>
      <c r="T1001" s="317"/>
      <c r="U1001" s="317"/>
      <c r="V1001" s="317"/>
      <c r="W1001" s="317"/>
      <c r="X1001" s="317"/>
      <c r="Y1001" s="438"/>
      <c r="Z1001" s="438"/>
      <c r="AA1001" s="438"/>
      <c r="AB1001" s="438"/>
      <c r="AC1001" s="438"/>
      <c r="AD1001" s="438"/>
      <c r="AE1001" s="438"/>
      <c r="AF1001" s="438"/>
      <c r="AG1001" s="438"/>
      <c r="AH1001" s="438"/>
      <c r="AI1001" s="438"/>
      <c r="AJ1001" s="438"/>
      <c r="AK1001" s="438"/>
      <c r="AL1001" s="438"/>
      <c r="AM1001" s="332"/>
    </row>
    <row r="1002" spans="1:39" s="309" customFormat="1" hidden="1" outlineLevel="1">
      <c r="A1002" s="567">
        <v>16</v>
      </c>
      <c r="B1002" s="350" t="s">
        <v>504</v>
      </c>
      <c r="C1002" s="317" t="s">
        <v>25</v>
      </c>
      <c r="D1002" s="321"/>
      <c r="E1002" s="321"/>
      <c r="F1002" s="321"/>
      <c r="G1002" s="321"/>
      <c r="H1002" s="321"/>
      <c r="I1002" s="321"/>
      <c r="J1002" s="321"/>
      <c r="K1002" s="321"/>
      <c r="L1002" s="321"/>
      <c r="M1002" s="321"/>
      <c r="N1002" s="321">
        <v>0</v>
      </c>
      <c r="O1002" s="321"/>
      <c r="P1002" s="321"/>
      <c r="Q1002" s="321"/>
      <c r="R1002" s="321"/>
      <c r="S1002" s="321"/>
      <c r="T1002" s="321"/>
      <c r="U1002" s="321"/>
      <c r="V1002" s="321"/>
      <c r="W1002" s="321"/>
      <c r="X1002" s="321"/>
      <c r="Y1002" s="436"/>
      <c r="Z1002" s="436"/>
      <c r="AA1002" s="436"/>
      <c r="AB1002" s="436"/>
      <c r="AC1002" s="436"/>
      <c r="AD1002" s="436"/>
      <c r="AE1002" s="436"/>
      <c r="AF1002" s="436"/>
      <c r="AG1002" s="436"/>
      <c r="AH1002" s="436"/>
      <c r="AI1002" s="436"/>
      <c r="AJ1002" s="436"/>
      <c r="AK1002" s="436"/>
      <c r="AL1002" s="436"/>
      <c r="AM1002" s="322">
        <f>SUM(Y1002:AL1002)</f>
        <v>0</v>
      </c>
    </row>
    <row r="1003" spans="1:39" s="309" customFormat="1" hidden="1" outlineLevel="1">
      <c r="A1003" s="567"/>
      <c r="B1003" s="320" t="s">
        <v>345</v>
      </c>
      <c r="C1003" s="317" t="s">
        <v>164</v>
      </c>
      <c r="D1003" s="321"/>
      <c r="E1003" s="321"/>
      <c r="F1003" s="321"/>
      <c r="G1003" s="321"/>
      <c r="H1003" s="321"/>
      <c r="I1003" s="321"/>
      <c r="J1003" s="321"/>
      <c r="K1003" s="321"/>
      <c r="L1003" s="321"/>
      <c r="M1003" s="321"/>
      <c r="N1003" s="321">
        <f>N1002</f>
        <v>0</v>
      </c>
      <c r="O1003" s="321"/>
      <c r="P1003" s="321"/>
      <c r="Q1003" s="321"/>
      <c r="R1003" s="321"/>
      <c r="S1003" s="321"/>
      <c r="T1003" s="321"/>
      <c r="U1003" s="321"/>
      <c r="V1003" s="321"/>
      <c r="W1003" s="321"/>
      <c r="X1003" s="321"/>
      <c r="Y1003" s="437">
        <f>Y1002</f>
        <v>0</v>
      </c>
      <c r="Z1003" s="437">
        <f t="shared" ref="Z1003:AK1003" si="3049">Z1002</f>
        <v>0</v>
      </c>
      <c r="AA1003" s="437">
        <f t="shared" si="3049"/>
        <v>0</v>
      </c>
      <c r="AB1003" s="437">
        <f t="shared" si="3049"/>
        <v>0</v>
      </c>
      <c r="AC1003" s="437">
        <f t="shared" si="3049"/>
        <v>0</v>
      </c>
      <c r="AD1003" s="437">
        <f t="shared" si="3049"/>
        <v>0</v>
      </c>
      <c r="AE1003" s="437">
        <f t="shared" si="3049"/>
        <v>0</v>
      </c>
      <c r="AF1003" s="437">
        <f t="shared" si="3049"/>
        <v>0</v>
      </c>
      <c r="AG1003" s="437">
        <f t="shared" si="3049"/>
        <v>0</v>
      </c>
      <c r="AH1003" s="437">
        <f t="shared" si="3049"/>
        <v>0</v>
      </c>
      <c r="AI1003" s="437">
        <f t="shared" si="3049"/>
        <v>0</v>
      </c>
      <c r="AJ1003" s="437">
        <f t="shared" si="3049"/>
        <v>0</v>
      </c>
      <c r="AK1003" s="437">
        <f t="shared" si="3049"/>
        <v>0</v>
      </c>
      <c r="AL1003" s="437">
        <f>AL1002</f>
        <v>0</v>
      </c>
      <c r="AM1003" s="323"/>
    </row>
    <row r="1004" spans="1:39" s="309" customFormat="1" hidden="1" outlineLevel="1">
      <c r="A1004" s="567"/>
      <c r="B1004" s="350"/>
      <c r="C1004" s="317"/>
      <c r="D1004" s="317"/>
      <c r="E1004" s="317"/>
      <c r="F1004" s="317"/>
      <c r="G1004" s="317"/>
      <c r="H1004" s="317"/>
      <c r="I1004" s="317"/>
      <c r="J1004" s="317"/>
      <c r="K1004" s="317"/>
      <c r="L1004" s="317"/>
      <c r="M1004" s="317"/>
      <c r="N1004" s="317"/>
      <c r="O1004" s="317"/>
      <c r="P1004" s="317"/>
      <c r="Q1004" s="317"/>
      <c r="R1004" s="317"/>
      <c r="S1004" s="317"/>
      <c r="T1004" s="317"/>
      <c r="U1004" s="317"/>
      <c r="V1004" s="317"/>
      <c r="W1004" s="317"/>
      <c r="X1004" s="317"/>
      <c r="Y1004" s="438"/>
      <c r="Z1004" s="438"/>
      <c r="AA1004" s="438"/>
      <c r="AB1004" s="438"/>
      <c r="AC1004" s="438"/>
      <c r="AD1004" s="438"/>
      <c r="AE1004" s="442"/>
      <c r="AF1004" s="442"/>
      <c r="AG1004" s="442"/>
      <c r="AH1004" s="442"/>
      <c r="AI1004" s="442"/>
      <c r="AJ1004" s="442"/>
      <c r="AK1004" s="442"/>
      <c r="AL1004" s="442"/>
      <c r="AM1004" s="339"/>
    </row>
    <row r="1005" spans="1:39" ht="15.75" hidden="1" outlineLevel="1">
      <c r="A1005" s="567"/>
      <c r="B1005" s="554" t="s">
        <v>509</v>
      </c>
      <c r="C1005" s="346"/>
      <c r="D1005" s="316"/>
      <c r="E1005" s="315"/>
      <c r="F1005" s="315"/>
      <c r="G1005" s="315"/>
      <c r="H1005" s="315"/>
      <c r="I1005" s="315"/>
      <c r="J1005" s="315"/>
      <c r="K1005" s="315"/>
      <c r="L1005" s="315"/>
      <c r="M1005" s="315"/>
      <c r="N1005" s="316"/>
      <c r="O1005" s="315"/>
      <c r="P1005" s="315"/>
      <c r="Q1005" s="315"/>
      <c r="R1005" s="315"/>
      <c r="S1005" s="315"/>
      <c r="T1005" s="315"/>
      <c r="U1005" s="315"/>
      <c r="V1005" s="315"/>
      <c r="W1005" s="315"/>
      <c r="X1005" s="315"/>
      <c r="Y1005" s="440"/>
      <c r="Z1005" s="440"/>
      <c r="AA1005" s="440"/>
      <c r="AB1005" s="440"/>
      <c r="AC1005" s="440"/>
      <c r="AD1005" s="440"/>
      <c r="AE1005" s="440"/>
      <c r="AF1005" s="440"/>
      <c r="AG1005" s="440"/>
      <c r="AH1005" s="440"/>
      <c r="AI1005" s="440"/>
      <c r="AJ1005" s="440"/>
      <c r="AK1005" s="440"/>
      <c r="AL1005" s="440"/>
      <c r="AM1005" s="318"/>
    </row>
    <row r="1006" spans="1:39" hidden="1" outlineLevel="1">
      <c r="A1006" s="567">
        <v>17</v>
      </c>
      <c r="B1006" s="454" t="s">
        <v>113</v>
      </c>
      <c r="C1006" s="317" t="s">
        <v>25</v>
      </c>
      <c r="D1006" s="321"/>
      <c r="E1006" s="321"/>
      <c r="F1006" s="321"/>
      <c r="G1006" s="321"/>
      <c r="H1006" s="321"/>
      <c r="I1006" s="321"/>
      <c r="J1006" s="321"/>
      <c r="K1006" s="321"/>
      <c r="L1006" s="321"/>
      <c r="M1006" s="321"/>
      <c r="N1006" s="321">
        <v>0</v>
      </c>
      <c r="O1006" s="321"/>
      <c r="P1006" s="321"/>
      <c r="Q1006" s="321"/>
      <c r="R1006" s="321"/>
      <c r="S1006" s="321"/>
      <c r="T1006" s="321"/>
      <c r="U1006" s="321"/>
      <c r="V1006" s="321"/>
      <c r="W1006" s="321"/>
      <c r="X1006" s="321"/>
      <c r="Y1006" s="452"/>
      <c r="Z1006" s="436"/>
      <c r="AA1006" s="436"/>
      <c r="AB1006" s="436"/>
      <c r="AC1006" s="436"/>
      <c r="AD1006" s="436"/>
      <c r="AE1006" s="436"/>
      <c r="AF1006" s="441"/>
      <c r="AG1006" s="441"/>
      <c r="AH1006" s="441"/>
      <c r="AI1006" s="441"/>
      <c r="AJ1006" s="441"/>
      <c r="AK1006" s="441"/>
      <c r="AL1006" s="441"/>
      <c r="AM1006" s="322">
        <f>SUM(Y1006:AL1006)</f>
        <v>0</v>
      </c>
    </row>
    <row r="1007" spans="1:39" hidden="1" outlineLevel="1">
      <c r="A1007" s="567"/>
      <c r="B1007" s="320" t="s">
        <v>345</v>
      </c>
      <c r="C1007" s="317" t="s">
        <v>164</v>
      </c>
      <c r="D1007" s="321"/>
      <c r="E1007" s="321"/>
      <c r="F1007" s="321"/>
      <c r="G1007" s="321"/>
      <c r="H1007" s="321"/>
      <c r="I1007" s="321"/>
      <c r="J1007" s="321"/>
      <c r="K1007" s="321"/>
      <c r="L1007" s="321"/>
      <c r="M1007" s="321"/>
      <c r="N1007" s="321">
        <f>N1006</f>
        <v>0</v>
      </c>
      <c r="O1007" s="321"/>
      <c r="P1007" s="321"/>
      <c r="Q1007" s="321"/>
      <c r="R1007" s="321"/>
      <c r="S1007" s="321"/>
      <c r="T1007" s="321"/>
      <c r="U1007" s="321"/>
      <c r="V1007" s="321"/>
      <c r="W1007" s="321"/>
      <c r="X1007" s="321"/>
      <c r="Y1007" s="437">
        <f>Y1006</f>
        <v>0</v>
      </c>
      <c r="Z1007" s="437">
        <f t="shared" ref="Z1007:AL1007" si="3050">Z1006</f>
        <v>0</v>
      </c>
      <c r="AA1007" s="437">
        <f t="shared" si="3050"/>
        <v>0</v>
      </c>
      <c r="AB1007" s="437">
        <f t="shared" si="3050"/>
        <v>0</v>
      </c>
      <c r="AC1007" s="437">
        <f t="shared" si="3050"/>
        <v>0</v>
      </c>
      <c r="AD1007" s="437">
        <f t="shared" si="3050"/>
        <v>0</v>
      </c>
      <c r="AE1007" s="437">
        <f t="shared" si="3050"/>
        <v>0</v>
      </c>
      <c r="AF1007" s="437">
        <f t="shared" si="3050"/>
        <v>0</v>
      </c>
      <c r="AG1007" s="437">
        <f t="shared" si="3050"/>
        <v>0</v>
      </c>
      <c r="AH1007" s="437">
        <f t="shared" si="3050"/>
        <v>0</v>
      </c>
      <c r="AI1007" s="437">
        <f t="shared" si="3050"/>
        <v>0</v>
      </c>
      <c r="AJ1007" s="437">
        <f t="shared" si="3050"/>
        <v>0</v>
      </c>
      <c r="AK1007" s="437">
        <f t="shared" si="3050"/>
        <v>0</v>
      </c>
      <c r="AL1007" s="437">
        <f t="shared" si="3050"/>
        <v>0</v>
      </c>
      <c r="AM1007" s="332"/>
    </row>
    <row r="1008" spans="1:39" hidden="1" outlineLevel="1">
      <c r="A1008" s="567"/>
      <c r="B1008" s="320"/>
      <c r="C1008" s="317"/>
      <c r="D1008" s="317"/>
      <c r="E1008" s="317"/>
      <c r="F1008" s="317"/>
      <c r="G1008" s="317"/>
      <c r="H1008" s="317"/>
      <c r="I1008" s="317"/>
      <c r="J1008" s="317"/>
      <c r="K1008" s="317"/>
      <c r="L1008" s="317"/>
      <c r="M1008" s="317"/>
      <c r="N1008" s="317"/>
      <c r="O1008" s="317"/>
      <c r="P1008" s="317"/>
      <c r="Q1008" s="317"/>
      <c r="R1008" s="317"/>
      <c r="S1008" s="317"/>
      <c r="T1008" s="317"/>
      <c r="U1008" s="317"/>
      <c r="V1008" s="317"/>
      <c r="W1008" s="317"/>
      <c r="X1008" s="317"/>
      <c r="Y1008" s="448"/>
      <c r="Z1008" s="451"/>
      <c r="AA1008" s="451"/>
      <c r="AB1008" s="451"/>
      <c r="AC1008" s="451"/>
      <c r="AD1008" s="451"/>
      <c r="AE1008" s="451"/>
      <c r="AF1008" s="451"/>
      <c r="AG1008" s="451"/>
      <c r="AH1008" s="451"/>
      <c r="AI1008" s="451"/>
      <c r="AJ1008" s="451"/>
      <c r="AK1008" s="451"/>
      <c r="AL1008" s="451"/>
      <c r="AM1008" s="332"/>
    </row>
    <row r="1009" spans="1:39" hidden="1" outlineLevel="1">
      <c r="A1009" s="567">
        <v>18</v>
      </c>
      <c r="B1009" s="454" t="s">
        <v>110</v>
      </c>
      <c r="C1009" s="317" t="s">
        <v>25</v>
      </c>
      <c r="D1009" s="321"/>
      <c r="E1009" s="321"/>
      <c r="F1009" s="321"/>
      <c r="G1009" s="321"/>
      <c r="H1009" s="321"/>
      <c r="I1009" s="321"/>
      <c r="J1009" s="321"/>
      <c r="K1009" s="321"/>
      <c r="L1009" s="321"/>
      <c r="M1009" s="321"/>
      <c r="N1009" s="321">
        <v>0</v>
      </c>
      <c r="O1009" s="321"/>
      <c r="P1009" s="321"/>
      <c r="Q1009" s="321"/>
      <c r="R1009" s="321"/>
      <c r="S1009" s="321"/>
      <c r="T1009" s="321"/>
      <c r="U1009" s="321"/>
      <c r="V1009" s="321"/>
      <c r="W1009" s="321"/>
      <c r="X1009" s="321"/>
      <c r="Y1009" s="452"/>
      <c r="Z1009" s="436"/>
      <c r="AA1009" s="436"/>
      <c r="AB1009" s="436"/>
      <c r="AC1009" s="436"/>
      <c r="AD1009" s="436"/>
      <c r="AE1009" s="436"/>
      <c r="AF1009" s="441"/>
      <c r="AG1009" s="441"/>
      <c r="AH1009" s="441"/>
      <c r="AI1009" s="441"/>
      <c r="AJ1009" s="441"/>
      <c r="AK1009" s="441"/>
      <c r="AL1009" s="441"/>
      <c r="AM1009" s="322">
        <f>SUM(Y1009:AL1009)</f>
        <v>0</v>
      </c>
    </row>
    <row r="1010" spans="1:39" hidden="1" outlineLevel="1">
      <c r="A1010" s="567"/>
      <c r="B1010" s="320" t="s">
        <v>345</v>
      </c>
      <c r="C1010" s="317" t="s">
        <v>164</v>
      </c>
      <c r="D1010" s="321"/>
      <c r="E1010" s="321"/>
      <c r="F1010" s="321"/>
      <c r="G1010" s="321"/>
      <c r="H1010" s="321"/>
      <c r="I1010" s="321"/>
      <c r="J1010" s="321"/>
      <c r="K1010" s="321"/>
      <c r="L1010" s="321"/>
      <c r="M1010" s="321"/>
      <c r="N1010" s="321">
        <f>N1009</f>
        <v>0</v>
      </c>
      <c r="O1010" s="321"/>
      <c r="P1010" s="321"/>
      <c r="Q1010" s="321"/>
      <c r="R1010" s="321"/>
      <c r="S1010" s="321"/>
      <c r="T1010" s="321"/>
      <c r="U1010" s="321"/>
      <c r="V1010" s="321"/>
      <c r="W1010" s="321"/>
      <c r="X1010" s="321"/>
      <c r="Y1010" s="437">
        <f>Y1009</f>
        <v>0</v>
      </c>
      <c r="Z1010" s="437">
        <f t="shared" ref="Z1010:AL1010" si="3051">Z1009</f>
        <v>0</v>
      </c>
      <c r="AA1010" s="437">
        <f t="shared" si="3051"/>
        <v>0</v>
      </c>
      <c r="AB1010" s="437">
        <f t="shared" si="3051"/>
        <v>0</v>
      </c>
      <c r="AC1010" s="437">
        <f t="shared" si="3051"/>
        <v>0</v>
      </c>
      <c r="AD1010" s="437">
        <f t="shared" si="3051"/>
        <v>0</v>
      </c>
      <c r="AE1010" s="437">
        <f t="shared" si="3051"/>
        <v>0</v>
      </c>
      <c r="AF1010" s="437">
        <f t="shared" si="3051"/>
        <v>0</v>
      </c>
      <c r="AG1010" s="437">
        <f t="shared" si="3051"/>
        <v>0</v>
      </c>
      <c r="AH1010" s="437">
        <f t="shared" si="3051"/>
        <v>0</v>
      </c>
      <c r="AI1010" s="437">
        <f t="shared" si="3051"/>
        <v>0</v>
      </c>
      <c r="AJ1010" s="437">
        <f t="shared" si="3051"/>
        <v>0</v>
      </c>
      <c r="AK1010" s="437">
        <f t="shared" si="3051"/>
        <v>0</v>
      </c>
      <c r="AL1010" s="437">
        <f t="shared" si="3051"/>
        <v>0</v>
      </c>
      <c r="AM1010" s="332"/>
    </row>
    <row r="1011" spans="1:39" hidden="1" outlineLevel="1">
      <c r="A1011" s="567"/>
      <c r="B1011" s="348"/>
      <c r="C1011" s="317"/>
      <c r="D1011" s="317"/>
      <c r="E1011" s="317"/>
      <c r="F1011" s="317"/>
      <c r="G1011" s="317"/>
      <c r="H1011" s="317"/>
      <c r="I1011" s="317"/>
      <c r="J1011" s="317"/>
      <c r="K1011" s="317"/>
      <c r="L1011" s="317"/>
      <c r="M1011" s="317"/>
      <c r="N1011" s="317"/>
      <c r="O1011" s="317"/>
      <c r="P1011" s="317"/>
      <c r="Q1011" s="317"/>
      <c r="R1011" s="317"/>
      <c r="S1011" s="317"/>
      <c r="T1011" s="317"/>
      <c r="U1011" s="317"/>
      <c r="V1011" s="317"/>
      <c r="W1011" s="317"/>
      <c r="X1011" s="317"/>
      <c r="Y1011" s="449"/>
      <c r="Z1011" s="450"/>
      <c r="AA1011" s="450"/>
      <c r="AB1011" s="450"/>
      <c r="AC1011" s="450"/>
      <c r="AD1011" s="450"/>
      <c r="AE1011" s="450"/>
      <c r="AF1011" s="450"/>
      <c r="AG1011" s="450"/>
      <c r="AH1011" s="450"/>
      <c r="AI1011" s="450"/>
      <c r="AJ1011" s="450"/>
      <c r="AK1011" s="450"/>
      <c r="AL1011" s="450"/>
      <c r="AM1011" s="323"/>
    </row>
    <row r="1012" spans="1:39" hidden="1" outlineLevel="1">
      <c r="A1012" s="567">
        <v>19</v>
      </c>
      <c r="B1012" s="454" t="s">
        <v>112</v>
      </c>
      <c r="C1012" s="317" t="s">
        <v>25</v>
      </c>
      <c r="D1012" s="321"/>
      <c r="E1012" s="321"/>
      <c r="F1012" s="321"/>
      <c r="G1012" s="321"/>
      <c r="H1012" s="321"/>
      <c r="I1012" s="321"/>
      <c r="J1012" s="321"/>
      <c r="K1012" s="321"/>
      <c r="L1012" s="321"/>
      <c r="M1012" s="321"/>
      <c r="N1012" s="321">
        <v>0</v>
      </c>
      <c r="O1012" s="321"/>
      <c r="P1012" s="321"/>
      <c r="Q1012" s="321"/>
      <c r="R1012" s="321"/>
      <c r="S1012" s="321"/>
      <c r="T1012" s="321"/>
      <c r="U1012" s="321"/>
      <c r="V1012" s="321"/>
      <c r="W1012" s="321"/>
      <c r="X1012" s="321"/>
      <c r="Y1012" s="452"/>
      <c r="Z1012" s="436"/>
      <c r="AA1012" s="436"/>
      <c r="AB1012" s="436"/>
      <c r="AC1012" s="436"/>
      <c r="AD1012" s="436"/>
      <c r="AE1012" s="436"/>
      <c r="AF1012" s="441"/>
      <c r="AG1012" s="441"/>
      <c r="AH1012" s="441"/>
      <c r="AI1012" s="441"/>
      <c r="AJ1012" s="441"/>
      <c r="AK1012" s="441"/>
      <c r="AL1012" s="441"/>
      <c r="AM1012" s="322">
        <f>SUM(Y1012:AL1012)</f>
        <v>0</v>
      </c>
    </row>
    <row r="1013" spans="1:39" hidden="1" outlineLevel="1">
      <c r="A1013" s="567"/>
      <c r="B1013" s="320" t="s">
        <v>345</v>
      </c>
      <c r="C1013" s="317" t="s">
        <v>164</v>
      </c>
      <c r="D1013" s="321"/>
      <c r="E1013" s="321"/>
      <c r="F1013" s="321"/>
      <c r="G1013" s="321"/>
      <c r="H1013" s="321"/>
      <c r="I1013" s="321"/>
      <c r="J1013" s="321"/>
      <c r="K1013" s="321"/>
      <c r="L1013" s="321"/>
      <c r="M1013" s="321"/>
      <c r="N1013" s="321">
        <f>N1012</f>
        <v>0</v>
      </c>
      <c r="O1013" s="321"/>
      <c r="P1013" s="321"/>
      <c r="Q1013" s="321"/>
      <c r="R1013" s="321"/>
      <c r="S1013" s="321"/>
      <c r="T1013" s="321"/>
      <c r="U1013" s="321"/>
      <c r="V1013" s="321"/>
      <c r="W1013" s="321"/>
      <c r="X1013" s="321"/>
      <c r="Y1013" s="437">
        <f>Y1012</f>
        <v>0</v>
      </c>
      <c r="Z1013" s="437">
        <f t="shared" ref="Z1013:AL1013" si="3052">Z1012</f>
        <v>0</v>
      </c>
      <c r="AA1013" s="437">
        <f t="shared" si="3052"/>
        <v>0</v>
      </c>
      <c r="AB1013" s="437">
        <f t="shared" si="3052"/>
        <v>0</v>
      </c>
      <c r="AC1013" s="437">
        <f t="shared" si="3052"/>
        <v>0</v>
      </c>
      <c r="AD1013" s="437">
        <f t="shared" si="3052"/>
        <v>0</v>
      </c>
      <c r="AE1013" s="437">
        <f t="shared" si="3052"/>
        <v>0</v>
      </c>
      <c r="AF1013" s="437">
        <f t="shared" si="3052"/>
        <v>0</v>
      </c>
      <c r="AG1013" s="437">
        <f t="shared" si="3052"/>
        <v>0</v>
      </c>
      <c r="AH1013" s="437">
        <f t="shared" si="3052"/>
        <v>0</v>
      </c>
      <c r="AI1013" s="437">
        <f t="shared" si="3052"/>
        <v>0</v>
      </c>
      <c r="AJ1013" s="437">
        <f t="shared" si="3052"/>
        <v>0</v>
      </c>
      <c r="AK1013" s="437">
        <f t="shared" si="3052"/>
        <v>0</v>
      </c>
      <c r="AL1013" s="437">
        <f t="shared" si="3052"/>
        <v>0</v>
      </c>
      <c r="AM1013" s="323"/>
    </row>
    <row r="1014" spans="1:39" hidden="1" outlineLevel="1">
      <c r="A1014" s="567"/>
      <c r="B1014" s="348"/>
      <c r="C1014" s="317"/>
      <c r="D1014" s="317"/>
      <c r="E1014" s="317"/>
      <c r="F1014" s="317"/>
      <c r="G1014" s="317"/>
      <c r="H1014" s="317"/>
      <c r="I1014" s="317"/>
      <c r="J1014" s="317"/>
      <c r="K1014" s="317"/>
      <c r="L1014" s="317"/>
      <c r="M1014" s="317"/>
      <c r="N1014" s="317"/>
      <c r="O1014" s="317"/>
      <c r="P1014" s="317"/>
      <c r="Q1014" s="317"/>
      <c r="R1014" s="317"/>
      <c r="S1014" s="317"/>
      <c r="T1014" s="317"/>
      <c r="U1014" s="317"/>
      <c r="V1014" s="317"/>
      <c r="W1014" s="317"/>
      <c r="X1014" s="317"/>
      <c r="Y1014" s="438"/>
      <c r="Z1014" s="438"/>
      <c r="AA1014" s="438"/>
      <c r="AB1014" s="438"/>
      <c r="AC1014" s="438"/>
      <c r="AD1014" s="438"/>
      <c r="AE1014" s="438"/>
      <c r="AF1014" s="438"/>
      <c r="AG1014" s="438"/>
      <c r="AH1014" s="438"/>
      <c r="AI1014" s="438"/>
      <c r="AJ1014" s="438"/>
      <c r="AK1014" s="438"/>
      <c r="AL1014" s="438"/>
      <c r="AM1014" s="332"/>
    </row>
    <row r="1015" spans="1:39" hidden="1" outlineLevel="1">
      <c r="A1015" s="567">
        <v>20</v>
      </c>
      <c r="B1015" s="454" t="s">
        <v>111</v>
      </c>
      <c r="C1015" s="317" t="s">
        <v>25</v>
      </c>
      <c r="D1015" s="321"/>
      <c r="E1015" s="321"/>
      <c r="F1015" s="321"/>
      <c r="G1015" s="321"/>
      <c r="H1015" s="321"/>
      <c r="I1015" s="321"/>
      <c r="J1015" s="321"/>
      <c r="K1015" s="321"/>
      <c r="L1015" s="321"/>
      <c r="M1015" s="321"/>
      <c r="N1015" s="321">
        <v>0</v>
      </c>
      <c r="O1015" s="321"/>
      <c r="P1015" s="321"/>
      <c r="Q1015" s="321"/>
      <c r="R1015" s="321"/>
      <c r="S1015" s="321"/>
      <c r="T1015" s="321"/>
      <c r="U1015" s="321"/>
      <c r="V1015" s="321"/>
      <c r="W1015" s="321"/>
      <c r="X1015" s="321"/>
      <c r="Y1015" s="452"/>
      <c r="Z1015" s="436"/>
      <c r="AA1015" s="436"/>
      <c r="AB1015" s="436"/>
      <c r="AC1015" s="436"/>
      <c r="AD1015" s="436"/>
      <c r="AE1015" s="436"/>
      <c r="AF1015" s="441"/>
      <c r="AG1015" s="441"/>
      <c r="AH1015" s="441"/>
      <c r="AI1015" s="441"/>
      <c r="AJ1015" s="441"/>
      <c r="AK1015" s="441"/>
      <c r="AL1015" s="441"/>
      <c r="AM1015" s="322">
        <f>SUM(Y1015:AL1015)</f>
        <v>0</v>
      </c>
    </row>
    <row r="1016" spans="1:39" hidden="1" outlineLevel="1">
      <c r="A1016" s="567"/>
      <c r="B1016" s="320" t="s">
        <v>345</v>
      </c>
      <c r="C1016" s="317" t="s">
        <v>164</v>
      </c>
      <c r="D1016" s="321"/>
      <c r="E1016" s="321"/>
      <c r="F1016" s="321"/>
      <c r="G1016" s="321"/>
      <c r="H1016" s="321"/>
      <c r="I1016" s="321"/>
      <c r="J1016" s="321"/>
      <c r="K1016" s="321"/>
      <c r="L1016" s="321"/>
      <c r="M1016" s="321"/>
      <c r="N1016" s="321">
        <f>N1015</f>
        <v>0</v>
      </c>
      <c r="O1016" s="321"/>
      <c r="P1016" s="321"/>
      <c r="Q1016" s="321"/>
      <c r="R1016" s="321"/>
      <c r="S1016" s="321"/>
      <c r="T1016" s="321"/>
      <c r="U1016" s="321"/>
      <c r="V1016" s="321"/>
      <c r="W1016" s="321"/>
      <c r="X1016" s="321"/>
      <c r="Y1016" s="437">
        <f t="shared" ref="Y1016:AL1016" si="3053">Y1015</f>
        <v>0</v>
      </c>
      <c r="Z1016" s="437">
        <f t="shared" si="3053"/>
        <v>0</v>
      </c>
      <c r="AA1016" s="437">
        <f t="shared" si="3053"/>
        <v>0</v>
      </c>
      <c r="AB1016" s="437">
        <f t="shared" si="3053"/>
        <v>0</v>
      </c>
      <c r="AC1016" s="437">
        <f t="shared" si="3053"/>
        <v>0</v>
      </c>
      <c r="AD1016" s="437">
        <f t="shared" si="3053"/>
        <v>0</v>
      </c>
      <c r="AE1016" s="437">
        <f t="shared" si="3053"/>
        <v>0</v>
      </c>
      <c r="AF1016" s="437">
        <f t="shared" si="3053"/>
        <v>0</v>
      </c>
      <c r="AG1016" s="437">
        <f t="shared" si="3053"/>
        <v>0</v>
      </c>
      <c r="AH1016" s="437">
        <f t="shared" si="3053"/>
        <v>0</v>
      </c>
      <c r="AI1016" s="437">
        <f t="shared" si="3053"/>
        <v>0</v>
      </c>
      <c r="AJ1016" s="437">
        <f t="shared" si="3053"/>
        <v>0</v>
      </c>
      <c r="AK1016" s="437">
        <f t="shared" si="3053"/>
        <v>0</v>
      </c>
      <c r="AL1016" s="437">
        <f t="shared" si="3053"/>
        <v>0</v>
      </c>
      <c r="AM1016" s="332"/>
    </row>
    <row r="1017" spans="1:39" ht="15.75" hidden="1" outlineLevel="1">
      <c r="A1017" s="567"/>
      <c r="B1017" s="349"/>
      <c r="C1017" s="326"/>
      <c r="D1017" s="317"/>
      <c r="E1017" s="317"/>
      <c r="F1017" s="317"/>
      <c r="G1017" s="317"/>
      <c r="H1017" s="317"/>
      <c r="I1017" s="317"/>
      <c r="J1017" s="317"/>
      <c r="K1017" s="317"/>
      <c r="L1017" s="317"/>
      <c r="M1017" s="317"/>
      <c r="N1017" s="326"/>
      <c r="O1017" s="317"/>
      <c r="P1017" s="317"/>
      <c r="Q1017" s="317"/>
      <c r="R1017" s="317"/>
      <c r="S1017" s="317"/>
      <c r="T1017" s="317"/>
      <c r="U1017" s="317"/>
      <c r="V1017" s="317"/>
      <c r="W1017" s="317"/>
      <c r="X1017" s="317"/>
      <c r="Y1017" s="438"/>
      <c r="Z1017" s="438"/>
      <c r="AA1017" s="438"/>
      <c r="AB1017" s="438"/>
      <c r="AC1017" s="438"/>
      <c r="AD1017" s="438"/>
      <c r="AE1017" s="438"/>
      <c r="AF1017" s="438"/>
      <c r="AG1017" s="438"/>
      <c r="AH1017" s="438"/>
      <c r="AI1017" s="438"/>
      <c r="AJ1017" s="438"/>
      <c r="AK1017" s="438"/>
      <c r="AL1017" s="438"/>
      <c r="AM1017" s="332"/>
    </row>
    <row r="1018" spans="1:39" ht="15.75" hidden="1" outlineLevel="1">
      <c r="A1018" s="567"/>
      <c r="B1018" s="553" t="s">
        <v>516</v>
      </c>
      <c r="C1018" s="317"/>
      <c r="D1018" s="317"/>
      <c r="E1018" s="317"/>
      <c r="F1018" s="317"/>
      <c r="G1018" s="317"/>
      <c r="H1018" s="317"/>
      <c r="I1018" s="317"/>
      <c r="J1018" s="317"/>
      <c r="K1018" s="317"/>
      <c r="L1018" s="317"/>
      <c r="M1018" s="317"/>
      <c r="N1018" s="317"/>
      <c r="O1018" s="317"/>
      <c r="P1018" s="317"/>
      <c r="Q1018" s="317"/>
      <c r="R1018" s="317"/>
      <c r="S1018" s="317"/>
      <c r="T1018" s="317"/>
      <c r="U1018" s="317"/>
      <c r="V1018" s="317"/>
      <c r="W1018" s="317"/>
      <c r="X1018" s="317"/>
      <c r="Y1018" s="448"/>
      <c r="Z1018" s="451"/>
      <c r="AA1018" s="451"/>
      <c r="AB1018" s="451"/>
      <c r="AC1018" s="451"/>
      <c r="AD1018" s="451"/>
      <c r="AE1018" s="451"/>
      <c r="AF1018" s="451"/>
      <c r="AG1018" s="451"/>
      <c r="AH1018" s="451"/>
      <c r="AI1018" s="451"/>
      <c r="AJ1018" s="451"/>
      <c r="AK1018" s="451"/>
      <c r="AL1018" s="451"/>
      <c r="AM1018" s="332"/>
    </row>
    <row r="1019" spans="1:39" ht="15.75" hidden="1" outlineLevel="1">
      <c r="A1019" s="567"/>
      <c r="B1019" s="539" t="s">
        <v>512</v>
      </c>
      <c r="C1019" s="317"/>
      <c r="D1019" s="317"/>
      <c r="E1019" s="317"/>
      <c r="F1019" s="317"/>
      <c r="G1019" s="317"/>
      <c r="H1019" s="317"/>
      <c r="I1019" s="317"/>
      <c r="J1019" s="317"/>
      <c r="K1019" s="317"/>
      <c r="L1019" s="317"/>
      <c r="M1019" s="317"/>
      <c r="N1019" s="317"/>
      <c r="O1019" s="317"/>
      <c r="P1019" s="317"/>
      <c r="Q1019" s="317"/>
      <c r="R1019" s="317"/>
      <c r="S1019" s="317"/>
      <c r="T1019" s="317"/>
      <c r="U1019" s="317"/>
      <c r="V1019" s="317"/>
      <c r="W1019" s="317"/>
      <c r="X1019" s="317"/>
      <c r="Y1019" s="448"/>
      <c r="Z1019" s="451"/>
      <c r="AA1019" s="451"/>
      <c r="AB1019" s="451"/>
      <c r="AC1019" s="451"/>
      <c r="AD1019" s="451"/>
      <c r="AE1019" s="451"/>
      <c r="AF1019" s="451"/>
      <c r="AG1019" s="451"/>
      <c r="AH1019" s="451"/>
      <c r="AI1019" s="451"/>
      <c r="AJ1019" s="451"/>
      <c r="AK1019" s="451"/>
      <c r="AL1019" s="451"/>
      <c r="AM1019" s="332"/>
    </row>
    <row r="1020" spans="1:39" ht="15" hidden="1" customHeight="1" outlineLevel="1">
      <c r="A1020" s="567">
        <v>21</v>
      </c>
      <c r="B1020" s="454" t="s">
        <v>114</v>
      </c>
      <c r="C1020" s="317" t="s">
        <v>25</v>
      </c>
      <c r="D1020" s="321"/>
      <c r="E1020" s="321"/>
      <c r="F1020" s="321"/>
      <c r="G1020" s="321"/>
      <c r="H1020" s="321"/>
      <c r="I1020" s="321"/>
      <c r="J1020" s="321"/>
      <c r="K1020" s="321"/>
      <c r="L1020" s="321"/>
      <c r="M1020" s="321"/>
      <c r="N1020" s="317"/>
      <c r="O1020" s="321"/>
      <c r="P1020" s="321"/>
      <c r="Q1020" s="321"/>
      <c r="R1020" s="321"/>
      <c r="S1020" s="321"/>
      <c r="T1020" s="321"/>
      <c r="U1020" s="321"/>
      <c r="V1020" s="321"/>
      <c r="W1020" s="321"/>
      <c r="X1020" s="321"/>
      <c r="Y1020" s="436"/>
      <c r="Z1020" s="436"/>
      <c r="AA1020" s="436"/>
      <c r="AB1020" s="436"/>
      <c r="AC1020" s="436"/>
      <c r="AD1020" s="436"/>
      <c r="AE1020" s="436"/>
      <c r="AF1020" s="436"/>
      <c r="AG1020" s="436"/>
      <c r="AH1020" s="436"/>
      <c r="AI1020" s="436"/>
      <c r="AJ1020" s="436"/>
      <c r="AK1020" s="436"/>
      <c r="AL1020" s="436"/>
      <c r="AM1020" s="322">
        <f>SUM(Y1020:AL1020)</f>
        <v>0</v>
      </c>
    </row>
    <row r="1021" spans="1:39" ht="15" hidden="1" customHeight="1" outlineLevel="1">
      <c r="A1021" s="567"/>
      <c r="B1021" s="320" t="s">
        <v>349</v>
      </c>
      <c r="C1021" s="317" t="s">
        <v>164</v>
      </c>
      <c r="D1021" s="321"/>
      <c r="E1021" s="321"/>
      <c r="F1021" s="321"/>
      <c r="G1021" s="321"/>
      <c r="H1021" s="321"/>
      <c r="I1021" s="321"/>
      <c r="J1021" s="321"/>
      <c r="K1021" s="321"/>
      <c r="L1021" s="321"/>
      <c r="M1021" s="321"/>
      <c r="N1021" s="317"/>
      <c r="O1021" s="321"/>
      <c r="P1021" s="321"/>
      <c r="Q1021" s="321"/>
      <c r="R1021" s="321"/>
      <c r="S1021" s="321"/>
      <c r="T1021" s="321"/>
      <c r="U1021" s="321"/>
      <c r="V1021" s="321"/>
      <c r="W1021" s="321"/>
      <c r="X1021" s="321"/>
      <c r="Y1021" s="437">
        <f>Y1020</f>
        <v>0</v>
      </c>
      <c r="Z1021" s="437">
        <f t="shared" ref="Z1021" si="3054">Z1020</f>
        <v>0</v>
      </c>
      <c r="AA1021" s="437">
        <f t="shared" ref="AA1021" si="3055">AA1020</f>
        <v>0</v>
      </c>
      <c r="AB1021" s="437">
        <f t="shared" ref="AB1021" si="3056">AB1020</f>
        <v>0</v>
      </c>
      <c r="AC1021" s="437">
        <f t="shared" ref="AC1021" si="3057">AC1020</f>
        <v>0</v>
      </c>
      <c r="AD1021" s="437">
        <f t="shared" ref="AD1021" si="3058">AD1020</f>
        <v>0</v>
      </c>
      <c r="AE1021" s="437">
        <f t="shared" ref="AE1021" si="3059">AE1020</f>
        <v>0</v>
      </c>
      <c r="AF1021" s="437">
        <f t="shared" ref="AF1021" si="3060">AF1020</f>
        <v>0</v>
      </c>
      <c r="AG1021" s="437">
        <f t="shared" ref="AG1021" si="3061">AG1020</f>
        <v>0</v>
      </c>
      <c r="AH1021" s="437">
        <f t="shared" ref="AH1021" si="3062">AH1020</f>
        <v>0</v>
      </c>
      <c r="AI1021" s="437">
        <f t="shared" ref="AI1021" si="3063">AI1020</f>
        <v>0</v>
      </c>
      <c r="AJ1021" s="437">
        <f t="shared" ref="AJ1021" si="3064">AJ1020</f>
        <v>0</v>
      </c>
      <c r="AK1021" s="437">
        <f t="shared" ref="AK1021" si="3065">AK1020</f>
        <v>0</v>
      </c>
      <c r="AL1021" s="437">
        <f t="shared" ref="AL1021" si="3066">AL1020</f>
        <v>0</v>
      </c>
      <c r="AM1021" s="332"/>
    </row>
    <row r="1022" spans="1:39" ht="15" hidden="1" customHeight="1" outlineLevel="1">
      <c r="A1022" s="567"/>
      <c r="B1022" s="320"/>
      <c r="C1022" s="317"/>
      <c r="D1022" s="317"/>
      <c r="E1022" s="317"/>
      <c r="F1022" s="317"/>
      <c r="G1022" s="317"/>
      <c r="H1022" s="317"/>
      <c r="I1022" s="317"/>
      <c r="J1022" s="317"/>
      <c r="K1022" s="317"/>
      <c r="L1022" s="317"/>
      <c r="M1022" s="317"/>
      <c r="N1022" s="317"/>
      <c r="O1022" s="317"/>
      <c r="P1022" s="317"/>
      <c r="Q1022" s="317"/>
      <c r="R1022" s="317"/>
      <c r="S1022" s="317"/>
      <c r="T1022" s="317"/>
      <c r="U1022" s="317"/>
      <c r="V1022" s="317"/>
      <c r="W1022" s="317"/>
      <c r="X1022" s="317"/>
      <c r="Y1022" s="448"/>
      <c r="Z1022" s="451"/>
      <c r="AA1022" s="451"/>
      <c r="AB1022" s="451"/>
      <c r="AC1022" s="451"/>
      <c r="AD1022" s="451"/>
      <c r="AE1022" s="451"/>
      <c r="AF1022" s="451"/>
      <c r="AG1022" s="451"/>
      <c r="AH1022" s="451"/>
      <c r="AI1022" s="451"/>
      <c r="AJ1022" s="451"/>
      <c r="AK1022" s="451"/>
      <c r="AL1022" s="451"/>
      <c r="AM1022" s="332"/>
    </row>
    <row r="1023" spans="1:39" ht="15" hidden="1" customHeight="1" outlineLevel="1">
      <c r="A1023" s="567">
        <v>22</v>
      </c>
      <c r="B1023" s="454" t="s">
        <v>115</v>
      </c>
      <c r="C1023" s="317" t="s">
        <v>25</v>
      </c>
      <c r="D1023" s="321"/>
      <c r="E1023" s="321"/>
      <c r="F1023" s="321"/>
      <c r="G1023" s="321"/>
      <c r="H1023" s="321"/>
      <c r="I1023" s="321"/>
      <c r="J1023" s="321"/>
      <c r="K1023" s="321"/>
      <c r="L1023" s="321"/>
      <c r="M1023" s="321"/>
      <c r="N1023" s="317"/>
      <c r="O1023" s="321"/>
      <c r="P1023" s="321"/>
      <c r="Q1023" s="321"/>
      <c r="R1023" s="321"/>
      <c r="S1023" s="321"/>
      <c r="T1023" s="321"/>
      <c r="U1023" s="321"/>
      <c r="V1023" s="321"/>
      <c r="W1023" s="321"/>
      <c r="X1023" s="321"/>
      <c r="Y1023" s="436"/>
      <c r="Z1023" s="436"/>
      <c r="AA1023" s="436"/>
      <c r="AB1023" s="436"/>
      <c r="AC1023" s="436"/>
      <c r="AD1023" s="436"/>
      <c r="AE1023" s="436"/>
      <c r="AF1023" s="436"/>
      <c r="AG1023" s="436"/>
      <c r="AH1023" s="436"/>
      <c r="AI1023" s="436"/>
      <c r="AJ1023" s="436"/>
      <c r="AK1023" s="436"/>
      <c r="AL1023" s="436"/>
      <c r="AM1023" s="322">
        <f>SUM(Y1023:AL1023)</f>
        <v>0</v>
      </c>
    </row>
    <row r="1024" spans="1:39" ht="15" hidden="1" customHeight="1" outlineLevel="1">
      <c r="A1024" s="567"/>
      <c r="B1024" s="320" t="s">
        <v>349</v>
      </c>
      <c r="C1024" s="317" t="s">
        <v>164</v>
      </c>
      <c r="D1024" s="321"/>
      <c r="E1024" s="321"/>
      <c r="F1024" s="321"/>
      <c r="G1024" s="321"/>
      <c r="H1024" s="321"/>
      <c r="I1024" s="321"/>
      <c r="J1024" s="321"/>
      <c r="K1024" s="321"/>
      <c r="L1024" s="321"/>
      <c r="M1024" s="321"/>
      <c r="N1024" s="317"/>
      <c r="O1024" s="321"/>
      <c r="P1024" s="321"/>
      <c r="Q1024" s="321"/>
      <c r="R1024" s="321"/>
      <c r="S1024" s="321"/>
      <c r="T1024" s="321"/>
      <c r="U1024" s="321"/>
      <c r="V1024" s="321"/>
      <c r="W1024" s="321"/>
      <c r="X1024" s="321"/>
      <c r="Y1024" s="437">
        <f>Y1023</f>
        <v>0</v>
      </c>
      <c r="Z1024" s="437">
        <f t="shared" ref="Z1024" si="3067">Z1023</f>
        <v>0</v>
      </c>
      <c r="AA1024" s="437">
        <f t="shared" ref="AA1024" si="3068">AA1023</f>
        <v>0</v>
      </c>
      <c r="AB1024" s="437">
        <f t="shared" ref="AB1024" si="3069">AB1023</f>
        <v>0</v>
      </c>
      <c r="AC1024" s="437">
        <f t="shared" ref="AC1024" si="3070">AC1023</f>
        <v>0</v>
      </c>
      <c r="AD1024" s="437">
        <f t="shared" ref="AD1024" si="3071">AD1023</f>
        <v>0</v>
      </c>
      <c r="AE1024" s="437">
        <f t="shared" ref="AE1024" si="3072">AE1023</f>
        <v>0</v>
      </c>
      <c r="AF1024" s="437">
        <f t="shared" ref="AF1024" si="3073">AF1023</f>
        <v>0</v>
      </c>
      <c r="AG1024" s="437">
        <f t="shared" ref="AG1024" si="3074">AG1023</f>
        <v>0</v>
      </c>
      <c r="AH1024" s="437">
        <f t="shared" ref="AH1024" si="3075">AH1023</f>
        <v>0</v>
      </c>
      <c r="AI1024" s="437">
        <f t="shared" ref="AI1024" si="3076">AI1023</f>
        <v>0</v>
      </c>
      <c r="AJ1024" s="437">
        <f t="shared" ref="AJ1024" si="3077">AJ1023</f>
        <v>0</v>
      </c>
      <c r="AK1024" s="437">
        <f t="shared" ref="AK1024" si="3078">AK1023</f>
        <v>0</v>
      </c>
      <c r="AL1024" s="437">
        <f t="shared" ref="AL1024" si="3079">AL1023</f>
        <v>0</v>
      </c>
      <c r="AM1024" s="332"/>
    </row>
    <row r="1025" spans="1:39" ht="15" hidden="1" customHeight="1" outlineLevel="1">
      <c r="A1025" s="567"/>
      <c r="B1025" s="320"/>
      <c r="C1025" s="317"/>
      <c r="D1025" s="317"/>
      <c r="E1025" s="317"/>
      <c r="F1025" s="317"/>
      <c r="G1025" s="317"/>
      <c r="H1025" s="317"/>
      <c r="I1025" s="317"/>
      <c r="J1025" s="317"/>
      <c r="K1025" s="317"/>
      <c r="L1025" s="317"/>
      <c r="M1025" s="317"/>
      <c r="N1025" s="317"/>
      <c r="O1025" s="317"/>
      <c r="P1025" s="317"/>
      <c r="Q1025" s="317"/>
      <c r="R1025" s="317"/>
      <c r="S1025" s="317"/>
      <c r="T1025" s="317"/>
      <c r="U1025" s="317"/>
      <c r="V1025" s="317"/>
      <c r="W1025" s="317"/>
      <c r="X1025" s="317"/>
      <c r="Y1025" s="448"/>
      <c r="Z1025" s="451"/>
      <c r="AA1025" s="451"/>
      <c r="AB1025" s="451"/>
      <c r="AC1025" s="451"/>
      <c r="AD1025" s="451"/>
      <c r="AE1025" s="451"/>
      <c r="AF1025" s="451"/>
      <c r="AG1025" s="451"/>
      <c r="AH1025" s="451"/>
      <c r="AI1025" s="451"/>
      <c r="AJ1025" s="451"/>
      <c r="AK1025" s="451"/>
      <c r="AL1025" s="451"/>
      <c r="AM1025" s="332"/>
    </row>
    <row r="1026" spans="1:39" ht="15" hidden="1" customHeight="1" outlineLevel="1">
      <c r="A1026" s="567">
        <v>23</v>
      </c>
      <c r="B1026" s="454" t="s">
        <v>116</v>
      </c>
      <c r="C1026" s="317" t="s">
        <v>25</v>
      </c>
      <c r="D1026" s="321"/>
      <c r="E1026" s="321"/>
      <c r="F1026" s="321"/>
      <c r="G1026" s="321"/>
      <c r="H1026" s="321"/>
      <c r="I1026" s="321"/>
      <c r="J1026" s="321"/>
      <c r="K1026" s="321"/>
      <c r="L1026" s="321"/>
      <c r="M1026" s="321"/>
      <c r="N1026" s="317"/>
      <c r="O1026" s="321"/>
      <c r="P1026" s="321"/>
      <c r="Q1026" s="321"/>
      <c r="R1026" s="321"/>
      <c r="S1026" s="321"/>
      <c r="T1026" s="321"/>
      <c r="U1026" s="321"/>
      <c r="V1026" s="321"/>
      <c r="W1026" s="321"/>
      <c r="X1026" s="321"/>
      <c r="Y1026" s="436"/>
      <c r="Z1026" s="436"/>
      <c r="AA1026" s="436"/>
      <c r="AB1026" s="436"/>
      <c r="AC1026" s="436"/>
      <c r="AD1026" s="436"/>
      <c r="AE1026" s="436"/>
      <c r="AF1026" s="436"/>
      <c r="AG1026" s="436"/>
      <c r="AH1026" s="436"/>
      <c r="AI1026" s="436"/>
      <c r="AJ1026" s="436"/>
      <c r="AK1026" s="436"/>
      <c r="AL1026" s="436"/>
      <c r="AM1026" s="322">
        <f>SUM(Y1026:AL1026)</f>
        <v>0</v>
      </c>
    </row>
    <row r="1027" spans="1:39" ht="15" hidden="1" customHeight="1" outlineLevel="1">
      <c r="A1027" s="567"/>
      <c r="B1027" s="320" t="s">
        <v>349</v>
      </c>
      <c r="C1027" s="317" t="s">
        <v>164</v>
      </c>
      <c r="D1027" s="321"/>
      <c r="E1027" s="321"/>
      <c r="F1027" s="321"/>
      <c r="G1027" s="321"/>
      <c r="H1027" s="321"/>
      <c r="I1027" s="321"/>
      <c r="J1027" s="321"/>
      <c r="K1027" s="321"/>
      <c r="L1027" s="321"/>
      <c r="M1027" s="321"/>
      <c r="N1027" s="317"/>
      <c r="O1027" s="321"/>
      <c r="P1027" s="321"/>
      <c r="Q1027" s="321"/>
      <c r="R1027" s="321"/>
      <c r="S1027" s="321"/>
      <c r="T1027" s="321"/>
      <c r="U1027" s="321"/>
      <c r="V1027" s="321"/>
      <c r="W1027" s="321"/>
      <c r="X1027" s="321"/>
      <c r="Y1027" s="437">
        <f>Y1026</f>
        <v>0</v>
      </c>
      <c r="Z1027" s="437">
        <f t="shared" ref="Z1027" si="3080">Z1026</f>
        <v>0</v>
      </c>
      <c r="AA1027" s="437">
        <f t="shared" ref="AA1027" si="3081">AA1026</f>
        <v>0</v>
      </c>
      <c r="AB1027" s="437">
        <f t="shared" ref="AB1027" si="3082">AB1026</f>
        <v>0</v>
      </c>
      <c r="AC1027" s="437">
        <f t="shared" ref="AC1027" si="3083">AC1026</f>
        <v>0</v>
      </c>
      <c r="AD1027" s="437">
        <f t="shared" ref="AD1027" si="3084">AD1026</f>
        <v>0</v>
      </c>
      <c r="AE1027" s="437">
        <f t="shared" ref="AE1027" si="3085">AE1026</f>
        <v>0</v>
      </c>
      <c r="AF1027" s="437">
        <f t="shared" ref="AF1027" si="3086">AF1026</f>
        <v>0</v>
      </c>
      <c r="AG1027" s="437">
        <f t="shared" ref="AG1027" si="3087">AG1026</f>
        <v>0</v>
      </c>
      <c r="AH1027" s="437">
        <f t="shared" ref="AH1027" si="3088">AH1026</f>
        <v>0</v>
      </c>
      <c r="AI1027" s="437">
        <f t="shared" ref="AI1027" si="3089">AI1026</f>
        <v>0</v>
      </c>
      <c r="AJ1027" s="437">
        <f t="shared" ref="AJ1027" si="3090">AJ1026</f>
        <v>0</v>
      </c>
      <c r="AK1027" s="437">
        <f t="shared" ref="AK1027" si="3091">AK1026</f>
        <v>0</v>
      </c>
      <c r="AL1027" s="437">
        <f t="shared" ref="AL1027" si="3092">AL1026</f>
        <v>0</v>
      </c>
      <c r="AM1027" s="332"/>
    </row>
    <row r="1028" spans="1:39" ht="15" hidden="1" customHeight="1" outlineLevel="1">
      <c r="A1028" s="567"/>
      <c r="B1028" s="456"/>
      <c r="C1028" s="317"/>
      <c r="D1028" s="317"/>
      <c r="E1028" s="317"/>
      <c r="F1028" s="317"/>
      <c r="G1028" s="317"/>
      <c r="H1028" s="317"/>
      <c r="I1028" s="317"/>
      <c r="J1028" s="317"/>
      <c r="K1028" s="317"/>
      <c r="L1028" s="317"/>
      <c r="M1028" s="317"/>
      <c r="N1028" s="317"/>
      <c r="O1028" s="317"/>
      <c r="P1028" s="317"/>
      <c r="Q1028" s="317"/>
      <c r="R1028" s="317"/>
      <c r="S1028" s="317"/>
      <c r="T1028" s="317"/>
      <c r="U1028" s="317"/>
      <c r="V1028" s="317"/>
      <c r="W1028" s="317"/>
      <c r="X1028" s="317"/>
      <c r="Y1028" s="448"/>
      <c r="Z1028" s="451"/>
      <c r="AA1028" s="451"/>
      <c r="AB1028" s="451"/>
      <c r="AC1028" s="451"/>
      <c r="AD1028" s="451"/>
      <c r="AE1028" s="451"/>
      <c r="AF1028" s="451"/>
      <c r="AG1028" s="451"/>
      <c r="AH1028" s="451"/>
      <c r="AI1028" s="451"/>
      <c r="AJ1028" s="451"/>
      <c r="AK1028" s="451"/>
      <c r="AL1028" s="451"/>
      <c r="AM1028" s="332"/>
    </row>
    <row r="1029" spans="1:39" ht="15" hidden="1" customHeight="1" outlineLevel="1">
      <c r="A1029" s="567">
        <v>24</v>
      </c>
      <c r="B1029" s="454" t="s">
        <v>117</v>
      </c>
      <c r="C1029" s="317" t="s">
        <v>25</v>
      </c>
      <c r="D1029" s="321"/>
      <c r="E1029" s="321"/>
      <c r="F1029" s="321"/>
      <c r="G1029" s="321"/>
      <c r="H1029" s="321"/>
      <c r="I1029" s="321"/>
      <c r="J1029" s="321"/>
      <c r="K1029" s="321"/>
      <c r="L1029" s="321"/>
      <c r="M1029" s="321"/>
      <c r="N1029" s="317"/>
      <c r="O1029" s="321"/>
      <c r="P1029" s="321"/>
      <c r="Q1029" s="321"/>
      <c r="R1029" s="321"/>
      <c r="S1029" s="321"/>
      <c r="T1029" s="321"/>
      <c r="U1029" s="321"/>
      <c r="V1029" s="321"/>
      <c r="W1029" s="321"/>
      <c r="X1029" s="321"/>
      <c r="Y1029" s="436"/>
      <c r="Z1029" s="436"/>
      <c r="AA1029" s="436"/>
      <c r="AB1029" s="436"/>
      <c r="AC1029" s="436"/>
      <c r="AD1029" s="436"/>
      <c r="AE1029" s="436"/>
      <c r="AF1029" s="436"/>
      <c r="AG1029" s="436"/>
      <c r="AH1029" s="436"/>
      <c r="AI1029" s="436"/>
      <c r="AJ1029" s="436"/>
      <c r="AK1029" s="436"/>
      <c r="AL1029" s="436"/>
      <c r="AM1029" s="322">
        <f>SUM(Y1029:AL1029)</f>
        <v>0</v>
      </c>
    </row>
    <row r="1030" spans="1:39" ht="15" hidden="1" customHeight="1" outlineLevel="1">
      <c r="A1030" s="567"/>
      <c r="B1030" s="320" t="s">
        <v>349</v>
      </c>
      <c r="C1030" s="317" t="s">
        <v>164</v>
      </c>
      <c r="D1030" s="321"/>
      <c r="E1030" s="321"/>
      <c r="F1030" s="321"/>
      <c r="G1030" s="321"/>
      <c r="H1030" s="321"/>
      <c r="I1030" s="321"/>
      <c r="J1030" s="321"/>
      <c r="K1030" s="321"/>
      <c r="L1030" s="321"/>
      <c r="M1030" s="321"/>
      <c r="N1030" s="317"/>
      <c r="O1030" s="321"/>
      <c r="P1030" s="321"/>
      <c r="Q1030" s="321"/>
      <c r="R1030" s="321"/>
      <c r="S1030" s="321"/>
      <c r="T1030" s="321"/>
      <c r="U1030" s="321"/>
      <c r="V1030" s="321"/>
      <c r="W1030" s="321"/>
      <c r="X1030" s="321"/>
      <c r="Y1030" s="437">
        <f>Y1029</f>
        <v>0</v>
      </c>
      <c r="Z1030" s="437">
        <f t="shared" ref="Z1030" si="3093">Z1029</f>
        <v>0</v>
      </c>
      <c r="AA1030" s="437">
        <f t="shared" ref="AA1030" si="3094">AA1029</f>
        <v>0</v>
      </c>
      <c r="AB1030" s="437">
        <f t="shared" ref="AB1030" si="3095">AB1029</f>
        <v>0</v>
      </c>
      <c r="AC1030" s="437">
        <f t="shared" ref="AC1030" si="3096">AC1029</f>
        <v>0</v>
      </c>
      <c r="AD1030" s="437">
        <f t="shared" ref="AD1030" si="3097">AD1029</f>
        <v>0</v>
      </c>
      <c r="AE1030" s="437">
        <f t="shared" ref="AE1030" si="3098">AE1029</f>
        <v>0</v>
      </c>
      <c r="AF1030" s="437">
        <f t="shared" ref="AF1030" si="3099">AF1029</f>
        <v>0</v>
      </c>
      <c r="AG1030" s="437">
        <f t="shared" ref="AG1030" si="3100">AG1029</f>
        <v>0</v>
      </c>
      <c r="AH1030" s="437">
        <f t="shared" ref="AH1030" si="3101">AH1029</f>
        <v>0</v>
      </c>
      <c r="AI1030" s="437">
        <f t="shared" ref="AI1030" si="3102">AI1029</f>
        <v>0</v>
      </c>
      <c r="AJ1030" s="437">
        <f t="shared" ref="AJ1030" si="3103">AJ1029</f>
        <v>0</v>
      </c>
      <c r="AK1030" s="437">
        <f t="shared" ref="AK1030" si="3104">AK1029</f>
        <v>0</v>
      </c>
      <c r="AL1030" s="437">
        <f t="shared" ref="AL1030" si="3105">AL1029</f>
        <v>0</v>
      </c>
      <c r="AM1030" s="332"/>
    </row>
    <row r="1031" spans="1:39" ht="15" hidden="1" customHeight="1" outlineLevel="1">
      <c r="A1031" s="567"/>
      <c r="B1031" s="320"/>
      <c r="C1031" s="317"/>
      <c r="D1031" s="317"/>
      <c r="E1031" s="317"/>
      <c r="F1031" s="317"/>
      <c r="G1031" s="317"/>
      <c r="H1031" s="317"/>
      <c r="I1031" s="317"/>
      <c r="J1031" s="317"/>
      <c r="K1031" s="317"/>
      <c r="L1031" s="317"/>
      <c r="M1031" s="317"/>
      <c r="N1031" s="317"/>
      <c r="O1031" s="317"/>
      <c r="P1031" s="317"/>
      <c r="Q1031" s="317"/>
      <c r="R1031" s="317"/>
      <c r="S1031" s="317"/>
      <c r="T1031" s="317"/>
      <c r="U1031" s="317"/>
      <c r="V1031" s="317"/>
      <c r="W1031" s="317"/>
      <c r="X1031" s="317"/>
      <c r="Y1031" s="438"/>
      <c r="Z1031" s="451"/>
      <c r="AA1031" s="451"/>
      <c r="AB1031" s="451"/>
      <c r="AC1031" s="451"/>
      <c r="AD1031" s="451"/>
      <c r="AE1031" s="451"/>
      <c r="AF1031" s="451"/>
      <c r="AG1031" s="451"/>
      <c r="AH1031" s="451"/>
      <c r="AI1031" s="451"/>
      <c r="AJ1031" s="451"/>
      <c r="AK1031" s="451"/>
      <c r="AL1031" s="451"/>
      <c r="AM1031" s="332"/>
    </row>
    <row r="1032" spans="1:39" ht="15" hidden="1" customHeight="1" outlineLevel="1">
      <c r="A1032" s="567"/>
      <c r="B1032" s="314" t="s">
        <v>513</v>
      </c>
      <c r="C1032" s="317"/>
      <c r="D1032" s="317"/>
      <c r="E1032" s="317"/>
      <c r="F1032" s="317"/>
      <c r="G1032" s="317"/>
      <c r="H1032" s="317"/>
      <c r="I1032" s="317"/>
      <c r="J1032" s="317"/>
      <c r="K1032" s="317"/>
      <c r="L1032" s="317"/>
      <c r="M1032" s="317"/>
      <c r="N1032" s="317"/>
      <c r="O1032" s="317"/>
      <c r="P1032" s="317"/>
      <c r="Q1032" s="317"/>
      <c r="R1032" s="317"/>
      <c r="S1032" s="317"/>
      <c r="T1032" s="317"/>
      <c r="U1032" s="317"/>
      <c r="V1032" s="317"/>
      <c r="W1032" s="317"/>
      <c r="X1032" s="317"/>
      <c r="Y1032" s="438"/>
      <c r="Z1032" s="451"/>
      <c r="AA1032" s="451"/>
      <c r="AB1032" s="451"/>
      <c r="AC1032" s="451"/>
      <c r="AD1032" s="451"/>
      <c r="AE1032" s="451"/>
      <c r="AF1032" s="451"/>
      <c r="AG1032" s="451"/>
      <c r="AH1032" s="451"/>
      <c r="AI1032" s="451"/>
      <c r="AJ1032" s="451"/>
      <c r="AK1032" s="451"/>
      <c r="AL1032" s="451"/>
      <c r="AM1032" s="332"/>
    </row>
    <row r="1033" spans="1:39" ht="15" hidden="1" customHeight="1" outlineLevel="1">
      <c r="A1033" s="567">
        <v>25</v>
      </c>
      <c r="B1033" s="454" t="s">
        <v>118</v>
      </c>
      <c r="C1033" s="317" t="s">
        <v>25</v>
      </c>
      <c r="D1033" s="321"/>
      <c r="E1033" s="321"/>
      <c r="F1033" s="321"/>
      <c r="G1033" s="321"/>
      <c r="H1033" s="321"/>
      <c r="I1033" s="321"/>
      <c r="J1033" s="321"/>
      <c r="K1033" s="321"/>
      <c r="L1033" s="321"/>
      <c r="M1033" s="321"/>
      <c r="N1033" s="321">
        <v>12</v>
      </c>
      <c r="O1033" s="321"/>
      <c r="P1033" s="321"/>
      <c r="Q1033" s="321"/>
      <c r="R1033" s="321"/>
      <c r="S1033" s="321"/>
      <c r="T1033" s="321"/>
      <c r="U1033" s="321"/>
      <c r="V1033" s="321"/>
      <c r="W1033" s="321"/>
      <c r="X1033" s="321"/>
      <c r="Y1033" s="452"/>
      <c r="Z1033" s="441"/>
      <c r="AA1033" s="441"/>
      <c r="AB1033" s="441"/>
      <c r="AC1033" s="441"/>
      <c r="AD1033" s="441"/>
      <c r="AE1033" s="441"/>
      <c r="AF1033" s="441"/>
      <c r="AG1033" s="441"/>
      <c r="AH1033" s="441"/>
      <c r="AI1033" s="441"/>
      <c r="AJ1033" s="441"/>
      <c r="AK1033" s="441"/>
      <c r="AL1033" s="441"/>
      <c r="AM1033" s="322">
        <f>SUM(Y1033:AL1033)</f>
        <v>0</v>
      </c>
    </row>
    <row r="1034" spans="1:39" ht="15" hidden="1" customHeight="1" outlineLevel="1">
      <c r="A1034" s="567"/>
      <c r="B1034" s="320" t="s">
        <v>349</v>
      </c>
      <c r="C1034" s="317" t="s">
        <v>164</v>
      </c>
      <c r="D1034" s="321"/>
      <c r="E1034" s="321"/>
      <c r="F1034" s="321"/>
      <c r="G1034" s="321"/>
      <c r="H1034" s="321"/>
      <c r="I1034" s="321"/>
      <c r="J1034" s="321"/>
      <c r="K1034" s="321"/>
      <c r="L1034" s="321"/>
      <c r="M1034" s="321"/>
      <c r="N1034" s="321">
        <f>N1033</f>
        <v>12</v>
      </c>
      <c r="O1034" s="321"/>
      <c r="P1034" s="321"/>
      <c r="Q1034" s="321"/>
      <c r="R1034" s="321"/>
      <c r="S1034" s="321"/>
      <c r="T1034" s="321"/>
      <c r="U1034" s="321"/>
      <c r="V1034" s="321"/>
      <c r="W1034" s="321"/>
      <c r="X1034" s="321"/>
      <c r="Y1034" s="437">
        <f>Y1033</f>
        <v>0</v>
      </c>
      <c r="Z1034" s="437">
        <f t="shared" ref="Z1034" si="3106">Z1033</f>
        <v>0</v>
      </c>
      <c r="AA1034" s="437">
        <f t="shared" ref="AA1034" si="3107">AA1033</f>
        <v>0</v>
      </c>
      <c r="AB1034" s="437">
        <f t="shared" ref="AB1034" si="3108">AB1033</f>
        <v>0</v>
      </c>
      <c r="AC1034" s="437">
        <f t="shared" ref="AC1034" si="3109">AC1033</f>
        <v>0</v>
      </c>
      <c r="AD1034" s="437">
        <f t="shared" ref="AD1034" si="3110">AD1033</f>
        <v>0</v>
      </c>
      <c r="AE1034" s="437">
        <f t="shared" ref="AE1034" si="3111">AE1033</f>
        <v>0</v>
      </c>
      <c r="AF1034" s="437">
        <f t="shared" ref="AF1034" si="3112">AF1033</f>
        <v>0</v>
      </c>
      <c r="AG1034" s="437">
        <f t="shared" ref="AG1034" si="3113">AG1033</f>
        <v>0</v>
      </c>
      <c r="AH1034" s="437">
        <f t="shared" ref="AH1034" si="3114">AH1033</f>
        <v>0</v>
      </c>
      <c r="AI1034" s="437">
        <f t="shared" ref="AI1034" si="3115">AI1033</f>
        <v>0</v>
      </c>
      <c r="AJ1034" s="437">
        <f t="shared" ref="AJ1034" si="3116">AJ1033</f>
        <v>0</v>
      </c>
      <c r="AK1034" s="437">
        <f t="shared" ref="AK1034" si="3117">AK1033</f>
        <v>0</v>
      </c>
      <c r="AL1034" s="437">
        <f t="shared" ref="AL1034" si="3118">AL1033</f>
        <v>0</v>
      </c>
      <c r="AM1034" s="332"/>
    </row>
    <row r="1035" spans="1:39" ht="15" hidden="1" customHeight="1" outlineLevel="1">
      <c r="A1035" s="567"/>
      <c r="B1035" s="320"/>
      <c r="C1035" s="317"/>
      <c r="D1035" s="317"/>
      <c r="E1035" s="317"/>
      <c r="F1035" s="317"/>
      <c r="G1035" s="317"/>
      <c r="H1035" s="317"/>
      <c r="I1035" s="317"/>
      <c r="J1035" s="317"/>
      <c r="K1035" s="317"/>
      <c r="L1035" s="317"/>
      <c r="M1035" s="317"/>
      <c r="N1035" s="317"/>
      <c r="O1035" s="317"/>
      <c r="P1035" s="317"/>
      <c r="Q1035" s="317"/>
      <c r="R1035" s="317"/>
      <c r="S1035" s="317"/>
      <c r="T1035" s="317"/>
      <c r="U1035" s="317"/>
      <c r="V1035" s="317"/>
      <c r="W1035" s="317"/>
      <c r="X1035" s="317"/>
      <c r="Y1035" s="438"/>
      <c r="Z1035" s="451"/>
      <c r="AA1035" s="451"/>
      <c r="AB1035" s="451"/>
      <c r="AC1035" s="451"/>
      <c r="AD1035" s="451"/>
      <c r="AE1035" s="451"/>
      <c r="AF1035" s="451"/>
      <c r="AG1035" s="451"/>
      <c r="AH1035" s="451"/>
      <c r="AI1035" s="451"/>
      <c r="AJ1035" s="451"/>
      <c r="AK1035" s="451"/>
      <c r="AL1035" s="451"/>
      <c r="AM1035" s="332"/>
    </row>
    <row r="1036" spans="1:39" ht="15" hidden="1" customHeight="1" outlineLevel="1">
      <c r="A1036" s="567">
        <v>26</v>
      </c>
      <c r="B1036" s="454" t="s">
        <v>119</v>
      </c>
      <c r="C1036" s="317" t="s">
        <v>25</v>
      </c>
      <c r="D1036" s="321"/>
      <c r="E1036" s="321"/>
      <c r="F1036" s="321"/>
      <c r="G1036" s="321"/>
      <c r="H1036" s="321"/>
      <c r="I1036" s="321"/>
      <c r="J1036" s="321"/>
      <c r="K1036" s="321"/>
      <c r="L1036" s="321"/>
      <c r="M1036" s="321"/>
      <c r="N1036" s="321">
        <v>12</v>
      </c>
      <c r="O1036" s="321"/>
      <c r="P1036" s="321"/>
      <c r="Q1036" s="321"/>
      <c r="R1036" s="321"/>
      <c r="S1036" s="321"/>
      <c r="T1036" s="321"/>
      <c r="U1036" s="321"/>
      <c r="V1036" s="321"/>
      <c r="W1036" s="321"/>
      <c r="X1036" s="321"/>
      <c r="Y1036" s="452"/>
      <c r="Z1036" s="441"/>
      <c r="AA1036" s="441"/>
      <c r="AB1036" s="441"/>
      <c r="AC1036" s="441"/>
      <c r="AD1036" s="441"/>
      <c r="AE1036" s="441"/>
      <c r="AF1036" s="441"/>
      <c r="AG1036" s="441"/>
      <c r="AH1036" s="441"/>
      <c r="AI1036" s="441"/>
      <c r="AJ1036" s="441"/>
      <c r="AK1036" s="441"/>
      <c r="AL1036" s="441"/>
      <c r="AM1036" s="322">
        <f>SUM(Y1036:AL1036)</f>
        <v>0</v>
      </c>
    </row>
    <row r="1037" spans="1:39" ht="15" hidden="1" customHeight="1" outlineLevel="1">
      <c r="A1037" s="567"/>
      <c r="B1037" s="320" t="s">
        <v>349</v>
      </c>
      <c r="C1037" s="317" t="s">
        <v>164</v>
      </c>
      <c r="D1037" s="321"/>
      <c r="E1037" s="321"/>
      <c r="F1037" s="321"/>
      <c r="G1037" s="321"/>
      <c r="H1037" s="321"/>
      <c r="I1037" s="321"/>
      <c r="J1037" s="321"/>
      <c r="K1037" s="321"/>
      <c r="L1037" s="321"/>
      <c r="M1037" s="321"/>
      <c r="N1037" s="321">
        <f>N1036</f>
        <v>12</v>
      </c>
      <c r="O1037" s="321"/>
      <c r="P1037" s="321"/>
      <c r="Q1037" s="321"/>
      <c r="R1037" s="321"/>
      <c r="S1037" s="321"/>
      <c r="T1037" s="321"/>
      <c r="U1037" s="321"/>
      <c r="V1037" s="321"/>
      <c r="W1037" s="321"/>
      <c r="X1037" s="321"/>
      <c r="Y1037" s="437">
        <f>Y1036</f>
        <v>0</v>
      </c>
      <c r="Z1037" s="437">
        <f t="shared" ref="Z1037" si="3119">Z1036</f>
        <v>0</v>
      </c>
      <c r="AA1037" s="437">
        <f t="shared" ref="AA1037" si="3120">AA1036</f>
        <v>0</v>
      </c>
      <c r="AB1037" s="437">
        <f t="shared" ref="AB1037" si="3121">AB1036</f>
        <v>0</v>
      </c>
      <c r="AC1037" s="437">
        <f t="shared" ref="AC1037" si="3122">AC1036</f>
        <v>0</v>
      </c>
      <c r="AD1037" s="437">
        <f t="shared" ref="AD1037" si="3123">AD1036</f>
        <v>0</v>
      </c>
      <c r="AE1037" s="437">
        <f t="shared" ref="AE1037" si="3124">AE1036</f>
        <v>0</v>
      </c>
      <c r="AF1037" s="437">
        <f t="shared" ref="AF1037" si="3125">AF1036</f>
        <v>0</v>
      </c>
      <c r="AG1037" s="437">
        <f t="shared" ref="AG1037" si="3126">AG1036</f>
        <v>0</v>
      </c>
      <c r="AH1037" s="437">
        <f t="shared" ref="AH1037" si="3127">AH1036</f>
        <v>0</v>
      </c>
      <c r="AI1037" s="437">
        <f t="shared" ref="AI1037" si="3128">AI1036</f>
        <v>0</v>
      </c>
      <c r="AJ1037" s="437">
        <f t="shared" ref="AJ1037" si="3129">AJ1036</f>
        <v>0</v>
      </c>
      <c r="AK1037" s="437">
        <f t="shared" ref="AK1037" si="3130">AK1036</f>
        <v>0</v>
      </c>
      <c r="AL1037" s="437">
        <f t="shared" ref="AL1037" si="3131">AL1036</f>
        <v>0</v>
      </c>
      <c r="AM1037" s="332"/>
    </row>
    <row r="1038" spans="1:39" ht="15" hidden="1" customHeight="1" outlineLevel="1">
      <c r="A1038" s="567"/>
      <c r="B1038" s="320"/>
      <c r="C1038" s="317"/>
      <c r="D1038" s="317"/>
      <c r="E1038" s="317"/>
      <c r="F1038" s="317"/>
      <c r="G1038" s="317"/>
      <c r="H1038" s="317"/>
      <c r="I1038" s="317"/>
      <c r="J1038" s="317"/>
      <c r="K1038" s="317"/>
      <c r="L1038" s="317"/>
      <c r="M1038" s="317"/>
      <c r="N1038" s="317"/>
      <c r="O1038" s="317"/>
      <c r="P1038" s="317"/>
      <c r="Q1038" s="317"/>
      <c r="R1038" s="317"/>
      <c r="S1038" s="317"/>
      <c r="T1038" s="317"/>
      <c r="U1038" s="317"/>
      <c r="V1038" s="317"/>
      <c r="W1038" s="317"/>
      <c r="X1038" s="317"/>
      <c r="Y1038" s="438"/>
      <c r="Z1038" s="451"/>
      <c r="AA1038" s="451"/>
      <c r="AB1038" s="451"/>
      <c r="AC1038" s="451"/>
      <c r="AD1038" s="451"/>
      <c r="AE1038" s="451"/>
      <c r="AF1038" s="451"/>
      <c r="AG1038" s="451"/>
      <c r="AH1038" s="451"/>
      <c r="AI1038" s="451"/>
      <c r="AJ1038" s="451"/>
      <c r="AK1038" s="451"/>
      <c r="AL1038" s="451"/>
      <c r="AM1038" s="332"/>
    </row>
    <row r="1039" spans="1:39" ht="15" hidden="1" customHeight="1" outlineLevel="1">
      <c r="A1039" s="567">
        <v>27</v>
      </c>
      <c r="B1039" s="454" t="s">
        <v>120</v>
      </c>
      <c r="C1039" s="317" t="s">
        <v>25</v>
      </c>
      <c r="D1039" s="321"/>
      <c r="E1039" s="321"/>
      <c r="F1039" s="321"/>
      <c r="G1039" s="321"/>
      <c r="H1039" s="321"/>
      <c r="I1039" s="321"/>
      <c r="J1039" s="321"/>
      <c r="K1039" s="321"/>
      <c r="L1039" s="321"/>
      <c r="M1039" s="321"/>
      <c r="N1039" s="321">
        <v>12</v>
      </c>
      <c r="O1039" s="321"/>
      <c r="P1039" s="321"/>
      <c r="Q1039" s="321"/>
      <c r="R1039" s="321"/>
      <c r="S1039" s="321"/>
      <c r="T1039" s="321"/>
      <c r="U1039" s="321"/>
      <c r="V1039" s="321"/>
      <c r="W1039" s="321"/>
      <c r="X1039" s="321"/>
      <c r="Y1039" s="452"/>
      <c r="Z1039" s="441"/>
      <c r="AA1039" s="441"/>
      <c r="AB1039" s="441"/>
      <c r="AC1039" s="441"/>
      <c r="AD1039" s="441"/>
      <c r="AE1039" s="441"/>
      <c r="AF1039" s="441"/>
      <c r="AG1039" s="441"/>
      <c r="AH1039" s="441"/>
      <c r="AI1039" s="441"/>
      <c r="AJ1039" s="441"/>
      <c r="AK1039" s="441"/>
      <c r="AL1039" s="441"/>
      <c r="AM1039" s="322">
        <f>SUM(Y1039:AL1039)</f>
        <v>0</v>
      </c>
    </row>
    <row r="1040" spans="1:39" ht="15" hidden="1" customHeight="1" outlineLevel="1">
      <c r="A1040" s="567"/>
      <c r="B1040" s="320" t="s">
        <v>349</v>
      </c>
      <c r="C1040" s="317" t="s">
        <v>164</v>
      </c>
      <c r="D1040" s="321"/>
      <c r="E1040" s="321"/>
      <c r="F1040" s="321"/>
      <c r="G1040" s="321"/>
      <c r="H1040" s="321"/>
      <c r="I1040" s="321"/>
      <c r="J1040" s="321"/>
      <c r="K1040" s="321"/>
      <c r="L1040" s="321"/>
      <c r="M1040" s="321"/>
      <c r="N1040" s="321">
        <f>N1039</f>
        <v>12</v>
      </c>
      <c r="O1040" s="321"/>
      <c r="P1040" s="321"/>
      <c r="Q1040" s="321"/>
      <c r="R1040" s="321"/>
      <c r="S1040" s="321"/>
      <c r="T1040" s="321"/>
      <c r="U1040" s="321"/>
      <c r="V1040" s="321"/>
      <c r="W1040" s="321"/>
      <c r="X1040" s="321"/>
      <c r="Y1040" s="437">
        <f>Y1039</f>
        <v>0</v>
      </c>
      <c r="Z1040" s="437">
        <f t="shared" ref="Z1040" si="3132">Z1039</f>
        <v>0</v>
      </c>
      <c r="AA1040" s="437">
        <f t="shared" ref="AA1040" si="3133">AA1039</f>
        <v>0</v>
      </c>
      <c r="AB1040" s="437">
        <f t="shared" ref="AB1040" si="3134">AB1039</f>
        <v>0</v>
      </c>
      <c r="AC1040" s="437">
        <f t="shared" ref="AC1040" si="3135">AC1039</f>
        <v>0</v>
      </c>
      <c r="AD1040" s="437">
        <f t="shared" ref="AD1040" si="3136">AD1039</f>
        <v>0</v>
      </c>
      <c r="AE1040" s="437">
        <f t="shared" ref="AE1040" si="3137">AE1039</f>
        <v>0</v>
      </c>
      <c r="AF1040" s="437">
        <f t="shared" ref="AF1040" si="3138">AF1039</f>
        <v>0</v>
      </c>
      <c r="AG1040" s="437">
        <f t="shared" ref="AG1040" si="3139">AG1039</f>
        <v>0</v>
      </c>
      <c r="AH1040" s="437">
        <f t="shared" ref="AH1040" si="3140">AH1039</f>
        <v>0</v>
      </c>
      <c r="AI1040" s="437">
        <f t="shared" ref="AI1040" si="3141">AI1039</f>
        <v>0</v>
      </c>
      <c r="AJ1040" s="437">
        <f t="shared" ref="AJ1040" si="3142">AJ1039</f>
        <v>0</v>
      </c>
      <c r="AK1040" s="437">
        <f t="shared" ref="AK1040" si="3143">AK1039</f>
        <v>0</v>
      </c>
      <c r="AL1040" s="437">
        <f t="shared" ref="AL1040" si="3144">AL1039</f>
        <v>0</v>
      </c>
      <c r="AM1040" s="332"/>
    </row>
    <row r="1041" spans="1:39" ht="15" hidden="1" customHeight="1" outlineLevel="1">
      <c r="A1041" s="567"/>
      <c r="B1041" s="320"/>
      <c r="C1041" s="317"/>
      <c r="D1041" s="317"/>
      <c r="E1041" s="317"/>
      <c r="F1041" s="317"/>
      <c r="G1041" s="317"/>
      <c r="H1041" s="317"/>
      <c r="I1041" s="317"/>
      <c r="J1041" s="317"/>
      <c r="K1041" s="317"/>
      <c r="L1041" s="317"/>
      <c r="M1041" s="317"/>
      <c r="N1041" s="317"/>
      <c r="O1041" s="317"/>
      <c r="P1041" s="317"/>
      <c r="Q1041" s="317"/>
      <c r="R1041" s="317"/>
      <c r="S1041" s="317"/>
      <c r="T1041" s="317"/>
      <c r="U1041" s="317"/>
      <c r="V1041" s="317"/>
      <c r="W1041" s="317"/>
      <c r="X1041" s="317"/>
      <c r="Y1041" s="438"/>
      <c r="Z1041" s="451"/>
      <c r="AA1041" s="451"/>
      <c r="AB1041" s="451"/>
      <c r="AC1041" s="451"/>
      <c r="AD1041" s="451"/>
      <c r="AE1041" s="451"/>
      <c r="AF1041" s="451"/>
      <c r="AG1041" s="451"/>
      <c r="AH1041" s="451"/>
      <c r="AI1041" s="451"/>
      <c r="AJ1041" s="451"/>
      <c r="AK1041" s="451"/>
      <c r="AL1041" s="451"/>
      <c r="AM1041" s="332"/>
    </row>
    <row r="1042" spans="1:39" ht="15" hidden="1" customHeight="1" outlineLevel="1">
      <c r="A1042" s="567">
        <v>28</v>
      </c>
      <c r="B1042" s="454" t="s">
        <v>121</v>
      </c>
      <c r="C1042" s="317" t="s">
        <v>25</v>
      </c>
      <c r="D1042" s="321"/>
      <c r="E1042" s="321"/>
      <c r="F1042" s="321"/>
      <c r="G1042" s="321"/>
      <c r="H1042" s="321"/>
      <c r="I1042" s="321"/>
      <c r="J1042" s="321"/>
      <c r="K1042" s="321"/>
      <c r="L1042" s="321"/>
      <c r="M1042" s="321"/>
      <c r="N1042" s="321">
        <v>12</v>
      </c>
      <c r="O1042" s="321"/>
      <c r="P1042" s="321"/>
      <c r="Q1042" s="321"/>
      <c r="R1042" s="321"/>
      <c r="S1042" s="321"/>
      <c r="T1042" s="321"/>
      <c r="U1042" s="321"/>
      <c r="V1042" s="321"/>
      <c r="W1042" s="321"/>
      <c r="X1042" s="321"/>
      <c r="Y1042" s="452"/>
      <c r="Z1042" s="441"/>
      <c r="AA1042" s="441"/>
      <c r="AB1042" s="441"/>
      <c r="AC1042" s="441"/>
      <c r="AD1042" s="441"/>
      <c r="AE1042" s="441"/>
      <c r="AF1042" s="441"/>
      <c r="AG1042" s="441"/>
      <c r="AH1042" s="441"/>
      <c r="AI1042" s="441"/>
      <c r="AJ1042" s="441"/>
      <c r="AK1042" s="441"/>
      <c r="AL1042" s="441"/>
      <c r="AM1042" s="322">
        <f>SUM(Y1042:AL1042)</f>
        <v>0</v>
      </c>
    </row>
    <row r="1043" spans="1:39" ht="15" hidden="1" customHeight="1" outlineLevel="1">
      <c r="A1043" s="567"/>
      <c r="B1043" s="320" t="s">
        <v>349</v>
      </c>
      <c r="C1043" s="317" t="s">
        <v>164</v>
      </c>
      <c r="D1043" s="321"/>
      <c r="E1043" s="321"/>
      <c r="F1043" s="321"/>
      <c r="G1043" s="321"/>
      <c r="H1043" s="321"/>
      <c r="I1043" s="321"/>
      <c r="J1043" s="321"/>
      <c r="K1043" s="321"/>
      <c r="L1043" s="321"/>
      <c r="M1043" s="321"/>
      <c r="N1043" s="321">
        <f>N1042</f>
        <v>12</v>
      </c>
      <c r="O1043" s="321"/>
      <c r="P1043" s="321"/>
      <c r="Q1043" s="321"/>
      <c r="R1043" s="321"/>
      <c r="S1043" s="321"/>
      <c r="T1043" s="321"/>
      <c r="U1043" s="321"/>
      <c r="V1043" s="321"/>
      <c r="W1043" s="321"/>
      <c r="X1043" s="321"/>
      <c r="Y1043" s="437">
        <f>Y1042</f>
        <v>0</v>
      </c>
      <c r="Z1043" s="437">
        <f>Z1042</f>
        <v>0</v>
      </c>
      <c r="AA1043" s="437">
        <f t="shared" ref="AA1043" si="3145">AA1042</f>
        <v>0</v>
      </c>
      <c r="AB1043" s="437">
        <f t="shared" ref="AB1043" si="3146">AB1042</f>
        <v>0</v>
      </c>
      <c r="AC1043" s="437">
        <f t="shared" ref="AC1043" si="3147">AC1042</f>
        <v>0</v>
      </c>
      <c r="AD1043" s="437">
        <f t="shared" ref="AD1043" si="3148">AD1042</f>
        <v>0</v>
      </c>
      <c r="AE1043" s="437">
        <f>AE1042</f>
        <v>0</v>
      </c>
      <c r="AF1043" s="437">
        <f t="shared" ref="AF1043" si="3149">AF1042</f>
        <v>0</v>
      </c>
      <c r="AG1043" s="437">
        <f t="shared" ref="AG1043" si="3150">AG1042</f>
        <v>0</v>
      </c>
      <c r="AH1043" s="437">
        <f t="shared" ref="AH1043" si="3151">AH1042</f>
        <v>0</v>
      </c>
      <c r="AI1043" s="437">
        <f t="shared" ref="AI1043" si="3152">AI1042</f>
        <v>0</v>
      </c>
      <c r="AJ1043" s="437">
        <f t="shared" ref="AJ1043" si="3153">AJ1042</f>
        <v>0</v>
      </c>
      <c r="AK1043" s="437">
        <f t="shared" ref="AK1043" si="3154">AK1042</f>
        <v>0</v>
      </c>
      <c r="AL1043" s="437">
        <f t="shared" ref="AL1043" si="3155">AL1042</f>
        <v>0</v>
      </c>
      <c r="AM1043" s="332"/>
    </row>
    <row r="1044" spans="1:39" ht="15" hidden="1" customHeight="1" outlineLevel="1">
      <c r="A1044" s="567"/>
      <c r="B1044" s="320"/>
      <c r="C1044" s="317"/>
      <c r="D1044" s="317"/>
      <c r="E1044" s="317"/>
      <c r="F1044" s="317"/>
      <c r="G1044" s="317"/>
      <c r="H1044" s="317"/>
      <c r="I1044" s="317"/>
      <c r="J1044" s="317"/>
      <c r="K1044" s="317"/>
      <c r="L1044" s="317"/>
      <c r="M1044" s="317"/>
      <c r="N1044" s="317"/>
      <c r="O1044" s="317"/>
      <c r="P1044" s="317"/>
      <c r="Q1044" s="317"/>
      <c r="R1044" s="317"/>
      <c r="S1044" s="317"/>
      <c r="T1044" s="317"/>
      <c r="U1044" s="317"/>
      <c r="V1044" s="317"/>
      <c r="W1044" s="317"/>
      <c r="X1044" s="317"/>
      <c r="Y1044" s="438"/>
      <c r="Z1044" s="451"/>
      <c r="AA1044" s="451"/>
      <c r="AB1044" s="451"/>
      <c r="AC1044" s="451"/>
      <c r="AD1044" s="451"/>
      <c r="AE1044" s="451"/>
      <c r="AF1044" s="451"/>
      <c r="AG1044" s="451"/>
      <c r="AH1044" s="451"/>
      <c r="AI1044" s="451"/>
      <c r="AJ1044" s="451"/>
      <c r="AK1044" s="451"/>
      <c r="AL1044" s="451"/>
      <c r="AM1044" s="332"/>
    </row>
    <row r="1045" spans="1:39" ht="15" hidden="1" customHeight="1" outlineLevel="1">
      <c r="A1045" s="567">
        <v>29</v>
      </c>
      <c r="B1045" s="454" t="s">
        <v>122</v>
      </c>
      <c r="C1045" s="317" t="s">
        <v>25</v>
      </c>
      <c r="D1045" s="321"/>
      <c r="E1045" s="321"/>
      <c r="F1045" s="321"/>
      <c r="G1045" s="321"/>
      <c r="H1045" s="321"/>
      <c r="I1045" s="321"/>
      <c r="J1045" s="321"/>
      <c r="K1045" s="321"/>
      <c r="L1045" s="321"/>
      <c r="M1045" s="321"/>
      <c r="N1045" s="321">
        <v>3</v>
      </c>
      <c r="O1045" s="321"/>
      <c r="P1045" s="321"/>
      <c r="Q1045" s="321"/>
      <c r="R1045" s="321"/>
      <c r="S1045" s="321"/>
      <c r="T1045" s="321"/>
      <c r="U1045" s="321"/>
      <c r="V1045" s="321"/>
      <c r="W1045" s="321"/>
      <c r="X1045" s="321"/>
      <c r="Y1045" s="452"/>
      <c r="Z1045" s="441"/>
      <c r="AA1045" s="441"/>
      <c r="AB1045" s="441"/>
      <c r="AC1045" s="441"/>
      <c r="AD1045" s="441"/>
      <c r="AE1045" s="441"/>
      <c r="AF1045" s="441"/>
      <c r="AG1045" s="441"/>
      <c r="AH1045" s="441"/>
      <c r="AI1045" s="441"/>
      <c r="AJ1045" s="441"/>
      <c r="AK1045" s="441"/>
      <c r="AL1045" s="441"/>
      <c r="AM1045" s="322">
        <f>SUM(Y1045:AL1045)</f>
        <v>0</v>
      </c>
    </row>
    <row r="1046" spans="1:39" ht="15" hidden="1" customHeight="1" outlineLevel="1">
      <c r="A1046" s="567"/>
      <c r="B1046" s="320" t="s">
        <v>349</v>
      </c>
      <c r="C1046" s="317" t="s">
        <v>164</v>
      </c>
      <c r="D1046" s="321"/>
      <c r="E1046" s="321"/>
      <c r="F1046" s="321"/>
      <c r="G1046" s="321"/>
      <c r="H1046" s="321"/>
      <c r="I1046" s="321"/>
      <c r="J1046" s="321"/>
      <c r="K1046" s="321"/>
      <c r="L1046" s="321"/>
      <c r="M1046" s="321"/>
      <c r="N1046" s="321">
        <f>N1045</f>
        <v>3</v>
      </c>
      <c r="O1046" s="321"/>
      <c r="P1046" s="321"/>
      <c r="Q1046" s="321"/>
      <c r="R1046" s="321"/>
      <c r="S1046" s="321"/>
      <c r="T1046" s="321"/>
      <c r="U1046" s="321"/>
      <c r="V1046" s="321"/>
      <c r="W1046" s="321"/>
      <c r="X1046" s="321"/>
      <c r="Y1046" s="437">
        <f>Y1045</f>
        <v>0</v>
      </c>
      <c r="Z1046" s="437">
        <f t="shared" ref="Z1046" si="3156">Z1045</f>
        <v>0</v>
      </c>
      <c r="AA1046" s="437">
        <f t="shared" ref="AA1046" si="3157">AA1045</f>
        <v>0</v>
      </c>
      <c r="AB1046" s="437">
        <f t="shared" ref="AB1046" si="3158">AB1045</f>
        <v>0</v>
      </c>
      <c r="AC1046" s="437">
        <f t="shared" ref="AC1046" si="3159">AC1045</f>
        <v>0</v>
      </c>
      <c r="AD1046" s="437">
        <f t="shared" ref="AD1046" si="3160">AD1045</f>
        <v>0</v>
      </c>
      <c r="AE1046" s="437">
        <f t="shared" ref="AE1046" si="3161">AE1045</f>
        <v>0</v>
      </c>
      <c r="AF1046" s="437">
        <f t="shared" ref="AF1046" si="3162">AF1045</f>
        <v>0</v>
      </c>
      <c r="AG1046" s="437">
        <f t="shared" ref="AG1046" si="3163">AG1045</f>
        <v>0</v>
      </c>
      <c r="AH1046" s="437">
        <f t="shared" ref="AH1046" si="3164">AH1045</f>
        <v>0</v>
      </c>
      <c r="AI1046" s="437">
        <f t="shared" ref="AI1046" si="3165">AI1045</f>
        <v>0</v>
      </c>
      <c r="AJ1046" s="437">
        <f t="shared" ref="AJ1046" si="3166">AJ1045</f>
        <v>0</v>
      </c>
      <c r="AK1046" s="437">
        <f t="shared" ref="AK1046" si="3167">AK1045</f>
        <v>0</v>
      </c>
      <c r="AL1046" s="437">
        <f t="shared" ref="AL1046" si="3168">AL1045</f>
        <v>0</v>
      </c>
      <c r="AM1046" s="332"/>
    </row>
    <row r="1047" spans="1:39" ht="15" hidden="1" customHeight="1" outlineLevel="1">
      <c r="A1047" s="567"/>
      <c r="B1047" s="320"/>
      <c r="C1047" s="317"/>
      <c r="D1047" s="317"/>
      <c r="E1047" s="317"/>
      <c r="F1047" s="317"/>
      <c r="G1047" s="317"/>
      <c r="H1047" s="317"/>
      <c r="I1047" s="317"/>
      <c r="J1047" s="317"/>
      <c r="K1047" s="317"/>
      <c r="L1047" s="317"/>
      <c r="M1047" s="317"/>
      <c r="N1047" s="317"/>
      <c r="O1047" s="317"/>
      <c r="P1047" s="317"/>
      <c r="Q1047" s="317"/>
      <c r="R1047" s="317"/>
      <c r="S1047" s="317"/>
      <c r="T1047" s="317"/>
      <c r="U1047" s="317"/>
      <c r="V1047" s="317"/>
      <c r="W1047" s="317"/>
      <c r="X1047" s="317"/>
      <c r="Y1047" s="438"/>
      <c r="Z1047" s="451"/>
      <c r="AA1047" s="451"/>
      <c r="AB1047" s="451"/>
      <c r="AC1047" s="451"/>
      <c r="AD1047" s="451"/>
      <c r="AE1047" s="451"/>
      <c r="AF1047" s="451"/>
      <c r="AG1047" s="451"/>
      <c r="AH1047" s="451"/>
      <c r="AI1047" s="451"/>
      <c r="AJ1047" s="451"/>
      <c r="AK1047" s="451"/>
      <c r="AL1047" s="451"/>
      <c r="AM1047" s="332"/>
    </row>
    <row r="1048" spans="1:39" ht="15" hidden="1" customHeight="1" outlineLevel="1">
      <c r="A1048" s="567">
        <v>30</v>
      </c>
      <c r="B1048" s="454" t="s">
        <v>123</v>
      </c>
      <c r="C1048" s="317" t="s">
        <v>25</v>
      </c>
      <c r="D1048" s="321"/>
      <c r="E1048" s="321"/>
      <c r="F1048" s="321"/>
      <c r="G1048" s="321"/>
      <c r="H1048" s="321"/>
      <c r="I1048" s="321"/>
      <c r="J1048" s="321"/>
      <c r="K1048" s="321"/>
      <c r="L1048" s="321"/>
      <c r="M1048" s="321"/>
      <c r="N1048" s="321">
        <v>12</v>
      </c>
      <c r="O1048" s="321"/>
      <c r="P1048" s="321"/>
      <c r="Q1048" s="321"/>
      <c r="R1048" s="321"/>
      <c r="S1048" s="321"/>
      <c r="T1048" s="321"/>
      <c r="U1048" s="321"/>
      <c r="V1048" s="321"/>
      <c r="W1048" s="321"/>
      <c r="X1048" s="321"/>
      <c r="Y1048" s="452"/>
      <c r="Z1048" s="441"/>
      <c r="AA1048" s="441"/>
      <c r="AB1048" s="441"/>
      <c r="AC1048" s="441"/>
      <c r="AD1048" s="441"/>
      <c r="AE1048" s="441"/>
      <c r="AF1048" s="441"/>
      <c r="AG1048" s="441"/>
      <c r="AH1048" s="441"/>
      <c r="AI1048" s="441"/>
      <c r="AJ1048" s="441"/>
      <c r="AK1048" s="441"/>
      <c r="AL1048" s="441"/>
      <c r="AM1048" s="322">
        <f>SUM(Y1048:AL1048)</f>
        <v>0</v>
      </c>
    </row>
    <row r="1049" spans="1:39" ht="15" hidden="1" customHeight="1" outlineLevel="1">
      <c r="A1049" s="567"/>
      <c r="B1049" s="320" t="s">
        <v>349</v>
      </c>
      <c r="C1049" s="317" t="s">
        <v>164</v>
      </c>
      <c r="D1049" s="321"/>
      <c r="E1049" s="321"/>
      <c r="F1049" s="321"/>
      <c r="G1049" s="321"/>
      <c r="H1049" s="321"/>
      <c r="I1049" s="321"/>
      <c r="J1049" s="321"/>
      <c r="K1049" s="321"/>
      <c r="L1049" s="321"/>
      <c r="M1049" s="321"/>
      <c r="N1049" s="321">
        <f>N1048</f>
        <v>12</v>
      </c>
      <c r="O1049" s="321"/>
      <c r="P1049" s="321"/>
      <c r="Q1049" s="321"/>
      <c r="R1049" s="321"/>
      <c r="S1049" s="321"/>
      <c r="T1049" s="321"/>
      <c r="U1049" s="321"/>
      <c r="V1049" s="321"/>
      <c r="W1049" s="321"/>
      <c r="X1049" s="321"/>
      <c r="Y1049" s="437">
        <f>Y1048</f>
        <v>0</v>
      </c>
      <c r="Z1049" s="437">
        <f t="shared" ref="Z1049" si="3169">Z1048</f>
        <v>0</v>
      </c>
      <c r="AA1049" s="437">
        <f t="shared" ref="AA1049" si="3170">AA1048</f>
        <v>0</v>
      </c>
      <c r="AB1049" s="437">
        <f t="shared" ref="AB1049" si="3171">AB1048</f>
        <v>0</v>
      </c>
      <c r="AC1049" s="437">
        <f t="shared" ref="AC1049" si="3172">AC1048</f>
        <v>0</v>
      </c>
      <c r="AD1049" s="437">
        <f t="shared" ref="AD1049" si="3173">AD1048</f>
        <v>0</v>
      </c>
      <c r="AE1049" s="437">
        <f t="shared" ref="AE1049" si="3174">AE1048</f>
        <v>0</v>
      </c>
      <c r="AF1049" s="437">
        <f t="shared" ref="AF1049" si="3175">AF1048</f>
        <v>0</v>
      </c>
      <c r="AG1049" s="437">
        <f t="shared" ref="AG1049" si="3176">AG1048</f>
        <v>0</v>
      </c>
      <c r="AH1049" s="437">
        <f t="shared" ref="AH1049" si="3177">AH1048</f>
        <v>0</v>
      </c>
      <c r="AI1049" s="437">
        <f t="shared" ref="AI1049" si="3178">AI1048</f>
        <v>0</v>
      </c>
      <c r="AJ1049" s="437">
        <f t="shared" ref="AJ1049" si="3179">AJ1048</f>
        <v>0</v>
      </c>
      <c r="AK1049" s="437">
        <f t="shared" ref="AK1049" si="3180">AK1048</f>
        <v>0</v>
      </c>
      <c r="AL1049" s="437">
        <f t="shared" ref="AL1049" si="3181">AL1048</f>
        <v>0</v>
      </c>
      <c r="AM1049" s="332"/>
    </row>
    <row r="1050" spans="1:39" ht="15" hidden="1" customHeight="1" outlineLevel="1">
      <c r="A1050" s="567"/>
      <c r="B1050" s="320"/>
      <c r="C1050" s="317"/>
      <c r="D1050" s="317"/>
      <c r="E1050" s="317"/>
      <c r="F1050" s="317"/>
      <c r="G1050" s="317"/>
      <c r="H1050" s="317"/>
      <c r="I1050" s="317"/>
      <c r="J1050" s="317"/>
      <c r="K1050" s="317"/>
      <c r="L1050" s="317"/>
      <c r="M1050" s="317"/>
      <c r="N1050" s="317"/>
      <c r="O1050" s="317"/>
      <c r="P1050" s="317"/>
      <c r="Q1050" s="317"/>
      <c r="R1050" s="317"/>
      <c r="S1050" s="317"/>
      <c r="T1050" s="317"/>
      <c r="U1050" s="317"/>
      <c r="V1050" s="317"/>
      <c r="W1050" s="317"/>
      <c r="X1050" s="317"/>
      <c r="Y1050" s="438"/>
      <c r="Z1050" s="451"/>
      <c r="AA1050" s="451"/>
      <c r="AB1050" s="451"/>
      <c r="AC1050" s="451"/>
      <c r="AD1050" s="451"/>
      <c r="AE1050" s="451"/>
      <c r="AF1050" s="451"/>
      <c r="AG1050" s="451"/>
      <c r="AH1050" s="451"/>
      <c r="AI1050" s="451"/>
      <c r="AJ1050" s="451"/>
      <c r="AK1050" s="451"/>
      <c r="AL1050" s="451"/>
      <c r="AM1050" s="332"/>
    </row>
    <row r="1051" spans="1:39" ht="15" hidden="1" customHeight="1" outlineLevel="1">
      <c r="A1051" s="567">
        <v>31</v>
      </c>
      <c r="B1051" s="454" t="s">
        <v>124</v>
      </c>
      <c r="C1051" s="317" t="s">
        <v>25</v>
      </c>
      <c r="D1051" s="321"/>
      <c r="E1051" s="321"/>
      <c r="F1051" s="321"/>
      <c r="G1051" s="321"/>
      <c r="H1051" s="321"/>
      <c r="I1051" s="321"/>
      <c r="J1051" s="321"/>
      <c r="K1051" s="321"/>
      <c r="L1051" s="321"/>
      <c r="M1051" s="321"/>
      <c r="N1051" s="321">
        <v>12</v>
      </c>
      <c r="O1051" s="321"/>
      <c r="P1051" s="321"/>
      <c r="Q1051" s="321"/>
      <c r="R1051" s="321"/>
      <c r="S1051" s="321"/>
      <c r="T1051" s="321"/>
      <c r="U1051" s="321"/>
      <c r="V1051" s="321"/>
      <c r="W1051" s="321"/>
      <c r="X1051" s="321"/>
      <c r="Y1051" s="452"/>
      <c r="Z1051" s="441"/>
      <c r="AA1051" s="441"/>
      <c r="AB1051" s="441"/>
      <c r="AC1051" s="441"/>
      <c r="AD1051" s="441"/>
      <c r="AE1051" s="441"/>
      <c r="AF1051" s="441"/>
      <c r="AG1051" s="441"/>
      <c r="AH1051" s="441"/>
      <c r="AI1051" s="441"/>
      <c r="AJ1051" s="441"/>
      <c r="AK1051" s="441"/>
      <c r="AL1051" s="441"/>
      <c r="AM1051" s="322">
        <f>SUM(Y1051:AL1051)</f>
        <v>0</v>
      </c>
    </row>
    <row r="1052" spans="1:39" ht="15" hidden="1" customHeight="1" outlineLevel="1">
      <c r="A1052" s="567"/>
      <c r="B1052" s="320" t="s">
        <v>349</v>
      </c>
      <c r="C1052" s="317" t="s">
        <v>164</v>
      </c>
      <c r="D1052" s="321"/>
      <c r="E1052" s="321"/>
      <c r="F1052" s="321"/>
      <c r="G1052" s="321"/>
      <c r="H1052" s="321"/>
      <c r="I1052" s="321"/>
      <c r="J1052" s="321"/>
      <c r="K1052" s="321"/>
      <c r="L1052" s="321"/>
      <c r="M1052" s="321"/>
      <c r="N1052" s="321">
        <f>N1051</f>
        <v>12</v>
      </c>
      <c r="O1052" s="321"/>
      <c r="P1052" s="321"/>
      <c r="Q1052" s="321"/>
      <c r="R1052" s="321"/>
      <c r="S1052" s="321"/>
      <c r="T1052" s="321"/>
      <c r="U1052" s="321"/>
      <c r="V1052" s="321"/>
      <c r="W1052" s="321"/>
      <c r="X1052" s="321"/>
      <c r="Y1052" s="437">
        <f>Y1051</f>
        <v>0</v>
      </c>
      <c r="Z1052" s="437">
        <f t="shared" ref="Z1052" si="3182">Z1051</f>
        <v>0</v>
      </c>
      <c r="AA1052" s="437">
        <f t="shared" ref="AA1052" si="3183">AA1051</f>
        <v>0</v>
      </c>
      <c r="AB1052" s="437">
        <f t="shared" ref="AB1052" si="3184">AB1051</f>
        <v>0</v>
      </c>
      <c r="AC1052" s="437">
        <f t="shared" ref="AC1052" si="3185">AC1051</f>
        <v>0</v>
      </c>
      <c r="AD1052" s="437">
        <f t="shared" ref="AD1052" si="3186">AD1051</f>
        <v>0</v>
      </c>
      <c r="AE1052" s="437">
        <f t="shared" ref="AE1052" si="3187">AE1051</f>
        <v>0</v>
      </c>
      <c r="AF1052" s="437">
        <f t="shared" ref="AF1052" si="3188">AF1051</f>
        <v>0</v>
      </c>
      <c r="AG1052" s="437">
        <f t="shared" ref="AG1052" si="3189">AG1051</f>
        <v>0</v>
      </c>
      <c r="AH1052" s="437">
        <f t="shared" ref="AH1052" si="3190">AH1051</f>
        <v>0</v>
      </c>
      <c r="AI1052" s="437">
        <f t="shared" ref="AI1052" si="3191">AI1051</f>
        <v>0</v>
      </c>
      <c r="AJ1052" s="437">
        <f t="shared" ref="AJ1052" si="3192">AJ1051</f>
        <v>0</v>
      </c>
      <c r="AK1052" s="437">
        <f t="shared" ref="AK1052" si="3193">AK1051</f>
        <v>0</v>
      </c>
      <c r="AL1052" s="437">
        <f t="shared" ref="AL1052" si="3194">AL1051</f>
        <v>0</v>
      </c>
      <c r="AM1052" s="332"/>
    </row>
    <row r="1053" spans="1:39" ht="15" hidden="1" customHeight="1" outlineLevel="1">
      <c r="A1053" s="567"/>
      <c r="B1053" s="454"/>
      <c r="C1053" s="317"/>
      <c r="D1053" s="317"/>
      <c r="E1053" s="317"/>
      <c r="F1053" s="317"/>
      <c r="G1053" s="317"/>
      <c r="H1053" s="317"/>
      <c r="I1053" s="317"/>
      <c r="J1053" s="317"/>
      <c r="K1053" s="317"/>
      <c r="L1053" s="317"/>
      <c r="M1053" s="317"/>
      <c r="N1053" s="317"/>
      <c r="O1053" s="317"/>
      <c r="P1053" s="317"/>
      <c r="Q1053" s="317"/>
      <c r="R1053" s="317"/>
      <c r="S1053" s="317"/>
      <c r="T1053" s="317"/>
      <c r="U1053" s="317"/>
      <c r="V1053" s="317"/>
      <c r="W1053" s="317"/>
      <c r="X1053" s="317"/>
      <c r="Y1053" s="438"/>
      <c r="Z1053" s="451"/>
      <c r="AA1053" s="451"/>
      <c r="AB1053" s="451"/>
      <c r="AC1053" s="451"/>
      <c r="AD1053" s="451"/>
      <c r="AE1053" s="451"/>
      <c r="AF1053" s="451"/>
      <c r="AG1053" s="451"/>
      <c r="AH1053" s="451"/>
      <c r="AI1053" s="451"/>
      <c r="AJ1053" s="451"/>
      <c r="AK1053" s="451"/>
      <c r="AL1053" s="451"/>
      <c r="AM1053" s="332"/>
    </row>
    <row r="1054" spans="1:39" ht="15" hidden="1" customHeight="1" outlineLevel="1">
      <c r="A1054" s="567">
        <v>32</v>
      </c>
      <c r="B1054" s="454" t="s">
        <v>125</v>
      </c>
      <c r="C1054" s="317" t="s">
        <v>25</v>
      </c>
      <c r="D1054" s="321"/>
      <c r="E1054" s="321"/>
      <c r="F1054" s="321"/>
      <c r="G1054" s="321"/>
      <c r="H1054" s="321"/>
      <c r="I1054" s="321"/>
      <c r="J1054" s="321"/>
      <c r="K1054" s="321"/>
      <c r="L1054" s="321"/>
      <c r="M1054" s="321"/>
      <c r="N1054" s="321">
        <v>12</v>
      </c>
      <c r="O1054" s="321"/>
      <c r="P1054" s="321"/>
      <c r="Q1054" s="321"/>
      <c r="R1054" s="321"/>
      <c r="S1054" s="321"/>
      <c r="T1054" s="321"/>
      <c r="U1054" s="321"/>
      <c r="V1054" s="321"/>
      <c r="W1054" s="321"/>
      <c r="X1054" s="321"/>
      <c r="Y1054" s="452"/>
      <c r="Z1054" s="441"/>
      <c r="AA1054" s="441"/>
      <c r="AB1054" s="441"/>
      <c r="AC1054" s="441"/>
      <c r="AD1054" s="441"/>
      <c r="AE1054" s="441"/>
      <c r="AF1054" s="441"/>
      <c r="AG1054" s="441"/>
      <c r="AH1054" s="441"/>
      <c r="AI1054" s="441"/>
      <c r="AJ1054" s="441"/>
      <c r="AK1054" s="441"/>
      <c r="AL1054" s="441"/>
      <c r="AM1054" s="322">
        <f>SUM(Y1054:AL1054)</f>
        <v>0</v>
      </c>
    </row>
    <row r="1055" spans="1:39" ht="15" hidden="1" customHeight="1" outlineLevel="1">
      <c r="A1055" s="567"/>
      <c r="B1055" s="320" t="s">
        <v>349</v>
      </c>
      <c r="C1055" s="317" t="s">
        <v>164</v>
      </c>
      <c r="D1055" s="321"/>
      <c r="E1055" s="321"/>
      <c r="F1055" s="321"/>
      <c r="G1055" s="321"/>
      <c r="H1055" s="321"/>
      <c r="I1055" s="321"/>
      <c r="J1055" s="321"/>
      <c r="K1055" s="321"/>
      <c r="L1055" s="321"/>
      <c r="M1055" s="321"/>
      <c r="N1055" s="321">
        <f>N1054</f>
        <v>12</v>
      </c>
      <c r="O1055" s="321"/>
      <c r="P1055" s="321"/>
      <c r="Q1055" s="321"/>
      <c r="R1055" s="321"/>
      <c r="S1055" s="321"/>
      <c r="T1055" s="321"/>
      <c r="U1055" s="321"/>
      <c r="V1055" s="321"/>
      <c r="W1055" s="321"/>
      <c r="X1055" s="321"/>
      <c r="Y1055" s="437">
        <f>Y1054</f>
        <v>0</v>
      </c>
      <c r="Z1055" s="437">
        <f t="shared" ref="Z1055" si="3195">Z1054</f>
        <v>0</v>
      </c>
      <c r="AA1055" s="437">
        <f t="shared" ref="AA1055" si="3196">AA1054</f>
        <v>0</v>
      </c>
      <c r="AB1055" s="437">
        <f t="shared" ref="AB1055" si="3197">AB1054</f>
        <v>0</v>
      </c>
      <c r="AC1055" s="437">
        <f t="shared" ref="AC1055" si="3198">AC1054</f>
        <v>0</v>
      </c>
      <c r="AD1055" s="437">
        <f t="shared" ref="AD1055" si="3199">AD1054</f>
        <v>0</v>
      </c>
      <c r="AE1055" s="437">
        <f t="shared" ref="AE1055" si="3200">AE1054</f>
        <v>0</v>
      </c>
      <c r="AF1055" s="437">
        <f t="shared" ref="AF1055" si="3201">AF1054</f>
        <v>0</v>
      </c>
      <c r="AG1055" s="437">
        <f t="shared" ref="AG1055" si="3202">AG1054</f>
        <v>0</v>
      </c>
      <c r="AH1055" s="437">
        <f t="shared" ref="AH1055" si="3203">AH1054</f>
        <v>0</v>
      </c>
      <c r="AI1055" s="437">
        <f t="shared" ref="AI1055" si="3204">AI1054</f>
        <v>0</v>
      </c>
      <c r="AJ1055" s="437">
        <f t="shared" ref="AJ1055" si="3205">AJ1054</f>
        <v>0</v>
      </c>
      <c r="AK1055" s="437">
        <f t="shared" ref="AK1055" si="3206">AK1054</f>
        <v>0</v>
      </c>
      <c r="AL1055" s="437">
        <f t="shared" ref="AL1055" si="3207">AL1054</f>
        <v>0</v>
      </c>
      <c r="AM1055" s="332"/>
    </row>
    <row r="1056" spans="1:39" ht="15" hidden="1" customHeight="1" outlineLevel="1">
      <c r="A1056" s="567"/>
      <c r="B1056" s="454"/>
      <c r="C1056" s="317"/>
      <c r="D1056" s="317"/>
      <c r="E1056" s="317"/>
      <c r="F1056" s="317"/>
      <c r="G1056" s="317"/>
      <c r="H1056" s="317"/>
      <c r="I1056" s="317"/>
      <c r="J1056" s="317"/>
      <c r="K1056" s="317"/>
      <c r="L1056" s="317"/>
      <c r="M1056" s="317"/>
      <c r="N1056" s="317"/>
      <c r="O1056" s="317"/>
      <c r="P1056" s="317"/>
      <c r="Q1056" s="317"/>
      <c r="R1056" s="317"/>
      <c r="S1056" s="317"/>
      <c r="T1056" s="317"/>
      <c r="U1056" s="317"/>
      <c r="V1056" s="317"/>
      <c r="W1056" s="317"/>
      <c r="X1056" s="317"/>
      <c r="Y1056" s="438"/>
      <c r="Z1056" s="451"/>
      <c r="AA1056" s="451"/>
      <c r="AB1056" s="451"/>
      <c r="AC1056" s="451"/>
      <c r="AD1056" s="451"/>
      <c r="AE1056" s="451"/>
      <c r="AF1056" s="451"/>
      <c r="AG1056" s="451"/>
      <c r="AH1056" s="451"/>
      <c r="AI1056" s="451"/>
      <c r="AJ1056" s="451"/>
      <c r="AK1056" s="451"/>
      <c r="AL1056" s="451"/>
      <c r="AM1056" s="332"/>
    </row>
    <row r="1057" spans="1:39" ht="15" hidden="1" customHeight="1" outlineLevel="1">
      <c r="A1057" s="567"/>
      <c r="B1057" s="314" t="s">
        <v>514</v>
      </c>
      <c r="C1057" s="317"/>
      <c r="D1057" s="317"/>
      <c r="E1057" s="317"/>
      <c r="F1057" s="317"/>
      <c r="G1057" s="317"/>
      <c r="H1057" s="317"/>
      <c r="I1057" s="317"/>
      <c r="J1057" s="317"/>
      <c r="K1057" s="317"/>
      <c r="L1057" s="317"/>
      <c r="M1057" s="317"/>
      <c r="N1057" s="317"/>
      <c r="O1057" s="317"/>
      <c r="P1057" s="317"/>
      <c r="Q1057" s="317"/>
      <c r="R1057" s="317"/>
      <c r="S1057" s="317"/>
      <c r="T1057" s="317"/>
      <c r="U1057" s="317"/>
      <c r="V1057" s="317"/>
      <c r="W1057" s="317"/>
      <c r="X1057" s="317"/>
      <c r="Y1057" s="438"/>
      <c r="Z1057" s="451"/>
      <c r="AA1057" s="451"/>
      <c r="AB1057" s="451"/>
      <c r="AC1057" s="451"/>
      <c r="AD1057" s="451"/>
      <c r="AE1057" s="451"/>
      <c r="AF1057" s="451"/>
      <c r="AG1057" s="451"/>
      <c r="AH1057" s="451"/>
      <c r="AI1057" s="451"/>
      <c r="AJ1057" s="451"/>
      <c r="AK1057" s="451"/>
      <c r="AL1057" s="451"/>
      <c r="AM1057" s="332"/>
    </row>
    <row r="1058" spans="1:39" ht="15" hidden="1" customHeight="1" outlineLevel="1">
      <c r="A1058" s="567">
        <v>33</v>
      </c>
      <c r="B1058" s="454" t="s">
        <v>126</v>
      </c>
      <c r="C1058" s="317" t="s">
        <v>25</v>
      </c>
      <c r="D1058" s="321"/>
      <c r="E1058" s="321"/>
      <c r="F1058" s="321"/>
      <c r="G1058" s="321"/>
      <c r="H1058" s="321"/>
      <c r="I1058" s="321"/>
      <c r="J1058" s="321"/>
      <c r="K1058" s="321"/>
      <c r="L1058" s="321"/>
      <c r="M1058" s="321"/>
      <c r="N1058" s="321">
        <v>0</v>
      </c>
      <c r="O1058" s="321"/>
      <c r="P1058" s="321"/>
      <c r="Q1058" s="321"/>
      <c r="R1058" s="321"/>
      <c r="S1058" s="321"/>
      <c r="T1058" s="321"/>
      <c r="U1058" s="321"/>
      <c r="V1058" s="321"/>
      <c r="W1058" s="321"/>
      <c r="X1058" s="321"/>
      <c r="Y1058" s="452"/>
      <c r="Z1058" s="441"/>
      <c r="AA1058" s="441"/>
      <c r="AB1058" s="441"/>
      <c r="AC1058" s="441"/>
      <c r="AD1058" s="441"/>
      <c r="AE1058" s="441"/>
      <c r="AF1058" s="441"/>
      <c r="AG1058" s="441"/>
      <c r="AH1058" s="441"/>
      <c r="AI1058" s="441"/>
      <c r="AJ1058" s="441"/>
      <c r="AK1058" s="441"/>
      <c r="AL1058" s="441"/>
      <c r="AM1058" s="322">
        <f>SUM(Y1058:AL1058)</f>
        <v>0</v>
      </c>
    </row>
    <row r="1059" spans="1:39" ht="15" hidden="1" customHeight="1" outlineLevel="1">
      <c r="A1059" s="567"/>
      <c r="B1059" s="320" t="s">
        <v>349</v>
      </c>
      <c r="C1059" s="317" t="s">
        <v>164</v>
      </c>
      <c r="D1059" s="321"/>
      <c r="E1059" s="321"/>
      <c r="F1059" s="321"/>
      <c r="G1059" s="321"/>
      <c r="H1059" s="321"/>
      <c r="I1059" s="321"/>
      <c r="J1059" s="321"/>
      <c r="K1059" s="321"/>
      <c r="L1059" s="321"/>
      <c r="M1059" s="321"/>
      <c r="N1059" s="321">
        <f>N1058</f>
        <v>0</v>
      </c>
      <c r="O1059" s="321"/>
      <c r="P1059" s="321"/>
      <c r="Q1059" s="321"/>
      <c r="R1059" s="321"/>
      <c r="S1059" s="321"/>
      <c r="T1059" s="321"/>
      <c r="U1059" s="321"/>
      <c r="V1059" s="321"/>
      <c r="W1059" s="321"/>
      <c r="X1059" s="321"/>
      <c r="Y1059" s="437">
        <f>Y1058</f>
        <v>0</v>
      </c>
      <c r="Z1059" s="437">
        <f t="shared" ref="Z1059" si="3208">Z1058</f>
        <v>0</v>
      </c>
      <c r="AA1059" s="437">
        <f t="shared" ref="AA1059" si="3209">AA1058</f>
        <v>0</v>
      </c>
      <c r="AB1059" s="437">
        <f t="shared" ref="AB1059" si="3210">AB1058</f>
        <v>0</v>
      </c>
      <c r="AC1059" s="437">
        <f t="shared" ref="AC1059" si="3211">AC1058</f>
        <v>0</v>
      </c>
      <c r="AD1059" s="437">
        <f t="shared" ref="AD1059" si="3212">AD1058</f>
        <v>0</v>
      </c>
      <c r="AE1059" s="437">
        <f t="shared" ref="AE1059" si="3213">AE1058</f>
        <v>0</v>
      </c>
      <c r="AF1059" s="437">
        <f t="shared" ref="AF1059" si="3214">AF1058</f>
        <v>0</v>
      </c>
      <c r="AG1059" s="437">
        <f t="shared" ref="AG1059" si="3215">AG1058</f>
        <v>0</v>
      </c>
      <c r="AH1059" s="437">
        <f t="shared" ref="AH1059" si="3216">AH1058</f>
        <v>0</v>
      </c>
      <c r="AI1059" s="437">
        <f t="shared" ref="AI1059" si="3217">AI1058</f>
        <v>0</v>
      </c>
      <c r="AJ1059" s="437">
        <f t="shared" ref="AJ1059" si="3218">AJ1058</f>
        <v>0</v>
      </c>
      <c r="AK1059" s="437">
        <f t="shared" ref="AK1059" si="3219">AK1058</f>
        <v>0</v>
      </c>
      <c r="AL1059" s="437">
        <f t="shared" ref="AL1059" si="3220">AL1058</f>
        <v>0</v>
      </c>
      <c r="AM1059" s="332"/>
    </row>
    <row r="1060" spans="1:39" ht="15" hidden="1" customHeight="1" outlineLevel="1">
      <c r="A1060" s="567"/>
      <c r="B1060" s="454"/>
      <c r="C1060" s="317"/>
      <c r="D1060" s="317"/>
      <c r="E1060" s="317"/>
      <c r="F1060" s="317"/>
      <c r="G1060" s="317"/>
      <c r="H1060" s="317"/>
      <c r="I1060" s="317"/>
      <c r="J1060" s="317"/>
      <c r="K1060" s="317"/>
      <c r="L1060" s="317"/>
      <c r="M1060" s="317"/>
      <c r="N1060" s="317"/>
      <c r="O1060" s="317"/>
      <c r="P1060" s="317"/>
      <c r="Q1060" s="317"/>
      <c r="R1060" s="317"/>
      <c r="S1060" s="317"/>
      <c r="T1060" s="317"/>
      <c r="U1060" s="317"/>
      <c r="V1060" s="317"/>
      <c r="W1060" s="317"/>
      <c r="X1060" s="317"/>
      <c r="Y1060" s="438"/>
      <c r="Z1060" s="451"/>
      <c r="AA1060" s="451"/>
      <c r="AB1060" s="451"/>
      <c r="AC1060" s="451"/>
      <c r="AD1060" s="451"/>
      <c r="AE1060" s="451"/>
      <c r="AF1060" s="451"/>
      <c r="AG1060" s="451"/>
      <c r="AH1060" s="451"/>
      <c r="AI1060" s="451"/>
      <c r="AJ1060" s="451"/>
      <c r="AK1060" s="451"/>
      <c r="AL1060" s="451"/>
      <c r="AM1060" s="332"/>
    </row>
    <row r="1061" spans="1:39" ht="15" hidden="1" customHeight="1" outlineLevel="1">
      <c r="A1061" s="567">
        <v>34</v>
      </c>
      <c r="B1061" s="454" t="s">
        <v>127</v>
      </c>
      <c r="C1061" s="317" t="s">
        <v>25</v>
      </c>
      <c r="D1061" s="321"/>
      <c r="E1061" s="321"/>
      <c r="F1061" s="321"/>
      <c r="G1061" s="321"/>
      <c r="H1061" s="321"/>
      <c r="I1061" s="321"/>
      <c r="J1061" s="321"/>
      <c r="K1061" s="321"/>
      <c r="L1061" s="321"/>
      <c r="M1061" s="321"/>
      <c r="N1061" s="321">
        <v>0</v>
      </c>
      <c r="O1061" s="321"/>
      <c r="P1061" s="321"/>
      <c r="Q1061" s="321"/>
      <c r="R1061" s="321"/>
      <c r="S1061" s="321"/>
      <c r="T1061" s="321"/>
      <c r="U1061" s="321"/>
      <c r="V1061" s="321"/>
      <c r="W1061" s="321"/>
      <c r="X1061" s="321"/>
      <c r="Y1061" s="452"/>
      <c r="Z1061" s="441"/>
      <c r="AA1061" s="441"/>
      <c r="AB1061" s="441"/>
      <c r="AC1061" s="441"/>
      <c r="AD1061" s="441"/>
      <c r="AE1061" s="441"/>
      <c r="AF1061" s="441"/>
      <c r="AG1061" s="441"/>
      <c r="AH1061" s="441"/>
      <c r="AI1061" s="441"/>
      <c r="AJ1061" s="441"/>
      <c r="AK1061" s="441"/>
      <c r="AL1061" s="441"/>
      <c r="AM1061" s="322">
        <f>SUM(Y1061:AL1061)</f>
        <v>0</v>
      </c>
    </row>
    <row r="1062" spans="1:39" ht="15" hidden="1" customHeight="1" outlineLevel="1">
      <c r="A1062" s="567"/>
      <c r="B1062" s="320" t="s">
        <v>349</v>
      </c>
      <c r="C1062" s="317" t="s">
        <v>164</v>
      </c>
      <c r="D1062" s="321"/>
      <c r="E1062" s="321"/>
      <c r="F1062" s="321"/>
      <c r="G1062" s="321"/>
      <c r="H1062" s="321"/>
      <c r="I1062" s="321"/>
      <c r="J1062" s="321"/>
      <c r="K1062" s="321"/>
      <c r="L1062" s="321"/>
      <c r="M1062" s="321"/>
      <c r="N1062" s="321">
        <f>N1061</f>
        <v>0</v>
      </c>
      <c r="O1062" s="321"/>
      <c r="P1062" s="321"/>
      <c r="Q1062" s="321"/>
      <c r="R1062" s="321"/>
      <c r="S1062" s="321"/>
      <c r="T1062" s="321"/>
      <c r="U1062" s="321"/>
      <c r="V1062" s="321"/>
      <c r="W1062" s="321"/>
      <c r="X1062" s="321"/>
      <c r="Y1062" s="437">
        <f>Y1061</f>
        <v>0</v>
      </c>
      <c r="Z1062" s="437">
        <f t="shared" ref="Z1062" si="3221">Z1061</f>
        <v>0</v>
      </c>
      <c r="AA1062" s="437">
        <f t="shared" ref="AA1062" si="3222">AA1061</f>
        <v>0</v>
      </c>
      <c r="AB1062" s="437">
        <f t="shared" ref="AB1062" si="3223">AB1061</f>
        <v>0</v>
      </c>
      <c r="AC1062" s="437">
        <f t="shared" ref="AC1062" si="3224">AC1061</f>
        <v>0</v>
      </c>
      <c r="AD1062" s="437">
        <f t="shared" ref="AD1062" si="3225">AD1061</f>
        <v>0</v>
      </c>
      <c r="AE1062" s="437">
        <f t="shared" ref="AE1062" si="3226">AE1061</f>
        <v>0</v>
      </c>
      <c r="AF1062" s="437">
        <f t="shared" ref="AF1062" si="3227">AF1061</f>
        <v>0</v>
      </c>
      <c r="AG1062" s="437">
        <f t="shared" ref="AG1062" si="3228">AG1061</f>
        <v>0</v>
      </c>
      <c r="AH1062" s="437">
        <f t="shared" ref="AH1062" si="3229">AH1061</f>
        <v>0</v>
      </c>
      <c r="AI1062" s="437">
        <f t="shared" ref="AI1062" si="3230">AI1061</f>
        <v>0</v>
      </c>
      <c r="AJ1062" s="437">
        <f t="shared" ref="AJ1062" si="3231">AJ1061</f>
        <v>0</v>
      </c>
      <c r="AK1062" s="437">
        <f t="shared" ref="AK1062" si="3232">AK1061</f>
        <v>0</v>
      </c>
      <c r="AL1062" s="437">
        <f t="shared" ref="AL1062" si="3233">AL1061</f>
        <v>0</v>
      </c>
      <c r="AM1062" s="332"/>
    </row>
    <row r="1063" spans="1:39" ht="15" hidden="1" customHeight="1" outlineLevel="1">
      <c r="A1063" s="567"/>
      <c r="B1063" s="454"/>
      <c r="C1063" s="317"/>
      <c r="D1063" s="317"/>
      <c r="E1063" s="317"/>
      <c r="F1063" s="317"/>
      <c r="G1063" s="317"/>
      <c r="H1063" s="317"/>
      <c r="I1063" s="317"/>
      <c r="J1063" s="317"/>
      <c r="K1063" s="317"/>
      <c r="L1063" s="317"/>
      <c r="M1063" s="317"/>
      <c r="N1063" s="317"/>
      <c r="O1063" s="317"/>
      <c r="P1063" s="317"/>
      <c r="Q1063" s="317"/>
      <c r="R1063" s="317"/>
      <c r="S1063" s="317"/>
      <c r="T1063" s="317"/>
      <c r="U1063" s="317"/>
      <c r="V1063" s="317"/>
      <c r="W1063" s="317"/>
      <c r="X1063" s="317"/>
      <c r="Y1063" s="438"/>
      <c r="Z1063" s="451"/>
      <c r="AA1063" s="451"/>
      <c r="AB1063" s="451"/>
      <c r="AC1063" s="451"/>
      <c r="AD1063" s="451"/>
      <c r="AE1063" s="451"/>
      <c r="AF1063" s="451"/>
      <c r="AG1063" s="451"/>
      <c r="AH1063" s="451"/>
      <c r="AI1063" s="451"/>
      <c r="AJ1063" s="451"/>
      <c r="AK1063" s="451"/>
      <c r="AL1063" s="451"/>
      <c r="AM1063" s="332"/>
    </row>
    <row r="1064" spans="1:39" ht="15" hidden="1" customHeight="1" outlineLevel="1">
      <c r="A1064" s="567">
        <v>35</v>
      </c>
      <c r="B1064" s="454" t="s">
        <v>128</v>
      </c>
      <c r="C1064" s="317" t="s">
        <v>25</v>
      </c>
      <c r="D1064" s="321"/>
      <c r="E1064" s="321"/>
      <c r="F1064" s="321"/>
      <c r="G1064" s="321"/>
      <c r="H1064" s="321"/>
      <c r="I1064" s="321"/>
      <c r="J1064" s="321"/>
      <c r="K1064" s="321"/>
      <c r="L1064" s="321"/>
      <c r="M1064" s="321"/>
      <c r="N1064" s="321">
        <v>0</v>
      </c>
      <c r="O1064" s="321"/>
      <c r="P1064" s="321"/>
      <c r="Q1064" s="321"/>
      <c r="R1064" s="321"/>
      <c r="S1064" s="321"/>
      <c r="T1064" s="321"/>
      <c r="U1064" s="321"/>
      <c r="V1064" s="321"/>
      <c r="W1064" s="321"/>
      <c r="X1064" s="321"/>
      <c r="Y1064" s="452"/>
      <c r="Z1064" s="441"/>
      <c r="AA1064" s="441"/>
      <c r="AB1064" s="441"/>
      <c r="AC1064" s="441"/>
      <c r="AD1064" s="441"/>
      <c r="AE1064" s="441"/>
      <c r="AF1064" s="441"/>
      <c r="AG1064" s="441"/>
      <c r="AH1064" s="441"/>
      <c r="AI1064" s="441"/>
      <c r="AJ1064" s="441"/>
      <c r="AK1064" s="441"/>
      <c r="AL1064" s="441"/>
      <c r="AM1064" s="322">
        <f>SUM(Y1064:AL1064)</f>
        <v>0</v>
      </c>
    </row>
    <row r="1065" spans="1:39" ht="15" hidden="1" customHeight="1" outlineLevel="1">
      <c r="A1065" s="567"/>
      <c r="B1065" s="320" t="s">
        <v>349</v>
      </c>
      <c r="C1065" s="317" t="s">
        <v>164</v>
      </c>
      <c r="D1065" s="321"/>
      <c r="E1065" s="321"/>
      <c r="F1065" s="321"/>
      <c r="G1065" s="321"/>
      <c r="H1065" s="321"/>
      <c r="I1065" s="321"/>
      <c r="J1065" s="321"/>
      <c r="K1065" s="321"/>
      <c r="L1065" s="321"/>
      <c r="M1065" s="321"/>
      <c r="N1065" s="321">
        <f>N1064</f>
        <v>0</v>
      </c>
      <c r="O1065" s="321"/>
      <c r="P1065" s="321"/>
      <c r="Q1065" s="321"/>
      <c r="R1065" s="321"/>
      <c r="S1065" s="321"/>
      <c r="T1065" s="321"/>
      <c r="U1065" s="321"/>
      <c r="V1065" s="321"/>
      <c r="W1065" s="321"/>
      <c r="X1065" s="321"/>
      <c r="Y1065" s="437">
        <f>Y1064</f>
        <v>0</v>
      </c>
      <c r="Z1065" s="437">
        <f t="shared" ref="Z1065" si="3234">Z1064</f>
        <v>0</v>
      </c>
      <c r="AA1065" s="437">
        <f t="shared" ref="AA1065" si="3235">AA1064</f>
        <v>0</v>
      </c>
      <c r="AB1065" s="437">
        <f t="shared" ref="AB1065" si="3236">AB1064</f>
        <v>0</v>
      </c>
      <c r="AC1065" s="437">
        <f t="shared" ref="AC1065" si="3237">AC1064</f>
        <v>0</v>
      </c>
      <c r="AD1065" s="437">
        <f t="shared" ref="AD1065" si="3238">AD1064</f>
        <v>0</v>
      </c>
      <c r="AE1065" s="437">
        <f t="shared" ref="AE1065" si="3239">AE1064</f>
        <v>0</v>
      </c>
      <c r="AF1065" s="437">
        <f t="shared" ref="AF1065" si="3240">AF1064</f>
        <v>0</v>
      </c>
      <c r="AG1065" s="437">
        <f t="shared" ref="AG1065" si="3241">AG1064</f>
        <v>0</v>
      </c>
      <c r="AH1065" s="437">
        <f t="shared" ref="AH1065" si="3242">AH1064</f>
        <v>0</v>
      </c>
      <c r="AI1065" s="437">
        <f t="shared" ref="AI1065" si="3243">AI1064</f>
        <v>0</v>
      </c>
      <c r="AJ1065" s="437">
        <f t="shared" ref="AJ1065" si="3244">AJ1064</f>
        <v>0</v>
      </c>
      <c r="AK1065" s="437">
        <f t="shared" ref="AK1065" si="3245">AK1064</f>
        <v>0</v>
      </c>
      <c r="AL1065" s="437">
        <f t="shared" ref="AL1065" si="3246">AL1064</f>
        <v>0</v>
      </c>
      <c r="AM1065" s="332"/>
    </row>
    <row r="1066" spans="1:39" ht="15" hidden="1" customHeight="1" outlineLevel="1">
      <c r="A1066" s="567"/>
      <c r="B1066" s="457"/>
      <c r="C1066" s="317"/>
      <c r="D1066" s="317"/>
      <c r="E1066" s="317"/>
      <c r="F1066" s="317"/>
      <c r="G1066" s="317"/>
      <c r="H1066" s="317"/>
      <c r="I1066" s="317"/>
      <c r="J1066" s="317"/>
      <c r="K1066" s="317"/>
      <c r="L1066" s="317"/>
      <c r="M1066" s="317"/>
      <c r="N1066" s="317"/>
      <c r="O1066" s="317"/>
      <c r="P1066" s="317"/>
      <c r="Q1066" s="317"/>
      <c r="R1066" s="317"/>
      <c r="S1066" s="317"/>
      <c r="T1066" s="317"/>
      <c r="U1066" s="317"/>
      <c r="V1066" s="317"/>
      <c r="W1066" s="317"/>
      <c r="X1066" s="317"/>
      <c r="Y1066" s="438"/>
      <c r="Z1066" s="451"/>
      <c r="AA1066" s="451"/>
      <c r="AB1066" s="451"/>
      <c r="AC1066" s="451"/>
      <c r="AD1066" s="451"/>
      <c r="AE1066" s="451"/>
      <c r="AF1066" s="451"/>
      <c r="AG1066" s="451"/>
      <c r="AH1066" s="451"/>
      <c r="AI1066" s="451"/>
      <c r="AJ1066" s="451"/>
      <c r="AK1066" s="451"/>
      <c r="AL1066" s="451"/>
      <c r="AM1066" s="332"/>
    </row>
    <row r="1067" spans="1:39" ht="15" hidden="1" customHeight="1" outlineLevel="1">
      <c r="A1067" s="567"/>
      <c r="B1067" s="314" t="s">
        <v>515</v>
      </c>
      <c r="C1067" s="317"/>
      <c r="D1067" s="317"/>
      <c r="E1067" s="317"/>
      <c r="F1067" s="317"/>
      <c r="G1067" s="317"/>
      <c r="H1067" s="317"/>
      <c r="I1067" s="317"/>
      <c r="J1067" s="317"/>
      <c r="K1067" s="317"/>
      <c r="L1067" s="317"/>
      <c r="M1067" s="317"/>
      <c r="N1067" s="317"/>
      <c r="O1067" s="317"/>
      <c r="P1067" s="317"/>
      <c r="Q1067" s="317"/>
      <c r="R1067" s="317"/>
      <c r="S1067" s="317"/>
      <c r="T1067" s="317"/>
      <c r="U1067" s="317"/>
      <c r="V1067" s="317"/>
      <c r="W1067" s="317"/>
      <c r="X1067" s="317"/>
      <c r="Y1067" s="438"/>
      <c r="Z1067" s="451"/>
      <c r="AA1067" s="451"/>
      <c r="AB1067" s="451"/>
      <c r="AC1067" s="451"/>
      <c r="AD1067" s="451"/>
      <c r="AE1067" s="451"/>
      <c r="AF1067" s="451"/>
      <c r="AG1067" s="451"/>
      <c r="AH1067" s="451"/>
      <c r="AI1067" s="451"/>
      <c r="AJ1067" s="451"/>
      <c r="AK1067" s="451"/>
      <c r="AL1067" s="451"/>
      <c r="AM1067" s="332"/>
    </row>
    <row r="1068" spans="1:39" ht="28.5" hidden="1" customHeight="1" outlineLevel="1">
      <c r="A1068" s="567">
        <v>36</v>
      </c>
      <c r="B1068" s="454" t="s">
        <v>129</v>
      </c>
      <c r="C1068" s="317" t="s">
        <v>25</v>
      </c>
      <c r="D1068" s="321"/>
      <c r="E1068" s="321"/>
      <c r="F1068" s="321"/>
      <c r="G1068" s="321"/>
      <c r="H1068" s="321"/>
      <c r="I1068" s="321"/>
      <c r="J1068" s="321"/>
      <c r="K1068" s="321"/>
      <c r="L1068" s="321"/>
      <c r="M1068" s="321"/>
      <c r="N1068" s="321">
        <v>0</v>
      </c>
      <c r="O1068" s="321"/>
      <c r="P1068" s="321"/>
      <c r="Q1068" s="321"/>
      <c r="R1068" s="321"/>
      <c r="S1068" s="321"/>
      <c r="T1068" s="321"/>
      <c r="U1068" s="321"/>
      <c r="V1068" s="321"/>
      <c r="W1068" s="321"/>
      <c r="X1068" s="321"/>
      <c r="Y1068" s="452"/>
      <c r="Z1068" s="441"/>
      <c r="AA1068" s="441"/>
      <c r="AB1068" s="441"/>
      <c r="AC1068" s="441"/>
      <c r="AD1068" s="441"/>
      <c r="AE1068" s="441"/>
      <c r="AF1068" s="441"/>
      <c r="AG1068" s="441"/>
      <c r="AH1068" s="441"/>
      <c r="AI1068" s="441"/>
      <c r="AJ1068" s="441"/>
      <c r="AK1068" s="441"/>
      <c r="AL1068" s="441"/>
      <c r="AM1068" s="322">
        <f>SUM(Y1068:AL1068)</f>
        <v>0</v>
      </c>
    </row>
    <row r="1069" spans="1:39" ht="15" hidden="1" customHeight="1" outlineLevel="1">
      <c r="A1069" s="567"/>
      <c r="B1069" s="320" t="s">
        <v>349</v>
      </c>
      <c r="C1069" s="317" t="s">
        <v>164</v>
      </c>
      <c r="D1069" s="321"/>
      <c r="E1069" s="321"/>
      <c r="F1069" s="321"/>
      <c r="G1069" s="321"/>
      <c r="H1069" s="321"/>
      <c r="I1069" s="321"/>
      <c r="J1069" s="321"/>
      <c r="K1069" s="321"/>
      <c r="L1069" s="321"/>
      <c r="M1069" s="321"/>
      <c r="N1069" s="321">
        <f>N1068</f>
        <v>0</v>
      </c>
      <c r="O1069" s="321"/>
      <c r="P1069" s="321"/>
      <c r="Q1069" s="321"/>
      <c r="R1069" s="321"/>
      <c r="S1069" s="321"/>
      <c r="T1069" s="321"/>
      <c r="U1069" s="321"/>
      <c r="V1069" s="321"/>
      <c r="W1069" s="321"/>
      <c r="X1069" s="321"/>
      <c r="Y1069" s="437">
        <f>Y1068</f>
        <v>0</v>
      </c>
      <c r="Z1069" s="437">
        <f t="shared" ref="Z1069" si="3247">Z1068</f>
        <v>0</v>
      </c>
      <c r="AA1069" s="437">
        <f t="shared" ref="AA1069" si="3248">AA1068</f>
        <v>0</v>
      </c>
      <c r="AB1069" s="437">
        <f t="shared" ref="AB1069" si="3249">AB1068</f>
        <v>0</v>
      </c>
      <c r="AC1069" s="437">
        <f t="shared" ref="AC1069" si="3250">AC1068</f>
        <v>0</v>
      </c>
      <c r="AD1069" s="437">
        <f t="shared" ref="AD1069" si="3251">AD1068</f>
        <v>0</v>
      </c>
      <c r="AE1069" s="437">
        <f t="shared" ref="AE1069" si="3252">AE1068</f>
        <v>0</v>
      </c>
      <c r="AF1069" s="437">
        <f t="shared" ref="AF1069" si="3253">AF1068</f>
        <v>0</v>
      </c>
      <c r="AG1069" s="437">
        <f t="shared" ref="AG1069" si="3254">AG1068</f>
        <v>0</v>
      </c>
      <c r="AH1069" s="437">
        <f t="shared" ref="AH1069" si="3255">AH1068</f>
        <v>0</v>
      </c>
      <c r="AI1069" s="437">
        <f t="shared" ref="AI1069" si="3256">AI1068</f>
        <v>0</v>
      </c>
      <c r="AJ1069" s="437">
        <f t="shared" ref="AJ1069" si="3257">AJ1068</f>
        <v>0</v>
      </c>
      <c r="AK1069" s="437">
        <f t="shared" ref="AK1069" si="3258">AK1068</f>
        <v>0</v>
      </c>
      <c r="AL1069" s="437">
        <f t="shared" ref="AL1069" si="3259">AL1068</f>
        <v>0</v>
      </c>
      <c r="AM1069" s="332"/>
    </row>
    <row r="1070" spans="1:39" ht="15" hidden="1" customHeight="1" outlineLevel="1">
      <c r="A1070" s="567"/>
      <c r="B1070" s="454"/>
      <c r="C1070" s="317"/>
      <c r="D1070" s="317"/>
      <c r="E1070" s="317"/>
      <c r="F1070" s="317"/>
      <c r="G1070" s="317"/>
      <c r="H1070" s="317"/>
      <c r="I1070" s="317"/>
      <c r="J1070" s="317"/>
      <c r="K1070" s="317"/>
      <c r="L1070" s="317"/>
      <c r="M1070" s="317"/>
      <c r="N1070" s="317"/>
      <c r="O1070" s="317"/>
      <c r="P1070" s="317"/>
      <c r="Q1070" s="317"/>
      <c r="R1070" s="317"/>
      <c r="S1070" s="317"/>
      <c r="T1070" s="317"/>
      <c r="U1070" s="317"/>
      <c r="V1070" s="317"/>
      <c r="W1070" s="317"/>
      <c r="X1070" s="317"/>
      <c r="Y1070" s="438"/>
      <c r="Z1070" s="451"/>
      <c r="AA1070" s="451"/>
      <c r="AB1070" s="451"/>
      <c r="AC1070" s="451"/>
      <c r="AD1070" s="451"/>
      <c r="AE1070" s="451"/>
      <c r="AF1070" s="451"/>
      <c r="AG1070" s="451"/>
      <c r="AH1070" s="451"/>
      <c r="AI1070" s="451"/>
      <c r="AJ1070" s="451"/>
      <c r="AK1070" s="451"/>
      <c r="AL1070" s="451"/>
      <c r="AM1070" s="332"/>
    </row>
    <row r="1071" spans="1:39" ht="15" hidden="1" customHeight="1" outlineLevel="1">
      <c r="A1071" s="567">
        <v>37</v>
      </c>
      <c r="B1071" s="454" t="s">
        <v>130</v>
      </c>
      <c r="C1071" s="317" t="s">
        <v>25</v>
      </c>
      <c r="D1071" s="321"/>
      <c r="E1071" s="321"/>
      <c r="F1071" s="321"/>
      <c r="G1071" s="321"/>
      <c r="H1071" s="321"/>
      <c r="I1071" s="321"/>
      <c r="J1071" s="321"/>
      <c r="K1071" s="321"/>
      <c r="L1071" s="321"/>
      <c r="M1071" s="321"/>
      <c r="N1071" s="321">
        <v>0</v>
      </c>
      <c r="O1071" s="321"/>
      <c r="P1071" s="321"/>
      <c r="Q1071" s="321"/>
      <c r="R1071" s="321"/>
      <c r="S1071" s="321"/>
      <c r="T1071" s="321"/>
      <c r="U1071" s="321"/>
      <c r="V1071" s="321"/>
      <c r="W1071" s="321"/>
      <c r="X1071" s="321"/>
      <c r="Y1071" s="452"/>
      <c r="Z1071" s="441"/>
      <c r="AA1071" s="441"/>
      <c r="AB1071" s="441"/>
      <c r="AC1071" s="441"/>
      <c r="AD1071" s="441"/>
      <c r="AE1071" s="441"/>
      <c r="AF1071" s="441"/>
      <c r="AG1071" s="441"/>
      <c r="AH1071" s="441"/>
      <c r="AI1071" s="441"/>
      <c r="AJ1071" s="441"/>
      <c r="AK1071" s="441"/>
      <c r="AL1071" s="441"/>
      <c r="AM1071" s="322">
        <f>SUM(Y1071:AL1071)</f>
        <v>0</v>
      </c>
    </row>
    <row r="1072" spans="1:39" ht="15" hidden="1" customHeight="1" outlineLevel="1">
      <c r="A1072" s="567"/>
      <c r="B1072" s="320" t="s">
        <v>349</v>
      </c>
      <c r="C1072" s="317" t="s">
        <v>164</v>
      </c>
      <c r="D1072" s="321"/>
      <c r="E1072" s="321"/>
      <c r="F1072" s="321"/>
      <c r="G1072" s="321"/>
      <c r="H1072" s="321"/>
      <c r="I1072" s="321"/>
      <c r="J1072" s="321"/>
      <c r="K1072" s="321"/>
      <c r="L1072" s="321"/>
      <c r="M1072" s="321"/>
      <c r="N1072" s="321">
        <f>N1071</f>
        <v>0</v>
      </c>
      <c r="O1072" s="321"/>
      <c r="P1072" s="321"/>
      <c r="Q1072" s="321"/>
      <c r="R1072" s="321"/>
      <c r="S1072" s="321"/>
      <c r="T1072" s="321"/>
      <c r="U1072" s="321"/>
      <c r="V1072" s="321"/>
      <c r="W1072" s="321"/>
      <c r="X1072" s="321"/>
      <c r="Y1072" s="437">
        <f>Y1071</f>
        <v>0</v>
      </c>
      <c r="Z1072" s="437">
        <f t="shared" ref="Z1072" si="3260">Z1071</f>
        <v>0</v>
      </c>
      <c r="AA1072" s="437">
        <f t="shared" ref="AA1072" si="3261">AA1071</f>
        <v>0</v>
      </c>
      <c r="AB1072" s="437">
        <f t="shared" ref="AB1072" si="3262">AB1071</f>
        <v>0</v>
      </c>
      <c r="AC1072" s="437">
        <f t="shared" ref="AC1072" si="3263">AC1071</f>
        <v>0</v>
      </c>
      <c r="AD1072" s="437">
        <f t="shared" ref="AD1072" si="3264">AD1071</f>
        <v>0</v>
      </c>
      <c r="AE1072" s="437">
        <f t="shared" ref="AE1072" si="3265">AE1071</f>
        <v>0</v>
      </c>
      <c r="AF1072" s="437">
        <f t="shared" ref="AF1072" si="3266">AF1071</f>
        <v>0</v>
      </c>
      <c r="AG1072" s="437">
        <f t="shared" ref="AG1072" si="3267">AG1071</f>
        <v>0</v>
      </c>
      <c r="AH1072" s="437">
        <f t="shared" ref="AH1072" si="3268">AH1071</f>
        <v>0</v>
      </c>
      <c r="AI1072" s="437">
        <f t="shared" ref="AI1072" si="3269">AI1071</f>
        <v>0</v>
      </c>
      <c r="AJ1072" s="437">
        <f t="shared" ref="AJ1072" si="3270">AJ1071</f>
        <v>0</v>
      </c>
      <c r="AK1072" s="437">
        <f t="shared" ref="AK1072" si="3271">AK1071</f>
        <v>0</v>
      </c>
      <c r="AL1072" s="437">
        <f t="shared" ref="AL1072" si="3272">AL1071</f>
        <v>0</v>
      </c>
      <c r="AM1072" s="332"/>
    </row>
    <row r="1073" spans="1:39" ht="15" hidden="1" customHeight="1" outlineLevel="1">
      <c r="A1073" s="567"/>
      <c r="B1073" s="454"/>
      <c r="C1073" s="317"/>
      <c r="D1073" s="317"/>
      <c r="E1073" s="317"/>
      <c r="F1073" s="317"/>
      <c r="G1073" s="317"/>
      <c r="H1073" s="317"/>
      <c r="I1073" s="317"/>
      <c r="J1073" s="317"/>
      <c r="K1073" s="317"/>
      <c r="L1073" s="317"/>
      <c r="M1073" s="317"/>
      <c r="N1073" s="317"/>
      <c r="O1073" s="317"/>
      <c r="P1073" s="317"/>
      <c r="Q1073" s="317"/>
      <c r="R1073" s="317"/>
      <c r="S1073" s="317"/>
      <c r="T1073" s="317"/>
      <c r="U1073" s="317"/>
      <c r="V1073" s="317"/>
      <c r="W1073" s="317"/>
      <c r="X1073" s="317"/>
      <c r="Y1073" s="438"/>
      <c r="Z1073" s="451"/>
      <c r="AA1073" s="451"/>
      <c r="AB1073" s="451"/>
      <c r="AC1073" s="451"/>
      <c r="AD1073" s="451"/>
      <c r="AE1073" s="451"/>
      <c r="AF1073" s="451"/>
      <c r="AG1073" s="451"/>
      <c r="AH1073" s="451"/>
      <c r="AI1073" s="451"/>
      <c r="AJ1073" s="451"/>
      <c r="AK1073" s="451"/>
      <c r="AL1073" s="451"/>
      <c r="AM1073" s="332"/>
    </row>
    <row r="1074" spans="1:39" ht="15" hidden="1" customHeight="1" outlineLevel="1">
      <c r="A1074" s="567">
        <v>38</v>
      </c>
      <c r="B1074" s="454" t="s">
        <v>131</v>
      </c>
      <c r="C1074" s="317" t="s">
        <v>25</v>
      </c>
      <c r="D1074" s="321"/>
      <c r="E1074" s="321"/>
      <c r="F1074" s="321"/>
      <c r="G1074" s="321"/>
      <c r="H1074" s="321"/>
      <c r="I1074" s="321"/>
      <c r="J1074" s="321"/>
      <c r="K1074" s="321"/>
      <c r="L1074" s="321"/>
      <c r="M1074" s="321"/>
      <c r="N1074" s="321">
        <v>0</v>
      </c>
      <c r="O1074" s="321"/>
      <c r="P1074" s="321"/>
      <c r="Q1074" s="321"/>
      <c r="R1074" s="321"/>
      <c r="S1074" s="321"/>
      <c r="T1074" s="321"/>
      <c r="U1074" s="321"/>
      <c r="V1074" s="321"/>
      <c r="W1074" s="321"/>
      <c r="X1074" s="321"/>
      <c r="Y1074" s="452"/>
      <c r="Z1074" s="441"/>
      <c r="AA1074" s="441"/>
      <c r="AB1074" s="441"/>
      <c r="AC1074" s="441"/>
      <c r="AD1074" s="441"/>
      <c r="AE1074" s="441"/>
      <c r="AF1074" s="441"/>
      <c r="AG1074" s="441"/>
      <c r="AH1074" s="441"/>
      <c r="AI1074" s="441"/>
      <c r="AJ1074" s="441"/>
      <c r="AK1074" s="441"/>
      <c r="AL1074" s="441"/>
      <c r="AM1074" s="322">
        <f>SUM(Y1074:AL1074)</f>
        <v>0</v>
      </c>
    </row>
    <row r="1075" spans="1:39" ht="15" hidden="1" customHeight="1" outlineLevel="1">
      <c r="A1075" s="567"/>
      <c r="B1075" s="320" t="s">
        <v>349</v>
      </c>
      <c r="C1075" s="317" t="s">
        <v>164</v>
      </c>
      <c r="D1075" s="321"/>
      <c r="E1075" s="321"/>
      <c r="F1075" s="321"/>
      <c r="G1075" s="321"/>
      <c r="H1075" s="321"/>
      <c r="I1075" s="321"/>
      <c r="J1075" s="321"/>
      <c r="K1075" s="321"/>
      <c r="L1075" s="321"/>
      <c r="M1075" s="321"/>
      <c r="N1075" s="321">
        <f>N1074</f>
        <v>0</v>
      </c>
      <c r="O1075" s="321"/>
      <c r="P1075" s="321"/>
      <c r="Q1075" s="321"/>
      <c r="R1075" s="321"/>
      <c r="S1075" s="321"/>
      <c r="T1075" s="321"/>
      <c r="U1075" s="321"/>
      <c r="V1075" s="321"/>
      <c r="W1075" s="321"/>
      <c r="X1075" s="321"/>
      <c r="Y1075" s="437">
        <f>Y1074</f>
        <v>0</v>
      </c>
      <c r="Z1075" s="437">
        <f t="shared" ref="Z1075" si="3273">Z1074</f>
        <v>0</v>
      </c>
      <c r="AA1075" s="437">
        <f t="shared" ref="AA1075" si="3274">AA1074</f>
        <v>0</v>
      </c>
      <c r="AB1075" s="437">
        <f t="shared" ref="AB1075" si="3275">AB1074</f>
        <v>0</v>
      </c>
      <c r="AC1075" s="437">
        <f t="shared" ref="AC1075" si="3276">AC1074</f>
        <v>0</v>
      </c>
      <c r="AD1075" s="437">
        <f t="shared" ref="AD1075" si="3277">AD1074</f>
        <v>0</v>
      </c>
      <c r="AE1075" s="437">
        <f t="shared" ref="AE1075" si="3278">AE1074</f>
        <v>0</v>
      </c>
      <c r="AF1075" s="437">
        <f t="shared" ref="AF1075" si="3279">AF1074</f>
        <v>0</v>
      </c>
      <c r="AG1075" s="437">
        <f t="shared" ref="AG1075" si="3280">AG1074</f>
        <v>0</v>
      </c>
      <c r="AH1075" s="437">
        <f t="shared" ref="AH1075" si="3281">AH1074</f>
        <v>0</v>
      </c>
      <c r="AI1075" s="437">
        <f t="shared" ref="AI1075" si="3282">AI1074</f>
        <v>0</v>
      </c>
      <c r="AJ1075" s="437">
        <f t="shared" ref="AJ1075" si="3283">AJ1074</f>
        <v>0</v>
      </c>
      <c r="AK1075" s="437">
        <f t="shared" ref="AK1075" si="3284">AK1074</f>
        <v>0</v>
      </c>
      <c r="AL1075" s="437">
        <f t="shared" ref="AL1075" si="3285">AL1074</f>
        <v>0</v>
      </c>
      <c r="AM1075" s="332"/>
    </row>
    <row r="1076" spans="1:39" ht="15" hidden="1" customHeight="1" outlineLevel="1">
      <c r="A1076" s="567"/>
      <c r="B1076" s="454"/>
      <c r="C1076" s="317"/>
      <c r="D1076" s="317"/>
      <c r="E1076" s="317"/>
      <c r="F1076" s="317"/>
      <c r="G1076" s="317"/>
      <c r="H1076" s="317"/>
      <c r="I1076" s="317"/>
      <c r="J1076" s="317"/>
      <c r="K1076" s="317"/>
      <c r="L1076" s="317"/>
      <c r="M1076" s="317"/>
      <c r="N1076" s="317"/>
      <c r="O1076" s="317"/>
      <c r="P1076" s="317"/>
      <c r="Q1076" s="317"/>
      <c r="R1076" s="317"/>
      <c r="S1076" s="317"/>
      <c r="T1076" s="317"/>
      <c r="U1076" s="317"/>
      <c r="V1076" s="317"/>
      <c r="W1076" s="317"/>
      <c r="X1076" s="317"/>
      <c r="Y1076" s="438"/>
      <c r="Z1076" s="451"/>
      <c r="AA1076" s="451"/>
      <c r="AB1076" s="451"/>
      <c r="AC1076" s="451"/>
      <c r="AD1076" s="451"/>
      <c r="AE1076" s="451"/>
      <c r="AF1076" s="451"/>
      <c r="AG1076" s="451"/>
      <c r="AH1076" s="451"/>
      <c r="AI1076" s="451"/>
      <c r="AJ1076" s="451"/>
      <c r="AK1076" s="451"/>
      <c r="AL1076" s="451"/>
      <c r="AM1076" s="332"/>
    </row>
    <row r="1077" spans="1:39" ht="15" hidden="1" customHeight="1" outlineLevel="1">
      <c r="A1077" s="567">
        <v>39</v>
      </c>
      <c r="B1077" s="454" t="s">
        <v>132</v>
      </c>
      <c r="C1077" s="317" t="s">
        <v>25</v>
      </c>
      <c r="D1077" s="321"/>
      <c r="E1077" s="321"/>
      <c r="F1077" s="321"/>
      <c r="G1077" s="321"/>
      <c r="H1077" s="321"/>
      <c r="I1077" s="321"/>
      <c r="J1077" s="321"/>
      <c r="K1077" s="321"/>
      <c r="L1077" s="321"/>
      <c r="M1077" s="321"/>
      <c r="N1077" s="321">
        <v>0</v>
      </c>
      <c r="O1077" s="321"/>
      <c r="P1077" s="321"/>
      <c r="Q1077" s="321"/>
      <c r="R1077" s="321"/>
      <c r="S1077" s="321"/>
      <c r="T1077" s="321"/>
      <c r="U1077" s="321"/>
      <c r="V1077" s="321"/>
      <c r="W1077" s="321"/>
      <c r="X1077" s="321"/>
      <c r="Y1077" s="452"/>
      <c r="Z1077" s="441"/>
      <c r="AA1077" s="441"/>
      <c r="AB1077" s="441"/>
      <c r="AC1077" s="441"/>
      <c r="AD1077" s="441"/>
      <c r="AE1077" s="441"/>
      <c r="AF1077" s="441"/>
      <c r="AG1077" s="441"/>
      <c r="AH1077" s="441"/>
      <c r="AI1077" s="441"/>
      <c r="AJ1077" s="441"/>
      <c r="AK1077" s="441"/>
      <c r="AL1077" s="441"/>
      <c r="AM1077" s="322">
        <f>SUM(Y1077:AL1077)</f>
        <v>0</v>
      </c>
    </row>
    <row r="1078" spans="1:39" ht="15" hidden="1" customHeight="1" outlineLevel="1">
      <c r="A1078" s="567"/>
      <c r="B1078" s="320" t="s">
        <v>349</v>
      </c>
      <c r="C1078" s="317" t="s">
        <v>164</v>
      </c>
      <c r="D1078" s="321"/>
      <c r="E1078" s="321"/>
      <c r="F1078" s="321"/>
      <c r="G1078" s="321"/>
      <c r="H1078" s="321"/>
      <c r="I1078" s="321"/>
      <c r="J1078" s="321"/>
      <c r="K1078" s="321"/>
      <c r="L1078" s="321"/>
      <c r="M1078" s="321"/>
      <c r="N1078" s="321">
        <f>N1077</f>
        <v>0</v>
      </c>
      <c r="O1078" s="321"/>
      <c r="P1078" s="321"/>
      <c r="Q1078" s="321"/>
      <c r="R1078" s="321"/>
      <c r="S1078" s="321"/>
      <c r="T1078" s="321"/>
      <c r="U1078" s="321"/>
      <c r="V1078" s="321"/>
      <c r="W1078" s="321"/>
      <c r="X1078" s="321"/>
      <c r="Y1078" s="437">
        <f>Y1077</f>
        <v>0</v>
      </c>
      <c r="Z1078" s="437">
        <f t="shared" ref="Z1078" si="3286">Z1077</f>
        <v>0</v>
      </c>
      <c r="AA1078" s="437">
        <f t="shared" ref="AA1078" si="3287">AA1077</f>
        <v>0</v>
      </c>
      <c r="AB1078" s="437">
        <f t="shared" ref="AB1078" si="3288">AB1077</f>
        <v>0</v>
      </c>
      <c r="AC1078" s="437">
        <f t="shared" ref="AC1078" si="3289">AC1077</f>
        <v>0</v>
      </c>
      <c r="AD1078" s="437">
        <f t="shared" ref="AD1078" si="3290">AD1077</f>
        <v>0</v>
      </c>
      <c r="AE1078" s="437">
        <f t="shared" ref="AE1078" si="3291">AE1077</f>
        <v>0</v>
      </c>
      <c r="AF1078" s="437">
        <f t="shared" ref="AF1078" si="3292">AF1077</f>
        <v>0</v>
      </c>
      <c r="AG1078" s="437">
        <f t="shared" ref="AG1078" si="3293">AG1077</f>
        <v>0</v>
      </c>
      <c r="AH1078" s="437">
        <f t="shared" ref="AH1078" si="3294">AH1077</f>
        <v>0</v>
      </c>
      <c r="AI1078" s="437">
        <f t="shared" ref="AI1078" si="3295">AI1077</f>
        <v>0</v>
      </c>
      <c r="AJ1078" s="437">
        <f t="shared" ref="AJ1078" si="3296">AJ1077</f>
        <v>0</v>
      </c>
      <c r="AK1078" s="437">
        <f t="shared" ref="AK1078" si="3297">AK1077</f>
        <v>0</v>
      </c>
      <c r="AL1078" s="437">
        <f t="shared" ref="AL1078" si="3298">AL1077</f>
        <v>0</v>
      </c>
      <c r="AM1078" s="332"/>
    </row>
    <row r="1079" spans="1:39" ht="15" hidden="1" customHeight="1" outlineLevel="1">
      <c r="A1079" s="567"/>
      <c r="B1079" s="454"/>
      <c r="C1079" s="317"/>
      <c r="D1079" s="317"/>
      <c r="E1079" s="317"/>
      <c r="F1079" s="317"/>
      <c r="G1079" s="317"/>
      <c r="H1079" s="317"/>
      <c r="I1079" s="317"/>
      <c r="J1079" s="317"/>
      <c r="K1079" s="317"/>
      <c r="L1079" s="317"/>
      <c r="M1079" s="317"/>
      <c r="N1079" s="317"/>
      <c r="O1079" s="317"/>
      <c r="P1079" s="317"/>
      <c r="Q1079" s="317"/>
      <c r="R1079" s="317"/>
      <c r="S1079" s="317"/>
      <c r="T1079" s="317"/>
      <c r="U1079" s="317"/>
      <c r="V1079" s="317"/>
      <c r="W1079" s="317"/>
      <c r="X1079" s="317"/>
      <c r="Y1079" s="438"/>
      <c r="Z1079" s="451"/>
      <c r="AA1079" s="451"/>
      <c r="AB1079" s="451"/>
      <c r="AC1079" s="451"/>
      <c r="AD1079" s="451"/>
      <c r="AE1079" s="451"/>
      <c r="AF1079" s="451"/>
      <c r="AG1079" s="451"/>
      <c r="AH1079" s="451"/>
      <c r="AI1079" s="451"/>
      <c r="AJ1079" s="451"/>
      <c r="AK1079" s="451"/>
      <c r="AL1079" s="451"/>
      <c r="AM1079" s="332"/>
    </row>
    <row r="1080" spans="1:39" ht="15" hidden="1" customHeight="1" outlineLevel="1">
      <c r="A1080" s="567">
        <v>40</v>
      </c>
      <c r="B1080" s="454" t="s">
        <v>133</v>
      </c>
      <c r="C1080" s="317" t="s">
        <v>25</v>
      </c>
      <c r="D1080" s="321"/>
      <c r="E1080" s="321"/>
      <c r="F1080" s="321"/>
      <c r="G1080" s="321"/>
      <c r="H1080" s="321"/>
      <c r="I1080" s="321"/>
      <c r="J1080" s="321"/>
      <c r="K1080" s="321"/>
      <c r="L1080" s="321"/>
      <c r="M1080" s="321"/>
      <c r="N1080" s="321">
        <v>0</v>
      </c>
      <c r="O1080" s="321"/>
      <c r="P1080" s="321"/>
      <c r="Q1080" s="321"/>
      <c r="R1080" s="321"/>
      <c r="S1080" s="321"/>
      <c r="T1080" s="321"/>
      <c r="U1080" s="321"/>
      <c r="V1080" s="321"/>
      <c r="W1080" s="321"/>
      <c r="X1080" s="321"/>
      <c r="Y1080" s="452"/>
      <c r="Z1080" s="441"/>
      <c r="AA1080" s="441"/>
      <c r="AB1080" s="441"/>
      <c r="AC1080" s="441"/>
      <c r="AD1080" s="441"/>
      <c r="AE1080" s="441"/>
      <c r="AF1080" s="441"/>
      <c r="AG1080" s="441"/>
      <c r="AH1080" s="441"/>
      <c r="AI1080" s="441"/>
      <c r="AJ1080" s="441"/>
      <c r="AK1080" s="441"/>
      <c r="AL1080" s="441"/>
      <c r="AM1080" s="322">
        <f>SUM(Y1080:AL1080)</f>
        <v>0</v>
      </c>
    </row>
    <row r="1081" spans="1:39" ht="15" hidden="1" customHeight="1" outlineLevel="1">
      <c r="A1081" s="567"/>
      <c r="B1081" s="320" t="s">
        <v>349</v>
      </c>
      <c r="C1081" s="317" t="s">
        <v>164</v>
      </c>
      <c r="D1081" s="321"/>
      <c r="E1081" s="321"/>
      <c r="F1081" s="321"/>
      <c r="G1081" s="321"/>
      <c r="H1081" s="321"/>
      <c r="I1081" s="321"/>
      <c r="J1081" s="321"/>
      <c r="K1081" s="321"/>
      <c r="L1081" s="321"/>
      <c r="M1081" s="321"/>
      <c r="N1081" s="321">
        <f>N1080</f>
        <v>0</v>
      </c>
      <c r="O1081" s="321"/>
      <c r="P1081" s="321"/>
      <c r="Q1081" s="321"/>
      <c r="R1081" s="321"/>
      <c r="S1081" s="321"/>
      <c r="T1081" s="321"/>
      <c r="U1081" s="321"/>
      <c r="V1081" s="321"/>
      <c r="W1081" s="321"/>
      <c r="X1081" s="321"/>
      <c r="Y1081" s="437">
        <f>Y1080</f>
        <v>0</v>
      </c>
      <c r="Z1081" s="437">
        <f t="shared" ref="Z1081" si="3299">Z1080</f>
        <v>0</v>
      </c>
      <c r="AA1081" s="437">
        <f t="shared" ref="AA1081" si="3300">AA1080</f>
        <v>0</v>
      </c>
      <c r="AB1081" s="437">
        <f t="shared" ref="AB1081" si="3301">AB1080</f>
        <v>0</v>
      </c>
      <c r="AC1081" s="437">
        <f t="shared" ref="AC1081" si="3302">AC1080</f>
        <v>0</v>
      </c>
      <c r="AD1081" s="437">
        <f t="shared" ref="AD1081" si="3303">AD1080</f>
        <v>0</v>
      </c>
      <c r="AE1081" s="437">
        <f t="shared" ref="AE1081" si="3304">AE1080</f>
        <v>0</v>
      </c>
      <c r="AF1081" s="437">
        <f t="shared" ref="AF1081" si="3305">AF1080</f>
        <v>0</v>
      </c>
      <c r="AG1081" s="437">
        <f t="shared" ref="AG1081" si="3306">AG1080</f>
        <v>0</v>
      </c>
      <c r="AH1081" s="437">
        <f t="shared" ref="AH1081" si="3307">AH1080</f>
        <v>0</v>
      </c>
      <c r="AI1081" s="437">
        <f t="shared" ref="AI1081" si="3308">AI1080</f>
        <v>0</v>
      </c>
      <c r="AJ1081" s="437">
        <f t="shared" ref="AJ1081" si="3309">AJ1080</f>
        <v>0</v>
      </c>
      <c r="AK1081" s="437">
        <f t="shared" ref="AK1081" si="3310">AK1080</f>
        <v>0</v>
      </c>
      <c r="AL1081" s="437">
        <f t="shared" ref="AL1081" si="3311">AL1080</f>
        <v>0</v>
      </c>
      <c r="AM1081" s="332"/>
    </row>
    <row r="1082" spans="1:39" ht="15" hidden="1" customHeight="1" outlineLevel="1">
      <c r="A1082" s="567"/>
      <c r="B1082" s="454"/>
      <c r="C1082" s="317"/>
      <c r="D1082" s="317"/>
      <c r="E1082" s="317"/>
      <c r="F1082" s="317"/>
      <c r="G1082" s="317"/>
      <c r="H1082" s="317"/>
      <c r="I1082" s="317"/>
      <c r="J1082" s="317"/>
      <c r="K1082" s="317"/>
      <c r="L1082" s="317"/>
      <c r="M1082" s="317"/>
      <c r="N1082" s="317"/>
      <c r="O1082" s="317"/>
      <c r="P1082" s="317"/>
      <c r="Q1082" s="317"/>
      <c r="R1082" s="317"/>
      <c r="S1082" s="317"/>
      <c r="T1082" s="317"/>
      <c r="U1082" s="317"/>
      <c r="V1082" s="317"/>
      <c r="W1082" s="317"/>
      <c r="X1082" s="317"/>
      <c r="Y1082" s="438"/>
      <c r="Z1082" s="451"/>
      <c r="AA1082" s="451"/>
      <c r="AB1082" s="451"/>
      <c r="AC1082" s="451"/>
      <c r="AD1082" s="451"/>
      <c r="AE1082" s="451"/>
      <c r="AF1082" s="451"/>
      <c r="AG1082" s="451"/>
      <c r="AH1082" s="451"/>
      <c r="AI1082" s="451"/>
      <c r="AJ1082" s="451"/>
      <c r="AK1082" s="451"/>
      <c r="AL1082" s="451"/>
      <c r="AM1082" s="332"/>
    </row>
    <row r="1083" spans="1:39" ht="28.5" hidden="1" customHeight="1" outlineLevel="1">
      <c r="A1083" s="567">
        <v>41</v>
      </c>
      <c r="B1083" s="454" t="s">
        <v>134</v>
      </c>
      <c r="C1083" s="317" t="s">
        <v>25</v>
      </c>
      <c r="D1083" s="321"/>
      <c r="E1083" s="321"/>
      <c r="F1083" s="321"/>
      <c r="G1083" s="321"/>
      <c r="H1083" s="321"/>
      <c r="I1083" s="321"/>
      <c r="J1083" s="321"/>
      <c r="K1083" s="321"/>
      <c r="L1083" s="321"/>
      <c r="M1083" s="321"/>
      <c r="N1083" s="321">
        <v>0</v>
      </c>
      <c r="O1083" s="321"/>
      <c r="P1083" s="321"/>
      <c r="Q1083" s="321"/>
      <c r="R1083" s="321"/>
      <c r="S1083" s="321"/>
      <c r="T1083" s="321"/>
      <c r="U1083" s="321"/>
      <c r="V1083" s="321"/>
      <c r="W1083" s="321"/>
      <c r="X1083" s="321"/>
      <c r="Y1083" s="452"/>
      <c r="Z1083" s="441"/>
      <c r="AA1083" s="441"/>
      <c r="AB1083" s="441"/>
      <c r="AC1083" s="441"/>
      <c r="AD1083" s="441"/>
      <c r="AE1083" s="441"/>
      <c r="AF1083" s="441"/>
      <c r="AG1083" s="441"/>
      <c r="AH1083" s="441"/>
      <c r="AI1083" s="441"/>
      <c r="AJ1083" s="441"/>
      <c r="AK1083" s="441"/>
      <c r="AL1083" s="441"/>
      <c r="AM1083" s="322">
        <f>SUM(Y1083:AL1083)</f>
        <v>0</v>
      </c>
    </row>
    <row r="1084" spans="1:39" ht="15" hidden="1" customHeight="1" outlineLevel="1">
      <c r="A1084" s="567"/>
      <c r="B1084" s="320" t="s">
        <v>349</v>
      </c>
      <c r="C1084" s="317" t="s">
        <v>164</v>
      </c>
      <c r="D1084" s="321"/>
      <c r="E1084" s="321"/>
      <c r="F1084" s="321"/>
      <c r="G1084" s="321"/>
      <c r="H1084" s="321"/>
      <c r="I1084" s="321"/>
      <c r="J1084" s="321"/>
      <c r="K1084" s="321"/>
      <c r="L1084" s="321"/>
      <c r="M1084" s="321"/>
      <c r="N1084" s="321">
        <f>N1083</f>
        <v>0</v>
      </c>
      <c r="O1084" s="321"/>
      <c r="P1084" s="321"/>
      <c r="Q1084" s="321"/>
      <c r="R1084" s="321"/>
      <c r="S1084" s="321"/>
      <c r="T1084" s="321"/>
      <c r="U1084" s="321"/>
      <c r="V1084" s="321"/>
      <c r="W1084" s="321"/>
      <c r="X1084" s="321"/>
      <c r="Y1084" s="437">
        <f>Y1083</f>
        <v>0</v>
      </c>
      <c r="Z1084" s="437">
        <f t="shared" ref="Z1084" si="3312">Z1083</f>
        <v>0</v>
      </c>
      <c r="AA1084" s="437">
        <f t="shared" ref="AA1084" si="3313">AA1083</f>
        <v>0</v>
      </c>
      <c r="AB1084" s="437">
        <f t="shared" ref="AB1084" si="3314">AB1083</f>
        <v>0</v>
      </c>
      <c r="AC1084" s="437">
        <f t="shared" ref="AC1084" si="3315">AC1083</f>
        <v>0</v>
      </c>
      <c r="AD1084" s="437">
        <f t="shared" ref="AD1084" si="3316">AD1083</f>
        <v>0</v>
      </c>
      <c r="AE1084" s="437">
        <f t="shared" ref="AE1084" si="3317">AE1083</f>
        <v>0</v>
      </c>
      <c r="AF1084" s="437">
        <f t="shared" ref="AF1084" si="3318">AF1083</f>
        <v>0</v>
      </c>
      <c r="AG1084" s="437">
        <f t="shared" ref="AG1084" si="3319">AG1083</f>
        <v>0</v>
      </c>
      <c r="AH1084" s="437">
        <f t="shared" ref="AH1084" si="3320">AH1083</f>
        <v>0</v>
      </c>
      <c r="AI1084" s="437">
        <f t="shared" ref="AI1084" si="3321">AI1083</f>
        <v>0</v>
      </c>
      <c r="AJ1084" s="437">
        <f t="shared" ref="AJ1084" si="3322">AJ1083</f>
        <v>0</v>
      </c>
      <c r="AK1084" s="437">
        <f t="shared" ref="AK1084" si="3323">AK1083</f>
        <v>0</v>
      </c>
      <c r="AL1084" s="437">
        <f t="shared" ref="AL1084" si="3324">AL1083</f>
        <v>0</v>
      </c>
      <c r="AM1084" s="332"/>
    </row>
    <row r="1085" spans="1:39" ht="15" hidden="1" customHeight="1" outlineLevel="1">
      <c r="A1085" s="567"/>
      <c r="B1085" s="454"/>
      <c r="C1085" s="317"/>
      <c r="D1085" s="317"/>
      <c r="E1085" s="317"/>
      <c r="F1085" s="317"/>
      <c r="G1085" s="317"/>
      <c r="H1085" s="317"/>
      <c r="I1085" s="317"/>
      <c r="J1085" s="317"/>
      <c r="K1085" s="317"/>
      <c r="L1085" s="317"/>
      <c r="M1085" s="317"/>
      <c r="N1085" s="317"/>
      <c r="O1085" s="317"/>
      <c r="P1085" s="317"/>
      <c r="Q1085" s="317"/>
      <c r="R1085" s="317"/>
      <c r="S1085" s="317"/>
      <c r="T1085" s="317"/>
      <c r="U1085" s="317"/>
      <c r="V1085" s="317"/>
      <c r="W1085" s="317"/>
      <c r="X1085" s="317"/>
      <c r="Y1085" s="438"/>
      <c r="Z1085" s="451"/>
      <c r="AA1085" s="451"/>
      <c r="AB1085" s="451"/>
      <c r="AC1085" s="451"/>
      <c r="AD1085" s="451"/>
      <c r="AE1085" s="451"/>
      <c r="AF1085" s="451"/>
      <c r="AG1085" s="451"/>
      <c r="AH1085" s="451"/>
      <c r="AI1085" s="451"/>
      <c r="AJ1085" s="451"/>
      <c r="AK1085" s="451"/>
      <c r="AL1085" s="451"/>
      <c r="AM1085" s="332"/>
    </row>
    <row r="1086" spans="1:39" ht="28.5" hidden="1" customHeight="1" outlineLevel="1">
      <c r="A1086" s="567">
        <v>42</v>
      </c>
      <c r="B1086" s="454" t="s">
        <v>135</v>
      </c>
      <c r="C1086" s="317" t="s">
        <v>25</v>
      </c>
      <c r="D1086" s="321"/>
      <c r="E1086" s="321"/>
      <c r="F1086" s="321"/>
      <c r="G1086" s="321"/>
      <c r="H1086" s="321"/>
      <c r="I1086" s="321"/>
      <c r="J1086" s="321"/>
      <c r="K1086" s="321"/>
      <c r="L1086" s="321"/>
      <c r="M1086" s="321"/>
      <c r="N1086" s="317"/>
      <c r="O1086" s="321"/>
      <c r="P1086" s="321"/>
      <c r="Q1086" s="321"/>
      <c r="R1086" s="321"/>
      <c r="S1086" s="321"/>
      <c r="T1086" s="321"/>
      <c r="U1086" s="321"/>
      <c r="V1086" s="321"/>
      <c r="W1086" s="321"/>
      <c r="X1086" s="321"/>
      <c r="Y1086" s="452"/>
      <c r="Z1086" s="441"/>
      <c r="AA1086" s="441"/>
      <c r="AB1086" s="441"/>
      <c r="AC1086" s="441"/>
      <c r="AD1086" s="441"/>
      <c r="AE1086" s="441"/>
      <c r="AF1086" s="441"/>
      <c r="AG1086" s="441"/>
      <c r="AH1086" s="441"/>
      <c r="AI1086" s="441"/>
      <c r="AJ1086" s="441"/>
      <c r="AK1086" s="441"/>
      <c r="AL1086" s="441"/>
      <c r="AM1086" s="322">
        <f>SUM(Y1086:AL1086)</f>
        <v>0</v>
      </c>
    </row>
    <row r="1087" spans="1:39" ht="15" hidden="1" customHeight="1" outlineLevel="1">
      <c r="A1087" s="567"/>
      <c r="B1087" s="320" t="s">
        <v>349</v>
      </c>
      <c r="C1087" s="317" t="s">
        <v>164</v>
      </c>
      <c r="D1087" s="321"/>
      <c r="E1087" s="321"/>
      <c r="F1087" s="321"/>
      <c r="G1087" s="321"/>
      <c r="H1087" s="321"/>
      <c r="I1087" s="321"/>
      <c r="J1087" s="321"/>
      <c r="K1087" s="321"/>
      <c r="L1087" s="321"/>
      <c r="M1087" s="321"/>
      <c r="N1087" s="494"/>
      <c r="O1087" s="321"/>
      <c r="P1087" s="321"/>
      <c r="Q1087" s="321"/>
      <c r="R1087" s="321"/>
      <c r="S1087" s="321"/>
      <c r="T1087" s="321"/>
      <c r="U1087" s="321"/>
      <c r="V1087" s="321"/>
      <c r="W1087" s="321"/>
      <c r="X1087" s="321"/>
      <c r="Y1087" s="437">
        <f>Y1086</f>
        <v>0</v>
      </c>
      <c r="Z1087" s="437">
        <f t="shared" ref="Z1087" si="3325">Z1086</f>
        <v>0</v>
      </c>
      <c r="AA1087" s="437">
        <f t="shared" ref="AA1087" si="3326">AA1086</f>
        <v>0</v>
      </c>
      <c r="AB1087" s="437">
        <f t="shared" ref="AB1087" si="3327">AB1086</f>
        <v>0</v>
      </c>
      <c r="AC1087" s="437">
        <f t="shared" ref="AC1087" si="3328">AC1086</f>
        <v>0</v>
      </c>
      <c r="AD1087" s="437">
        <f t="shared" ref="AD1087" si="3329">AD1086</f>
        <v>0</v>
      </c>
      <c r="AE1087" s="437">
        <f t="shared" ref="AE1087" si="3330">AE1086</f>
        <v>0</v>
      </c>
      <c r="AF1087" s="437">
        <f t="shared" ref="AF1087" si="3331">AF1086</f>
        <v>0</v>
      </c>
      <c r="AG1087" s="437">
        <f t="shared" ref="AG1087" si="3332">AG1086</f>
        <v>0</v>
      </c>
      <c r="AH1087" s="437">
        <f t="shared" ref="AH1087" si="3333">AH1086</f>
        <v>0</v>
      </c>
      <c r="AI1087" s="437">
        <f t="shared" ref="AI1087" si="3334">AI1086</f>
        <v>0</v>
      </c>
      <c r="AJ1087" s="437">
        <f t="shared" ref="AJ1087" si="3335">AJ1086</f>
        <v>0</v>
      </c>
      <c r="AK1087" s="437">
        <f t="shared" ref="AK1087" si="3336">AK1086</f>
        <v>0</v>
      </c>
      <c r="AL1087" s="437">
        <f t="shared" ref="AL1087" si="3337">AL1086</f>
        <v>0</v>
      </c>
      <c r="AM1087" s="332"/>
    </row>
    <row r="1088" spans="1:39" ht="15" hidden="1" customHeight="1" outlineLevel="1">
      <c r="A1088" s="567"/>
      <c r="B1088" s="454"/>
      <c r="C1088" s="317"/>
      <c r="D1088" s="317"/>
      <c r="E1088" s="317"/>
      <c r="F1088" s="317"/>
      <c r="G1088" s="317"/>
      <c r="H1088" s="317"/>
      <c r="I1088" s="317"/>
      <c r="J1088" s="317"/>
      <c r="K1088" s="317"/>
      <c r="L1088" s="317"/>
      <c r="M1088" s="317"/>
      <c r="N1088" s="317"/>
      <c r="O1088" s="317"/>
      <c r="P1088" s="317"/>
      <c r="Q1088" s="317"/>
      <c r="R1088" s="317"/>
      <c r="S1088" s="317"/>
      <c r="T1088" s="317"/>
      <c r="U1088" s="317"/>
      <c r="V1088" s="317"/>
      <c r="W1088" s="317"/>
      <c r="X1088" s="317"/>
      <c r="Y1088" s="438"/>
      <c r="Z1088" s="451"/>
      <c r="AA1088" s="451"/>
      <c r="AB1088" s="451"/>
      <c r="AC1088" s="451"/>
      <c r="AD1088" s="451"/>
      <c r="AE1088" s="451"/>
      <c r="AF1088" s="451"/>
      <c r="AG1088" s="451"/>
      <c r="AH1088" s="451"/>
      <c r="AI1088" s="451"/>
      <c r="AJ1088" s="451"/>
      <c r="AK1088" s="451"/>
      <c r="AL1088" s="451"/>
      <c r="AM1088" s="332"/>
    </row>
    <row r="1089" spans="1:39" ht="15" hidden="1" customHeight="1" outlineLevel="1">
      <c r="A1089" s="567">
        <v>43</v>
      </c>
      <c r="B1089" s="454" t="s">
        <v>136</v>
      </c>
      <c r="C1089" s="317" t="s">
        <v>25</v>
      </c>
      <c r="D1089" s="321"/>
      <c r="E1089" s="321"/>
      <c r="F1089" s="321"/>
      <c r="G1089" s="321"/>
      <c r="H1089" s="321"/>
      <c r="I1089" s="321"/>
      <c r="J1089" s="321"/>
      <c r="K1089" s="321"/>
      <c r="L1089" s="321"/>
      <c r="M1089" s="321"/>
      <c r="N1089" s="321">
        <v>0</v>
      </c>
      <c r="O1089" s="321"/>
      <c r="P1089" s="321"/>
      <c r="Q1089" s="321"/>
      <c r="R1089" s="321"/>
      <c r="S1089" s="321"/>
      <c r="T1089" s="321"/>
      <c r="U1089" s="321"/>
      <c r="V1089" s="321"/>
      <c r="W1089" s="321"/>
      <c r="X1089" s="321"/>
      <c r="Y1089" s="452"/>
      <c r="Z1089" s="441"/>
      <c r="AA1089" s="441"/>
      <c r="AB1089" s="441"/>
      <c r="AC1089" s="441"/>
      <c r="AD1089" s="441"/>
      <c r="AE1089" s="441"/>
      <c r="AF1089" s="441"/>
      <c r="AG1089" s="441"/>
      <c r="AH1089" s="441"/>
      <c r="AI1089" s="441"/>
      <c r="AJ1089" s="441"/>
      <c r="AK1089" s="441"/>
      <c r="AL1089" s="441"/>
      <c r="AM1089" s="322">
        <f>SUM(Y1089:AL1089)</f>
        <v>0</v>
      </c>
    </row>
    <row r="1090" spans="1:39" ht="15" hidden="1" customHeight="1" outlineLevel="1">
      <c r="A1090" s="567"/>
      <c r="B1090" s="320" t="s">
        <v>349</v>
      </c>
      <c r="C1090" s="317" t="s">
        <v>164</v>
      </c>
      <c r="D1090" s="321"/>
      <c r="E1090" s="321"/>
      <c r="F1090" s="321"/>
      <c r="G1090" s="321"/>
      <c r="H1090" s="321"/>
      <c r="I1090" s="321"/>
      <c r="J1090" s="321"/>
      <c r="K1090" s="321"/>
      <c r="L1090" s="321"/>
      <c r="M1090" s="321"/>
      <c r="N1090" s="321">
        <f>N1089</f>
        <v>0</v>
      </c>
      <c r="O1090" s="321"/>
      <c r="P1090" s="321"/>
      <c r="Q1090" s="321"/>
      <c r="R1090" s="321"/>
      <c r="S1090" s="321"/>
      <c r="T1090" s="321"/>
      <c r="U1090" s="321"/>
      <c r="V1090" s="321"/>
      <c r="W1090" s="321"/>
      <c r="X1090" s="321"/>
      <c r="Y1090" s="437">
        <f>Y1089</f>
        <v>0</v>
      </c>
      <c r="Z1090" s="437">
        <f t="shared" ref="Z1090" si="3338">Z1089</f>
        <v>0</v>
      </c>
      <c r="AA1090" s="437">
        <f t="shared" ref="AA1090" si="3339">AA1089</f>
        <v>0</v>
      </c>
      <c r="AB1090" s="437">
        <f t="shared" ref="AB1090" si="3340">AB1089</f>
        <v>0</v>
      </c>
      <c r="AC1090" s="437">
        <f t="shared" ref="AC1090" si="3341">AC1089</f>
        <v>0</v>
      </c>
      <c r="AD1090" s="437">
        <f t="shared" ref="AD1090" si="3342">AD1089</f>
        <v>0</v>
      </c>
      <c r="AE1090" s="437">
        <f t="shared" ref="AE1090" si="3343">AE1089</f>
        <v>0</v>
      </c>
      <c r="AF1090" s="437">
        <f t="shared" ref="AF1090" si="3344">AF1089</f>
        <v>0</v>
      </c>
      <c r="AG1090" s="437">
        <f t="shared" ref="AG1090" si="3345">AG1089</f>
        <v>0</v>
      </c>
      <c r="AH1090" s="437">
        <f t="shared" ref="AH1090" si="3346">AH1089</f>
        <v>0</v>
      </c>
      <c r="AI1090" s="437">
        <f t="shared" ref="AI1090" si="3347">AI1089</f>
        <v>0</v>
      </c>
      <c r="AJ1090" s="437">
        <f t="shared" ref="AJ1090" si="3348">AJ1089</f>
        <v>0</v>
      </c>
      <c r="AK1090" s="437">
        <f t="shared" ref="AK1090" si="3349">AK1089</f>
        <v>0</v>
      </c>
      <c r="AL1090" s="437">
        <f t="shared" ref="AL1090" si="3350">AL1089</f>
        <v>0</v>
      </c>
      <c r="AM1090" s="332"/>
    </row>
    <row r="1091" spans="1:39" ht="15" hidden="1" customHeight="1" outlineLevel="1">
      <c r="A1091" s="567"/>
      <c r="B1091" s="454"/>
      <c r="C1091" s="317"/>
      <c r="D1091" s="317"/>
      <c r="E1091" s="317"/>
      <c r="F1091" s="317"/>
      <c r="G1091" s="317"/>
      <c r="H1091" s="317"/>
      <c r="I1091" s="317"/>
      <c r="J1091" s="317"/>
      <c r="K1091" s="317"/>
      <c r="L1091" s="317"/>
      <c r="M1091" s="317"/>
      <c r="N1091" s="317"/>
      <c r="O1091" s="317"/>
      <c r="P1091" s="317"/>
      <c r="Q1091" s="317"/>
      <c r="R1091" s="317"/>
      <c r="S1091" s="317"/>
      <c r="T1091" s="317"/>
      <c r="U1091" s="317"/>
      <c r="V1091" s="317"/>
      <c r="W1091" s="317"/>
      <c r="X1091" s="317"/>
      <c r="Y1091" s="438"/>
      <c r="Z1091" s="451"/>
      <c r="AA1091" s="451"/>
      <c r="AB1091" s="451"/>
      <c r="AC1091" s="451"/>
      <c r="AD1091" s="451"/>
      <c r="AE1091" s="451"/>
      <c r="AF1091" s="451"/>
      <c r="AG1091" s="451"/>
      <c r="AH1091" s="451"/>
      <c r="AI1091" s="451"/>
      <c r="AJ1091" s="451"/>
      <c r="AK1091" s="451"/>
      <c r="AL1091" s="451"/>
      <c r="AM1091" s="332"/>
    </row>
    <row r="1092" spans="1:39" ht="28.5" hidden="1" customHeight="1" outlineLevel="1">
      <c r="A1092" s="567">
        <v>44</v>
      </c>
      <c r="B1092" s="454" t="s">
        <v>137</v>
      </c>
      <c r="C1092" s="317" t="s">
        <v>25</v>
      </c>
      <c r="D1092" s="321"/>
      <c r="E1092" s="321"/>
      <c r="F1092" s="321"/>
      <c r="G1092" s="321"/>
      <c r="H1092" s="321"/>
      <c r="I1092" s="321"/>
      <c r="J1092" s="321"/>
      <c r="K1092" s="321"/>
      <c r="L1092" s="321"/>
      <c r="M1092" s="321"/>
      <c r="N1092" s="321">
        <v>0</v>
      </c>
      <c r="O1092" s="321"/>
      <c r="P1092" s="321"/>
      <c r="Q1092" s="321"/>
      <c r="R1092" s="321"/>
      <c r="S1092" s="321"/>
      <c r="T1092" s="321"/>
      <c r="U1092" s="321"/>
      <c r="V1092" s="321"/>
      <c r="W1092" s="321"/>
      <c r="X1092" s="321"/>
      <c r="Y1092" s="452"/>
      <c r="Z1092" s="441"/>
      <c r="AA1092" s="441"/>
      <c r="AB1092" s="441"/>
      <c r="AC1092" s="441"/>
      <c r="AD1092" s="441"/>
      <c r="AE1092" s="441"/>
      <c r="AF1092" s="441"/>
      <c r="AG1092" s="441"/>
      <c r="AH1092" s="441"/>
      <c r="AI1092" s="441"/>
      <c r="AJ1092" s="441"/>
      <c r="AK1092" s="441"/>
      <c r="AL1092" s="441"/>
      <c r="AM1092" s="322">
        <f>SUM(Y1092:AL1092)</f>
        <v>0</v>
      </c>
    </row>
    <row r="1093" spans="1:39" ht="15" hidden="1" customHeight="1" outlineLevel="1">
      <c r="A1093" s="567"/>
      <c r="B1093" s="320" t="s">
        <v>349</v>
      </c>
      <c r="C1093" s="317" t="s">
        <v>164</v>
      </c>
      <c r="D1093" s="321"/>
      <c r="E1093" s="321"/>
      <c r="F1093" s="321"/>
      <c r="G1093" s="321"/>
      <c r="H1093" s="321"/>
      <c r="I1093" s="321"/>
      <c r="J1093" s="321"/>
      <c r="K1093" s="321"/>
      <c r="L1093" s="321"/>
      <c r="M1093" s="321"/>
      <c r="N1093" s="321">
        <f>N1092</f>
        <v>0</v>
      </c>
      <c r="O1093" s="321"/>
      <c r="P1093" s="321"/>
      <c r="Q1093" s="321"/>
      <c r="R1093" s="321"/>
      <c r="S1093" s="321"/>
      <c r="T1093" s="321"/>
      <c r="U1093" s="321"/>
      <c r="V1093" s="321"/>
      <c r="W1093" s="321"/>
      <c r="X1093" s="321"/>
      <c r="Y1093" s="437">
        <f>Y1092</f>
        <v>0</v>
      </c>
      <c r="Z1093" s="437">
        <f t="shared" ref="Z1093" si="3351">Z1092</f>
        <v>0</v>
      </c>
      <c r="AA1093" s="437">
        <f t="shared" ref="AA1093" si="3352">AA1092</f>
        <v>0</v>
      </c>
      <c r="AB1093" s="437">
        <f t="shared" ref="AB1093" si="3353">AB1092</f>
        <v>0</v>
      </c>
      <c r="AC1093" s="437">
        <f t="shared" ref="AC1093" si="3354">AC1092</f>
        <v>0</v>
      </c>
      <c r="AD1093" s="437">
        <f t="shared" ref="AD1093" si="3355">AD1092</f>
        <v>0</v>
      </c>
      <c r="AE1093" s="437">
        <f t="shared" ref="AE1093" si="3356">AE1092</f>
        <v>0</v>
      </c>
      <c r="AF1093" s="437">
        <f t="shared" ref="AF1093" si="3357">AF1092</f>
        <v>0</v>
      </c>
      <c r="AG1093" s="437">
        <f t="shared" ref="AG1093" si="3358">AG1092</f>
        <v>0</v>
      </c>
      <c r="AH1093" s="437">
        <f t="shared" ref="AH1093" si="3359">AH1092</f>
        <v>0</v>
      </c>
      <c r="AI1093" s="437">
        <f t="shared" ref="AI1093" si="3360">AI1092</f>
        <v>0</v>
      </c>
      <c r="AJ1093" s="437">
        <f t="shared" ref="AJ1093" si="3361">AJ1092</f>
        <v>0</v>
      </c>
      <c r="AK1093" s="437">
        <f t="shared" ref="AK1093" si="3362">AK1092</f>
        <v>0</v>
      </c>
      <c r="AL1093" s="437">
        <f t="shared" ref="AL1093" si="3363">AL1092</f>
        <v>0</v>
      </c>
      <c r="AM1093" s="332"/>
    </row>
    <row r="1094" spans="1:39" ht="15" hidden="1" customHeight="1" outlineLevel="1">
      <c r="A1094" s="567"/>
      <c r="B1094" s="454"/>
      <c r="C1094" s="317"/>
      <c r="D1094" s="317"/>
      <c r="E1094" s="317"/>
      <c r="F1094" s="317"/>
      <c r="G1094" s="317"/>
      <c r="H1094" s="317"/>
      <c r="I1094" s="317"/>
      <c r="J1094" s="317"/>
      <c r="K1094" s="317"/>
      <c r="L1094" s="317"/>
      <c r="M1094" s="317"/>
      <c r="N1094" s="317"/>
      <c r="O1094" s="317"/>
      <c r="P1094" s="317"/>
      <c r="Q1094" s="317"/>
      <c r="R1094" s="317"/>
      <c r="S1094" s="317"/>
      <c r="T1094" s="317"/>
      <c r="U1094" s="317"/>
      <c r="V1094" s="317"/>
      <c r="W1094" s="317"/>
      <c r="X1094" s="317"/>
      <c r="Y1094" s="438"/>
      <c r="Z1094" s="451"/>
      <c r="AA1094" s="451"/>
      <c r="AB1094" s="451"/>
      <c r="AC1094" s="451"/>
      <c r="AD1094" s="451"/>
      <c r="AE1094" s="451"/>
      <c r="AF1094" s="451"/>
      <c r="AG1094" s="451"/>
      <c r="AH1094" s="451"/>
      <c r="AI1094" s="451"/>
      <c r="AJ1094" s="451"/>
      <c r="AK1094" s="451"/>
      <c r="AL1094" s="451"/>
      <c r="AM1094" s="332"/>
    </row>
    <row r="1095" spans="1:39" ht="15" hidden="1" customHeight="1" outlineLevel="1">
      <c r="A1095" s="567">
        <v>45</v>
      </c>
      <c r="B1095" s="454" t="s">
        <v>138</v>
      </c>
      <c r="C1095" s="317" t="s">
        <v>25</v>
      </c>
      <c r="D1095" s="321"/>
      <c r="E1095" s="321"/>
      <c r="F1095" s="321"/>
      <c r="G1095" s="321"/>
      <c r="H1095" s="321"/>
      <c r="I1095" s="321"/>
      <c r="J1095" s="321"/>
      <c r="K1095" s="321"/>
      <c r="L1095" s="321"/>
      <c r="M1095" s="321"/>
      <c r="N1095" s="321">
        <v>0</v>
      </c>
      <c r="O1095" s="321"/>
      <c r="P1095" s="321"/>
      <c r="Q1095" s="321"/>
      <c r="R1095" s="321"/>
      <c r="S1095" s="321"/>
      <c r="T1095" s="321"/>
      <c r="U1095" s="321"/>
      <c r="V1095" s="321"/>
      <c r="W1095" s="321"/>
      <c r="X1095" s="321"/>
      <c r="Y1095" s="452"/>
      <c r="Z1095" s="441"/>
      <c r="AA1095" s="441"/>
      <c r="AB1095" s="441"/>
      <c r="AC1095" s="441"/>
      <c r="AD1095" s="441"/>
      <c r="AE1095" s="441"/>
      <c r="AF1095" s="441"/>
      <c r="AG1095" s="441"/>
      <c r="AH1095" s="441"/>
      <c r="AI1095" s="441"/>
      <c r="AJ1095" s="441"/>
      <c r="AK1095" s="441"/>
      <c r="AL1095" s="441"/>
      <c r="AM1095" s="322">
        <f>SUM(Y1095:AL1095)</f>
        <v>0</v>
      </c>
    </row>
    <row r="1096" spans="1:39" ht="15" hidden="1" customHeight="1" outlineLevel="1">
      <c r="A1096" s="567"/>
      <c r="B1096" s="320" t="s">
        <v>349</v>
      </c>
      <c r="C1096" s="317" t="s">
        <v>164</v>
      </c>
      <c r="D1096" s="321"/>
      <c r="E1096" s="321"/>
      <c r="F1096" s="321"/>
      <c r="G1096" s="321"/>
      <c r="H1096" s="321"/>
      <c r="I1096" s="321"/>
      <c r="J1096" s="321"/>
      <c r="K1096" s="321"/>
      <c r="L1096" s="321"/>
      <c r="M1096" s="321"/>
      <c r="N1096" s="321">
        <f>N1095</f>
        <v>0</v>
      </c>
      <c r="O1096" s="321"/>
      <c r="P1096" s="321"/>
      <c r="Q1096" s="321"/>
      <c r="R1096" s="321"/>
      <c r="S1096" s="321"/>
      <c r="T1096" s="321"/>
      <c r="U1096" s="321"/>
      <c r="V1096" s="321"/>
      <c r="W1096" s="321"/>
      <c r="X1096" s="321"/>
      <c r="Y1096" s="437">
        <f>Y1095</f>
        <v>0</v>
      </c>
      <c r="Z1096" s="437">
        <f t="shared" ref="Z1096" si="3364">Z1095</f>
        <v>0</v>
      </c>
      <c r="AA1096" s="437">
        <f t="shared" ref="AA1096" si="3365">AA1095</f>
        <v>0</v>
      </c>
      <c r="AB1096" s="437">
        <f t="shared" ref="AB1096" si="3366">AB1095</f>
        <v>0</v>
      </c>
      <c r="AC1096" s="437">
        <f t="shared" ref="AC1096" si="3367">AC1095</f>
        <v>0</v>
      </c>
      <c r="AD1096" s="437">
        <f t="shared" ref="AD1096" si="3368">AD1095</f>
        <v>0</v>
      </c>
      <c r="AE1096" s="437">
        <f t="shared" ref="AE1096" si="3369">AE1095</f>
        <v>0</v>
      </c>
      <c r="AF1096" s="437">
        <f t="shared" ref="AF1096" si="3370">AF1095</f>
        <v>0</v>
      </c>
      <c r="AG1096" s="437">
        <f t="shared" ref="AG1096" si="3371">AG1095</f>
        <v>0</v>
      </c>
      <c r="AH1096" s="437">
        <f t="shared" ref="AH1096" si="3372">AH1095</f>
        <v>0</v>
      </c>
      <c r="AI1096" s="437">
        <f t="shared" ref="AI1096" si="3373">AI1095</f>
        <v>0</v>
      </c>
      <c r="AJ1096" s="437">
        <f t="shared" ref="AJ1096" si="3374">AJ1095</f>
        <v>0</v>
      </c>
      <c r="AK1096" s="437">
        <f t="shared" ref="AK1096" si="3375">AK1095</f>
        <v>0</v>
      </c>
      <c r="AL1096" s="437">
        <f t="shared" ref="AL1096" si="3376">AL1095</f>
        <v>0</v>
      </c>
      <c r="AM1096" s="332"/>
    </row>
    <row r="1097" spans="1:39" ht="15" hidden="1" customHeight="1" outlineLevel="1">
      <c r="A1097" s="567"/>
      <c r="B1097" s="454"/>
      <c r="C1097" s="317"/>
      <c r="D1097" s="317"/>
      <c r="E1097" s="317"/>
      <c r="F1097" s="317"/>
      <c r="G1097" s="317"/>
      <c r="H1097" s="317"/>
      <c r="I1097" s="317"/>
      <c r="J1097" s="317"/>
      <c r="K1097" s="317"/>
      <c r="L1097" s="317"/>
      <c r="M1097" s="317"/>
      <c r="N1097" s="317"/>
      <c r="O1097" s="317"/>
      <c r="P1097" s="317"/>
      <c r="Q1097" s="317"/>
      <c r="R1097" s="317"/>
      <c r="S1097" s="317"/>
      <c r="T1097" s="317"/>
      <c r="U1097" s="317"/>
      <c r="V1097" s="317"/>
      <c r="W1097" s="317"/>
      <c r="X1097" s="317"/>
      <c r="Y1097" s="438"/>
      <c r="Z1097" s="451"/>
      <c r="AA1097" s="451"/>
      <c r="AB1097" s="451"/>
      <c r="AC1097" s="451"/>
      <c r="AD1097" s="451"/>
      <c r="AE1097" s="451"/>
      <c r="AF1097" s="451"/>
      <c r="AG1097" s="451"/>
      <c r="AH1097" s="451"/>
      <c r="AI1097" s="451"/>
      <c r="AJ1097" s="451"/>
      <c r="AK1097" s="451"/>
      <c r="AL1097" s="451"/>
      <c r="AM1097" s="332"/>
    </row>
    <row r="1098" spans="1:39" ht="15" hidden="1" customHeight="1" outlineLevel="1">
      <c r="A1098" s="567">
        <v>46</v>
      </c>
      <c r="B1098" s="454" t="s">
        <v>139</v>
      </c>
      <c r="C1098" s="317" t="s">
        <v>25</v>
      </c>
      <c r="D1098" s="321"/>
      <c r="E1098" s="321"/>
      <c r="F1098" s="321"/>
      <c r="G1098" s="321"/>
      <c r="H1098" s="321"/>
      <c r="I1098" s="321"/>
      <c r="J1098" s="321"/>
      <c r="K1098" s="321"/>
      <c r="L1098" s="321"/>
      <c r="M1098" s="321"/>
      <c r="N1098" s="321">
        <v>0</v>
      </c>
      <c r="O1098" s="321"/>
      <c r="P1098" s="321"/>
      <c r="Q1098" s="321"/>
      <c r="R1098" s="321"/>
      <c r="S1098" s="321"/>
      <c r="T1098" s="321"/>
      <c r="U1098" s="321"/>
      <c r="V1098" s="321"/>
      <c r="W1098" s="321"/>
      <c r="X1098" s="321"/>
      <c r="Y1098" s="452"/>
      <c r="Z1098" s="441"/>
      <c r="AA1098" s="441"/>
      <c r="AB1098" s="441"/>
      <c r="AC1098" s="441"/>
      <c r="AD1098" s="441"/>
      <c r="AE1098" s="441"/>
      <c r="AF1098" s="441"/>
      <c r="AG1098" s="441"/>
      <c r="AH1098" s="441"/>
      <c r="AI1098" s="441">
        <v>0.1</v>
      </c>
      <c r="AJ1098" s="441"/>
      <c r="AK1098" s="441"/>
      <c r="AL1098" s="441"/>
      <c r="AM1098" s="322">
        <f>SUM(Y1098:AL1098)</f>
        <v>0.1</v>
      </c>
    </row>
    <row r="1099" spans="1:39" ht="15" hidden="1" customHeight="1" outlineLevel="1">
      <c r="A1099" s="567"/>
      <c r="B1099" s="320" t="s">
        <v>349</v>
      </c>
      <c r="C1099" s="317" t="s">
        <v>164</v>
      </c>
      <c r="D1099" s="321"/>
      <c r="E1099" s="321"/>
      <c r="F1099" s="321"/>
      <c r="G1099" s="321"/>
      <c r="H1099" s="321"/>
      <c r="I1099" s="321"/>
      <c r="J1099" s="321"/>
      <c r="K1099" s="321"/>
      <c r="L1099" s="321"/>
      <c r="M1099" s="321"/>
      <c r="N1099" s="321">
        <f>N1098</f>
        <v>0</v>
      </c>
      <c r="O1099" s="321"/>
      <c r="P1099" s="321"/>
      <c r="Q1099" s="321"/>
      <c r="R1099" s="321"/>
      <c r="S1099" s="321"/>
      <c r="T1099" s="321"/>
      <c r="U1099" s="321"/>
      <c r="V1099" s="321"/>
      <c r="W1099" s="321"/>
      <c r="X1099" s="321"/>
      <c r="Y1099" s="437">
        <f>Y1098</f>
        <v>0</v>
      </c>
      <c r="Z1099" s="437">
        <f t="shared" ref="Z1099" si="3377">Z1098</f>
        <v>0</v>
      </c>
      <c r="AA1099" s="437">
        <f t="shared" ref="AA1099" si="3378">AA1098</f>
        <v>0</v>
      </c>
      <c r="AB1099" s="437">
        <f t="shared" ref="AB1099" si="3379">AB1098</f>
        <v>0</v>
      </c>
      <c r="AC1099" s="437">
        <f t="shared" ref="AC1099" si="3380">AC1098</f>
        <v>0</v>
      </c>
      <c r="AD1099" s="437">
        <f t="shared" ref="AD1099" si="3381">AD1098</f>
        <v>0</v>
      </c>
      <c r="AE1099" s="437">
        <f t="shared" ref="AE1099" si="3382">AE1098</f>
        <v>0</v>
      </c>
      <c r="AF1099" s="437">
        <f t="shared" ref="AF1099" si="3383">AF1098</f>
        <v>0</v>
      </c>
      <c r="AG1099" s="437">
        <f t="shared" ref="AG1099" si="3384">AG1098</f>
        <v>0</v>
      </c>
      <c r="AH1099" s="437">
        <f t="shared" ref="AH1099" si="3385">AH1098</f>
        <v>0</v>
      </c>
      <c r="AI1099" s="437">
        <f t="shared" ref="AI1099" si="3386">AI1098</f>
        <v>0.1</v>
      </c>
      <c r="AJ1099" s="437">
        <f t="shared" ref="AJ1099" si="3387">AJ1098</f>
        <v>0</v>
      </c>
      <c r="AK1099" s="437">
        <f t="shared" ref="AK1099" si="3388">AK1098</f>
        <v>0</v>
      </c>
      <c r="AL1099" s="437">
        <f t="shared" ref="AL1099" si="3389">AL1098</f>
        <v>0</v>
      </c>
      <c r="AM1099" s="332"/>
    </row>
    <row r="1100" spans="1:39" ht="15" hidden="1" customHeight="1" outlineLevel="1">
      <c r="A1100" s="567"/>
      <c r="B1100" s="454"/>
      <c r="C1100" s="317"/>
      <c r="D1100" s="317"/>
      <c r="E1100" s="317"/>
      <c r="F1100" s="317"/>
      <c r="G1100" s="317"/>
      <c r="H1100" s="317"/>
      <c r="I1100" s="317"/>
      <c r="J1100" s="317"/>
      <c r="K1100" s="317"/>
      <c r="L1100" s="317"/>
      <c r="M1100" s="317"/>
      <c r="N1100" s="317"/>
      <c r="O1100" s="317"/>
      <c r="P1100" s="317"/>
      <c r="Q1100" s="317"/>
      <c r="R1100" s="317"/>
      <c r="S1100" s="317"/>
      <c r="T1100" s="317"/>
      <c r="U1100" s="317"/>
      <c r="V1100" s="317"/>
      <c r="W1100" s="317"/>
      <c r="X1100" s="317"/>
      <c r="Y1100" s="438"/>
      <c r="Z1100" s="451"/>
      <c r="AA1100" s="451"/>
      <c r="AB1100" s="451"/>
      <c r="AC1100" s="451"/>
      <c r="AD1100" s="451"/>
      <c r="AE1100" s="451"/>
      <c r="AF1100" s="451"/>
      <c r="AG1100" s="451"/>
      <c r="AH1100" s="451"/>
      <c r="AI1100" s="451"/>
      <c r="AJ1100" s="451"/>
      <c r="AK1100" s="451"/>
      <c r="AL1100" s="451"/>
      <c r="AM1100" s="332"/>
    </row>
    <row r="1101" spans="1:39" ht="28.5" hidden="1" customHeight="1" outlineLevel="1">
      <c r="A1101" s="567">
        <v>47</v>
      </c>
      <c r="B1101" s="454" t="s">
        <v>140</v>
      </c>
      <c r="C1101" s="317" t="s">
        <v>25</v>
      </c>
      <c r="D1101" s="321"/>
      <c r="E1101" s="321"/>
      <c r="F1101" s="321"/>
      <c r="G1101" s="321"/>
      <c r="H1101" s="321"/>
      <c r="I1101" s="321"/>
      <c r="J1101" s="321"/>
      <c r="K1101" s="321"/>
      <c r="L1101" s="321"/>
      <c r="M1101" s="321"/>
      <c r="N1101" s="321">
        <v>0</v>
      </c>
      <c r="O1101" s="321"/>
      <c r="P1101" s="321"/>
      <c r="Q1101" s="321"/>
      <c r="R1101" s="321"/>
      <c r="S1101" s="321"/>
      <c r="T1101" s="321"/>
      <c r="U1101" s="321"/>
      <c r="V1101" s="321"/>
      <c r="W1101" s="321"/>
      <c r="X1101" s="321"/>
      <c r="Y1101" s="452"/>
      <c r="Z1101" s="441"/>
      <c r="AA1101" s="441"/>
      <c r="AB1101" s="441"/>
      <c r="AC1101" s="441"/>
      <c r="AD1101" s="441"/>
      <c r="AE1101" s="441"/>
      <c r="AF1101" s="441"/>
      <c r="AG1101" s="441"/>
      <c r="AH1101" s="441"/>
      <c r="AI1101" s="441"/>
      <c r="AJ1101" s="441"/>
      <c r="AK1101" s="441"/>
      <c r="AL1101" s="441"/>
      <c r="AM1101" s="322">
        <f>SUM(Y1101:AL1101)</f>
        <v>0</v>
      </c>
    </row>
    <row r="1102" spans="1:39" ht="15" hidden="1" customHeight="1" outlineLevel="1">
      <c r="A1102" s="567"/>
      <c r="B1102" s="320" t="s">
        <v>349</v>
      </c>
      <c r="C1102" s="317" t="s">
        <v>164</v>
      </c>
      <c r="D1102" s="321"/>
      <c r="E1102" s="321"/>
      <c r="F1102" s="321"/>
      <c r="G1102" s="321"/>
      <c r="H1102" s="321"/>
      <c r="I1102" s="321"/>
      <c r="J1102" s="321"/>
      <c r="K1102" s="321"/>
      <c r="L1102" s="321"/>
      <c r="M1102" s="321"/>
      <c r="N1102" s="321">
        <f>N1101</f>
        <v>0</v>
      </c>
      <c r="O1102" s="321"/>
      <c r="P1102" s="321"/>
      <c r="Q1102" s="321"/>
      <c r="R1102" s="321"/>
      <c r="S1102" s="321"/>
      <c r="T1102" s="321"/>
      <c r="U1102" s="321"/>
      <c r="V1102" s="321"/>
      <c r="W1102" s="321"/>
      <c r="X1102" s="321"/>
      <c r="Y1102" s="437">
        <f>Y1101</f>
        <v>0</v>
      </c>
      <c r="Z1102" s="437">
        <f t="shared" ref="Z1102" si="3390">Z1101</f>
        <v>0</v>
      </c>
      <c r="AA1102" s="437">
        <f t="shared" ref="AA1102" si="3391">AA1101</f>
        <v>0</v>
      </c>
      <c r="AB1102" s="437">
        <f t="shared" ref="AB1102" si="3392">AB1101</f>
        <v>0</v>
      </c>
      <c r="AC1102" s="437">
        <f t="shared" ref="AC1102" si="3393">AC1101</f>
        <v>0</v>
      </c>
      <c r="AD1102" s="437">
        <f t="shared" ref="AD1102" si="3394">AD1101</f>
        <v>0</v>
      </c>
      <c r="AE1102" s="437">
        <f t="shared" ref="AE1102" si="3395">AE1101</f>
        <v>0</v>
      </c>
      <c r="AF1102" s="437">
        <f t="shared" ref="AF1102" si="3396">AF1101</f>
        <v>0</v>
      </c>
      <c r="AG1102" s="437">
        <f t="shared" ref="AG1102" si="3397">AG1101</f>
        <v>0</v>
      </c>
      <c r="AH1102" s="437">
        <f t="shared" ref="AH1102" si="3398">AH1101</f>
        <v>0</v>
      </c>
      <c r="AI1102" s="437">
        <f t="shared" ref="AI1102" si="3399">AI1101</f>
        <v>0</v>
      </c>
      <c r="AJ1102" s="437">
        <f t="shared" ref="AJ1102" si="3400">AJ1101</f>
        <v>0</v>
      </c>
      <c r="AK1102" s="437">
        <f t="shared" ref="AK1102" si="3401">AK1101</f>
        <v>0</v>
      </c>
      <c r="AL1102" s="437">
        <f t="shared" ref="AL1102" si="3402">AL1101</f>
        <v>0</v>
      </c>
      <c r="AM1102" s="332"/>
    </row>
    <row r="1103" spans="1:39" ht="15" hidden="1" customHeight="1" outlineLevel="1">
      <c r="A1103" s="567"/>
      <c r="B1103" s="454"/>
      <c r="C1103" s="317"/>
      <c r="D1103" s="317"/>
      <c r="E1103" s="317"/>
      <c r="F1103" s="317"/>
      <c r="G1103" s="317"/>
      <c r="H1103" s="317"/>
      <c r="I1103" s="317"/>
      <c r="J1103" s="317"/>
      <c r="K1103" s="317"/>
      <c r="L1103" s="317"/>
      <c r="M1103" s="317"/>
      <c r="N1103" s="317"/>
      <c r="O1103" s="317"/>
      <c r="P1103" s="317"/>
      <c r="Q1103" s="317"/>
      <c r="R1103" s="317"/>
      <c r="S1103" s="317"/>
      <c r="T1103" s="317"/>
      <c r="U1103" s="317"/>
      <c r="V1103" s="317"/>
      <c r="W1103" s="317"/>
      <c r="X1103" s="317"/>
      <c r="Y1103" s="438"/>
      <c r="Z1103" s="451"/>
      <c r="AA1103" s="451"/>
      <c r="AB1103" s="451"/>
      <c r="AC1103" s="451"/>
      <c r="AD1103" s="451"/>
      <c r="AE1103" s="451"/>
      <c r="AF1103" s="451"/>
      <c r="AG1103" s="451"/>
      <c r="AH1103" s="451"/>
      <c r="AI1103" s="451"/>
      <c r="AJ1103" s="451"/>
      <c r="AK1103" s="451"/>
      <c r="AL1103" s="451"/>
      <c r="AM1103" s="332"/>
    </row>
    <row r="1104" spans="1:39" ht="28.5" hidden="1" customHeight="1" outlineLevel="1">
      <c r="A1104" s="567">
        <v>48</v>
      </c>
      <c r="B1104" s="454" t="s">
        <v>141</v>
      </c>
      <c r="C1104" s="317" t="s">
        <v>25</v>
      </c>
      <c r="D1104" s="321"/>
      <c r="E1104" s="321"/>
      <c r="F1104" s="321"/>
      <c r="G1104" s="321"/>
      <c r="H1104" s="321"/>
      <c r="I1104" s="321"/>
      <c r="J1104" s="321"/>
      <c r="K1104" s="321"/>
      <c r="L1104" s="321"/>
      <c r="M1104" s="321"/>
      <c r="N1104" s="321">
        <v>0</v>
      </c>
      <c r="O1104" s="321"/>
      <c r="P1104" s="321"/>
      <c r="Q1104" s="321"/>
      <c r="R1104" s="321"/>
      <c r="S1104" s="321"/>
      <c r="T1104" s="321"/>
      <c r="U1104" s="321"/>
      <c r="V1104" s="321"/>
      <c r="W1104" s="321"/>
      <c r="X1104" s="321"/>
      <c r="Y1104" s="452"/>
      <c r="Z1104" s="441"/>
      <c r="AA1104" s="441"/>
      <c r="AB1104" s="441"/>
      <c r="AC1104" s="441"/>
      <c r="AD1104" s="441"/>
      <c r="AE1104" s="441"/>
      <c r="AF1104" s="441"/>
      <c r="AG1104" s="441"/>
      <c r="AH1104" s="441"/>
      <c r="AI1104" s="441"/>
      <c r="AJ1104" s="441"/>
      <c r="AK1104" s="441"/>
      <c r="AL1104" s="441"/>
      <c r="AM1104" s="322">
        <f>SUM(Y1104:AL1104)</f>
        <v>0</v>
      </c>
    </row>
    <row r="1105" spans="1:39" ht="15" hidden="1" customHeight="1" outlineLevel="1">
      <c r="A1105" s="567"/>
      <c r="B1105" s="320" t="s">
        <v>349</v>
      </c>
      <c r="C1105" s="317" t="s">
        <v>164</v>
      </c>
      <c r="D1105" s="321"/>
      <c r="E1105" s="321"/>
      <c r="F1105" s="321"/>
      <c r="G1105" s="321"/>
      <c r="H1105" s="321"/>
      <c r="I1105" s="321"/>
      <c r="J1105" s="321"/>
      <c r="K1105" s="321"/>
      <c r="L1105" s="321"/>
      <c r="M1105" s="321"/>
      <c r="N1105" s="321">
        <f>N1104</f>
        <v>0</v>
      </c>
      <c r="O1105" s="321"/>
      <c r="P1105" s="321"/>
      <c r="Q1105" s="321"/>
      <c r="R1105" s="321"/>
      <c r="S1105" s="321"/>
      <c r="T1105" s="321"/>
      <c r="U1105" s="321"/>
      <c r="V1105" s="321"/>
      <c r="W1105" s="321"/>
      <c r="X1105" s="321"/>
      <c r="Y1105" s="437">
        <f>Y1104</f>
        <v>0</v>
      </c>
      <c r="Z1105" s="437">
        <f t="shared" ref="Z1105" si="3403">Z1104</f>
        <v>0</v>
      </c>
      <c r="AA1105" s="437">
        <f t="shared" ref="AA1105" si="3404">AA1104</f>
        <v>0</v>
      </c>
      <c r="AB1105" s="437">
        <f t="shared" ref="AB1105" si="3405">AB1104</f>
        <v>0</v>
      </c>
      <c r="AC1105" s="437">
        <f t="shared" ref="AC1105" si="3406">AC1104</f>
        <v>0</v>
      </c>
      <c r="AD1105" s="437">
        <f t="shared" ref="AD1105" si="3407">AD1104</f>
        <v>0</v>
      </c>
      <c r="AE1105" s="437">
        <f t="shared" ref="AE1105" si="3408">AE1104</f>
        <v>0</v>
      </c>
      <c r="AF1105" s="437">
        <f t="shared" ref="AF1105" si="3409">AF1104</f>
        <v>0</v>
      </c>
      <c r="AG1105" s="437">
        <f t="shared" ref="AG1105" si="3410">AG1104</f>
        <v>0</v>
      </c>
      <c r="AH1105" s="437">
        <f t="shared" ref="AH1105" si="3411">AH1104</f>
        <v>0</v>
      </c>
      <c r="AI1105" s="437">
        <f t="shared" ref="AI1105" si="3412">AI1104</f>
        <v>0</v>
      </c>
      <c r="AJ1105" s="437">
        <f t="shared" ref="AJ1105" si="3413">AJ1104</f>
        <v>0</v>
      </c>
      <c r="AK1105" s="437">
        <f t="shared" ref="AK1105" si="3414">AK1104</f>
        <v>0</v>
      </c>
      <c r="AL1105" s="437">
        <f t="shared" ref="AL1105" si="3415">AL1104</f>
        <v>0</v>
      </c>
      <c r="AM1105" s="332"/>
    </row>
    <row r="1106" spans="1:39" ht="15" hidden="1" customHeight="1" outlineLevel="1">
      <c r="A1106" s="567"/>
      <c r="B1106" s="454"/>
      <c r="C1106" s="317"/>
      <c r="D1106" s="317"/>
      <c r="E1106" s="317"/>
      <c r="F1106" s="317"/>
      <c r="G1106" s="317"/>
      <c r="H1106" s="317"/>
      <c r="I1106" s="317"/>
      <c r="J1106" s="317"/>
      <c r="K1106" s="317"/>
      <c r="L1106" s="317"/>
      <c r="M1106" s="317"/>
      <c r="N1106" s="317"/>
      <c r="O1106" s="317"/>
      <c r="P1106" s="317"/>
      <c r="Q1106" s="317"/>
      <c r="R1106" s="317"/>
      <c r="S1106" s="317"/>
      <c r="T1106" s="317"/>
      <c r="U1106" s="317"/>
      <c r="V1106" s="317"/>
      <c r="W1106" s="317"/>
      <c r="X1106" s="317"/>
      <c r="Y1106" s="438"/>
      <c r="Z1106" s="451"/>
      <c r="AA1106" s="451"/>
      <c r="AB1106" s="451"/>
      <c r="AC1106" s="451"/>
      <c r="AD1106" s="451"/>
      <c r="AE1106" s="451"/>
      <c r="AF1106" s="451"/>
      <c r="AG1106" s="451"/>
      <c r="AH1106" s="451"/>
      <c r="AI1106" s="451"/>
      <c r="AJ1106" s="451"/>
      <c r="AK1106" s="451"/>
      <c r="AL1106" s="451"/>
      <c r="AM1106" s="332"/>
    </row>
    <row r="1107" spans="1:39" ht="15" hidden="1" customHeight="1" outlineLevel="1">
      <c r="A1107" s="567">
        <v>49</v>
      </c>
      <c r="B1107" s="454" t="s">
        <v>142</v>
      </c>
      <c r="C1107" s="317" t="s">
        <v>25</v>
      </c>
      <c r="D1107" s="321"/>
      <c r="E1107" s="321"/>
      <c r="F1107" s="321"/>
      <c r="G1107" s="321"/>
      <c r="H1107" s="321"/>
      <c r="I1107" s="321"/>
      <c r="J1107" s="321"/>
      <c r="K1107" s="321"/>
      <c r="L1107" s="321"/>
      <c r="M1107" s="321"/>
      <c r="N1107" s="321">
        <v>0</v>
      </c>
      <c r="O1107" s="321"/>
      <c r="P1107" s="321"/>
      <c r="Q1107" s="321"/>
      <c r="R1107" s="321"/>
      <c r="S1107" s="321"/>
      <c r="T1107" s="321"/>
      <c r="U1107" s="321"/>
      <c r="V1107" s="321"/>
      <c r="W1107" s="321"/>
      <c r="X1107" s="321"/>
      <c r="Y1107" s="452"/>
      <c r="Z1107" s="441"/>
      <c r="AA1107" s="441"/>
      <c r="AB1107" s="441"/>
      <c r="AC1107" s="441"/>
      <c r="AD1107" s="441"/>
      <c r="AE1107" s="441"/>
      <c r="AF1107" s="441"/>
      <c r="AG1107" s="441"/>
      <c r="AH1107" s="441"/>
      <c r="AI1107" s="441"/>
      <c r="AJ1107" s="441"/>
      <c r="AK1107" s="441"/>
      <c r="AL1107" s="441"/>
      <c r="AM1107" s="322">
        <f>SUM(Y1107:AL1107)</f>
        <v>0</v>
      </c>
    </row>
    <row r="1108" spans="1:39" ht="15" hidden="1" customHeight="1" outlineLevel="1">
      <c r="A1108" s="567"/>
      <c r="B1108" s="320" t="s">
        <v>349</v>
      </c>
      <c r="C1108" s="317" t="s">
        <v>164</v>
      </c>
      <c r="D1108" s="321"/>
      <c r="E1108" s="321"/>
      <c r="F1108" s="321"/>
      <c r="G1108" s="321"/>
      <c r="H1108" s="321"/>
      <c r="I1108" s="321"/>
      <c r="J1108" s="321"/>
      <c r="K1108" s="321"/>
      <c r="L1108" s="321"/>
      <c r="M1108" s="321"/>
      <c r="N1108" s="321">
        <f>N1107</f>
        <v>0</v>
      </c>
      <c r="O1108" s="321"/>
      <c r="P1108" s="321"/>
      <c r="Q1108" s="321"/>
      <c r="R1108" s="321"/>
      <c r="S1108" s="321"/>
      <c r="T1108" s="321"/>
      <c r="U1108" s="321"/>
      <c r="V1108" s="321"/>
      <c r="W1108" s="321"/>
      <c r="X1108" s="321"/>
      <c r="Y1108" s="437">
        <f>Y1107</f>
        <v>0</v>
      </c>
      <c r="Z1108" s="437">
        <f t="shared" ref="Z1108" si="3416">Z1107</f>
        <v>0</v>
      </c>
      <c r="AA1108" s="437">
        <f t="shared" ref="AA1108" si="3417">AA1107</f>
        <v>0</v>
      </c>
      <c r="AB1108" s="437">
        <f t="shared" ref="AB1108" si="3418">AB1107</f>
        <v>0</v>
      </c>
      <c r="AC1108" s="437">
        <f t="shared" ref="AC1108" si="3419">AC1107</f>
        <v>0</v>
      </c>
      <c r="AD1108" s="437">
        <f t="shared" ref="AD1108" si="3420">AD1107</f>
        <v>0</v>
      </c>
      <c r="AE1108" s="437">
        <f t="shared" ref="AE1108" si="3421">AE1107</f>
        <v>0</v>
      </c>
      <c r="AF1108" s="437">
        <f t="shared" ref="AF1108" si="3422">AF1107</f>
        <v>0</v>
      </c>
      <c r="AG1108" s="437">
        <f t="shared" ref="AG1108" si="3423">AG1107</f>
        <v>0</v>
      </c>
      <c r="AH1108" s="437">
        <f t="shared" ref="AH1108" si="3424">AH1107</f>
        <v>0</v>
      </c>
      <c r="AI1108" s="437">
        <f t="shared" ref="AI1108" si="3425">AI1107</f>
        <v>0</v>
      </c>
      <c r="AJ1108" s="437">
        <f t="shared" ref="AJ1108" si="3426">AJ1107</f>
        <v>0</v>
      </c>
      <c r="AK1108" s="437">
        <f t="shared" ref="AK1108" si="3427">AK1107</f>
        <v>0</v>
      </c>
      <c r="AL1108" s="437">
        <f t="shared" ref="AL1108" si="3428">AL1107</f>
        <v>0</v>
      </c>
      <c r="AM1108" s="332"/>
    </row>
    <row r="1109" spans="1:39" ht="15" hidden="1" customHeight="1" outlineLevel="1">
      <c r="A1109" s="567"/>
      <c r="B1109" s="320"/>
      <c r="C1109" s="331"/>
      <c r="D1109" s="317"/>
      <c r="E1109" s="317"/>
      <c r="F1109" s="317"/>
      <c r="G1109" s="317"/>
      <c r="H1109" s="317"/>
      <c r="I1109" s="317"/>
      <c r="J1109" s="317"/>
      <c r="K1109" s="317"/>
      <c r="L1109" s="317"/>
      <c r="M1109" s="317"/>
      <c r="N1109" s="317"/>
      <c r="O1109" s="317"/>
      <c r="P1109" s="317"/>
      <c r="Q1109" s="317"/>
      <c r="R1109" s="317"/>
      <c r="S1109" s="317"/>
      <c r="T1109" s="317"/>
      <c r="U1109" s="317"/>
      <c r="V1109" s="317"/>
      <c r="W1109" s="317"/>
      <c r="X1109" s="317"/>
      <c r="Y1109" s="327"/>
      <c r="Z1109" s="327"/>
      <c r="AA1109" s="327"/>
      <c r="AB1109" s="327"/>
      <c r="AC1109" s="327"/>
      <c r="AD1109" s="327"/>
      <c r="AE1109" s="327"/>
      <c r="AF1109" s="327"/>
      <c r="AG1109" s="327"/>
      <c r="AH1109" s="327"/>
      <c r="AI1109" s="327"/>
      <c r="AJ1109" s="327"/>
      <c r="AK1109" s="327"/>
      <c r="AL1109" s="327"/>
      <c r="AM1109" s="332"/>
    </row>
    <row r="1110" spans="1:39" ht="15.75" collapsed="1">
      <c r="B1110" s="353" t="s">
        <v>350</v>
      </c>
      <c r="C1110" s="355"/>
      <c r="D1110" s="355">
        <f>SUM(D953:D1108)</f>
        <v>0</v>
      </c>
      <c r="E1110" s="355"/>
      <c r="F1110" s="355"/>
      <c r="G1110" s="355"/>
      <c r="H1110" s="355"/>
      <c r="I1110" s="355"/>
      <c r="J1110" s="355"/>
      <c r="K1110" s="355"/>
      <c r="L1110" s="355"/>
      <c r="M1110" s="355"/>
      <c r="N1110" s="355"/>
      <c r="O1110" s="355">
        <f>SUM(O953:X1108)</f>
        <v>0</v>
      </c>
      <c r="P1110" s="355"/>
      <c r="Q1110" s="355"/>
      <c r="R1110" s="355"/>
      <c r="S1110" s="355"/>
      <c r="T1110" s="355"/>
      <c r="U1110" s="355"/>
      <c r="V1110" s="355"/>
      <c r="W1110" s="355"/>
      <c r="X1110" s="355"/>
      <c r="Y1110" s="355">
        <f>IF(Y951="kWh",SUMPRODUCT(D953:D1108,Y953:Y1108))</f>
        <v>0</v>
      </c>
      <c r="Z1110" s="355">
        <f>IF(Z951="kWh",SUMPRODUCT(D953:D1108,Z953:Z1108))</f>
        <v>0</v>
      </c>
      <c r="AA1110" s="355">
        <f>IF(AA951="kw",SUMPRODUCT(N953:N1108,O953:O1108,AA953:AA1108),SUMPRODUCT(D953:D1108,AA953:AA1108))</f>
        <v>0</v>
      </c>
      <c r="AB1110" s="355">
        <f>IF(AB951="kw",SUMPRODUCT(N953:N1108,O953:O1108,AB953:AB1108),SUMPRODUCT(D953:D1108,AB953:AB1108))</f>
        <v>0</v>
      </c>
      <c r="AC1110" s="355">
        <f>IF(AC951="kw",SUMPRODUCT(N953:N1108,O953:O1108,AC953:AC1108),SUMPRODUCT(D953:D1108,AC953:AC1108))</f>
        <v>0</v>
      </c>
      <c r="AD1110" s="355">
        <f>IF(AD951="kw",SUMPRODUCT(N953:N1108,O953:O1108,AD953:AD1108),SUMPRODUCT(D953:D1108,AD953:AD1108))</f>
        <v>0</v>
      </c>
      <c r="AE1110" s="355">
        <f>IF(AE951="kw",SUMPRODUCT(N953:N1108,O953:O1108,AE953:AE1108),SUMPRODUCT(D953:D1108,AE953:AE1108))</f>
        <v>0</v>
      </c>
      <c r="AF1110" s="355">
        <f>IF(AF951="kw",SUMPRODUCT(N953:N1108,O953:O1108,AF953:AF1108),SUMPRODUCT(D953:D1108,AF953:AF1108))</f>
        <v>0</v>
      </c>
      <c r="AG1110" s="355">
        <f>IF(AG951="kw",SUMPRODUCT(N953:N1108,O953:O1108,AG953:AG1108),SUMPRODUCT(D953:D1108,AG953:AG1108))</f>
        <v>0</v>
      </c>
      <c r="AH1110" s="355">
        <f>IF(AH951="kw",SUMPRODUCT(N953:N1108,O953:O1108,AH953:AH1108),SUMPRODUCT(D953:D1108,AH953:AH1108))</f>
        <v>0</v>
      </c>
      <c r="AI1110" s="355">
        <f>IF(AI951="kw",SUMPRODUCT(N953:N1108,O953:O1108,AI953:AI1108),SUMPRODUCT(D953:D1108,AI953:AI1108))</f>
        <v>0</v>
      </c>
      <c r="AJ1110" s="355">
        <f>IF(AJ951="kw",SUMPRODUCT(N953:N1108,O953:O1108,AJ953:AJ1108),SUMPRODUCT(D953:D1108,AJ953:AJ1108))</f>
        <v>0</v>
      </c>
      <c r="AK1110" s="355">
        <f>IF(AK951="kw",SUMPRODUCT(N953:N1108,O953:O1108,AK953:AK1108),SUMPRODUCT(D953:D1108,AK953:AK1108))</f>
        <v>0</v>
      </c>
      <c r="AL1110" s="355">
        <f>IF(AL951="kw",SUMPRODUCT(N953:N1108,O953:O1108,AL953:AL1108),SUMPRODUCT(D953:D1108,AL953:AL1108))</f>
        <v>0</v>
      </c>
      <c r="AM1110" s="356"/>
    </row>
    <row r="1111" spans="1:39" ht="15.75">
      <c r="B1111" s="417" t="s">
        <v>351</v>
      </c>
      <c r="C1111" s="418"/>
      <c r="D1111" s="418"/>
      <c r="E1111" s="418"/>
      <c r="F1111" s="418"/>
      <c r="G1111" s="418"/>
      <c r="H1111" s="418"/>
      <c r="I1111" s="418"/>
      <c r="J1111" s="418"/>
      <c r="K1111" s="418"/>
      <c r="L1111" s="418"/>
      <c r="M1111" s="418"/>
      <c r="N1111" s="418"/>
      <c r="O1111" s="418"/>
      <c r="P1111" s="418"/>
      <c r="Q1111" s="418"/>
      <c r="R1111" s="418"/>
      <c r="S1111" s="418"/>
      <c r="T1111" s="418"/>
      <c r="U1111" s="418"/>
      <c r="V1111" s="418"/>
      <c r="W1111" s="418"/>
      <c r="X1111" s="418"/>
      <c r="Y1111" s="418">
        <f>HLOOKUP(Y767,'2. LRAMVA Threshold'!$B$42:$Q$53,12,FALSE)</f>
        <v>0</v>
      </c>
      <c r="Z1111" s="418">
        <f>HLOOKUP(Z767,'2. LRAMVA Threshold'!$B$42:$Q$53,12,FALSE)</f>
        <v>0</v>
      </c>
      <c r="AA1111" s="418">
        <f>HLOOKUP(AA767,'2. LRAMVA Threshold'!$B$42:$Q$53,12,FALSE)</f>
        <v>0</v>
      </c>
      <c r="AB1111" s="418">
        <f>HLOOKUP(AB767,'2. LRAMVA Threshold'!$B$42:$Q$53,12,FALSE)</f>
        <v>0</v>
      </c>
      <c r="AC1111" s="418">
        <f>HLOOKUP(AC767,'2. LRAMVA Threshold'!$B$42:$Q$53,12,FALSE)</f>
        <v>0</v>
      </c>
      <c r="AD1111" s="418">
        <f>HLOOKUP(AD767,'2. LRAMVA Threshold'!$B$42:$Q$53,12,FALSE)</f>
        <v>0</v>
      </c>
      <c r="AE1111" s="418">
        <f>HLOOKUP(AE767,'2. LRAMVA Threshold'!$B$42:$Q$53,12,FALSE)</f>
        <v>0</v>
      </c>
      <c r="AF1111" s="418">
        <f>HLOOKUP(AF767,'2. LRAMVA Threshold'!$B$42:$Q$53,12,FALSE)</f>
        <v>0</v>
      </c>
      <c r="AG1111" s="418">
        <f>HLOOKUP(AG767,'2. LRAMVA Threshold'!$B$42:$Q$53,12,FALSE)</f>
        <v>0</v>
      </c>
      <c r="AH1111" s="418">
        <f>HLOOKUP(AH767,'2. LRAMVA Threshold'!$B$42:$Q$53,12,FALSE)</f>
        <v>0</v>
      </c>
      <c r="AI1111" s="418">
        <f>HLOOKUP(AI767,'2. LRAMVA Threshold'!$B$42:$Q$53,12,FALSE)</f>
        <v>0</v>
      </c>
      <c r="AJ1111" s="418">
        <f>HLOOKUP(AJ767,'2. LRAMVA Threshold'!$B$42:$Q$53,12,FALSE)</f>
        <v>0</v>
      </c>
      <c r="AK1111" s="418">
        <f>HLOOKUP(AK767,'2. LRAMVA Threshold'!$B$42:$Q$53,12,FALSE)</f>
        <v>0</v>
      </c>
      <c r="AL1111" s="418">
        <f>HLOOKUP(AL767,'2. LRAMVA Threshold'!$B$42:$Q$53,12,FALSE)</f>
        <v>0</v>
      </c>
      <c r="AM1111" s="468"/>
    </row>
    <row r="1112" spans="1:39">
      <c r="B1112" s="420"/>
      <c r="C1112" s="458"/>
      <c r="D1112" s="459"/>
      <c r="E1112" s="459"/>
      <c r="F1112" s="459"/>
      <c r="G1112" s="459"/>
      <c r="H1112" s="459"/>
      <c r="I1112" s="459"/>
      <c r="J1112" s="459"/>
      <c r="K1112" s="459"/>
      <c r="L1112" s="459"/>
      <c r="M1112" s="459"/>
      <c r="N1112" s="459"/>
      <c r="O1112" s="460"/>
      <c r="P1112" s="459"/>
      <c r="Q1112" s="459"/>
      <c r="R1112" s="459"/>
      <c r="S1112" s="461"/>
      <c r="T1112" s="461"/>
      <c r="U1112" s="461"/>
      <c r="V1112" s="461"/>
      <c r="W1112" s="459"/>
      <c r="X1112" s="459"/>
      <c r="Y1112" s="462"/>
      <c r="Z1112" s="462"/>
      <c r="AA1112" s="462"/>
      <c r="AB1112" s="462"/>
      <c r="AC1112" s="462"/>
      <c r="AD1112" s="462"/>
      <c r="AE1112" s="462"/>
      <c r="AF1112" s="425"/>
      <c r="AG1112" s="425"/>
      <c r="AH1112" s="425"/>
      <c r="AI1112" s="425"/>
      <c r="AJ1112" s="425"/>
      <c r="AK1112" s="425"/>
      <c r="AL1112" s="425"/>
      <c r="AM1112" s="426"/>
    </row>
    <row r="1113" spans="1:39">
      <c r="B1113" s="350" t="s">
        <v>352</v>
      </c>
      <c r="C1113" s="364"/>
      <c r="D1113" s="364"/>
      <c r="E1113" s="402"/>
      <c r="F1113" s="402"/>
      <c r="G1113" s="402"/>
      <c r="H1113" s="402"/>
      <c r="I1113" s="402"/>
      <c r="J1113" s="402"/>
      <c r="K1113" s="402"/>
      <c r="L1113" s="402"/>
      <c r="M1113" s="402"/>
      <c r="N1113" s="402"/>
      <c r="O1113" s="317"/>
      <c r="P1113" s="366"/>
      <c r="Q1113" s="366"/>
      <c r="R1113" s="366"/>
      <c r="S1113" s="365"/>
      <c r="T1113" s="365"/>
      <c r="U1113" s="365"/>
      <c r="V1113" s="365"/>
      <c r="W1113" s="366"/>
      <c r="X1113" s="366"/>
      <c r="Y1113" s="367">
        <f>HLOOKUP(Y$35,'3.  Distribution Rates'!$C$122:$P$133,12,FALSE)</f>
        <v>0</v>
      </c>
      <c r="Z1113" s="367">
        <f>HLOOKUP(Z$35,'3.  Distribution Rates'!$C$122:$P$133,12,FALSE)</f>
        <v>0</v>
      </c>
      <c r="AA1113" s="367">
        <f>HLOOKUP(AA$35,'3.  Distribution Rates'!$C$122:$P$133,12,FALSE)</f>
        <v>0</v>
      </c>
      <c r="AB1113" s="367">
        <f>HLOOKUP(AB$35,'3.  Distribution Rates'!$C$122:$P$133,12,FALSE)</f>
        <v>0</v>
      </c>
      <c r="AC1113" s="367">
        <f>HLOOKUP(AC$35,'3.  Distribution Rates'!$C$122:$P$133,12,FALSE)</f>
        <v>0</v>
      </c>
      <c r="AD1113" s="367">
        <f>HLOOKUP(AD$35,'3.  Distribution Rates'!$C$122:$P$133,12,FALSE)</f>
        <v>0</v>
      </c>
      <c r="AE1113" s="367">
        <f>HLOOKUP(AE$35,'3.  Distribution Rates'!$C$122:$P$133,12,FALSE)</f>
        <v>0</v>
      </c>
      <c r="AF1113" s="367">
        <f>HLOOKUP(AF$35,'3.  Distribution Rates'!$C$122:$P$133,12,FALSE)</f>
        <v>0</v>
      </c>
      <c r="AG1113" s="367">
        <f>HLOOKUP(AG$35,'3.  Distribution Rates'!$C$122:$P$133,12,FALSE)</f>
        <v>0</v>
      </c>
      <c r="AH1113" s="367">
        <f>HLOOKUP(AH$35,'3.  Distribution Rates'!$C$122:$P$133,12,FALSE)</f>
        <v>0</v>
      </c>
      <c r="AI1113" s="367">
        <f>HLOOKUP(AI$35,'3.  Distribution Rates'!$C$122:$P$133,12,FALSE)</f>
        <v>0</v>
      </c>
      <c r="AJ1113" s="367">
        <f>HLOOKUP(AJ$35,'3.  Distribution Rates'!$C$122:$P$133,12,FALSE)</f>
        <v>0</v>
      </c>
      <c r="AK1113" s="367">
        <f>HLOOKUP(AK$35,'3.  Distribution Rates'!$C$122:$P$133,12,FALSE)</f>
        <v>0</v>
      </c>
      <c r="AL1113" s="367">
        <f>HLOOKUP(AL$35,'3.  Distribution Rates'!$C$122:$P$133,12,FALSE)</f>
        <v>0</v>
      </c>
      <c r="AM1113" s="470"/>
    </row>
    <row r="1114" spans="1:39">
      <c r="B1114" s="350" t="s">
        <v>356</v>
      </c>
      <c r="C1114" s="371"/>
      <c r="D1114" s="335"/>
      <c r="E1114" s="305"/>
      <c r="F1114" s="305"/>
      <c r="G1114" s="305"/>
      <c r="H1114" s="305"/>
      <c r="I1114" s="305"/>
      <c r="J1114" s="305"/>
      <c r="K1114" s="305"/>
      <c r="L1114" s="305"/>
      <c r="M1114" s="305"/>
      <c r="N1114" s="305"/>
      <c r="O1114" s="317"/>
      <c r="P1114" s="305"/>
      <c r="Q1114" s="305"/>
      <c r="R1114" s="305"/>
      <c r="S1114" s="335"/>
      <c r="T1114" s="335"/>
      <c r="U1114" s="335"/>
      <c r="V1114" s="335"/>
      <c r="W1114" s="305"/>
      <c r="X1114" s="305"/>
      <c r="Y1114" s="404">
        <f>'4.  2011-2014 LRAM'!Y143*Y1113</f>
        <v>0</v>
      </c>
      <c r="Z1114" s="404">
        <f>'4.  2011-2014 LRAM'!Z143*Z1113</f>
        <v>0</v>
      </c>
      <c r="AA1114" s="404">
        <f>'4.  2011-2014 LRAM'!AA143*AA1113</f>
        <v>0</v>
      </c>
      <c r="AB1114" s="404">
        <f>'4.  2011-2014 LRAM'!AB143*AB1113</f>
        <v>0</v>
      </c>
      <c r="AC1114" s="404">
        <f>'4.  2011-2014 LRAM'!AC143*AC1113</f>
        <v>0</v>
      </c>
      <c r="AD1114" s="404">
        <f>'4.  2011-2014 LRAM'!AD143*AD1113</f>
        <v>0</v>
      </c>
      <c r="AE1114" s="404">
        <f>'4.  2011-2014 LRAM'!AE143*AE1113</f>
        <v>0</v>
      </c>
      <c r="AF1114" s="404">
        <f>'4.  2011-2014 LRAM'!AF143*AF1113</f>
        <v>0</v>
      </c>
      <c r="AG1114" s="404">
        <f>'4.  2011-2014 LRAM'!AG143*AG1113</f>
        <v>0</v>
      </c>
      <c r="AH1114" s="404">
        <f>'4.  2011-2014 LRAM'!AH143*AH1113</f>
        <v>0</v>
      </c>
      <c r="AI1114" s="404">
        <f>'4.  2011-2014 LRAM'!AI143*AI1113</f>
        <v>0</v>
      </c>
      <c r="AJ1114" s="404">
        <f>'4.  2011-2014 LRAM'!AJ143*AJ1113</f>
        <v>0</v>
      </c>
      <c r="AK1114" s="404">
        <f>'4.  2011-2014 LRAM'!AK143*AK1113</f>
        <v>0</v>
      </c>
      <c r="AL1114" s="404">
        <f>'4.  2011-2014 LRAM'!AL143*AL1113</f>
        <v>0</v>
      </c>
      <c r="AM1114" s="403">
        <f t="shared" ref="AM1114:AM1123" si="3429">SUM(Y1114:AL1114)</f>
        <v>0</v>
      </c>
    </row>
    <row r="1115" spans="1:39">
      <c r="B1115" s="350" t="s">
        <v>357</v>
      </c>
      <c r="C1115" s="371"/>
      <c r="D1115" s="335"/>
      <c r="E1115" s="305"/>
      <c r="F1115" s="305"/>
      <c r="G1115" s="305"/>
      <c r="H1115" s="305"/>
      <c r="I1115" s="305"/>
      <c r="J1115" s="305"/>
      <c r="K1115" s="305"/>
      <c r="L1115" s="305"/>
      <c r="M1115" s="305"/>
      <c r="N1115" s="305"/>
      <c r="O1115" s="317"/>
      <c r="P1115" s="305"/>
      <c r="Q1115" s="305"/>
      <c r="R1115" s="305"/>
      <c r="S1115" s="335"/>
      <c r="T1115" s="335"/>
      <c r="U1115" s="335"/>
      <c r="V1115" s="335"/>
      <c r="W1115" s="305"/>
      <c r="X1115" s="305"/>
      <c r="Y1115" s="404">
        <f>'4.  2011-2014 LRAM'!Y272*Y1113</f>
        <v>0</v>
      </c>
      <c r="Z1115" s="404">
        <f>'4.  2011-2014 LRAM'!Z272*Z1113</f>
        <v>0</v>
      </c>
      <c r="AA1115" s="404">
        <f>'4.  2011-2014 LRAM'!AA272*AA1113</f>
        <v>0</v>
      </c>
      <c r="AB1115" s="404">
        <f>'4.  2011-2014 LRAM'!AB272*AB1113</f>
        <v>0</v>
      </c>
      <c r="AC1115" s="404">
        <f>'4.  2011-2014 LRAM'!AC272*AC1113</f>
        <v>0</v>
      </c>
      <c r="AD1115" s="404">
        <f>'4.  2011-2014 LRAM'!AD272*AD1113</f>
        <v>0</v>
      </c>
      <c r="AE1115" s="404">
        <f>'4.  2011-2014 LRAM'!AE272*AE1113</f>
        <v>0</v>
      </c>
      <c r="AF1115" s="404">
        <f>'4.  2011-2014 LRAM'!AF272*AF1113</f>
        <v>0</v>
      </c>
      <c r="AG1115" s="404">
        <f>'4.  2011-2014 LRAM'!AG272*AG1113</f>
        <v>0</v>
      </c>
      <c r="AH1115" s="404">
        <f>'4.  2011-2014 LRAM'!AH272*AH1113</f>
        <v>0</v>
      </c>
      <c r="AI1115" s="404">
        <f>'4.  2011-2014 LRAM'!AI272*AI1113</f>
        <v>0</v>
      </c>
      <c r="AJ1115" s="404">
        <f>'4.  2011-2014 LRAM'!AJ272*AJ1113</f>
        <v>0</v>
      </c>
      <c r="AK1115" s="404">
        <f>'4.  2011-2014 LRAM'!AK272*AK1113</f>
        <v>0</v>
      </c>
      <c r="AL1115" s="404">
        <f>'4.  2011-2014 LRAM'!AL272*AL1113</f>
        <v>0</v>
      </c>
      <c r="AM1115" s="403">
        <f t="shared" si="3429"/>
        <v>0</v>
      </c>
    </row>
    <row r="1116" spans="1:39">
      <c r="B1116" s="350" t="s">
        <v>358</v>
      </c>
      <c r="C1116" s="371"/>
      <c r="D1116" s="335"/>
      <c r="E1116" s="305"/>
      <c r="F1116" s="305"/>
      <c r="G1116" s="305"/>
      <c r="H1116" s="305"/>
      <c r="I1116" s="305"/>
      <c r="J1116" s="305"/>
      <c r="K1116" s="305"/>
      <c r="L1116" s="305"/>
      <c r="M1116" s="305"/>
      <c r="N1116" s="305"/>
      <c r="O1116" s="317"/>
      <c r="P1116" s="305"/>
      <c r="Q1116" s="305"/>
      <c r="R1116" s="305"/>
      <c r="S1116" s="335"/>
      <c r="T1116" s="335"/>
      <c r="U1116" s="335"/>
      <c r="V1116" s="335"/>
      <c r="W1116" s="305"/>
      <c r="X1116" s="305"/>
      <c r="Y1116" s="404">
        <f>'4.  2011-2014 LRAM'!Y401*Y1113</f>
        <v>0</v>
      </c>
      <c r="Z1116" s="404">
        <f>'4.  2011-2014 LRAM'!Z401*Z1113</f>
        <v>0</v>
      </c>
      <c r="AA1116" s="404">
        <f>'4.  2011-2014 LRAM'!AA401*AA1113</f>
        <v>0</v>
      </c>
      <c r="AB1116" s="404">
        <f>'4.  2011-2014 LRAM'!AB401*AB1113</f>
        <v>0</v>
      </c>
      <c r="AC1116" s="404">
        <f>'4.  2011-2014 LRAM'!AC401*AC1113</f>
        <v>0</v>
      </c>
      <c r="AD1116" s="404">
        <f>'4.  2011-2014 LRAM'!AD401*AD1113</f>
        <v>0</v>
      </c>
      <c r="AE1116" s="404">
        <f>'4.  2011-2014 LRAM'!AE401*AE1113</f>
        <v>0</v>
      </c>
      <c r="AF1116" s="404">
        <f>'4.  2011-2014 LRAM'!AF401*AF1113</f>
        <v>0</v>
      </c>
      <c r="AG1116" s="404">
        <f>'4.  2011-2014 LRAM'!AG401*AG1113</f>
        <v>0</v>
      </c>
      <c r="AH1116" s="404">
        <f>'4.  2011-2014 LRAM'!AH401*AH1113</f>
        <v>0</v>
      </c>
      <c r="AI1116" s="404">
        <f>'4.  2011-2014 LRAM'!AI401*AI1113</f>
        <v>0</v>
      </c>
      <c r="AJ1116" s="404">
        <f>'4.  2011-2014 LRAM'!AJ401*AJ1113</f>
        <v>0</v>
      </c>
      <c r="AK1116" s="404">
        <f>'4.  2011-2014 LRAM'!AK401*AK1113</f>
        <v>0</v>
      </c>
      <c r="AL1116" s="404">
        <f>'4.  2011-2014 LRAM'!AL401*AL1113</f>
        <v>0</v>
      </c>
      <c r="AM1116" s="403">
        <f t="shared" si="3429"/>
        <v>0</v>
      </c>
    </row>
    <row r="1117" spans="1:39">
      <c r="B1117" s="350" t="s">
        <v>359</v>
      </c>
      <c r="C1117" s="371"/>
      <c r="D1117" s="335"/>
      <c r="E1117" s="305"/>
      <c r="F1117" s="305"/>
      <c r="G1117" s="305"/>
      <c r="H1117" s="305"/>
      <c r="I1117" s="305"/>
      <c r="J1117" s="305"/>
      <c r="K1117" s="305"/>
      <c r="L1117" s="305"/>
      <c r="M1117" s="305"/>
      <c r="N1117" s="305"/>
      <c r="O1117" s="317"/>
      <c r="P1117" s="305"/>
      <c r="Q1117" s="305"/>
      <c r="R1117" s="305"/>
      <c r="S1117" s="335"/>
      <c r="T1117" s="335"/>
      <c r="U1117" s="335"/>
      <c r="V1117" s="335"/>
      <c r="W1117" s="305"/>
      <c r="X1117" s="305"/>
      <c r="Y1117" s="404">
        <f>'4.  2011-2014 LRAM'!Y531*Y1113</f>
        <v>0</v>
      </c>
      <c r="Z1117" s="404">
        <f>'4.  2011-2014 LRAM'!Z531*Z1113</f>
        <v>0</v>
      </c>
      <c r="AA1117" s="404">
        <f>'4.  2011-2014 LRAM'!AA531*AA1113</f>
        <v>0</v>
      </c>
      <c r="AB1117" s="404">
        <f>'4.  2011-2014 LRAM'!AB531*AB1113</f>
        <v>0</v>
      </c>
      <c r="AC1117" s="404">
        <f>'4.  2011-2014 LRAM'!AC531*AC1113</f>
        <v>0</v>
      </c>
      <c r="AD1117" s="404">
        <f>'4.  2011-2014 LRAM'!AD531*AD1113</f>
        <v>0</v>
      </c>
      <c r="AE1117" s="404">
        <f>'4.  2011-2014 LRAM'!AE531*AE1113</f>
        <v>0</v>
      </c>
      <c r="AF1117" s="404">
        <f>'4.  2011-2014 LRAM'!AF531*AF1113</f>
        <v>0</v>
      </c>
      <c r="AG1117" s="404">
        <f>'4.  2011-2014 LRAM'!AG531*AG1113</f>
        <v>0</v>
      </c>
      <c r="AH1117" s="404">
        <f>'4.  2011-2014 LRAM'!AH531*AH1113</f>
        <v>0</v>
      </c>
      <c r="AI1117" s="404">
        <f>'4.  2011-2014 LRAM'!AI531*AI1113</f>
        <v>0</v>
      </c>
      <c r="AJ1117" s="404">
        <f>'4.  2011-2014 LRAM'!AJ531*AJ1113</f>
        <v>0</v>
      </c>
      <c r="AK1117" s="404">
        <f>'4.  2011-2014 LRAM'!AK531*AK1113</f>
        <v>0</v>
      </c>
      <c r="AL1117" s="404">
        <f>'4.  2011-2014 LRAM'!AL531*AL1113</f>
        <v>0</v>
      </c>
      <c r="AM1117" s="403">
        <f t="shared" si="3429"/>
        <v>0</v>
      </c>
    </row>
    <row r="1118" spans="1:39">
      <c r="B1118" s="350" t="s">
        <v>360</v>
      </c>
      <c r="C1118" s="371"/>
      <c r="D1118" s="335"/>
      <c r="E1118" s="305"/>
      <c r="F1118" s="305"/>
      <c r="G1118" s="305"/>
      <c r="H1118" s="305"/>
      <c r="I1118" s="305"/>
      <c r="J1118" s="305"/>
      <c r="K1118" s="305"/>
      <c r="L1118" s="305"/>
      <c r="M1118" s="305"/>
      <c r="N1118" s="305"/>
      <c r="O1118" s="317"/>
      <c r="P1118" s="305"/>
      <c r="Q1118" s="305"/>
      <c r="R1118" s="305"/>
      <c r="S1118" s="335"/>
      <c r="T1118" s="335"/>
      <c r="U1118" s="335"/>
      <c r="V1118" s="335"/>
      <c r="W1118" s="305"/>
      <c r="X1118" s="305"/>
      <c r="Y1118" s="404">
        <f t="shared" ref="Y1118:AL1118" si="3430">Y212*Y1113</f>
        <v>0</v>
      </c>
      <c r="Z1118" s="404">
        <f t="shared" si="3430"/>
        <v>0</v>
      </c>
      <c r="AA1118" s="404">
        <f t="shared" si="3430"/>
        <v>0</v>
      </c>
      <c r="AB1118" s="404">
        <f t="shared" si="3430"/>
        <v>0</v>
      </c>
      <c r="AC1118" s="404">
        <f t="shared" si="3430"/>
        <v>0</v>
      </c>
      <c r="AD1118" s="404">
        <f t="shared" si="3430"/>
        <v>0</v>
      </c>
      <c r="AE1118" s="404">
        <f t="shared" si="3430"/>
        <v>0</v>
      </c>
      <c r="AF1118" s="404">
        <f t="shared" si="3430"/>
        <v>0</v>
      </c>
      <c r="AG1118" s="404">
        <f t="shared" si="3430"/>
        <v>0</v>
      </c>
      <c r="AH1118" s="404">
        <f t="shared" si="3430"/>
        <v>0</v>
      </c>
      <c r="AI1118" s="404">
        <f t="shared" si="3430"/>
        <v>0</v>
      </c>
      <c r="AJ1118" s="404">
        <f t="shared" si="3430"/>
        <v>0</v>
      </c>
      <c r="AK1118" s="404">
        <f t="shared" si="3430"/>
        <v>0</v>
      </c>
      <c r="AL1118" s="404">
        <f t="shared" si="3430"/>
        <v>0</v>
      </c>
      <c r="AM1118" s="403">
        <f t="shared" si="3429"/>
        <v>0</v>
      </c>
    </row>
    <row r="1119" spans="1:39">
      <c r="B1119" s="350" t="s">
        <v>361</v>
      </c>
      <c r="C1119" s="371"/>
      <c r="D1119" s="335"/>
      <c r="E1119" s="305"/>
      <c r="F1119" s="305"/>
      <c r="G1119" s="305"/>
      <c r="H1119" s="305"/>
      <c r="I1119" s="305"/>
      <c r="J1119" s="305"/>
      <c r="K1119" s="305"/>
      <c r="L1119" s="305"/>
      <c r="M1119" s="305"/>
      <c r="N1119" s="305"/>
      <c r="O1119" s="317"/>
      <c r="P1119" s="305"/>
      <c r="Q1119" s="305"/>
      <c r="R1119" s="305"/>
      <c r="S1119" s="335"/>
      <c r="T1119" s="335"/>
      <c r="U1119" s="335"/>
      <c r="V1119" s="335"/>
      <c r="W1119" s="305"/>
      <c r="X1119" s="305"/>
      <c r="Y1119" s="404">
        <f t="shared" ref="Y1119:AL1119" si="3431">Y395*Y1113</f>
        <v>0</v>
      </c>
      <c r="Z1119" s="404">
        <f t="shared" si="3431"/>
        <v>0</v>
      </c>
      <c r="AA1119" s="404">
        <f t="shared" si="3431"/>
        <v>0</v>
      </c>
      <c r="AB1119" s="404">
        <f t="shared" si="3431"/>
        <v>0</v>
      </c>
      <c r="AC1119" s="404">
        <f t="shared" si="3431"/>
        <v>0</v>
      </c>
      <c r="AD1119" s="404">
        <f t="shared" si="3431"/>
        <v>0</v>
      </c>
      <c r="AE1119" s="404">
        <f t="shared" si="3431"/>
        <v>0</v>
      </c>
      <c r="AF1119" s="404">
        <f t="shared" si="3431"/>
        <v>0</v>
      </c>
      <c r="AG1119" s="404">
        <f t="shared" si="3431"/>
        <v>0</v>
      </c>
      <c r="AH1119" s="404">
        <f t="shared" si="3431"/>
        <v>0</v>
      </c>
      <c r="AI1119" s="404">
        <f t="shared" si="3431"/>
        <v>0</v>
      </c>
      <c r="AJ1119" s="404">
        <f t="shared" si="3431"/>
        <v>0</v>
      </c>
      <c r="AK1119" s="404">
        <f t="shared" si="3431"/>
        <v>0</v>
      </c>
      <c r="AL1119" s="404">
        <f t="shared" si="3431"/>
        <v>0</v>
      </c>
      <c r="AM1119" s="403">
        <f t="shared" si="3429"/>
        <v>0</v>
      </c>
    </row>
    <row r="1120" spans="1:39">
      <c r="B1120" s="350" t="s">
        <v>362</v>
      </c>
      <c r="C1120" s="371"/>
      <c r="D1120" s="335"/>
      <c r="E1120" s="305"/>
      <c r="F1120" s="305"/>
      <c r="G1120" s="305"/>
      <c r="H1120" s="305"/>
      <c r="I1120" s="305"/>
      <c r="J1120" s="305"/>
      <c r="K1120" s="305"/>
      <c r="L1120" s="305"/>
      <c r="M1120" s="305"/>
      <c r="N1120" s="305"/>
      <c r="O1120" s="317"/>
      <c r="P1120" s="305"/>
      <c r="Q1120" s="305"/>
      <c r="R1120" s="305"/>
      <c r="S1120" s="335"/>
      <c r="T1120" s="335"/>
      <c r="U1120" s="335"/>
      <c r="V1120" s="335"/>
      <c r="W1120" s="305"/>
      <c r="X1120" s="305"/>
      <c r="Y1120" s="404">
        <f t="shared" ref="Y1120:AL1120" si="3432">Y578*Y1113</f>
        <v>0</v>
      </c>
      <c r="Z1120" s="404">
        <f t="shared" si="3432"/>
        <v>0</v>
      </c>
      <c r="AA1120" s="404">
        <f t="shared" si="3432"/>
        <v>0</v>
      </c>
      <c r="AB1120" s="404">
        <f t="shared" si="3432"/>
        <v>0</v>
      </c>
      <c r="AC1120" s="404">
        <f t="shared" si="3432"/>
        <v>0</v>
      </c>
      <c r="AD1120" s="404">
        <f t="shared" si="3432"/>
        <v>0</v>
      </c>
      <c r="AE1120" s="404">
        <f t="shared" si="3432"/>
        <v>0</v>
      </c>
      <c r="AF1120" s="404">
        <f t="shared" si="3432"/>
        <v>0</v>
      </c>
      <c r="AG1120" s="404">
        <f t="shared" si="3432"/>
        <v>0</v>
      </c>
      <c r="AH1120" s="404">
        <f t="shared" si="3432"/>
        <v>0</v>
      </c>
      <c r="AI1120" s="404">
        <f t="shared" si="3432"/>
        <v>0</v>
      </c>
      <c r="AJ1120" s="404">
        <f t="shared" si="3432"/>
        <v>0</v>
      </c>
      <c r="AK1120" s="404">
        <f t="shared" si="3432"/>
        <v>0</v>
      </c>
      <c r="AL1120" s="404">
        <f t="shared" si="3432"/>
        <v>0</v>
      </c>
      <c r="AM1120" s="403">
        <f t="shared" si="3429"/>
        <v>0</v>
      </c>
    </row>
    <row r="1121" spans="2:39">
      <c r="B1121" s="350" t="s">
        <v>363</v>
      </c>
      <c r="C1121" s="371"/>
      <c r="D1121" s="335"/>
      <c r="E1121" s="305"/>
      <c r="F1121" s="305"/>
      <c r="G1121" s="305"/>
      <c r="H1121" s="305"/>
      <c r="I1121" s="305"/>
      <c r="J1121" s="305"/>
      <c r="K1121" s="305"/>
      <c r="L1121" s="305"/>
      <c r="M1121" s="305"/>
      <c r="N1121" s="305"/>
      <c r="O1121" s="317"/>
      <c r="P1121" s="305"/>
      <c r="Q1121" s="305"/>
      <c r="R1121" s="305"/>
      <c r="S1121" s="335"/>
      <c r="T1121" s="335"/>
      <c r="U1121" s="335"/>
      <c r="V1121" s="335"/>
      <c r="W1121" s="305"/>
      <c r="X1121" s="305"/>
      <c r="Y1121" s="404">
        <f t="shared" ref="Y1121:AL1121" si="3433">Y761*Y1113</f>
        <v>0</v>
      </c>
      <c r="Z1121" s="404">
        <f t="shared" si="3433"/>
        <v>0</v>
      </c>
      <c r="AA1121" s="404">
        <f t="shared" si="3433"/>
        <v>0</v>
      </c>
      <c r="AB1121" s="404">
        <f t="shared" si="3433"/>
        <v>0</v>
      </c>
      <c r="AC1121" s="404">
        <f t="shared" si="3433"/>
        <v>0</v>
      </c>
      <c r="AD1121" s="404">
        <f t="shared" si="3433"/>
        <v>0</v>
      </c>
      <c r="AE1121" s="404">
        <f t="shared" si="3433"/>
        <v>0</v>
      </c>
      <c r="AF1121" s="404">
        <f t="shared" si="3433"/>
        <v>0</v>
      </c>
      <c r="AG1121" s="404">
        <f t="shared" si="3433"/>
        <v>0</v>
      </c>
      <c r="AH1121" s="404">
        <f t="shared" si="3433"/>
        <v>0</v>
      </c>
      <c r="AI1121" s="404">
        <f t="shared" si="3433"/>
        <v>0</v>
      </c>
      <c r="AJ1121" s="404">
        <f t="shared" si="3433"/>
        <v>0</v>
      </c>
      <c r="AK1121" s="404">
        <f t="shared" si="3433"/>
        <v>0</v>
      </c>
      <c r="AL1121" s="404">
        <f t="shared" si="3433"/>
        <v>0</v>
      </c>
      <c r="AM1121" s="403">
        <f t="shared" si="3429"/>
        <v>0</v>
      </c>
    </row>
    <row r="1122" spans="2:39">
      <c r="B1122" s="350" t="s">
        <v>364</v>
      </c>
      <c r="C1122" s="371"/>
      <c r="D1122" s="335"/>
      <c r="E1122" s="305"/>
      <c r="F1122" s="305"/>
      <c r="G1122" s="305"/>
      <c r="H1122" s="305"/>
      <c r="I1122" s="305"/>
      <c r="J1122" s="305"/>
      <c r="K1122" s="305"/>
      <c r="L1122" s="305"/>
      <c r="M1122" s="305"/>
      <c r="N1122" s="305"/>
      <c r="O1122" s="317"/>
      <c r="P1122" s="305"/>
      <c r="Q1122" s="305"/>
      <c r="R1122" s="305"/>
      <c r="S1122" s="335"/>
      <c r="T1122" s="335"/>
      <c r="U1122" s="335"/>
      <c r="V1122" s="335"/>
      <c r="W1122" s="305"/>
      <c r="X1122" s="305"/>
      <c r="Y1122" s="404">
        <f t="shared" ref="Y1122:AL1122" si="3434">Y944*Y1113</f>
        <v>0</v>
      </c>
      <c r="Z1122" s="404">
        <f t="shared" si="3434"/>
        <v>0</v>
      </c>
      <c r="AA1122" s="404">
        <f t="shared" si="3434"/>
        <v>0</v>
      </c>
      <c r="AB1122" s="404">
        <f t="shared" si="3434"/>
        <v>0</v>
      </c>
      <c r="AC1122" s="404">
        <f t="shared" si="3434"/>
        <v>0</v>
      </c>
      <c r="AD1122" s="404">
        <f t="shared" si="3434"/>
        <v>0</v>
      </c>
      <c r="AE1122" s="404">
        <f t="shared" si="3434"/>
        <v>0</v>
      </c>
      <c r="AF1122" s="404">
        <f t="shared" si="3434"/>
        <v>0</v>
      </c>
      <c r="AG1122" s="404">
        <f t="shared" si="3434"/>
        <v>0</v>
      </c>
      <c r="AH1122" s="404">
        <f t="shared" si="3434"/>
        <v>0</v>
      </c>
      <c r="AI1122" s="404">
        <f t="shared" si="3434"/>
        <v>0</v>
      </c>
      <c r="AJ1122" s="404">
        <f t="shared" si="3434"/>
        <v>0</v>
      </c>
      <c r="AK1122" s="404">
        <f t="shared" si="3434"/>
        <v>0</v>
      </c>
      <c r="AL1122" s="404">
        <f t="shared" si="3434"/>
        <v>0</v>
      </c>
      <c r="AM1122" s="403">
        <f t="shared" si="3429"/>
        <v>0</v>
      </c>
    </row>
    <row r="1123" spans="2:39">
      <c r="B1123" s="350" t="s">
        <v>365</v>
      </c>
      <c r="C1123" s="371"/>
      <c r="D1123" s="335"/>
      <c r="E1123" s="305"/>
      <c r="F1123" s="305"/>
      <c r="G1123" s="305"/>
      <c r="H1123" s="305"/>
      <c r="I1123" s="305"/>
      <c r="J1123" s="305"/>
      <c r="K1123" s="305"/>
      <c r="L1123" s="305"/>
      <c r="M1123" s="305"/>
      <c r="N1123" s="305"/>
      <c r="O1123" s="317"/>
      <c r="P1123" s="305"/>
      <c r="Q1123" s="305"/>
      <c r="R1123" s="305"/>
      <c r="S1123" s="335"/>
      <c r="T1123" s="335"/>
      <c r="U1123" s="335"/>
      <c r="V1123" s="335"/>
      <c r="W1123" s="305"/>
      <c r="X1123" s="305"/>
      <c r="Y1123" s="404">
        <f>Y1110*Y1113</f>
        <v>0</v>
      </c>
      <c r="Z1123" s="404">
        <f t="shared" ref="Z1123:AL1123" si="3435">Z1110*Z1113</f>
        <v>0</v>
      </c>
      <c r="AA1123" s="404">
        <f t="shared" si="3435"/>
        <v>0</v>
      </c>
      <c r="AB1123" s="404">
        <f t="shared" si="3435"/>
        <v>0</v>
      </c>
      <c r="AC1123" s="404">
        <f t="shared" si="3435"/>
        <v>0</v>
      </c>
      <c r="AD1123" s="404">
        <f t="shared" si="3435"/>
        <v>0</v>
      </c>
      <c r="AE1123" s="404">
        <f t="shared" si="3435"/>
        <v>0</v>
      </c>
      <c r="AF1123" s="404">
        <f t="shared" si="3435"/>
        <v>0</v>
      </c>
      <c r="AG1123" s="404">
        <f t="shared" si="3435"/>
        <v>0</v>
      </c>
      <c r="AH1123" s="404">
        <f t="shared" si="3435"/>
        <v>0</v>
      </c>
      <c r="AI1123" s="404">
        <f t="shared" si="3435"/>
        <v>0</v>
      </c>
      <c r="AJ1123" s="404">
        <f t="shared" si="3435"/>
        <v>0</v>
      </c>
      <c r="AK1123" s="404">
        <f t="shared" si="3435"/>
        <v>0</v>
      </c>
      <c r="AL1123" s="404">
        <f t="shared" si="3435"/>
        <v>0</v>
      </c>
      <c r="AM1123" s="403">
        <f t="shared" si="3429"/>
        <v>0</v>
      </c>
    </row>
    <row r="1124" spans="2:39" ht="15.75">
      <c r="B1124" s="375" t="s">
        <v>355</v>
      </c>
      <c r="C1124" s="371"/>
      <c r="D1124" s="362"/>
      <c r="E1124" s="360"/>
      <c r="F1124" s="360"/>
      <c r="G1124" s="360"/>
      <c r="H1124" s="360"/>
      <c r="I1124" s="360"/>
      <c r="J1124" s="360"/>
      <c r="K1124" s="360"/>
      <c r="L1124" s="360"/>
      <c r="M1124" s="360"/>
      <c r="N1124" s="360"/>
      <c r="O1124" s="326"/>
      <c r="P1124" s="360"/>
      <c r="Q1124" s="360"/>
      <c r="R1124" s="360"/>
      <c r="S1124" s="362"/>
      <c r="T1124" s="362"/>
      <c r="U1124" s="362"/>
      <c r="V1124" s="362"/>
      <c r="W1124" s="360"/>
      <c r="X1124" s="360"/>
      <c r="Y1124" s="372">
        <f>SUM(Y1114:Y1123)</f>
        <v>0</v>
      </c>
      <c r="Z1124" s="372">
        <f t="shared" ref="Z1124:AE1124" si="3436">SUM(Z1114:Z1123)</f>
        <v>0</v>
      </c>
      <c r="AA1124" s="372">
        <f t="shared" si="3436"/>
        <v>0</v>
      </c>
      <c r="AB1124" s="372">
        <f t="shared" si="3436"/>
        <v>0</v>
      </c>
      <c r="AC1124" s="372">
        <f t="shared" si="3436"/>
        <v>0</v>
      </c>
      <c r="AD1124" s="372">
        <f t="shared" si="3436"/>
        <v>0</v>
      </c>
      <c r="AE1124" s="372">
        <f t="shared" si="3436"/>
        <v>0</v>
      </c>
      <c r="AF1124" s="372">
        <f>SUM(AF1114:AF1123)</f>
        <v>0</v>
      </c>
      <c r="AG1124" s="372">
        <f t="shared" ref="AG1124:AL1124" si="3437">SUM(AG1114:AG1123)</f>
        <v>0</v>
      </c>
      <c r="AH1124" s="372">
        <f t="shared" si="3437"/>
        <v>0</v>
      </c>
      <c r="AI1124" s="372">
        <f t="shared" si="3437"/>
        <v>0</v>
      </c>
      <c r="AJ1124" s="372">
        <f t="shared" si="3437"/>
        <v>0</v>
      </c>
      <c r="AK1124" s="372">
        <f t="shared" si="3437"/>
        <v>0</v>
      </c>
      <c r="AL1124" s="372">
        <f t="shared" si="3437"/>
        <v>0</v>
      </c>
      <c r="AM1124" s="374">
        <f>SUM(AM1114:AM1123)</f>
        <v>0</v>
      </c>
    </row>
    <row r="1125" spans="2:39" ht="15.75">
      <c r="B1125" s="375" t="s">
        <v>354</v>
      </c>
      <c r="C1125" s="371"/>
      <c r="D1125" s="376"/>
      <c r="E1125" s="360"/>
      <c r="F1125" s="360"/>
      <c r="G1125" s="360"/>
      <c r="H1125" s="360"/>
      <c r="I1125" s="360"/>
      <c r="J1125" s="360"/>
      <c r="K1125" s="360"/>
      <c r="L1125" s="360"/>
      <c r="M1125" s="360"/>
      <c r="N1125" s="360"/>
      <c r="O1125" s="326"/>
      <c r="P1125" s="360"/>
      <c r="Q1125" s="360"/>
      <c r="R1125" s="360"/>
      <c r="S1125" s="362"/>
      <c r="T1125" s="362"/>
      <c r="U1125" s="362"/>
      <c r="V1125" s="362"/>
      <c r="W1125" s="360"/>
      <c r="X1125" s="360"/>
      <c r="Y1125" s="373">
        <f>Y1111*Y1113</f>
        <v>0</v>
      </c>
      <c r="Z1125" s="373">
        <f t="shared" ref="Z1125:AE1125" si="3438">Z1111*Z1113</f>
        <v>0</v>
      </c>
      <c r="AA1125" s="373">
        <f>AA1111*AA1113</f>
        <v>0</v>
      </c>
      <c r="AB1125" s="373">
        <f t="shared" si="3438"/>
        <v>0</v>
      </c>
      <c r="AC1125" s="373">
        <f t="shared" si="3438"/>
        <v>0</v>
      </c>
      <c r="AD1125" s="373">
        <f t="shared" si="3438"/>
        <v>0</v>
      </c>
      <c r="AE1125" s="373">
        <f t="shared" si="3438"/>
        <v>0</v>
      </c>
      <c r="AF1125" s="373">
        <f t="shared" ref="AF1125:AL1125" si="3439">AF1111*AF1113</f>
        <v>0</v>
      </c>
      <c r="AG1125" s="373">
        <f t="shared" si="3439"/>
        <v>0</v>
      </c>
      <c r="AH1125" s="373">
        <f t="shared" si="3439"/>
        <v>0</v>
      </c>
      <c r="AI1125" s="373">
        <f t="shared" si="3439"/>
        <v>0</v>
      </c>
      <c r="AJ1125" s="373">
        <f t="shared" si="3439"/>
        <v>0</v>
      </c>
      <c r="AK1125" s="373">
        <f t="shared" si="3439"/>
        <v>0</v>
      </c>
      <c r="AL1125" s="373">
        <f t="shared" si="3439"/>
        <v>0</v>
      </c>
      <c r="AM1125" s="374">
        <f>SUM(Y1125:AL1125)</f>
        <v>0</v>
      </c>
    </row>
    <row r="1126" spans="2:39" ht="15.75">
      <c r="B1126" s="375" t="s">
        <v>353</v>
      </c>
      <c r="C1126" s="371"/>
      <c r="D1126" s="376"/>
      <c r="E1126" s="360"/>
      <c r="F1126" s="360"/>
      <c r="G1126" s="360"/>
      <c r="H1126" s="360"/>
      <c r="I1126" s="360"/>
      <c r="J1126" s="360"/>
      <c r="K1126" s="360"/>
      <c r="L1126" s="360"/>
      <c r="M1126" s="360"/>
      <c r="N1126" s="360"/>
      <c r="O1126" s="326"/>
      <c r="P1126" s="360"/>
      <c r="Q1126" s="360"/>
      <c r="R1126" s="360"/>
      <c r="S1126" s="376"/>
      <c r="T1126" s="376"/>
      <c r="U1126" s="376"/>
      <c r="V1126" s="376"/>
      <c r="W1126" s="360"/>
      <c r="X1126" s="360"/>
      <c r="Y1126" s="377"/>
      <c r="Z1126" s="377"/>
      <c r="AA1126" s="377"/>
      <c r="AB1126" s="377"/>
      <c r="AC1126" s="377"/>
      <c r="AD1126" s="377"/>
      <c r="AE1126" s="377"/>
      <c r="AF1126" s="377"/>
      <c r="AG1126" s="377"/>
      <c r="AH1126" s="377"/>
      <c r="AI1126" s="377"/>
      <c r="AJ1126" s="377"/>
      <c r="AK1126" s="377"/>
      <c r="AL1126" s="377"/>
      <c r="AM1126" s="374">
        <f>AM1124-AM1125</f>
        <v>0</v>
      </c>
    </row>
    <row r="1127" spans="2:39">
      <c r="B1127" s="407"/>
      <c r="C1127" s="471"/>
      <c r="D1127" s="471"/>
      <c r="E1127" s="472"/>
      <c r="F1127" s="472"/>
      <c r="G1127" s="472"/>
      <c r="H1127" s="472"/>
      <c r="I1127" s="472"/>
      <c r="J1127" s="472"/>
      <c r="K1127" s="472"/>
      <c r="L1127" s="472"/>
      <c r="M1127" s="472"/>
      <c r="N1127" s="472"/>
      <c r="O1127" s="473"/>
      <c r="P1127" s="472"/>
      <c r="Q1127" s="472"/>
      <c r="R1127" s="472"/>
      <c r="S1127" s="471"/>
      <c r="T1127" s="474"/>
      <c r="U1127" s="471"/>
      <c r="V1127" s="471"/>
      <c r="W1127" s="472"/>
      <c r="X1127" s="472"/>
      <c r="Y1127" s="475"/>
      <c r="Z1127" s="475"/>
      <c r="AA1127" s="475"/>
      <c r="AB1127" s="475"/>
      <c r="AC1127" s="475"/>
      <c r="AD1127" s="475"/>
      <c r="AE1127" s="475"/>
      <c r="AF1127" s="475"/>
      <c r="AG1127" s="475"/>
      <c r="AH1127" s="475"/>
      <c r="AI1127" s="475"/>
      <c r="AJ1127" s="475"/>
      <c r="AK1127" s="475"/>
      <c r="AL1127" s="475"/>
      <c r="AM1127" s="412"/>
    </row>
    <row r="1128" spans="2:39" ht="19.5" customHeight="1">
      <c r="B1128" s="394" t="s">
        <v>226</v>
      </c>
      <c r="C1128" s="413"/>
      <c r="D1128" s="414"/>
      <c r="E1128" s="414"/>
      <c r="F1128" s="414"/>
      <c r="G1128" s="414"/>
      <c r="H1128" s="414"/>
      <c r="I1128" s="414"/>
      <c r="J1128" s="414"/>
      <c r="K1128" s="414"/>
      <c r="L1128" s="414"/>
      <c r="M1128" s="414"/>
      <c r="N1128" s="414"/>
      <c r="O1128" s="414"/>
      <c r="P1128" s="414"/>
      <c r="Q1128" s="414"/>
      <c r="R1128" s="414"/>
      <c r="S1128" s="397"/>
      <c r="T1128" s="398"/>
      <c r="U1128" s="414"/>
      <c r="V1128" s="414"/>
      <c r="W1128" s="414"/>
      <c r="X1128" s="414"/>
      <c r="Y1128" s="435"/>
      <c r="Z1128" s="435"/>
      <c r="AA1128" s="435"/>
      <c r="AB1128" s="435"/>
      <c r="AC1128" s="435"/>
      <c r="AD1128" s="435"/>
      <c r="AE1128" s="435"/>
      <c r="AF1128" s="435"/>
      <c r="AG1128" s="435"/>
      <c r="AH1128" s="435"/>
      <c r="AI1128" s="435"/>
      <c r="AJ1128" s="435"/>
      <c r="AK1128" s="435"/>
      <c r="AL1128" s="435"/>
      <c r="AM1128" s="415"/>
    </row>
    <row r="1130" spans="2:39">
      <c r="B1130" s="626" t="s">
        <v>588</v>
      </c>
    </row>
  </sheetData>
  <sheetProtection formatCells="0" formatColumns="0" formatRows="0" insertColumns="0" insertRows="0" insertHyperlinks="0" deleteColumns="0" deleteRows="0" sort="0" autoFilter="0" pivotTables="0"/>
  <mergeCells count="45">
    <mergeCell ref="Y949:AM949"/>
    <mergeCell ref="P583:X583"/>
    <mergeCell ref="B766:B767"/>
    <mergeCell ref="C766:C767"/>
    <mergeCell ref="E766:M766"/>
    <mergeCell ref="N766:N767"/>
    <mergeCell ref="P766:X766"/>
    <mergeCell ref="Y766:AM766"/>
    <mergeCell ref="Y583:AM583"/>
    <mergeCell ref="P949:X949"/>
    <mergeCell ref="N949:N950"/>
    <mergeCell ref="B949:B950"/>
    <mergeCell ref="C949:C950"/>
    <mergeCell ref="E949:M949"/>
    <mergeCell ref="C400:C401"/>
    <mergeCell ref="E400:M400"/>
    <mergeCell ref="N400:N401"/>
    <mergeCell ref="B583:B584"/>
    <mergeCell ref="C583:C584"/>
    <mergeCell ref="E583:M583"/>
    <mergeCell ref="N583:N584"/>
    <mergeCell ref="B400:B401"/>
    <mergeCell ref="B217:B218"/>
    <mergeCell ref="C217:C218"/>
    <mergeCell ref="E217:M217"/>
    <mergeCell ref="N217:N218"/>
    <mergeCell ref="P217:X217"/>
    <mergeCell ref="Y400:AM400"/>
    <mergeCell ref="Y217:AM217"/>
    <mergeCell ref="N34:N35"/>
    <mergeCell ref="P34:X34"/>
    <mergeCell ref="Y34:AM34"/>
    <mergeCell ref="P400:X400"/>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hyperlink ref="C25" location="Table_5_b.__2016_Lost_Revenues_Work_Form" display="Table 5-b.  2016 Lost Revenues "/>
    <hyperlink ref="C26" location="Table_5_c.__2017_Lost_Revenues_Work_Form" display="Table 5-c.  2017 Lost Revenues "/>
    <hyperlink ref="C27" location="Table_5_d.__2018_Lost_Revenues_Work_Form" display="Table 5-d.  2018 Lost Revenues "/>
    <hyperlink ref="D582" location="'5.  2015-2020 LRAM'!A1" display="Return to top"/>
    <hyperlink ref="C28" location="Table_5_e.__2019_Lost_Revenues_Work_Form" display="Table 5-e.  2019 Lost Revenues"/>
    <hyperlink ref="C29" location="Table_5_f.__2020_Lost_Revenues_Work_Form" display="Table 5-f.  2020 Lost Revenues"/>
    <hyperlink ref="D216" location="'5.  2015-2020 LRAM'!A1" display="Return to top"/>
    <hyperlink ref="D399" location="'5.  2015-2020 LRAM'!A1" display="Return to top"/>
    <hyperlink ref="D765" location="'5.  2015-2020 LRAM'!A1" display="Return to top"/>
    <hyperlink ref="D948" location="'5.  2015-2020 LRAM'!A1" display="Return to top"/>
    <hyperlink ref="B1130" location="'5.  2015-2020 LRAM'!A1" display="Return to top"/>
    <hyperlink ref="D33" location="'7-e.  2015'!A1" display="Go to Persistence Report"/>
    <hyperlink ref="F216" location="'7-f.  2016'!A1" display="Go to Persistence Report"/>
    <hyperlink ref="F399" location="'7-g.  2017'!A1" display="Go to Persistence Report"/>
    <hyperlink ref="F582" location="'7-h.  2018'!A1" display="Go to Persistence Report"/>
    <hyperlink ref="F765" location="'7-i.  2019'!A1" display="Go to Persistence Report"/>
    <hyperlink ref="F948" location="'7-j.  2020'!A1" display="Go to Persistence Report"/>
  </hyperlinks>
  <pageMargins left="0.70866141732283472" right="0.70866141732283472" top="0.74803149606299213" bottom="0.74803149606299213" header="0.31496062992125984" footer="0.31496062992125984"/>
  <pageSetup scale="23" fitToHeight="0" orientation="landscape" r:id="rId1"/>
  <headerFooter>
    <oddFooter>&amp;R&amp;P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99FA68A33C724FA894CDAF43EEA7C7" ma:contentTypeVersion="4" ma:contentTypeDescription="Create a new document." ma:contentTypeScope="" ma:versionID="cd836efc06b95b323159f4e65df5269c">
  <xsd:schema xmlns:xsd="http://www.w3.org/2001/XMLSchema" xmlns:xs="http://www.w3.org/2001/XMLSchema" xmlns:p="http://schemas.microsoft.com/office/2006/metadata/properties" xmlns:ns2="c7144278-a604-49a7-8187-9642ca59cb21" xmlns:ns3="01f4ed2e-8ed5-4f01-addc-53cbf92106b5" targetNamespace="http://schemas.microsoft.com/office/2006/metadata/properties" ma:root="true" ma:fieldsID="6b3309542ef24b8ba8d273685ad379e3" ns2:_="" ns3:_="">
    <xsd:import namespace="c7144278-a604-49a7-8187-9642ca59cb21"/>
    <xsd:import namespace="01f4ed2e-8ed5-4f01-addc-53cbf92106b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144278-a604-49a7-8187-9642ca59cb2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1f4ed2e-8ed5-4f01-addc-53cbf92106b5"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DDF5D99-1923-4B8A-8569-1C8BCC77E9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144278-a604-49a7-8187-9642ca59cb21"/>
    <ds:schemaRef ds:uri="01f4ed2e-8ed5-4f01-addc-53cbf92106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E8AB3EF-0D59-4B6F-9E74-D9B2DAE7E09B}">
  <ds:schemaRefs>
    <ds:schemaRef ds:uri="http://schemas.microsoft.com/sharepoint/v3/contenttype/forms"/>
  </ds:schemaRefs>
</ds:datastoreItem>
</file>

<file path=customXml/itemProps3.xml><?xml version="1.0" encoding="utf-8"?>
<ds:datastoreItem xmlns:ds="http://schemas.openxmlformats.org/officeDocument/2006/customXml" ds:itemID="{ECD1B58E-D334-41C1-B808-AEAAEFA37D2B}">
  <ds:schemaRefs>
    <ds:schemaRef ds:uri="http://schemas.microsoft.com/office/infopath/2007/PartnerControls"/>
    <ds:schemaRef ds:uri="http://schemas.microsoft.com/office/2006/documentManagement/types"/>
    <ds:schemaRef ds:uri="http://purl.org/dc/terms/"/>
    <ds:schemaRef ds:uri="http://purl.org/dc/elements/1.1/"/>
    <ds:schemaRef ds:uri="http://www.w3.org/XML/1998/namespace"/>
    <ds:schemaRef ds:uri="c7144278-a604-49a7-8187-9642ca59cb21"/>
    <ds:schemaRef ds:uri="http://purl.org/dc/dcmitype/"/>
    <ds:schemaRef ds:uri="http://schemas.openxmlformats.org/package/2006/metadata/core-properties"/>
    <ds:schemaRef ds:uri="01f4ed2e-8ed5-4f01-addc-53cbf92106b5"/>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26</vt:i4>
      </vt:variant>
    </vt:vector>
  </HeadingPairs>
  <TitlesOfParts>
    <vt:vector size="48" baseType="lpstr">
      <vt:lpstr>Contents Navigator</vt:lpstr>
      <vt:lpstr>LRAMVA Schematic</vt:lpstr>
      <vt:lpstr>DropDownList</vt:lpstr>
      <vt:lpstr>1.  LRAMVA Summary</vt:lpstr>
      <vt:lpstr>1-a.  Summary of Changes</vt:lpstr>
      <vt:lpstr>2. LRAMVA Threshold</vt:lpstr>
      <vt:lpstr>3.  Distribution Rates</vt:lpstr>
      <vt:lpstr>4.  2011-2014 LRAM</vt:lpstr>
      <vt:lpstr>5.  2015-2020 LRAM</vt:lpstr>
      <vt:lpstr>6.  Carrying Charges</vt:lpstr>
      <vt:lpstr>7. Persistence Data</vt:lpstr>
      <vt:lpstr>7-a.  2011</vt:lpstr>
      <vt:lpstr>7-b.  2012</vt:lpstr>
      <vt:lpstr>7-c.  2013</vt:lpstr>
      <vt:lpstr>7-d.  2014</vt:lpstr>
      <vt:lpstr>7-e.  2015</vt:lpstr>
      <vt:lpstr>7-f.  2016</vt:lpstr>
      <vt:lpstr>8. Street lighting</vt:lpstr>
      <vt:lpstr>7-g.  2017</vt:lpstr>
      <vt:lpstr>7-h.  2018</vt:lpstr>
      <vt:lpstr>7-i.  2019</vt:lpstr>
      <vt:lpstr>7-j.  2020</vt:lpstr>
      <vt:lpstr>'1.  LRAMVA Summary'!Print_Area</vt:lpstr>
      <vt:lpstr>'2. LRAMVA Threshold'!Print_Area</vt:lpstr>
      <vt:lpstr>'3.  Distribution Rates'!Print_Area</vt:lpstr>
      <vt:lpstr>'4.  2011-2014 LRAM'!Print_Area</vt:lpstr>
      <vt:lpstr>'5.  2015-2020 LRAM'!Print_Area</vt:lpstr>
      <vt:lpstr>'6.  Carrying Charges'!Print_Area</vt:lpstr>
      <vt:lpstr>'7-a.  2011'!Print_Area</vt:lpstr>
      <vt:lpstr>'7-d.  2014'!Print_Area</vt:lpstr>
      <vt:lpstr>'7-e.  2015'!Print_Area</vt:lpstr>
      <vt:lpstr>'7-f.  2016'!Print_Area</vt:lpstr>
      <vt:lpstr>'Contents Navigator'!Print_Area</vt:lpstr>
      <vt:lpstr>'LRAMVA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OEB Staff</dc:creator>
  <cp:lastModifiedBy>William Cheng</cp:lastModifiedBy>
  <cp:lastPrinted>2017-12-15T15:25:42Z</cp:lastPrinted>
  <dcterms:created xsi:type="dcterms:W3CDTF">2012-03-05T18:56:04Z</dcterms:created>
  <dcterms:modified xsi:type="dcterms:W3CDTF">2018-04-16T13:35:21Z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0x0101004E99FA68A33C724FA894CDAF43EEA7C7</vt:lpwstr>
  </property>
</Properties>
</file>