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0520" windowHeight="3912" activeTab="1"/>
  </bookViews>
  <sheets>
    <sheet name="HRZ" sheetId="5" r:id="rId1"/>
    <sheet name="BRZ" sheetId="7" r:id="rId2"/>
    <sheet name="PRZ" sheetId="3" r:id="rId3"/>
    <sheet name="ERZ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1">[2]List99!$A$288:$F$346,[2]List99!#REF!,[2]List99!$A$350:$F$466</definedName>
    <definedName name="asasd" localSheetId="2">[2]List99!$A$288:$F$346,[2]List99!#REF!,[2]List99!$A$350:$F$466</definedName>
    <definedName name="asasd">[2]List99!$A$288:$F$346,[2]List99!#REF!,[2]List99!$A$350:$F$466</definedName>
    <definedName name="budget" localSheetId="1">'[5]E&amp;O Comparison'!#REF!</definedName>
    <definedName name="budget" localSheetId="2">'[5]E&amp;O Comparison'!#REF!</definedName>
    <definedName name="budget">'[5]E&amp;O Comparison'!#REF!</definedName>
    <definedName name="Budget3" localSheetId="1">'[5]E&amp;O Comparison'!#REF!</definedName>
    <definedName name="Budget3" localSheetId="2">'[5]E&amp;O Comparison'!#REF!</definedName>
    <definedName name="Budget3">'[5]E&amp;O Comparison'!#REF!</definedName>
    <definedName name="Budget4" localSheetId="1">'[5]E&amp;O Comparison'!#REF!</definedName>
    <definedName name="Budget4" localSheetId="2">'[5]E&amp;O Comparison'!#REF!</definedName>
    <definedName name="Budget4">'[5]E&amp;O Comparison'!#REF!</definedName>
    <definedName name="Budget5" localSheetId="1">'[5]E&amp;O Comparison'!#REF!</definedName>
    <definedName name="Budget5" localSheetId="2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1">#REF!</definedName>
    <definedName name="CDM_2007" localSheetId="2">#REF!</definedName>
    <definedName name="CDM_2007">#REF!</definedName>
    <definedName name="contactf" localSheetId="1">#REF!</definedName>
    <definedName name="contactf" localSheetId="2">#REF!</definedName>
    <definedName name="contactf">#REF!</definedName>
    <definedName name="COVER">[6]SUM95!$AV$14:$BF$37,[6]SUM95!$AV$40:$BF$58</definedName>
    <definedName name="distribution" localSheetId="1">[2]List99!$A$288:$F$346,[2]List99!#REF!,[2]List99!$A$350:$F$466</definedName>
    <definedName name="distribution" localSheetId="2">[2]List99!$A$288:$F$346,[2]List99!#REF!,[2]List99!$A$350:$F$466</definedName>
    <definedName name="distribution">[2]List99!$A$288:$F$346,[2]List99!#REF!,[2]List99!$A$350:$F$466</definedName>
    <definedName name="EDR_06_OthInfo" localSheetId="1">'[7]4. 2006 Smart Meter Information'!#REF!</definedName>
    <definedName name="EDR_06_OthInfo" localSheetId="2">'[7]4. 2006 Smart Meter Information'!#REF!</definedName>
    <definedName name="EDR_06_OthInfo">'[7]4. 2006 Smart Meter Information'!#REF!</definedName>
    <definedName name="EDR06Tariffs" localSheetId="1">'[7]3. 2006 Tariff Sheet'!#REF!</definedName>
    <definedName name="EDR06Tariffs" localSheetId="2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1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2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1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1">#REF!</definedName>
    <definedName name="hello" localSheetId="2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1">#REF!</definedName>
    <definedName name="Incr2000" localSheetId="2">#REF!</definedName>
    <definedName name="Incr2000">#REF!</definedName>
    <definedName name="increase" localSheetId="1">#REF!</definedName>
    <definedName name="increase" localSheetId="2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1">'[5]E&amp;O Comparison'!#REF!</definedName>
    <definedName name="jjj" localSheetId="2">'[5]E&amp;O Comparison'!#REF!</definedName>
    <definedName name="jjj">'[5]E&amp;O Comparison'!#REF!</definedName>
    <definedName name="john" localSheetId="1">'[5]E&amp;O Comparison'!#REF!</definedName>
    <definedName name="john" localSheetId="2">'[5]E&amp;O Comparison'!#REF!</definedName>
    <definedName name="john">'[5]E&amp;O Comparison'!#REF!</definedName>
    <definedName name="LastSheet" hidden="1">"Total Bill Impacts_All Customer"</definedName>
    <definedName name="LIMIT" localSheetId="1">#REF!</definedName>
    <definedName name="LIMIT" localSheetId="2">#REF!</definedName>
    <definedName name="LIMIT">#REF!</definedName>
    <definedName name="list" localSheetId="1">[2]List99!$A$1:$F$59,[2]List99!$A$60:$F$111,[2]List99!#REF!,[2]List99!$A$112:$F$164,[2]List99!$A$165:$F$228,[2]List99!$A$229:$F$287,[2]List99!$A$467:$F$519,[2]List99!$A$288:$F$346,[2]List99!#REF!,[2]List99!$A$350:$F$466</definedName>
    <definedName name="list" localSheetId="2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1">#REF!</definedName>
    <definedName name="man_beg_bud" localSheetId="2">#REF!</definedName>
    <definedName name="man_beg_bud">#REF!</definedName>
    <definedName name="man_end_bud" localSheetId="1">#REF!</definedName>
    <definedName name="man_end_bud" localSheetId="2">#REF!</definedName>
    <definedName name="man_end_bud">#REF!</definedName>
    <definedName name="man12ACT" localSheetId="1">#REF!</definedName>
    <definedName name="man12ACT" localSheetId="2">#REF!</definedName>
    <definedName name="man12ACT">#REF!</definedName>
    <definedName name="MANBUD" localSheetId="1">#REF!</definedName>
    <definedName name="MANBUD" localSheetId="2">#REF!</definedName>
    <definedName name="MANBUD">#REF!</definedName>
    <definedName name="manCYACT" localSheetId="1">#REF!</definedName>
    <definedName name="manCYACT" localSheetId="2">#REF!</definedName>
    <definedName name="manCYACT">#REF!</definedName>
    <definedName name="manCYBUD" localSheetId="1">#REF!</definedName>
    <definedName name="manCYBUD" localSheetId="2">#REF!</definedName>
    <definedName name="manCYBUD">#REF!</definedName>
    <definedName name="manCYF" localSheetId="1">#REF!</definedName>
    <definedName name="manCYF" localSheetId="2">#REF!</definedName>
    <definedName name="manCYF">#REF!</definedName>
    <definedName name="MANEND" localSheetId="1">#REF!</definedName>
    <definedName name="MANEND" localSheetId="2">#REF!</definedName>
    <definedName name="MANEND">#REF!</definedName>
    <definedName name="manNYbud" localSheetId="1">#REF!</definedName>
    <definedName name="manNYbud" localSheetId="2">#REF!</definedName>
    <definedName name="manNYbud">#REF!</definedName>
    <definedName name="manpower_costs" localSheetId="1">#REF!</definedName>
    <definedName name="manpower_costs" localSheetId="2">#REF!</definedName>
    <definedName name="manpower_costs">#REF!</definedName>
    <definedName name="manPYACT" localSheetId="1">#REF!</definedName>
    <definedName name="manPYACT" localSheetId="2">#REF!</definedName>
    <definedName name="manPYACT">#REF!</definedName>
    <definedName name="MANSTART" localSheetId="1">#REF!</definedName>
    <definedName name="MANSTART" localSheetId="2">#REF!</definedName>
    <definedName name="MANSTART">#REF!</definedName>
    <definedName name="mat_beg_bud" localSheetId="1">#REF!</definedName>
    <definedName name="mat_beg_bud" localSheetId="2">#REF!</definedName>
    <definedName name="mat_beg_bud">#REF!</definedName>
    <definedName name="mat_end_bud" localSheetId="1">#REF!</definedName>
    <definedName name="mat_end_bud" localSheetId="2">#REF!</definedName>
    <definedName name="mat_end_bud">#REF!</definedName>
    <definedName name="mat12ACT" localSheetId="1">#REF!</definedName>
    <definedName name="mat12ACT" localSheetId="2">#REF!</definedName>
    <definedName name="mat12ACT">#REF!</definedName>
    <definedName name="MATBUD" localSheetId="1">#REF!</definedName>
    <definedName name="MATBUD" localSheetId="2">#REF!</definedName>
    <definedName name="MATBUD">#REF!</definedName>
    <definedName name="matCYACT" localSheetId="1">#REF!</definedName>
    <definedName name="matCYACT" localSheetId="2">#REF!</definedName>
    <definedName name="matCYACT">#REF!</definedName>
    <definedName name="matCYBUD" localSheetId="1">#REF!</definedName>
    <definedName name="matCYBUD" localSheetId="2">#REF!</definedName>
    <definedName name="matCYBUD">#REF!</definedName>
    <definedName name="matCYF" localSheetId="1">#REF!</definedName>
    <definedName name="matCYF" localSheetId="2">#REF!</definedName>
    <definedName name="matCYF">#REF!</definedName>
    <definedName name="MATEND" localSheetId="1">#REF!</definedName>
    <definedName name="MATEND" localSheetId="2">#REF!</definedName>
    <definedName name="MATEND">#REF!</definedName>
    <definedName name="material_costs" localSheetId="1">#REF!</definedName>
    <definedName name="material_costs" localSheetId="2">#REF!</definedName>
    <definedName name="material_costs">#REF!</definedName>
    <definedName name="matNYbud" localSheetId="1">#REF!</definedName>
    <definedName name="matNYbud" localSheetId="2">#REF!</definedName>
    <definedName name="matNYbud">#REF!</definedName>
    <definedName name="matPYACT" localSheetId="1">#REF!</definedName>
    <definedName name="matPYACT" localSheetId="2">#REF!</definedName>
    <definedName name="matPYACT">#REF!</definedName>
    <definedName name="MATSTART" localSheetId="1">#REF!</definedName>
    <definedName name="MATSTART" localSheetId="2">#REF!</definedName>
    <definedName name="MATSTART">#REF!</definedName>
    <definedName name="Model_Organization" localSheetId="1">#REF!</definedName>
    <definedName name="Model_Organization" localSheetId="2">#REF!</definedName>
    <definedName name="Model_Organization">#REF!</definedName>
    <definedName name="MofF" localSheetId="1">#REF!</definedName>
    <definedName name="MofF" localSheetId="2">#REF!</definedName>
    <definedName name="MofF">#REF!</definedName>
    <definedName name="NONBENF" localSheetId="1">#REF!</definedName>
    <definedName name="NONBENF" localSheetId="2">#REF!</definedName>
    <definedName name="NONBENF">#REF!</definedName>
    <definedName name="nonreg" localSheetId="1">#REF!</definedName>
    <definedName name="nonreg" localSheetId="2">#REF!</definedName>
    <definedName name="nonreg">#REF!</definedName>
    <definedName name="nonregf" localSheetId="1">#REF!</definedName>
    <definedName name="nonregf" localSheetId="2">#REF!</definedName>
    <definedName name="nonregf">#REF!</definedName>
    <definedName name="note5d" localSheetId="1">#REF!</definedName>
    <definedName name="note5d" localSheetId="2">#REF!</definedName>
    <definedName name="note5d">#REF!</definedName>
    <definedName name="oth_beg_bud" localSheetId="1">#REF!</definedName>
    <definedName name="oth_beg_bud" localSheetId="2">#REF!</definedName>
    <definedName name="oth_beg_bud">#REF!</definedName>
    <definedName name="oth_end_bud" localSheetId="1">#REF!</definedName>
    <definedName name="oth_end_bud" localSheetId="2">#REF!</definedName>
    <definedName name="oth_end_bud">#REF!</definedName>
    <definedName name="oth12ACT" localSheetId="1">#REF!</definedName>
    <definedName name="oth12ACT" localSheetId="2">#REF!</definedName>
    <definedName name="oth12ACT">#REF!</definedName>
    <definedName name="othCYACT" localSheetId="1">#REF!</definedName>
    <definedName name="othCYACT" localSheetId="2">#REF!</definedName>
    <definedName name="othCYACT">#REF!</definedName>
    <definedName name="othCYBUD" localSheetId="1">#REF!</definedName>
    <definedName name="othCYBUD" localSheetId="2">#REF!</definedName>
    <definedName name="othCYBUD">#REF!</definedName>
    <definedName name="othCYF" localSheetId="1">#REF!</definedName>
    <definedName name="othCYF" localSheetId="2">#REF!</definedName>
    <definedName name="othCYF">#REF!</definedName>
    <definedName name="OTHEND" localSheetId="1">#REF!</definedName>
    <definedName name="OTHEND" localSheetId="2">#REF!</definedName>
    <definedName name="OTHEND">#REF!</definedName>
    <definedName name="other_costs" localSheetId="1">#REF!</definedName>
    <definedName name="other_costs" localSheetId="2">#REF!</definedName>
    <definedName name="other_costs">#REF!</definedName>
    <definedName name="OTHERBUD" localSheetId="1">#REF!</definedName>
    <definedName name="OTHERBUD" localSheetId="2">#REF!</definedName>
    <definedName name="OTHERBUD">#REF!</definedName>
    <definedName name="OtherRateCharges" localSheetId="1">#REF!</definedName>
    <definedName name="OtherRateCharges" localSheetId="2">#REF!</definedName>
    <definedName name="OtherRateCharges">#REF!</definedName>
    <definedName name="othNYbud" localSheetId="1">#REF!</definedName>
    <definedName name="othNYbud" localSheetId="2">#REF!</definedName>
    <definedName name="othNYbud">#REF!</definedName>
    <definedName name="othPYACT" localSheetId="1">#REF!</definedName>
    <definedName name="othPYACT" localSheetId="2">#REF!</definedName>
    <definedName name="othPYACT">#REF!</definedName>
    <definedName name="OTHSTART" localSheetId="1">#REF!</definedName>
    <definedName name="OTHSTART" localSheetId="2">#REF!</definedName>
    <definedName name="OTHSTART">#REF!</definedName>
    <definedName name="page3" localSheetId="1">[8]RPCAP97!#REF!</definedName>
    <definedName name="page3" localSheetId="2">[8]RPCAP97!#REF!</definedName>
    <definedName name="page3">[8]RPCAP97!#REF!</definedName>
    <definedName name="page7a" localSheetId="1">[8]RPCAP97!#REF!</definedName>
    <definedName name="page7a" localSheetId="2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1">#REF!</definedName>
    <definedName name="PriceCapParams" localSheetId="2">#REF!</definedName>
    <definedName name="PriceCapParams">#REF!</definedName>
    <definedName name="primary" localSheetId="1">[2]List99!$A$288:$F$346,[2]List99!#REF!,[2]List99!$A$350:$F$466</definedName>
    <definedName name="primary" localSheetId="2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 localSheetId="0">HRZ!$B$1:$M$15</definedName>
    <definedName name="_xlnm.Print_Area">#REF!</definedName>
    <definedName name="print_end" localSheetId="1">#REF!</definedName>
    <definedName name="print_end" localSheetId="2">#REF!</definedName>
    <definedName name="print_end">#REF!</definedName>
    <definedName name="Qend">'[15]RSVA &amp; Other'!$A$3</definedName>
    <definedName name="Rate_Riders" localSheetId="1">#REF!</definedName>
    <definedName name="Rate_Riders" localSheetId="2">#REF!</definedName>
    <definedName name="Rate_Riders">#REF!</definedName>
    <definedName name="Ratebase" localSheetId="1">#REF!</definedName>
    <definedName name="Ratebase" localSheetId="2">#REF!</definedName>
    <definedName name="Ratebase">#REF!</definedName>
    <definedName name="rearrange95">[6]SUM95!$A$75:$I$109,[6]SUM95!$A$110:$I$141,[6]SUM95!$A$142:$I$177</definedName>
    <definedName name="RPP_Data" localSheetId="1">#REF!</definedName>
    <definedName name="RPP_Data" localSheetId="2">#REF!</definedName>
    <definedName name="RPP_Data">#REF!</definedName>
    <definedName name="SALBENF" localSheetId="1">#REF!</definedName>
    <definedName name="SALBENF" localSheetId="2">#REF!</definedName>
    <definedName name="SALBENF">#REF!</definedName>
    <definedName name="salreg" localSheetId="1">#REF!</definedName>
    <definedName name="salreg" localSheetId="2">#REF!</definedName>
    <definedName name="salreg">#REF!</definedName>
    <definedName name="SALREGF" localSheetId="1">#REF!</definedName>
    <definedName name="SALREGF" localSheetId="2">#REF!</definedName>
    <definedName name="SALREGF">#REF!</definedName>
    <definedName name="subtrans" localSheetId="1">[2]List99!$A$1:$F$59,[2]List99!$A$60:$F$111,[2]List99!#REF!,[2]List99!$A$112:$F$164,[2]List99!$A$165:$F$228</definedName>
    <definedName name="subtrans" localSheetId="2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1">#REF!</definedName>
    <definedName name="Surtax" localSheetId="2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1">#REF!</definedName>
    <definedName name="TEMPA" localSheetId="2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1">#REF!</definedName>
    <definedName name="total_dept" localSheetId="2">#REF!</definedName>
    <definedName name="total_dept">#REF!</definedName>
    <definedName name="total_manpower" localSheetId="1">#REF!</definedName>
    <definedName name="total_manpower" localSheetId="2">#REF!</definedName>
    <definedName name="total_manpower">#REF!</definedName>
    <definedName name="total_material" localSheetId="1">#REF!</definedName>
    <definedName name="total_material" localSheetId="2">#REF!</definedName>
    <definedName name="total_material">#REF!</definedName>
    <definedName name="total_other" localSheetId="1">#REF!</definedName>
    <definedName name="total_other" localSheetId="2">#REF!</definedName>
    <definedName name="total_other">#REF!</definedName>
    <definedName name="total_transportation" localSheetId="1">#REF!</definedName>
    <definedName name="total_transportation" localSheetId="2">#REF!</definedName>
    <definedName name="total_transportation">#REF!</definedName>
    <definedName name="TRANBUD" localSheetId="1">#REF!</definedName>
    <definedName name="TRANBUD" localSheetId="2">#REF!</definedName>
    <definedName name="TRANBUD">#REF!</definedName>
    <definedName name="TRANEND" localSheetId="1">#REF!</definedName>
    <definedName name="TRANEND" localSheetId="2">#REF!</definedName>
    <definedName name="TRANEND">#REF!</definedName>
    <definedName name="transportation_costs" localSheetId="1">#REF!</definedName>
    <definedName name="transportation_costs" localSheetId="2">#REF!</definedName>
    <definedName name="transportation_costs">#REF!</definedName>
    <definedName name="TRANSTART" localSheetId="1">#REF!</definedName>
    <definedName name="TRANSTART" localSheetId="2">#REF!</definedName>
    <definedName name="TRANSTART">#REF!</definedName>
    <definedName name="trn_beg_bud" localSheetId="1">#REF!</definedName>
    <definedName name="trn_beg_bud" localSheetId="2">#REF!</definedName>
    <definedName name="trn_beg_bud">#REF!</definedName>
    <definedName name="trn_end_bud" localSheetId="1">#REF!</definedName>
    <definedName name="trn_end_bud" localSheetId="2">#REF!</definedName>
    <definedName name="trn_end_bud">#REF!</definedName>
    <definedName name="trn12ACT" localSheetId="1">#REF!</definedName>
    <definedName name="trn12ACT" localSheetId="2">#REF!</definedName>
    <definedName name="trn12ACT">#REF!</definedName>
    <definedName name="trnCYACT" localSheetId="1">#REF!</definedName>
    <definedName name="trnCYACT" localSheetId="2">#REF!</definedName>
    <definedName name="trnCYACT">#REF!</definedName>
    <definedName name="trnCYBUD" localSheetId="1">#REF!</definedName>
    <definedName name="trnCYBUD" localSheetId="2">#REF!</definedName>
    <definedName name="trnCYBUD">#REF!</definedName>
    <definedName name="trnCYF" localSheetId="1">#REF!</definedName>
    <definedName name="trnCYF" localSheetId="2">#REF!</definedName>
    <definedName name="trnCYF">#REF!</definedName>
    <definedName name="trnNYbud" localSheetId="1">#REF!</definedName>
    <definedName name="trnNYbud" localSheetId="2">#REF!</definedName>
    <definedName name="trnNYbud">#REF!</definedName>
    <definedName name="trnPYACT" localSheetId="1">#REF!</definedName>
    <definedName name="trnPYACT" localSheetId="2">#REF!</definedName>
    <definedName name="trnPYACT">#REF!</definedName>
    <definedName name="Utility">[10]Financials!$A$1</definedName>
    <definedName name="UtilityInfo" localSheetId="1">#REF!</definedName>
    <definedName name="UtilityInfo" localSheetId="2">#REF!</definedName>
    <definedName name="UtilityInfo">#REF!</definedName>
    <definedName name="utitliy1">[18]Financials!$A$1</definedName>
    <definedName name="WAGBENF" localSheetId="1">#REF!</definedName>
    <definedName name="WAGBENF" localSheetId="2">#REF!</definedName>
    <definedName name="WAGBENF">#REF!</definedName>
    <definedName name="wagdob" localSheetId="1">#REF!</definedName>
    <definedName name="wagdob" localSheetId="2">#REF!</definedName>
    <definedName name="wagdob">#REF!</definedName>
    <definedName name="wagdobf" localSheetId="1">#REF!</definedName>
    <definedName name="wagdobf" localSheetId="2">#REF!</definedName>
    <definedName name="wagdobf">#REF!</definedName>
    <definedName name="wagreg" localSheetId="1">#REF!</definedName>
    <definedName name="wagreg" localSheetId="2">#REF!</definedName>
    <definedName name="wagreg">#REF!</definedName>
    <definedName name="wagregf" localSheetId="1">#REF!</definedName>
    <definedName name="wagregf" localSheetId="2">#REF!</definedName>
    <definedName name="wagregf">#REF!</definedName>
    <definedName name="Z_Factor_Analysis" localSheetId="1">#REF!</definedName>
    <definedName name="Z_Factor_Analysis" localSheetId="2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M13" i="4" l="1"/>
  <c r="M12" i="4"/>
  <c r="M11" i="4"/>
  <c r="M10" i="4"/>
  <c r="M9" i="4"/>
  <c r="M8" i="4"/>
  <c r="M7" i="4"/>
  <c r="K8" i="4"/>
  <c r="K9" i="4"/>
  <c r="K10" i="4"/>
  <c r="K11" i="4"/>
  <c r="K12" i="4"/>
  <c r="K13" i="4"/>
  <c r="K7" i="4"/>
  <c r="M13" i="3"/>
  <c r="M12" i="3"/>
  <c r="M11" i="3"/>
  <c r="M10" i="3"/>
  <c r="M9" i="3"/>
  <c r="M8" i="3"/>
  <c r="M7" i="3"/>
  <c r="K8" i="3"/>
  <c r="K9" i="3"/>
  <c r="K10" i="3"/>
  <c r="K11" i="3"/>
  <c r="K12" i="3"/>
  <c r="K13" i="3"/>
  <c r="K7" i="3"/>
  <c r="M15" i="7"/>
  <c r="M14" i="7"/>
  <c r="M13" i="7"/>
  <c r="M12" i="7"/>
  <c r="M11" i="7"/>
  <c r="M10" i="7"/>
  <c r="M9" i="7"/>
  <c r="M8" i="7"/>
  <c r="M7" i="7"/>
  <c r="K8" i="7"/>
  <c r="K9" i="7"/>
  <c r="K10" i="7"/>
  <c r="K11" i="7"/>
  <c r="K12" i="7"/>
  <c r="K13" i="7"/>
  <c r="K14" i="7"/>
  <c r="K15" i="7"/>
  <c r="K7" i="7"/>
  <c r="K8" i="5"/>
  <c r="K9" i="5"/>
  <c r="K10" i="5"/>
  <c r="K11" i="5"/>
  <c r="K12" i="5"/>
  <c r="K13" i="5"/>
  <c r="K14" i="5"/>
  <c r="K7" i="5"/>
  <c r="J14" i="4"/>
  <c r="I14" i="4"/>
  <c r="J14" i="3"/>
  <c r="I14" i="3"/>
  <c r="L15" i="7"/>
  <c r="L14" i="7"/>
  <c r="L13" i="7"/>
  <c r="L12" i="7"/>
  <c r="L11" i="7"/>
  <c r="L10" i="7"/>
  <c r="L9" i="7"/>
  <c r="L8" i="7"/>
  <c r="L7" i="7"/>
  <c r="J15" i="7"/>
  <c r="J14" i="7"/>
  <c r="J13" i="7"/>
  <c r="J12" i="7"/>
  <c r="J11" i="7"/>
  <c r="J10" i="7"/>
  <c r="J9" i="7"/>
  <c r="J8" i="7"/>
  <c r="J7" i="7"/>
  <c r="I16" i="7"/>
  <c r="I15" i="7"/>
  <c r="I14" i="7"/>
  <c r="I13" i="7"/>
  <c r="I12" i="7"/>
  <c r="I11" i="7"/>
  <c r="I10" i="7"/>
  <c r="I9" i="7"/>
  <c r="I8" i="7"/>
  <c r="I7" i="7"/>
  <c r="J16" i="7" l="1"/>
  <c r="H14" i="4"/>
  <c r="G14" i="4"/>
  <c r="H14" i="3"/>
  <c r="G14" i="3"/>
  <c r="H16" i="7" l="1"/>
  <c r="G16" i="7"/>
  <c r="L16" i="7" l="1"/>
  <c r="H45" i="5" l="1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14" i="5"/>
  <c r="I14" i="5"/>
  <c r="J13" i="5"/>
  <c r="I13" i="5"/>
  <c r="J12" i="5"/>
  <c r="I12" i="5"/>
  <c r="J11" i="5"/>
  <c r="I11" i="5"/>
  <c r="J10" i="5"/>
  <c r="I10" i="5"/>
  <c r="J9" i="5"/>
  <c r="I9" i="5"/>
  <c r="H8" i="5"/>
  <c r="I8" i="5" s="1"/>
  <c r="H7" i="5"/>
  <c r="I39" i="5" l="1"/>
  <c r="J41" i="5"/>
  <c r="I45" i="5"/>
  <c r="L14" i="5"/>
  <c r="M14" i="5" s="1"/>
  <c r="J42" i="5"/>
  <c r="L27" i="5"/>
  <c r="L13" i="5"/>
  <c r="M13" i="5" s="1"/>
  <c r="J40" i="5"/>
  <c r="L28" i="5"/>
  <c r="L30" i="5"/>
  <c r="L26" i="5"/>
  <c r="J44" i="5"/>
  <c r="H15" i="5"/>
  <c r="L10" i="5"/>
  <c r="M10" i="5" s="1"/>
  <c r="L24" i="5"/>
  <c r="L29" i="5"/>
  <c r="J39" i="5"/>
  <c r="L39" i="5" s="1"/>
  <c r="I40" i="5"/>
  <c r="L9" i="5"/>
  <c r="M9" i="5" s="1"/>
  <c r="J45" i="5"/>
  <c r="L45" i="5" s="1"/>
  <c r="L25" i="5"/>
  <c r="L11" i="5"/>
  <c r="M11" i="5" s="1"/>
  <c r="L12" i="5"/>
  <c r="M12" i="5" s="1"/>
  <c r="J43" i="5"/>
  <c r="I43" i="5"/>
  <c r="J8" i="5"/>
  <c r="L8" i="5" s="1"/>
  <c r="M8" i="5" s="1"/>
  <c r="J7" i="5"/>
  <c r="I42" i="5"/>
  <c r="I41" i="5"/>
  <c r="I44" i="5"/>
  <c r="I7" i="5"/>
  <c r="I15" i="5" s="1"/>
  <c r="I12" i="4"/>
  <c r="J12" i="4"/>
  <c r="I11" i="4"/>
  <c r="I10" i="4"/>
  <c r="L41" i="5" l="1"/>
  <c r="J55" i="5" s="1"/>
  <c r="I57" i="5"/>
  <c r="J59" i="5"/>
  <c r="I58" i="5"/>
  <c r="I55" i="5"/>
  <c r="I59" i="5"/>
  <c r="I56" i="5"/>
  <c r="L56" i="5"/>
  <c r="L42" i="5"/>
  <c r="J56" i="5" s="1"/>
  <c r="L55" i="5"/>
  <c r="I53" i="5"/>
  <c r="L57" i="5"/>
  <c r="L44" i="5"/>
  <c r="L31" i="5"/>
  <c r="L58" i="5"/>
  <c r="L40" i="5"/>
  <c r="L54" i="5"/>
  <c r="I54" i="5"/>
  <c r="J15" i="5"/>
  <c r="L7" i="5"/>
  <c r="M7" i="5" s="1"/>
  <c r="L53" i="5"/>
  <c r="L59" i="5"/>
  <c r="L43" i="5"/>
  <c r="J53" i="5"/>
  <c r="J13" i="4"/>
  <c r="J9" i="4"/>
  <c r="I9" i="4"/>
  <c r="J11" i="4"/>
  <c r="L11" i="4" s="1"/>
  <c r="I13" i="4"/>
  <c r="J8" i="4"/>
  <c r="J10" i="4"/>
  <c r="L10" i="4" s="1"/>
  <c r="L12" i="4"/>
  <c r="I7" i="4"/>
  <c r="J7" i="4"/>
  <c r="I8" i="4"/>
  <c r="J54" i="5" l="1"/>
  <c r="I60" i="5"/>
  <c r="L9" i="4"/>
  <c r="J58" i="5"/>
  <c r="J57" i="5"/>
  <c r="J60" i="5" s="1"/>
  <c r="L15" i="5"/>
  <c r="L47" i="5"/>
  <c r="L8" i="4"/>
  <c r="L13" i="4"/>
  <c r="L7" i="4"/>
  <c r="L14" i="4" l="1"/>
  <c r="J9" i="3" l="1"/>
  <c r="I9" i="3"/>
  <c r="J10" i="3"/>
  <c r="I10" i="3"/>
  <c r="J11" i="3"/>
  <c r="I11" i="3"/>
  <c r="J12" i="3"/>
  <c r="I12" i="3"/>
  <c r="J13" i="3"/>
  <c r="I13" i="3"/>
  <c r="J8" i="3"/>
  <c r="I8" i="3"/>
  <c r="J7" i="3"/>
  <c r="I7" i="3"/>
  <c r="H22" i="3"/>
  <c r="G22" i="3"/>
  <c r="J22" i="3" s="1"/>
  <c r="H23" i="3"/>
  <c r="G23" i="3"/>
  <c r="H24" i="3"/>
  <c r="G24" i="3"/>
  <c r="J24" i="3" s="1"/>
  <c r="H25" i="3"/>
  <c r="G25" i="3"/>
  <c r="H26" i="3"/>
  <c r="G26" i="3"/>
  <c r="H27" i="3"/>
  <c r="G27" i="3"/>
  <c r="H28" i="3"/>
  <c r="G28" i="3"/>
  <c r="J28" i="3" s="1"/>
  <c r="L7" i="3" l="1"/>
  <c r="I36" i="3" s="1"/>
  <c r="L8" i="3"/>
  <c r="L12" i="3"/>
  <c r="L11" i="3"/>
  <c r="I40" i="3" s="1"/>
  <c r="L9" i="3"/>
  <c r="L13" i="3"/>
  <c r="L10" i="3"/>
  <c r="L42" i="3"/>
  <c r="L39" i="3"/>
  <c r="I39" i="3"/>
  <c r="L37" i="3"/>
  <c r="I37" i="3"/>
  <c r="L38" i="3"/>
  <c r="L41" i="3"/>
  <c r="I41" i="3"/>
  <c r="J27" i="3"/>
  <c r="L36" i="3"/>
  <c r="L40" i="3"/>
  <c r="J25" i="3"/>
  <c r="M25" i="3"/>
  <c r="J23" i="3"/>
  <c r="M23" i="3"/>
  <c r="M28" i="3"/>
  <c r="J26" i="3"/>
  <c r="I22" i="3"/>
  <c r="L22" i="3" s="1"/>
  <c r="I28" i="3"/>
  <c r="L28" i="3" s="1"/>
  <c r="I27" i="3"/>
  <c r="I26" i="3"/>
  <c r="I25" i="3"/>
  <c r="I24" i="3"/>
  <c r="L24" i="3" s="1"/>
  <c r="I23" i="3"/>
  <c r="I42" i="3" l="1"/>
  <c r="L14" i="3"/>
  <c r="I38" i="3"/>
  <c r="L27" i="3"/>
  <c r="J41" i="3" s="1"/>
  <c r="L26" i="3"/>
  <c r="J40" i="3" s="1"/>
  <c r="J36" i="3"/>
  <c r="J38" i="3"/>
  <c r="M27" i="3"/>
  <c r="J42" i="3"/>
  <c r="L25" i="3"/>
  <c r="M24" i="3"/>
  <c r="L23" i="3"/>
  <c r="L30" i="3" s="1"/>
  <c r="M26" i="3"/>
  <c r="I43" i="3" l="1"/>
  <c r="J39" i="3"/>
  <c r="J37" i="3"/>
  <c r="J43" i="3" s="1"/>
</calcChain>
</file>

<file path=xl/sharedStrings.xml><?xml version="1.0" encoding="utf-8"?>
<sst xmlns="http://schemas.openxmlformats.org/spreadsheetml/2006/main" count="197" uniqueCount="44">
  <si>
    <t>Foregone Revenue Calculation</t>
  </si>
  <si>
    <t>Rate Class</t>
  </si>
  <si>
    <t>Forgone Revenue Rate Rider</t>
  </si>
  <si>
    <t>Monthly</t>
  </si>
  <si>
    <t>Volumetric</t>
  </si>
  <si>
    <t>Total Revenue</t>
  </si>
  <si>
    <t>Residential</t>
  </si>
  <si>
    <t>General Service &lt; 50 kW</t>
  </si>
  <si>
    <t>Unmetered Scattered Load</t>
  </si>
  <si>
    <t>General Service 50 kW - 499 kW</t>
  </si>
  <si>
    <t>General Service 500 kW - 4999 kW</t>
  </si>
  <si>
    <t>Large Use (&gt; 5000 kW)</t>
  </si>
  <si>
    <t>Street Lighting</t>
  </si>
  <si>
    <t>2015 Board-Approved Base Rates</t>
  </si>
  <si>
    <t>Foregone Revenue</t>
  </si>
  <si>
    <t>2016 Proposed 
Base Rates</t>
  </si>
  <si>
    <t>TOTAL</t>
  </si>
  <si>
    <t>Jan-Mar 2014 Billing Determinants</t>
  </si>
  <si>
    <t>2015 Rates @ Jan-Mar 2014 Load</t>
  </si>
  <si>
    <t>2016 Rates @ Jan-Mar 2014 Load</t>
  </si>
  <si>
    <t>Based on Monthly BD</t>
  </si>
  <si>
    <t>Based onProrated BD</t>
  </si>
  <si>
    <t>Jan-Apr 2017 Billing Determinants</t>
  </si>
  <si>
    <t>2017 Board-Approved Base Rates</t>
  </si>
  <si>
    <t>2018 Board-Approved 
Base Rates</t>
  </si>
  <si>
    <t>2018 Rates @ Jan-Apr 2017 Load</t>
  </si>
  <si>
    <t>2017 Rates @ Jan-Apr 2017 Load</t>
  </si>
  <si>
    <t>EB - 2017-0024</t>
  </si>
  <si>
    <t>Alectra Utilities Corporation_PowerStream Rate Zone</t>
  </si>
  <si>
    <t>General Service &gt; 50 kW</t>
  </si>
  <si>
    <t>Large User</t>
  </si>
  <si>
    <t>Sentinel</t>
  </si>
  <si>
    <t>Alectra Utilities Corporation_Enersource Rate Zone</t>
  </si>
  <si>
    <t>Alectra Utilities Corporation_Horizon Rate Zone</t>
  </si>
  <si>
    <t>General Service 500 kW - 499 kW</t>
  </si>
  <si>
    <t>Large Use (1)</t>
  </si>
  <si>
    <t>Large Use (2) with Dedicated Assets</t>
  </si>
  <si>
    <t>Alectra Utilities Corporation_Brampton Rate Zone</t>
  </si>
  <si>
    <t>General Service 50 kW - 699 kW</t>
  </si>
  <si>
    <t>General Service 700 kW - 4999 kW</t>
  </si>
  <si>
    <t>Distributed Generation</t>
  </si>
  <si>
    <t>Embedded Distributor</t>
  </si>
  <si>
    <t>Fixed Rate Rider</t>
  </si>
  <si>
    <t>2017 Monthly Billing Determinant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</si>
</sst>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_(* #,##0.0_);_(* \(#,##0.0\);_(* &quot;-&quot;??_);_(@_)"/>
    <numFmt numFmtId="173" formatCode="#,##0.0"/>
    <numFmt numFmtId="174" formatCode="mm/dd/yyyy"/>
    <numFmt numFmtId="175" formatCode="0\-0"/>
    <numFmt numFmtId="176" formatCode="#,##0.0000_);\(#,##0.0000\)"/>
    <numFmt numFmtId="177" formatCode="_-&quot;$&quot;* #,##0_-;\-&quot;$&quot;* #,##0_-;_-&quot;$&quot;* &quot;-&quot;??_-;_-@_-"/>
    <numFmt numFmtId="178" formatCode="&quot;$&quot;#,##0\ ;\(&quot;$&quot;#,##0\)"/>
    <numFmt numFmtId="179" formatCode="0.000%"/>
    <numFmt numFmtId="180" formatCode="&quot;£ &quot;#,##0.00;[Red]\-&quot;£ &quot;#,##0.00"/>
    <numFmt numFmtId="181" formatCode="_([$€-2]* #,##0.00_);_([$€-2]* \(#,##0.00\);_([$€-2]* &quot;-&quot;??_)"/>
    <numFmt numFmtId="182" formatCode="##\-#"/>
    <numFmt numFmtId="183" formatCode="_-* #,##0_-;\-* #,##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AF6B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9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5" fillId="0" borderId="0"/>
    <xf numFmtId="172" fontId="5" fillId="0" borderId="0"/>
    <xf numFmtId="172" fontId="5" fillId="0" borderId="0"/>
    <xf numFmtId="173" fontId="5" fillId="0" borderId="0"/>
    <xf numFmtId="173" fontId="5" fillId="0" borderId="0"/>
    <xf numFmtId="173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4" fontId="5" fillId="0" borderId="0"/>
    <xf numFmtId="174" fontId="5" fillId="0" borderId="0"/>
    <xf numFmtId="174" fontId="5" fillId="0" borderId="0"/>
    <xf numFmtId="175" fontId="5" fillId="0" borderId="0"/>
    <xf numFmtId="175" fontId="5" fillId="0" borderId="0"/>
    <xf numFmtId="175" fontId="5" fillId="0" borderId="0"/>
    <xf numFmtId="174" fontId="5" fillId="0" borderId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2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0" fontId="15" fillId="21" borderId="13" applyNumberFormat="0" applyAlignment="0" applyProtection="0"/>
    <xf numFmtId="16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18" fillId="0" borderId="0" applyFont="0" applyFill="0" applyBorder="0" applyAlignment="0" applyProtection="0"/>
    <xf numFmtId="4" fontId="20" fillId="0" borderId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38" fontId="25" fillId="22" borderId="0" applyNumberFormat="0" applyBorder="0" applyAlignment="0" applyProtection="0"/>
    <xf numFmtId="38" fontId="25" fillId="22" borderId="0" applyNumberFormat="0" applyBorder="0" applyAlignment="0" applyProtection="0"/>
    <xf numFmtId="0" fontId="26" fillId="0" borderId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1" fillId="0" borderId="17" applyNumberForma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2" fillId="0" borderId="0" applyNumberFormat="0" applyFill="0" applyBorder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3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0" fontId="37" fillId="7" borderId="12" applyNumberFormat="0" applyAlignment="0" applyProtection="0"/>
    <xf numFmtId="0" fontId="37" fillId="7" borderId="12" applyNumberFormat="0" applyAlignment="0" applyProtection="0"/>
    <xf numFmtId="0" fontId="38" fillId="7" borderId="12" applyNumberFormat="0" applyAlignment="0" applyProtection="0"/>
    <xf numFmtId="0" fontId="38" fillId="7" borderId="12" applyNumberFormat="0" applyAlignment="0" applyProtection="0"/>
    <xf numFmtId="0" fontId="37" fillId="7" borderId="12" applyNumberFormat="0" applyAlignment="0" applyProtection="0"/>
    <xf numFmtId="0" fontId="39" fillId="0" borderId="20" applyNumberFormat="0" applyFill="0" applyAlignment="0" applyProtection="0"/>
    <xf numFmtId="0" fontId="40" fillId="0" borderId="20" applyNumberFormat="0" applyFill="0" applyAlignment="0" applyProtection="0"/>
    <xf numFmtId="182" fontId="5" fillId="0" borderId="0"/>
    <xf numFmtId="182" fontId="5" fillId="0" borderId="0"/>
    <xf numFmtId="182" fontId="5" fillId="0" borderId="0"/>
    <xf numFmtId="170" fontId="5" fillId="0" borderId="0"/>
    <xf numFmtId="170" fontId="5" fillId="0" borderId="0"/>
    <xf numFmtId="170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180" fontId="5" fillId="0" borderId="0"/>
    <xf numFmtId="0" fontId="5" fillId="0" borderId="0"/>
    <xf numFmtId="0" fontId="5" fillId="0" borderId="0"/>
    <xf numFmtId="180" fontId="5" fillId="0" borderId="0"/>
    <xf numFmtId="180" fontId="5" fillId="0" borderId="0"/>
    <xf numFmtId="0" fontId="5" fillId="0" borderId="0"/>
    <xf numFmtId="180" fontId="5" fillId="0" borderId="0"/>
    <xf numFmtId="18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21" applyNumberFormat="0" applyFont="0" applyAlignment="0" applyProtection="0"/>
    <xf numFmtId="0" fontId="5" fillId="25" borderId="21" applyNumberFormat="0" applyFont="0" applyAlignment="0" applyProtection="0"/>
    <xf numFmtId="0" fontId="20" fillId="25" borderId="21" applyNumberFormat="0" applyFont="0" applyAlignment="0" applyProtection="0"/>
    <xf numFmtId="0" fontId="44" fillId="20" borderId="22" applyNumberFormat="0" applyAlignment="0" applyProtection="0"/>
    <xf numFmtId="0" fontId="44" fillId="20" borderId="22" applyNumberFormat="0" applyAlignment="0" applyProtection="0"/>
    <xf numFmtId="0" fontId="45" fillId="20" borderId="22" applyNumberFormat="0" applyAlignment="0" applyProtection="0"/>
    <xf numFmtId="0" fontId="14" fillId="26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18" fillId="0" borderId="25" applyNumberFormat="0" applyFont="0" applyFill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0" fontId="4" fillId="0" borderId="9" xfId="0" applyFont="1" applyFill="1" applyBorder="1" applyAlignment="1">
      <alignment horizontal="left" indent="1"/>
    </xf>
    <xf numFmtId="167" fontId="0" fillId="0" borderId="4" xfId="2" applyFont="1" applyBorder="1"/>
    <xf numFmtId="169" fontId="0" fillId="0" borderId="3" xfId="2" applyNumberFormat="1" applyFont="1" applyBorder="1"/>
    <xf numFmtId="170" fontId="0" fillId="0" borderId="4" xfId="1" applyNumberFormat="1" applyFont="1" applyFill="1" applyBorder="1"/>
    <xf numFmtId="170" fontId="0" fillId="0" borderId="3" xfId="1" applyNumberFormat="1" applyFont="1" applyFill="1" applyBorder="1"/>
    <xf numFmtId="171" fontId="0" fillId="0" borderId="1" xfId="2" applyNumberFormat="1" applyFont="1" applyBorder="1"/>
    <xf numFmtId="168" fontId="0" fillId="0" borderId="0" xfId="0" applyNumberFormat="1"/>
    <xf numFmtId="167" fontId="0" fillId="0" borderId="10" xfId="2" applyFont="1" applyBorder="1"/>
    <xf numFmtId="169" fontId="0" fillId="0" borderId="11" xfId="2" applyNumberFormat="1" applyFont="1" applyBorder="1"/>
    <xf numFmtId="170" fontId="0" fillId="0" borderId="10" xfId="1" applyNumberFormat="1" applyFont="1" applyFill="1" applyBorder="1"/>
    <xf numFmtId="170" fontId="0" fillId="0" borderId="11" xfId="1" applyNumberFormat="1" applyFont="1" applyFill="1" applyBorder="1"/>
    <xf numFmtId="171" fontId="0" fillId="0" borderId="9" xfId="2" applyNumberFormat="1" applyFont="1" applyBorder="1"/>
    <xf numFmtId="0" fontId="4" fillId="0" borderId="5" xfId="0" applyFont="1" applyFill="1" applyBorder="1" applyAlignment="1">
      <alignment horizontal="left" indent="1"/>
    </xf>
    <xf numFmtId="167" fontId="0" fillId="0" borderId="8" xfId="2" applyFont="1" applyBorder="1"/>
    <xf numFmtId="169" fontId="0" fillId="0" borderId="7" xfId="2" applyNumberFormat="1" applyFont="1" applyBorder="1"/>
    <xf numFmtId="170" fontId="0" fillId="0" borderId="8" xfId="1" applyNumberFormat="1" applyFont="1" applyFill="1" applyBorder="1"/>
    <xf numFmtId="171" fontId="0" fillId="0" borderId="5" xfId="2" applyNumberFormat="1" applyFont="1" applyBorder="1"/>
    <xf numFmtId="0" fontId="2" fillId="28" borderId="1" xfId="0" applyFont="1" applyFill="1" applyBorder="1" applyAlignment="1">
      <alignment horizontal="left" wrapText="1"/>
    </xf>
    <xf numFmtId="0" fontId="2" fillId="28" borderId="5" xfId="0" applyFont="1" applyFill="1" applyBorder="1" applyAlignment="1">
      <alignment horizontal="left" wrapText="1"/>
    </xf>
    <xf numFmtId="0" fontId="2" fillId="28" borderId="6" xfId="0" applyFont="1" applyFill="1" applyBorder="1" applyAlignment="1">
      <alignment horizontal="center" wrapText="1"/>
    </xf>
    <xf numFmtId="0" fontId="2" fillId="28" borderId="7" xfId="0" applyFont="1" applyFill="1" applyBorder="1" applyAlignment="1">
      <alignment horizontal="center" wrapText="1"/>
    </xf>
    <xf numFmtId="0" fontId="2" fillId="28" borderId="8" xfId="0" applyFont="1" applyFill="1" applyBorder="1" applyAlignment="1">
      <alignment horizontal="center" wrapText="1"/>
    </xf>
    <xf numFmtId="0" fontId="2" fillId="28" borderId="1" xfId="0" applyFont="1" applyFill="1" applyBorder="1" applyAlignment="1">
      <alignment horizontal="center" wrapText="1"/>
    </xf>
    <xf numFmtId="0" fontId="2" fillId="28" borderId="5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wrapText="1"/>
    </xf>
    <xf numFmtId="167" fontId="0" fillId="0" borderId="3" xfId="2" applyNumberFormat="1" applyFont="1" applyBorder="1"/>
    <xf numFmtId="171" fontId="0" fillId="0" borderId="0" xfId="0" applyNumberFormat="1"/>
    <xf numFmtId="170" fontId="0" fillId="0" borderId="0" xfId="0" applyNumberFormat="1"/>
    <xf numFmtId="183" fontId="0" fillId="0" borderId="11" xfId="1" applyNumberFormat="1" applyFont="1" applyFill="1" applyBorder="1"/>
    <xf numFmtId="183" fontId="0" fillId="0" borderId="7" xfId="1" applyNumberFormat="1" applyFont="1" applyFill="1" applyBorder="1"/>
    <xf numFmtId="171" fontId="2" fillId="0" borderId="19" xfId="0" applyNumberFormat="1" applyFont="1" applyBorder="1"/>
    <xf numFmtId="171" fontId="2" fillId="0" borderId="26" xfId="0" applyNumberFormat="1" applyFont="1" applyBorder="1"/>
    <xf numFmtId="0" fontId="51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Border="1"/>
    <xf numFmtId="0" fontId="50" fillId="0" borderId="19" xfId="0" quotePrefix="1" applyFont="1" applyFill="1" applyBorder="1" applyAlignment="1">
      <alignment horizontal="left"/>
    </xf>
    <xf numFmtId="171" fontId="0" fillId="0" borderId="0" xfId="2" applyNumberFormat="1" applyFont="1" applyFill="1" applyBorder="1"/>
    <xf numFmtId="168" fontId="0" fillId="0" borderId="0" xfId="1" applyFont="1"/>
    <xf numFmtId="179" fontId="0" fillId="0" borderId="0" xfId="388" applyNumberFormat="1" applyFont="1"/>
    <xf numFmtId="167" fontId="0" fillId="0" borderId="0" xfId="0" applyNumberFormat="1"/>
    <xf numFmtId="44" fontId="0" fillId="0" borderId="0" xfId="0" applyNumberFormat="1"/>
    <xf numFmtId="167" fontId="0" fillId="0" borderId="0" xfId="2" applyNumberFormat="1" applyFont="1" applyBorder="1"/>
    <xf numFmtId="0" fontId="0" fillId="0" borderId="0" xfId="0" applyBorder="1"/>
    <xf numFmtId="0" fontId="52" fillId="27" borderId="1" xfId="0" applyFont="1" applyFill="1" applyBorder="1" applyAlignment="1">
      <alignment horizontal="left" wrapText="1"/>
    </xf>
    <xf numFmtId="0" fontId="52" fillId="27" borderId="1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left" wrapText="1"/>
    </xf>
    <xf numFmtId="0" fontId="52" fillId="27" borderId="6" xfId="0" applyFont="1" applyFill="1" applyBorder="1" applyAlignment="1">
      <alignment horizontal="center" wrapText="1"/>
    </xf>
    <xf numFmtId="0" fontId="52" fillId="27" borderId="7" xfId="0" applyFont="1" applyFill="1" applyBorder="1" applyAlignment="1">
      <alignment horizontal="center" wrapText="1"/>
    </xf>
    <xf numFmtId="0" fontId="52" fillId="27" borderId="8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left" indent="1"/>
    </xf>
    <xf numFmtId="167" fontId="53" fillId="0" borderId="4" xfId="2" applyFont="1" applyBorder="1"/>
    <xf numFmtId="169" fontId="53" fillId="0" borderId="3" xfId="2" applyNumberFormat="1" applyFont="1" applyBorder="1"/>
    <xf numFmtId="170" fontId="53" fillId="0" borderId="4" xfId="1" applyNumberFormat="1" applyFont="1" applyFill="1" applyBorder="1"/>
    <xf numFmtId="170" fontId="53" fillId="0" borderId="3" xfId="1" applyNumberFormat="1" applyFont="1" applyFill="1" applyBorder="1"/>
    <xf numFmtId="171" fontId="53" fillId="0" borderId="1" xfId="2" applyNumberFormat="1" applyFont="1" applyBorder="1"/>
    <xf numFmtId="167" fontId="53" fillId="0" borderId="1" xfId="2" applyNumberFormat="1" applyFont="1" applyBorder="1"/>
    <xf numFmtId="167" fontId="53" fillId="0" borderId="10" xfId="2" applyFont="1" applyBorder="1"/>
    <xf numFmtId="169" fontId="53" fillId="0" borderId="11" xfId="2" applyNumberFormat="1" applyFont="1" applyBorder="1"/>
    <xf numFmtId="170" fontId="53" fillId="0" borderId="10" xfId="1" applyNumberFormat="1" applyFont="1" applyFill="1" applyBorder="1"/>
    <xf numFmtId="170" fontId="53" fillId="0" borderId="11" xfId="1" applyNumberFormat="1" applyFont="1" applyFill="1" applyBorder="1"/>
    <xf numFmtId="171" fontId="53" fillId="0" borderId="9" xfId="2" applyNumberFormat="1" applyFont="1" applyBorder="1"/>
    <xf numFmtId="167" fontId="53" fillId="0" borderId="9" xfId="2" applyNumberFormat="1" applyFont="1" applyBorder="1"/>
    <xf numFmtId="167" fontId="53" fillId="0" borderId="5" xfId="2" applyNumberFormat="1" applyFont="1" applyBorder="1"/>
    <xf numFmtId="167" fontId="53" fillId="0" borderId="27" xfId="2" applyNumberFormat="1" applyFont="1" applyBorder="1"/>
    <xf numFmtId="0" fontId="54" fillId="0" borderId="8" xfId="0" quotePrefix="1" applyFont="1" applyFill="1" applyBorder="1" applyAlignment="1">
      <alignment horizontal="left"/>
    </xf>
    <xf numFmtId="0" fontId="55" fillId="0" borderId="5" xfId="0" applyFont="1" applyBorder="1"/>
    <xf numFmtId="0" fontId="5" fillId="0" borderId="1" xfId="0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left" indent="1"/>
    </xf>
    <xf numFmtId="167" fontId="53" fillId="0" borderId="8" xfId="2" applyFont="1" applyBorder="1"/>
    <xf numFmtId="169" fontId="53" fillId="0" borderId="7" xfId="2" applyNumberFormat="1" applyFont="1" applyBorder="1"/>
    <xf numFmtId="171" fontId="53" fillId="0" borderId="5" xfId="2" applyNumberFormat="1" applyFont="1" applyBorder="1"/>
    <xf numFmtId="0" fontId="55" fillId="0" borderId="30" xfId="0" applyFont="1" applyBorder="1"/>
    <xf numFmtId="0" fontId="55" fillId="0" borderId="31" xfId="0" applyFont="1" applyBorder="1"/>
    <xf numFmtId="170" fontId="55" fillId="0" borderId="30" xfId="0" applyNumberFormat="1" applyFont="1" applyBorder="1"/>
    <xf numFmtId="170" fontId="55" fillId="0" borderId="31" xfId="0" applyNumberFormat="1" applyFont="1" applyBorder="1"/>
    <xf numFmtId="171" fontId="55" fillId="0" borderId="27" xfId="0" applyNumberFormat="1" applyFont="1" applyBorder="1"/>
    <xf numFmtId="0" fontId="54" fillId="0" borderId="27" xfId="0" quotePrefix="1" applyFont="1" applyFill="1" applyBorder="1" applyAlignment="1">
      <alignment horizontal="left"/>
    </xf>
    <xf numFmtId="171" fontId="55" fillId="0" borderId="28" xfId="0" applyNumberFormat="1" applyFont="1" applyBorder="1"/>
    <xf numFmtId="167" fontId="53" fillId="0" borderId="4" xfId="2" applyFont="1" applyFill="1" applyBorder="1"/>
    <xf numFmtId="169" fontId="53" fillId="0" borderId="3" xfId="2" applyNumberFormat="1" applyFont="1" applyFill="1" applyBorder="1"/>
    <xf numFmtId="167" fontId="53" fillId="0" borderId="10" xfId="2" applyFont="1" applyFill="1" applyBorder="1"/>
    <xf numFmtId="169" fontId="53" fillId="0" borderId="11" xfId="2" applyNumberFormat="1" applyFont="1" applyFill="1" applyBorder="1"/>
    <xf numFmtId="171" fontId="55" fillId="0" borderId="30" xfId="0" applyNumberFormat="1" applyFont="1" applyBorder="1"/>
    <xf numFmtId="167" fontId="53" fillId="0" borderId="31" xfId="2" applyNumberFormat="1" applyFont="1" applyBorder="1"/>
    <xf numFmtId="171" fontId="53" fillId="0" borderId="4" xfId="2" applyNumberFormat="1" applyFont="1" applyBorder="1"/>
    <xf numFmtId="171" fontId="53" fillId="0" borderId="2" xfId="2" applyNumberFormat="1" applyFont="1" applyBorder="1"/>
    <xf numFmtId="171" fontId="53" fillId="0" borderId="10" xfId="2" applyNumberFormat="1" applyFont="1" applyBorder="1"/>
    <xf numFmtId="171" fontId="53" fillId="0" borderId="0" xfId="2" applyNumberFormat="1" applyFont="1" applyBorder="1"/>
    <xf numFmtId="0" fontId="52" fillId="27" borderId="1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center" wrapText="1"/>
    </xf>
    <xf numFmtId="0" fontId="52" fillId="27" borderId="9" xfId="0" applyFont="1" applyFill="1" applyBorder="1" applyAlignment="1">
      <alignment horizontal="center" wrapText="1"/>
    </xf>
    <xf numFmtId="0" fontId="2" fillId="28" borderId="2" xfId="0" applyFont="1" applyFill="1" applyBorder="1" applyAlignment="1">
      <alignment horizontal="center" wrapText="1"/>
    </xf>
    <xf numFmtId="0" fontId="2" fillId="28" borderId="3" xfId="0" applyFont="1" applyFill="1" applyBorder="1" applyAlignment="1">
      <alignment horizontal="center" wrapText="1"/>
    </xf>
    <xf numFmtId="0" fontId="2" fillId="28" borderId="4" xfId="0" applyFont="1" applyFill="1" applyBorder="1" applyAlignment="1">
      <alignment horizontal="center" wrapText="1"/>
    </xf>
    <xf numFmtId="0" fontId="52" fillId="27" borderId="2" xfId="0" applyFont="1" applyFill="1" applyBorder="1" applyAlignment="1">
      <alignment horizontal="center" wrapText="1"/>
    </xf>
    <xf numFmtId="0" fontId="52" fillId="27" borderId="3" xfId="0" applyFont="1" applyFill="1" applyBorder="1" applyAlignment="1">
      <alignment horizontal="center" wrapText="1"/>
    </xf>
    <xf numFmtId="0" fontId="52" fillId="27" borderId="4" xfId="0" applyFont="1" applyFill="1" applyBorder="1" applyAlignment="1">
      <alignment horizontal="center" wrapText="1"/>
    </xf>
    <xf numFmtId="171" fontId="55" fillId="0" borderId="29" xfId="0" applyNumberFormat="1" applyFont="1" applyBorder="1"/>
    <xf numFmtId="170" fontId="55" fillId="0" borderId="14" xfId="0" applyNumberFormat="1" applyFont="1" applyBorder="1"/>
    <xf numFmtId="171" fontId="0" fillId="0" borderId="3" xfId="2" applyNumberFormat="1" applyFont="1" applyBorder="1"/>
    <xf numFmtId="171" fontId="0" fillId="0" borderId="11" xfId="2" applyNumberFormat="1" applyFont="1" applyBorder="1"/>
    <xf numFmtId="171" fontId="2" fillId="0" borderId="0" xfId="0" applyNumberFormat="1" applyFont="1" applyBorder="1"/>
    <xf numFmtId="170" fontId="53" fillId="0" borderId="1" xfId="1" applyNumberFormat="1" applyFont="1" applyFill="1" applyBorder="1"/>
    <xf numFmtId="170" fontId="53" fillId="0" borderId="9" xfId="1" applyNumberFormat="1" applyFont="1" applyFill="1" applyBorder="1"/>
    <xf numFmtId="170" fontId="53" fillId="0" borderId="5" xfId="1" applyNumberFormat="1" applyFont="1" applyFill="1" applyBorder="1"/>
    <xf numFmtId="171" fontId="55" fillId="0" borderId="6" xfId="0" applyNumberFormat="1" applyFont="1" applyBorder="1"/>
  </cellXfs>
  <cellStyles count="389">
    <cellStyle name="$" xfId="3"/>
    <cellStyle name="$ 2" xfId="4"/>
    <cellStyle name="$ 2 2" xfId="5"/>
    <cellStyle name="$.00" xfId="6"/>
    <cellStyle name="$.00 2" xfId="7"/>
    <cellStyle name="$.00 2 2" xfId="8"/>
    <cellStyle name="$_2. 2011-2014  Rev_ FCast_IRM 2012_COS2013_Ongoing Operations_with CDM" xfId="9"/>
    <cellStyle name="$_2. 2011-2014  Rev_ FCast_IRM 2012_COS2013_Ongoing Operations_with CDM_1. Creation and Assumptions Budget_Revised with CDM" xfId="10"/>
    <cellStyle name="$_CGAAP FA Budget Model v2 james" xfId="11"/>
    <cellStyle name="$_CGAAP FA Budget Model v2 james 2" xfId="12"/>
    <cellStyle name="$_Oct 2010 SM PILs Recognition" xfId="13"/>
    <cellStyle name="$_Xl0000180" xfId="14"/>
    <cellStyle name="$M" xfId="15"/>
    <cellStyle name="$M 2" xfId="16"/>
    <cellStyle name="$M 2 2" xfId="17"/>
    <cellStyle name="$M.00" xfId="18"/>
    <cellStyle name="$M.00 2" xfId="19"/>
    <cellStyle name="$M.00 2 2" xfId="20"/>
    <cellStyle name="$M_2. 2011-2014  Rev_ FCast_IRM 2012_COS2013_Ongoing Operations_with CDM" xfId="21"/>
    <cellStyle name="20% - Accent1 2" xfId="22"/>
    <cellStyle name="20% - Accent1 3" xfId="23"/>
    <cellStyle name="20% - Accent2 2" xfId="24"/>
    <cellStyle name="20% - Accent2 3" xfId="25"/>
    <cellStyle name="20% - Accent3 2" xfId="26"/>
    <cellStyle name="20% - Accent3 3" xfId="27"/>
    <cellStyle name="20% - Accent4 2" xfId="28"/>
    <cellStyle name="20% - Accent4 3" xfId="29"/>
    <cellStyle name="20% - Accent5 2" xfId="30"/>
    <cellStyle name="20% - Accent5 3" xfId="31"/>
    <cellStyle name="20% - Accent6 2" xfId="32"/>
    <cellStyle name="20% - Accent6 3" xfId="33"/>
    <cellStyle name="40% - Accent1 2" xfId="34"/>
    <cellStyle name="40% - Accent1 3" xfId="35"/>
    <cellStyle name="40% - Accent2 2" xfId="36"/>
    <cellStyle name="40% - Accent2 3" xfId="37"/>
    <cellStyle name="40% - Accent3 2" xfId="38"/>
    <cellStyle name="40% - Accent3 3" xfId="39"/>
    <cellStyle name="40% - Accent4 2" xfId="40"/>
    <cellStyle name="40% - Accent4 3" xfId="41"/>
    <cellStyle name="40% - Accent5 2" xfId="42"/>
    <cellStyle name="40% - Accent5 3" xfId="43"/>
    <cellStyle name="40% - Accent6 2" xfId="44"/>
    <cellStyle name="40% - Accent6 3" xfId="45"/>
    <cellStyle name="60% - Accent1 2" xfId="46"/>
    <cellStyle name="60% - Accent1 3" xfId="47"/>
    <cellStyle name="60% - Accent2 2" xfId="48"/>
    <cellStyle name="60% - Accent2 3" xfId="49"/>
    <cellStyle name="60% - Accent3 2" xfId="50"/>
    <cellStyle name="60% - Accent3 3" xfId="51"/>
    <cellStyle name="60% - Accent4 2" xfId="52"/>
    <cellStyle name="60% - Accent4 3" xfId="53"/>
    <cellStyle name="60% - Accent5 2" xfId="54"/>
    <cellStyle name="60% - Accent5 3" xfId="55"/>
    <cellStyle name="60% - Accent6 2" xfId="56"/>
    <cellStyle name="60% - Accent6 3" xfId="57"/>
    <cellStyle name="Accent1 2" xfId="58"/>
    <cellStyle name="Accent1 3" xfId="59"/>
    <cellStyle name="Accent2 2" xfId="60"/>
    <cellStyle name="Accent2 3" xfId="61"/>
    <cellStyle name="Accent3 2" xfId="62"/>
    <cellStyle name="Accent3 3" xfId="63"/>
    <cellStyle name="Accent4 2" xfId="64"/>
    <cellStyle name="Accent4 3" xfId="65"/>
    <cellStyle name="Accent5 2" xfId="66"/>
    <cellStyle name="Accent5 3" xfId="67"/>
    <cellStyle name="Accent6 2" xfId="68"/>
    <cellStyle name="Accent6 3" xfId="69"/>
    <cellStyle name="Bad 2" xfId="70"/>
    <cellStyle name="Bad 3" xfId="71"/>
    <cellStyle name="Calculation 2" xfId="72"/>
    <cellStyle name="Calculation 2 2" xfId="73"/>
    <cellStyle name="Calculation 3" xfId="74"/>
    <cellStyle name="Calculation 4" xfId="75"/>
    <cellStyle name="Check Cell 2" xfId="76"/>
    <cellStyle name="Check Cell 3" xfId="77"/>
    <cellStyle name="Comma" xfId="1" builtinId="3"/>
    <cellStyle name="Comma [0] 2" xfId="78"/>
    <cellStyle name="Comma 10" xfId="79"/>
    <cellStyle name="Comma 10 2" xfId="80"/>
    <cellStyle name="Comma 10 2 2" xfId="81"/>
    <cellStyle name="Comma 10 3" xfId="82"/>
    <cellStyle name="Comma 10 4" xfId="83"/>
    <cellStyle name="Comma 10 5" xfId="84"/>
    <cellStyle name="Comma 10 6" xfId="85"/>
    <cellStyle name="Comma 11" xfId="86"/>
    <cellStyle name="Comma 11 2" xfId="87"/>
    <cellStyle name="Comma 11 2 2" xfId="88"/>
    <cellStyle name="Comma 11 3" xfId="89"/>
    <cellStyle name="Comma 12" xfId="90"/>
    <cellStyle name="Comma 12 2" xfId="91"/>
    <cellStyle name="Comma 12 3" xfId="92"/>
    <cellStyle name="Comma 13" xfId="93"/>
    <cellStyle name="Comma 13 2" xfId="94"/>
    <cellStyle name="Comma 13 3" xfId="95"/>
    <cellStyle name="Comma 14" xfId="96"/>
    <cellStyle name="Comma 14 2" xfId="97"/>
    <cellStyle name="Comma 14 3" xfId="98"/>
    <cellStyle name="Comma 15" xfId="99"/>
    <cellStyle name="Comma 15 2" xfId="100"/>
    <cellStyle name="Comma 15 3" xfId="101"/>
    <cellStyle name="Comma 16" xfId="102"/>
    <cellStyle name="Comma 16 2" xfId="103"/>
    <cellStyle name="Comma 16 3" xfId="104"/>
    <cellStyle name="Comma 17" xfId="105"/>
    <cellStyle name="Comma 18" xfId="106"/>
    <cellStyle name="Comma 19" xfId="107"/>
    <cellStyle name="Comma 2" xfId="108"/>
    <cellStyle name="Comma 2 2" xfId="109"/>
    <cellStyle name="Comma 2 2 2" xfId="110"/>
    <cellStyle name="Comma 2 3" xfId="111"/>
    <cellStyle name="Comma 2 3 2" xfId="112"/>
    <cellStyle name="Comma 2 4" xfId="113"/>
    <cellStyle name="Comma 2 5" xfId="114"/>
    <cellStyle name="Comma 2 6" xfId="115"/>
    <cellStyle name="Comma 2 7" xfId="116"/>
    <cellStyle name="Comma 2 8" xfId="117"/>
    <cellStyle name="Comma 2 9" xfId="118"/>
    <cellStyle name="Comma 2_2.1556 Regulatory Reporting without PILs YTD March 11" xfId="119"/>
    <cellStyle name="Comma 20" xfId="120"/>
    <cellStyle name="Comma 20 2" xfId="121"/>
    <cellStyle name="Comma 21" xfId="122"/>
    <cellStyle name="Comma 22" xfId="123"/>
    <cellStyle name="Comma 23" xfId="124"/>
    <cellStyle name="Comma 24" xfId="125"/>
    <cellStyle name="Comma 25" xfId="126"/>
    <cellStyle name="Comma 26" xfId="127"/>
    <cellStyle name="Comma 3" xfId="128"/>
    <cellStyle name="Comma 3 2" xfId="129"/>
    <cellStyle name="Comma 3 2 2" xfId="130"/>
    <cellStyle name="Comma 3 2 3" xfId="131"/>
    <cellStyle name="Comma 3 3" xfId="132"/>
    <cellStyle name="Comma 3 4" xfId="133"/>
    <cellStyle name="Comma 3_2. 2011-2014  Rev_ FCast_IRM 2012_COS2013_Ongoing Operations_with CDM" xfId="134"/>
    <cellStyle name="Comma 37" xfId="387"/>
    <cellStyle name="Comma 4" xfId="135"/>
    <cellStyle name="Comma 4 2" xfId="136"/>
    <cellStyle name="Comma 4 2 2" xfId="137"/>
    <cellStyle name="Comma 4 3" xfId="138"/>
    <cellStyle name="Comma 5" xfId="139"/>
    <cellStyle name="Comma 5 2" xfId="140"/>
    <cellStyle name="Comma 6" xfId="141"/>
    <cellStyle name="Comma 6 2" xfId="142"/>
    <cellStyle name="Comma 6 2 2" xfId="143"/>
    <cellStyle name="Comma 6 3" xfId="144"/>
    <cellStyle name="Comma 7" xfId="145"/>
    <cellStyle name="Comma 7 2" xfId="146"/>
    <cellStyle name="Comma 7 2 2" xfId="147"/>
    <cellStyle name="Comma 7 3" xfId="148"/>
    <cellStyle name="Comma 8" xfId="149"/>
    <cellStyle name="Comma 8 2" xfId="150"/>
    <cellStyle name="Comma 8 2 2" xfId="151"/>
    <cellStyle name="Comma 8 3" xfId="152"/>
    <cellStyle name="Comma 9" xfId="153"/>
    <cellStyle name="Comma 9 2" xfId="154"/>
    <cellStyle name="Comma 9 2 2" xfId="155"/>
    <cellStyle name="Comma 9 2 3" xfId="156"/>
    <cellStyle name="Comma 9 3" xfId="157"/>
    <cellStyle name="Comma 9 4" xfId="158"/>
    <cellStyle name="Comma0" xfId="159"/>
    <cellStyle name="Comma0 2" xfId="160"/>
    <cellStyle name="Comma0 2 2" xfId="161"/>
    <cellStyle name="Comma0 3" xfId="162"/>
    <cellStyle name="Currency 10" xfId="163"/>
    <cellStyle name="Currency 10 2" xfId="164"/>
    <cellStyle name="Currency 11" xfId="2"/>
    <cellStyle name="Currency 12" xfId="165"/>
    <cellStyle name="Currency 13" xfId="166"/>
    <cellStyle name="Currency 13 2" xfId="167"/>
    <cellStyle name="Currency 2" xfId="168"/>
    <cellStyle name="Currency 2 2" xfId="169"/>
    <cellStyle name="Currency 2 2 2" xfId="170"/>
    <cellStyle name="Currency 2 3" xfId="171"/>
    <cellStyle name="Currency 2 3 2" xfId="172"/>
    <cellStyle name="Currency 2 4" xfId="173"/>
    <cellStyle name="Currency 3" xfId="174"/>
    <cellStyle name="Currency 3 2" xfId="175"/>
    <cellStyle name="Currency 3 2 2" xfId="176"/>
    <cellStyle name="Currency 3_2.1556 Regulatory Reporting without PILs YTD March 11" xfId="177"/>
    <cellStyle name="Currency 4" xfId="178"/>
    <cellStyle name="Currency 4 2" xfId="179"/>
    <cellStyle name="Currency 4 2 2" xfId="180"/>
    <cellStyle name="Currency 4 3" xfId="181"/>
    <cellStyle name="Currency 5" xfId="182"/>
    <cellStyle name="Currency 5 2" xfId="183"/>
    <cellStyle name="Currency 6" xfId="184"/>
    <cellStyle name="Currency 6 2" xfId="185"/>
    <cellStyle name="Currency 7" xfId="186"/>
    <cellStyle name="Currency 8" xfId="187"/>
    <cellStyle name="Currency 9" xfId="188"/>
    <cellStyle name="Currency0" xfId="189"/>
    <cellStyle name="Currency0 2" xfId="190"/>
    <cellStyle name="Currency0 2 2" xfId="191"/>
    <cellStyle name="Currency0 3" xfId="192"/>
    <cellStyle name="custom" xfId="193"/>
    <cellStyle name="Date" xfId="194"/>
    <cellStyle name="Date 2" xfId="195"/>
    <cellStyle name="Date 2 2" xfId="196"/>
    <cellStyle name="Date 3" xfId="197"/>
    <cellStyle name="Euro" xfId="198"/>
    <cellStyle name="Euro 2" xfId="199"/>
    <cellStyle name="Explanatory Text 2" xfId="200"/>
    <cellStyle name="Explanatory Text 3" xfId="201"/>
    <cellStyle name="Fixed" xfId="202"/>
    <cellStyle name="Fixed 2" xfId="203"/>
    <cellStyle name="Fixed 2 2" xfId="204"/>
    <cellStyle name="Fixed 3" xfId="205"/>
    <cellStyle name="Good 2" xfId="206"/>
    <cellStyle name="Good 3" xfId="207"/>
    <cellStyle name="Grey" xfId="208"/>
    <cellStyle name="Grey 2" xfId="209"/>
    <cellStyle name="header" xfId="210"/>
    <cellStyle name="Header1" xfId="211"/>
    <cellStyle name="Header2" xfId="212"/>
    <cellStyle name="Header2 2" xfId="213"/>
    <cellStyle name="Header2 3" xfId="214"/>
    <cellStyle name="Header2 3 2" xfId="215"/>
    <cellStyle name="Heading 1 10" xfId="216"/>
    <cellStyle name="Heading 1 11" xfId="217"/>
    <cellStyle name="Heading 1 12" xfId="218"/>
    <cellStyle name="Heading 1 13" xfId="219"/>
    <cellStyle name="Heading 1 14" xfId="220"/>
    <cellStyle name="Heading 1 15" xfId="221"/>
    <cellStyle name="Heading 1 2" xfId="222"/>
    <cellStyle name="Heading 1 2 2" xfId="223"/>
    <cellStyle name="Heading 1 2 3" xfId="224"/>
    <cellStyle name="Heading 1 3" xfId="225"/>
    <cellStyle name="Heading 1 4" xfId="226"/>
    <cellStyle name="Heading 1 5" xfId="227"/>
    <cellStyle name="Heading 1 6" xfId="228"/>
    <cellStyle name="Heading 1 7" xfId="229"/>
    <cellStyle name="Heading 1 8" xfId="230"/>
    <cellStyle name="Heading 1 9" xfId="231"/>
    <cellStyle name="Heading 2 10" xfId="232"/>
    <cellStyle name="Heading 2 11" xfId="233"/>
    <cellStyle name="Heading 2 12" xfId="234"/>
    <cellStyle name="Heading 2 13" xfId="235"/>
    <cellStyle name="Heading 2 14" xfId="236"/>
    <cellStyle name="Heading 2 15" xfId="237"/>
    <cellStyle name="Heading 2 2" xfId="238"/>
    <cellStyle name="Heading 2 2 2" xfId="239"/>
    <cellStyle name="Heading 2 3" xfId="240"/>
    <cellStyle name="Heading 2 3 2" xfId="241"/>
    <cellStyle name="Heading 2 4" xfId="242"/>
    <cellStyle name="Heading 2 5" xfId="243"/>
    <cellStyle name="Heading 2 6" xfId="244"/>
    <cellStyle name="Heading 2 7" xfId="245"/>
    <cellStyle name="Heading 2 8" xfId="246"/>
    <cellStyle name="Heading 2 9" xfId="247"/>
    <cellStyle name="Heading 3 2" xfId="248"/>
    <cellStyle name="Heading 3 3" xfId="249"/>
    <cellStyle name="Heading 4 2" xfId="250"/>
    <cellStyle name="Heading 4 3" xfId="251"/>
    <cellStyle name="Hyperlink 2" xfId="252"/>
    <cellStyle name="Hyperlink 3" xfId="253"/>
    <cellStyle name="Input [yellow]" xfId="254"/>
    <cellStyle name="Input [yellow] 2" xfId="255"/>
    <cellStyle name="Input [yellow] 2 2" xfId="256"/>
    <cellStyle name="Input [yellow] 2 3" xfId="257"/>
    <cellStyle name="Input 2" xfId="258"/>
    <cellStyle name="Input 2 2" xfId="259"/>
    <cellStyle name="Input 3" xfId="260"/>
    <cellStyle name="Input 4" xfId="261"/>
    <cellStyle name="Input 5" xfId="262"/>
    <cellStyle name="Linked Cell 2" xfId="263"/>
    <cellStyle name="Linked Cell 3" xfId="264"/>
    <cellStyle name="M" xfId="265"/>
    <cellStyle name="M 2" xfId="266"/>
    <cellStyle name="M 2 2" xfId="267"/>
    <cellStyle name="M.00" xfId="268"/>
    <cellStyle name="M.00 2" xfId="269"/>
    <cellStyle name="M.00 2 2" xfId="270"/>
    <cellStyle name="M_2. 2011-2014  Rev_ FCast_IRM 2012_COS2013_Ongoing Operations_with CDM" xfId="271"/>
    <cellStyle name="M_2. 2011-2014  Rev_ FCast_IRM 2012_COS2013_Ongoing Operations_with CDM_1. Creation and Assumptions Budget_Revised with CDM" xfId="272"/>
    <cellStyle name="M_CGAAP FA Budget Model v2 james" xfId="273"/>
    <cellStyle name="M_CGAAP FA Budget Model v2 james 2" xfId="274"/>
    <cellStyle name="M_Oct 2010 SM PILs Recognition" xfId="275"/>
    <cellStyle name="M_Xl0000180" xfId="276"/>
    <cellStyle name="Neutral 2" xfId="277"/>
    <cellStyle name="Neutral 3" xfId="278"/>
    <cellStyle name="Normal" xfId="0" builtinId="0"/>
    <cellStyle name="Normal - Style1" xfId="279"/>
    <cellStyle name="Normal - Style1 2" xfId="280"/>
    <cellStyle name="Normal - Style1 2 2" xfId="281"/>
    <cellStyle name="Normal - Style1 3" xfId="282"/>
    <cellStyle name="Normal - Style1 3 2" xfId="283"/>
    <cellStyle name="Normal - Style1 3 3" xfId="284"/>
    <cellStyle name="Normal - Style1 4" xfId="285"/>
    <cellStyle name="Normal - Style1_1595 FIT Support" xfId="286"/>
    <cellStyle name="Normal 10" xfId="287"/>
    <cellStyle name="Normal 10 2" xfId="288"/>
    <cellStyle name="Normal 10 2 2" xfId="289"/>
    <cellStyle name="Normal 10 2 3" xfId="290"/>
    <cellStyle name="Normal 10 3" xfId="291"/>
    <cellStyle name="Normal 10 4" xfId="292"/>
    <cellStyle name="Normal 11" xfId="293"/>
    <cellStyle name="Normal 11 2" xfId="294"/>
    <cellStyle name="Normal 11 3" xfId="295"/>
    <cellStyle name="Normal 12" xfId="296"/>
    <cellStyle name="Normal 12 2" xfId="297"/>
    <cellStyle name="Normal 13" xfId="298"/>
    <cellStyle name="Normal 14" xfId="299"/>
    <cellStyle name="Normal 15" xfId="300"/>
    <cellStyle name="Normal 16" xfId="301"/>
    <cellStyle name="Normal 17" xfId="302"/>
    <cellStyle name="Normal 18" xfId="303"/>
    <cellStyle name="Normal 19" xfId="304"/>
    <cellStyle name="Normal 2" xfId="305"/>
    <cellStyle name="Normal 2 2" xfId="306"/>
    <cellStyle name="Normal 2 2 2" xfId="307"/>
    <cellStyle name="Normal 2 3" xfId="308"/>
    <cellStyle name="Normal 20" xfId="309"/>
    <cellStyle name="Normal 21" xfId="310"/>
    <cellStyle name="Normal 22" xfId="311"/>
    <cellStyle name="Normal 23" xfId="312"/>
    <cellStyle name="Normal 25" xfId="313"/>
    <cellStyle name="Normal 3" xfId="314"/>
    <cellStyle name="Normal 3 2" xfId="315"/>
    <cellStyle name="Normal 3 3" xfId="316"/>
    <cellStyle name="Normal 37" xfId="386"/>
    <cellStyle name="Normal 4" xfId="317"/>
    <cellStyle name="Normal 4 2" xfId="318"/>
    <cellStyle name="Normal 4 3" xfId="319"/>
    <cellStyle name="Normal 5" xfId="320"/>
    <cellStyle name="Normal 5 2" xfId="321"/>
    <cellStyle name="Normal 6" xfId="322"/>
    <cellStyle name="Normal 6 2" xfId="323"/>
    <cellStyle name="Normal 6 3" xfId="324"/>
    <cellStyle name="Normal 7" xfId="325"/>
    <cellStyle name="Normal 7 2" xfId="326"/>
    <cellStyle name="Normal 8" xfId="327"/>
    <cellStyle name="Normal 8 2" xfId="328"/>
    <cellStyle name="Normal 8 3" xfId="329"/>
    <cellStyle name="Normal 9" xfId="330"/>
    <cellStyle name="Normal 9 2" xfId="331"/>
    <cellStyle name="Normal 9 2 2" xfId="332"/>
    <cellStyle name="Normal 9 2 3" xfId="333"/>
    <cellStyle name="Normal 9 3" xfId="334"/>
    <cellStyle name="Normal 9 4" xfId="335"/>
    <cellStyle name="Note 2" xfId="336"/>
    <cellStyle name="Note 2 2" xfId="337"/>
    <cellStyle name="Note 3" xfId="338"/>
    <cellStyle name="Output 2" xfId="339"/>
    <cellStyle name="Output 2 2" xfId="340"/>
    <cellStyle name="Output 3" xfId="341"/>
    <cellStyle name="Output Line Items" xfId="342"/>
    <cellStyle name="Percent" xfId="388" builtinId="5"/>
    <cellStyle name="Percent [2]" xfId="343"/>
    <cellStyle name="Percent [2] 2" xfId="344"/>
    <cellStyle name="Percent [2] 2 2" xfId="345"/>
    <cellStyle name="Percent [2] 3" xfId="346"/>
    <cellStyle name="Percent 10" xfId="347"/>
    <cellStyle name="Percent 11" xfId="348"/>
    <cellStyle name="Percent 11 2" xfId="349"/>
    <cellStyle name="Percent 2" xfId="350"/>
    <cellStyle name="Percent 2 2" xfId="351"/>
    <cellStyle name="Percent 3" xfId="352"/>
    <cellStyle name="Percent 3 2" xfId="353"/>
    <cellStyle name="Percent 3 2 2" xfId="354"/>
    <cellStyle name="Percent 3 3" xfId="355"/>
    <cellStyle name="Percent 4" xfId="356"/>
    <cellStyle name="Percent 4 2" xfId="357"/>
    <cellStyle name="Percent 5" xfId="358"/>
    <cellStyle name="Percent 5 2" xfId="359"/>
    <cellStyle name="Percent 5 3" xfId="360"/>
    <cellStyle name="Percent 6" xfId="361"/>
    <cellStyle name="Percent 6 2" xfId="362"/>
    <cellStyle name="Percent 7" xfId="363"/>
    <cellStyle name="Percent 8" xfId="364"/>
    <cellStyle name="Percent 9" xfId="365"/>
    <cellStyle name="Title 2" xfId="366"/>
    <cellStyle name="Total 10" xfId="367"/>
    <cellStyle name="Total 11" xfId="368"/>
    <cellStyle name="Total 12" xfId="369"/>
    <cellStyle name="Total 13" xfId="370"/>
    <cellStyle name="Total 14" xfId="371"/>
    <cellStyle name="Total 15" xfId="372"/>
    <cellStyle name="Total 2" xfId="373"/>
    <cellStyle name="Total 2 2" xfId="374"/>
    <cellStyle name="Total 2 3" xfId="375"/>
    <cellStyle name="Total 2 4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3" xfId="385"/>
  </cellStyles>
  <dxfs count="0"/>
  <tableStyles count="0" defaultTableStyle="TableStyleMedium2" defaultPivotStyle="PivotStyleLight16"/>
  <colors>
    <mruColors>
      <color rgb="FFAAF6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ates\B.%20OEB%20Reporting%20by%20Year\2015\1.%20December%202014%20Quarterly%20Filing\Section%202.1.2%20-%20Market%20Monitoring%20Customers\1.%20Customer%20Numbers%20by%20Billing%20Option_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FORECAST"/>
      <sheetName val="Summary"/>
      <sheetName val="EBO Summary by Class"/>
      <sheetName val="UNMETERED SUMMARY"/>
      <sheetName val="current count by DPO EBO"/>
      <sheetName val="unoccupied"/>
      <sheetName val="count by prem type"/>
      <sheetName val="Fixed Revenue"/>
      <sheetName val="Actual 2011"/>
      <sheetName val="Actual 2012"/>
      <sheetName val="table"/>
      <sheetName val="SQL"/>
      <sheetName val="Actual 2013"/>
    </sheetNames>
    <sheetDataSet>
      <sheetData sheetId="0" refreshError="1"/>
      <sheetData sheetId="1" refreshError="1">
        <row r="64">
          <cell r="O64">
            <v>179182</v>
          </cell>
        </row>
        <row r="66">
          <cell r="O66">
            <v>17809</v>
          </cell>
        </row>
        <row r="68">
          <cell r="O68">
            <v>3890</v>
          </cell>
        </row>
        <row r="69">
          <cell r="O69">
            <v>469</v>
          </cell>
        </row>
        <row r="70">
          <cell r="O70">
            <v>9</v>
          </cell>
        </row>
        <row r="110">
          <cell r="O110">
            <v>49829</v>
          </cell>
        </row>
        <row r="111">
          <cell r="O111">
            <v>2967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2"/>
  <sheetViews>
    <sheetView showGridLines="0" zoomScaleNormal="100" workbookViewId="0">
      <selection activeCell="B1" sqref="B1:M15"/>
    </sheetView>
  </sheetViews>
  <sheetFormatPr defaultRowHeight="14.4" x14ac:dyDescent="0.3"/>
  <cols>
    <col min="1" max="1" width="1.44140625" customWidth="1"/>
    <col min="2" max="2" width="32.6640625" customWidth="1"/>
    <col min="3" max="3" width="11.44140625" bestFit="1" customWidth="1"/>
    <col min="4" max="4" width="10.33203125" bestFit="1" customWidth="1"/>
    <col min="5" max="5" width="11.44140625" bestFit="1" customWidth="1"/>
    <col min="6" max="6" width="10.33203125" bestFit="1" customWidth="1"/>
    <col min="7" max="7" width="8.88671875" bestFit="1" customWidth="1"/>
    <col min="8" max="8" width="12.44140625" bestFit="1" customWidth="1"/>
    <col min="9" max="9" width="18" customWidth="1"/>
    <col min="10" max="10" width="17.5546875" customWidth="1"/>
    <col min="11" max="11" width="12.6640625" customWidth="1"/>
    <col min="12" max="12" width="12.5546875" bestFit="1" customWidth="1"/>
    <col min="13" max="13" width="10.21875" bestFit="1" customWidth="1"/>
  </cols>
  <sheetData>
    <row r="1" spans="2:13" ht="21" x14ac:dyDescent="0.3">
      <c r="B1" s="36" t="s">
        <v>33</v>
      </c>
    </row>
    <row r="2" spans="2:13" ht="21" x14ac:dyDescent="0.3">
      <c r="B2" s="36" t="s">
        <v>27</v>
      </c>
    </row>
    <row r="3" spans="2:13" ht="21" x14ac:dyDescent="0.3">
      <c r="B3" s="36" t="s">
        <v>0</v>
      </c>
    </row>
    <row r="4" spans="2:13" ht="21.6" thickBot="1" x14ac:dyDescent="0.45">
      <c r="B4" s="1"/>
      <c r="L4" s="2"/>
    </row>
    <row r="5" spans="2:13" ht="27" x14ac:dyDescent="0.3">
      <c r="B5" s="46" t="s">
        <v>1</v>
      </c>
      <c r="C5" s="98" t="s">
        <v>23</v>
      </c>
      <c r="D5" s="99"/>
      <c r="E5" s="100" t="s">
        <v>24</v>
      </c>
      <c r="F5" s="99"/>
      <c r="G5" s="100" t="s">
        <v>22</v>
      </c>
      <c r="H5" s="99"/>
      <c r="I5" s="47" t="s">
        <v>26</v>
      </c>
      <c r="J5" s="47" t="s">
        <v>25</v>
      </c>
      <c r="K5" s="92" t="s">
        <v>43</v>
      </c>
      <c r="L5" s="92" t="s">
        <v>14</v>
      </c>
      <c r="M5" s="92" t="s">
        <v>42</v>
      </c>
    </row>
    <row r="6" spans="2:13" ht="15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52" t="s">
        <v>5</v>
      </c>
      <c r="J6" s="52" t="s">
        <v>5</v>
      </c>
      <c r="K6" s="93"/>
      <c r="L6" s="93"/>
      <c r="M6" s="94"/>
    </row>
    <row r="7" spans="2:13" x14ac:dyDescent="0.3">
      <c r="B7" s="53" t="s">
        <v>6</v>
      </c>
      <c r="C7" s="54">
        <v>21.34</v>
      </c>
      <c r="D7" s="55">
        <v>8.0999999999999996E-3</v>
      </c>
      <c r="E7" s="54">
        <v>23.67</v>
      </c>
      <c r="F7" s="55">
        <v>4.0000000000000001E-3</v>
      </c>
      <c r="G7" s="56">
        <v>225004</v>
      </c>
      <c r="H7" s="57">
        <f>120018.3*4+470180422.485969</f>
        <v>470660495.685969</v>
      </c>
      <c r="I7" s="88">
        <f t="shared" ref="I7:I14" si="0">+(C7*G7*4)+(D7*H7)</f>
        <v>23018691.455056351</v>
      </c>
      <c r="J7" s="58">
        <f t="shared" ref="J7:J14" si="1">(E7*G7*4)+(F7*H7)</f>
        <v>23186020.70274388</v>
      </c>
      <c r="K7" s="106">
        <f>G7</f>
        <v>225004</v>
      </c>
      <c r="L7" s="89">
        <f>+J7-I7</f>
        <v>167329.24768752977</v>
      </c>
      <c r="M7" s="65">
        <f>+ROUND(L7/K7/8,2)</f>
        <v>0.09</v>
      </c>
    </row>
    <row r="8" spans="2:13" x14ac:dyDescent="0.3">
      <c r="B8" s="53" t="s">
        <v>7</v>
      </c>
      <c r="C8" s="60">
        <v>41.42</v>
      </c>
      <c r="D8" s="61">
        <v>1.0699999999999999E-2</v>
      </c>
      <c r="E8" s="60">
        <v>41.23</v>
      </c>
      <c r="F8" s="61">
        <v>1.0699999999999999E-2</v>
      </c>
      <c r="G8" s="62">
        <v>18847</v>
      </c>
      <c r="H8" s="63">
        <f>91758.72*4+186314949.913734</f>
        <v>186681984.79373398</v>
      </c>
      <c r="I8" s="90">
        <f t="shared" si="0"/>
        <v>5120068.1972929537</v>
      </c>
      <c r="J8" s="64">
        <f t="shared" si="1"/>
        <v>5105744.4772929531</v>
      </c>
      <c r="K8" s="107">
        <f t="shared" ref="K8:K14" si="2">G8</f>
        <v>18847</v>
      </c>
      <c r="L8" s="91">
        <f>+J8-I8</f>
        <v>-14323.720000000671</v>
      </c>
      <c r="M8" s="65">
        <f>+ROUND(L8/K8/8,2)</f>
        <v>-0.1</v>
      </c>
    </row>
    <row r="9" spans="2:13" x14ac:dyDescent="0.3">
      <c r="B9" s="53" t="s">
        <v>8</v>
      </c>
      <c r="C9" s="60">
        <v>8.4700000000000006</v>
      </c>
      <c r="D9" s="61">
        <v>1.32E-2</v>
      </c>
      <c r="E9" s="60">
        <v>8.43</v>
      </c>
      <c r="F9" s="61">
        <v>1.3100000000000001E-2</v>
      </c>
      <c r="G9" s="62">
        <v>2958</v>
      </c>
      <c r="H9" s="63">
        <v>3677156.174655206</v>
      </c>
      <c r="I9" s="90">
        <f t="shared" si="0"/>
        <v>148755.50150544872</v>
      </c>
      <c r="J9" s="64">
        <f t="shared" si="1"/>
        <v>147914.50588798319</v>
      </c>
      <c r="K9" s="107">
        <f t="shared" si="2"/>
        <v>2958</v>
      </c>
      <c r="L9" s="91">
        <f t="shared" ref="L9:L12" si="3">+J9-I9</f>
        <v>-840.99561746552354</v>
      </c>
      <c r="M9" s="65">
        <f>+ROUND(L9/K9/8,2)</f>
        <v>-0.04</v>
      </c>
    </row>
    <row r="10" spans="2:13" x14ac:dyDescent="0.3">
      <c r="B10" s="53" t="s">
        <v>34</v>
      </c>
      <c r="C10" s="60">
        <v>378.88</v>
      </c>
      <c r="D10" s="61">
        <v>2.5526</v>
      </c>
      <c r="E10" s="60">
        <v>379.58</v>
      </c>
      <c r="F10" s="61">
        <v>2.5568</v>
      </c>
      <c r="G10" s="62">
        <v>2031</v>
      </c>
      <c r="H10" s="63">
        <v>1515901.2440135994</v>
      </c>
      <c r="I10" s="90">
        <f t="shared" si="0"/>
        <v>6947510.6354691144</v>
      </c>
      <c r="J10" s="64">
        <f t="shared" si="1"/>
        <v>6959564.2206939701</v>
      </c>
      <c r="K10" s="107">
        <f t="shared" si="2"/>
        <v>2031</v>
      </c>
      <c r="L10" s="91">
        <f t="shared" si="3"/>
        <v>12053.585224855691</v>
      </c>
      <c r="M10" s="65">
        <f>+ROUND(L10/K10/8,2)</f>
        <v>0.74</v>
      </c>
    </row>
    <row r="11" spans="2:13" x14ac:dyDescent="0.3">
      <c r="B11" s="53" t="s">
        <v>35</v>
      </c>
      <c r="C11" s="60">
        <v>23798.52</v>
      </c>
      <c r="D11" s="61">
        <v>1.4040999999999999</v>
      </c>
      <c r="E11" s="60">
        <v>23722.43</v>
      </c>
      <c r="F11" s="61">
        <v>1.3996</v>
      </c>
      <c r="G11" s="62">
        <v>5</v>
      </c>
      <c r="H11" s="63">
        <v>154619.65</v>
      </c>
      <c r="I11" s="90">
        <f t="shared" si="0"/>
        <v>693071.85056499997</v>
      </c>
      <c r="J11" s="64">
        <f t="shared" si="1"/>
        <v>690854.26214000001</v>
      </c>
      <c r="K11" s="107">
        <f t="shared" si="2"/>
        <v>5</v>
      </c>
      <c r="L11" s="91">
        <f t="shared" si="3"/>
        <v>-2217.5884249999654</v>
      </c>
      <c r="M11" s="65">
        <f>+ROUND(L11/K11/8,2)</f>
        <v>-55.44</v>
      </c>
    </row>
    <row r="12" spans="2:13" x14ac:dyDescent="0.3">
      <c r="B12" s="53" t="s">
        <v>36</v>
      </c>
      <c r="C12" s="60">
        <v>5600.32</v>
      </c>
      <c r="D12" s="61">
        <v>0.33040000000000003</v>
      </c>
      <c r="E12" s="60">
        <v>5610.66</v>
      </c>
      <c r="F12" s="61">
        <v>0.33100000000000002</v>
      </c>
      <c r="G12" s="62">
        <v>7</v>
      </c>
      <c r="H12" s="63">
        <v>645991.34</v>
      </c>
      <c r="I12" s="90">
        <f t="shared" si="0"/>
        <v>370244.49873600004</v>
      </c>
      <c r="J12" s="64">
        <f t="shared" si="1"/>
        <v>370921.61353999999</v>
      </c>
      <c r="K12" s="107">
        <f t="shared" si="2"/>
        <v>7</v>
      </c>
      <c r="L12" s="91">
        <f t="shared" si="3"/>
        <v>677.11480399995344</v>
      </c>
      <c r="M12" s="65">
        <f>+ROUND(L12/K12/8,2)</f>
        <v>12.09</v>
      </c>
    </row>
    <row r="13" spans="2:13" x14ac:dyDescent="0.3">
      <c r="B13" s="53" t="s">
        <v>12</v>
      </c>
      <c r="C13" s="60">
        <v>2.15</v>
      </c>
      <c r="D13" s="61">
        <v>5.7203999999999997</v>
      </c>
      <c r="E13" s="60">
        <v>2</v>
      </c>
      <c r="F13" s="61">
        <v>5.3158000000000003</v>
      </c>
      <c r="G13" s="62">
        <v>53035</v>
      </c>
      <c r="H13" s="63">
        <v>29536.11</v>
      </c>
      <c r="I13" s="90">
        <f t="shared" si="0"/>
        <v>625059.36364400003</v>
      </c>
      <c r="J13" s="64">
        <f t="shared" si="1"/>
        <v>581288.05353799998</v>
      </c>
      <c r="K13" s="107">
        <f t="shared" si="2"/>
        <v>53035</v>
      </c>
      <c r="L13" s="91">
        <f>+J13-I13</f>
        <v>-43771.310106000048</v>
      </c>
      <c r="M13" s="65">
        <f>+ROUND(L13/K13/8,2)</f>
        <v>-0.1</v>
      </c>
    </row>
    <row r="14" spans="2:13" ht="15" thickBot="1" x14ac:dyDescent="0.35">
      <c r="B14" s="53" t="s">
        <v>31</v>
      </c>
      <c r="C14" s="60">
        <v>5.48</v>
      </c>
      <c r="D14" s="61">
        <v>15.0244</v>
      </c>
      <c r="E14" s="60">
        <v>5.49</v>
      </c>
      <c r="F14" s="61">
        <v>15.052099999999999</v>
      </c>
      <c r="G14" s="62">
        <v>342</v>
      </c>
      <c r="H14" s="63">
        <v>367.86864223446003</v>
      </c>
      <c r="I14" s="90">
        <f t="shared" si="0"/>
        <v>13023.645628387421</v>
      </c>
      <c r="J14" s="64">
        <f t="shared" si="1"/>
        <v>13047.515589777317</v>
      </c>
      <c r="K14" s="108">
        <f t="shared" si="2"/>
        <v>342</v>
      </c>
      <c r="L14" s="91">
        <f>+J14-I14</f>
        <v>23.869961389895252</v>
      </c>
      <c r="M14" s="65">
        <f>+ROUND(L14/K14/8,2)</f>
        <v>0.01</v>
      </c>
    </row>
    <row r="15" spans="2:13" s="3" customFormat="1" ht="15" thickBot="1" x14ac:dyDescent="0.35">
      <c r="B15" s="80" t="s">
        <v>16</v>
      </c>
      <c r="C15" s="75"/>
      <c r="D15" s="76"/>
      <c r="E15" s="75"/>
      <c r="F15" s="76"/>
      <c r="G15" s="75"/>
      <c r="H15" s="78">
        <f>SUM(H7:H14)</f>
        <v>663366052.86701393</v>
      </c>
      <c r="I15" s="77">
        <f>SUM(I7:I14)</f>
        <v>36936425.147897251</v>
      </c>
      <c r="J15" s="78">
        <f>SUM(J7:J14)</f>
        <v>37055355.351426564</v>
      </c>
      <c r="K15" s="102"/>
      <c r="L15" s="86">
        <f>SUM(L7:L14)</f>
        <v>118930.2035293091</v>
      </c>
      <c r="M15" s="76"/>
    </row>
    <row r="16" spans="2:13" ht="15.75" customHeight="1" x14ac:dyDescent="0.3">
      <c r="I16" s="39"/>
      <c r="J16" s="39"/>
      <c r="K16" s="39"/>
      <c r="L16" s="39"/>
    </row>
    <row r="17" spans="2:12" x14ac:dyDescent="0.3">
      <c r="H17" s="31"/>
      <c r="J17" s="40"/>
      <c r="K17" s="40"/>
    </row>
    <row r="18" spans="2:12" ht="21" hidden="1" x14ac:dyDescent="0.3">
      <c r="B18" s="36" t="s">
        <v>32</v>
      </c>
    </row>
    <row r="19" spans="2:12" ht="21" hidden="1" x14ac:dyDescent="0.3">
      <c r="B19" s="36" t="s">
        <v>27</v>
      </c>
    </row>
    <row r="20" spans="2:12" ht="21" hidden="1" x14ac:dyDescent="0.3">
      <c r="B20" s="36" t="s">
        <v>0</v>
      </c>
    </row>
    <row r="21" spans="2:12" ht="21" hidden="1" x14ac:dyDescent="0.4">
      <c r="B21" s="1"/>
      <c r="L21" s="2"/>
    </row>
    <row r="22" spans="2:12" ht="28.8" hidden="1" x14ac:dyDescent="0.3">
      <c r="B22" s="21" t="s">
        <v>1</v>
      </c>
      <c r="C22" s="95" t="s">
        <v>23</v>
      </c>
      <c r="D22" s="96"/>
      <c r="E22" s="97" t="s">
        <v>24</v>
      </c>
      <c r="F22" s="96"/>
      <c r="G22" s="97" t="s">
        <v>22</v>
      </c>
      <c r="H22" s="96"/>
      <c r="I22" s="26" t="s">
        <v>26</v>
      </c>
      <c r="J22" s="26" t="s">
        <v>25</v>
      </c>
      <c r="K22" s="26"/>
      <c r="L22" s="26"/>
    </row>
    <row r="23" spans="2:12" ht="29.4" hidden="1" thickBot="1" x14ac:dyDescent="0.35">
      <c r="B23" s="22"/>
      <c r="C23" s="23" t="s">
        <v>3</v>
      </c>
      <c r="D23" s="24" t="s">
        <v>4</v>
      </c>
      <c r="E23" s="25" t="s">
        <v>3</v>
      </c>
      <c r="F23" s="24" t="s">
        <v>4</v>
      </c>
      <c r="G23" s="25" t="s">
        <v>3</v>
      </c>
      <c r="H23" s="24" t="s">
        <v>4</v>
      </c>
      <c r="I23" s="27" t="s">
        <v>5</v>
      </c>
      <c r="J23" s="27" t="s">
        <v>5</v>
      </c>
      <c r="K23" s="28"/>
      <c r="L23" s="28" t="s">
        <v>14</v>
      </c>
    </row>
    <row r="24" spans="2:12" hidden="1" x14ac:dyDescent="0.3">
      <c r="B24" s="4" t="s">
        <v>6</v>
      </c>
      <c r="C24" s="5">
        <v>13.22</v>
      </c>
      <c r="D24" s="6">
        <v>1.3299999999999999E-2</v>
      </c>
      <c r="E24" s="5">
        <v>15.75</v>
      </c>
      <c r="F24" s="6">
        <v>1.0200000000000001E-2</v>
      </c>
      <c r="G24" s="7">
        <v>179182</v>
      </c>
      <c r="H24" s="8">
        <v>405602435.53502482</v>
      </c>
      <c r="I24" s="9">
        <f t="shared" ref="I24:I30" si="4">+(C24*G24*4)+(D24*H24)</f>
        <v>14869656.552615829</v>
      </c>
      <c r="J24" s="9">
        <f t="shared" ref="J24:J30" si="5">(E24*G24*4)+(F24*H24)</f>
        <v>15425610.842457253</v>
      </c>
      <c r="K24" s="9"/>
      <c r="L24" s="9">
        <f t="shared" ref="L24:L30" si="6">+J24-I24</f>
        <v>555954.28984142467</v>
      </c>
    </row>
    <row r="25" spans="2:12" hidden="1" x14ac:dyDescent="0.3">
      <c r="B25" s="4" t="s">
        <v>7</v>
      </c>
      <c r="C25" s="11">
        <v>40.68</v>
      </c>
      <c r="D25" s="12">
        <v>1.1900000000000001E-2</v>
      </c>
      <c r="E25" s="11">
        <v>41.47</v>
      </c>
      <c r="F25" s="12">
        <v>1.21E-2</v>
      </c>
      <c r="G25" s="13">
        <v>17809</v>
      </c>
      <c r="H25" s="14">
        <v>175408239.10645342</v>
      </c>
      <c r="I25" s="15">
        <f t="shared" si="4"/>
        <v>4985238.5253667962</v>
      </c>
      <c r="J25" s="15">
        <f t="shared" si="5"/>
        <v>5076596.6131880861</v>
      </c>
      <c r="K25" s="15"/>
      <c r="L25" s="15">
        <f t="shared" si="6"/>
        <v>91358.087821289897</v>
      </c>
    </row>
    <row r="26" spans="2:12" hidden="1" x14ac:dyDescent="0.3">
      <c r="B26" s="4" t="s">
        <v>8</v>
      </c>
      <c r="C26" s="11">
        <v>8.4</v>
      </c>
      <c r="D26" s="12">
        <v>1.5299999999999999E-2</v>
      </c>
      <c r="E26" s="11">
        <v>8.56</v>
      </c>
      <c r="F26" s="12">
        <v>1.5599999999999999E-2</v>
      </c>
      <c r="G26" s="13">
        <v>2967</v>
      </c>
      <c r="H26" s="14">
        <v>2639651.1307225595</v>
      </c>
      <c r="I26" s="15">
        <f t="shared" si="4"/>
        <v>140077.86230005516</v>
      </c>
      <c r="J26" s="15">
        <f t="shared" si="5"/>
        <v>142768.63763927191</v>
      </c>
      <c r="K26" s="15"/>
      <c r="L26" s="15">
        <f t="shared" si="6"/>
        <v>2690.7753392167506</v>
      </c>
    </row>
    <row r="27" spans="2:12" hidden="1" x14ac:dyDescent="0.3">
      <c r="B27" s="4" t="s">
        <v>9</v>
      </c>
      <c r="C27" s="11">
        <v>71.64</v>
      </c>
      <c r="D27" s="12">
        <v>4.3117999999999999</v>
      </c>
      <c r="E27" s="11">
        <v>73.040000000000006</v>
      </c>
      <c r="F27" s="12">
        <v>4.3959000000000001</v>
      </c>
      <c r="G27" s="13">
        <v>3890</v>
      </c>
      <c r="H27" s="14">
        <v>1510593.946167239</v>
      </c>
      <c r="I27" s="15">
        <f t="shared" si="4"/>
        <v>7628097.3770839013</v>
      </c>
      <c r="J27" s="15">
        <f t="shared" si="5"/>
        <v>7776922.3279565666</v>
      </c>
      <c r="K27" s="15"/>
      <c r="L27" s="15">
        <f t="shared" si="6"/>
        <v>148824.95087266527</v>
      </c>
    </row>
    <row r="28" spans="2:12" hidden="1" x14ac:dyDescent="0.3">
      <c r="B28" s="4" t="s">
        <v>10</v>
      </c>
      <c r="C28" s="11">
        <v>1631.56</v>
      </c>
      <c r="D28" s="12">
        <v>2.2187000000000001</v>
      </c>
      <c r="E28" s="11">
        <v>1663.38</v>
      </c>
      <c r="F28" s="12">
        <v>2.262</v>
      </c>
      <c r="G28" s="13">
        <v>469</v>
      </c>
      <c r="H28" s="14">
        <v>1136630.9510745315</v>
      </c>
      <c r="I28" s="15">
        <f t="shared" si="4"/>
        <v>5582649.6511490634</v>
      </c>
      <c r="J28" s="15">
        <f t="shared" si="5"/>
        <v>5691560.0913305907</v>
      </c>
      <c r="K28" s="15"/>
      <c r="L28" s="15">
        <f t="shared" si="6"/>
        <v>108910.44018152729</v>
      </c>
    </row>
    <row r="29" spans="2:12" hidden="1" x14ac:dyDescent="0.3">
      <c r="B29" s="4" t="s">
        <v>11</v>
      </c>
      <c r="C29" s="11">
        <v>12864.22</v>
      </c>
      <c r="D29" s="12">
        <v>2.7538999999999998</v>
      </c>
      <c r="E29" s="11">
        <v>13115.07</v>
      </c>
      <c r="F29" s="12">
        <v>2.8075999999999999</v>
      </c>
      <c r="G29" s="13">
        <v>9</v>
      </c>
      <c r="H29" s="14">
        <v>419738.94271504879</v>
      </c>
      <c r="I29" s="15">
        <f t="shared" si="4"/>
        <v>1619030.9943429728</v>
      </c>
      <c r="J29" s="15">
        <f t="shared" si="5"/>
        <v>1650601.575566771</v>
      </c>
      <c r="K29" s="15"/>
      <c r="L29" s="15">
        <f t="shared" si="6"/>
        <v>31570.581223798217</v>
      </c>
    </row>
    <row r="30" spans="2:12" hidden="1" x14ac:dyDescent="0.3">
      <c r="B30" s="4" t="s">
        <v>12</v>
      </c>
      <c r="C30" s="11">
        <v>1.41</v>
      </c>
      <c r="D30" s="12">
        <v>10.773199999999999</v>
      </c>
      <c r="E30" s="11">
        <v>1.44</v>
      </c>
      <c r="F30" s="12">
        <v>10.9833</v>
      </c>
      <c r="G30" s="13">
        <v>49829</v>
      </c>
      <c r="H30" s="14">
        <v>23428.11699563056</v>
      </c>
      <c r="I30" s="15">
        <f t="shared" si="4"/>
        <v>533431.35001732712</v>
      </c>
      <c r="J30" s="15">
        <f t="shared" si="5"/>
        <v>544333.07739810913</v>
      </c>
      <c r="K30" s="15"/>
      <c r="L30" s="15">
        <f t="shared" si="6"/>
        <v>10901.727380782017</v>
      </c>
    </row>
    <row r="31" spans="2:12" s="3" customFormat="1" hidden="1" x14ac:dyDescent="0.3">
      <c r="B31" s="38" t="s">
        <v>16</v>
      </c>
      <c r="C31" s="37"/>
      <c r="D31" s="37"/>
      <c r="E31" s="37"/>
      <c r="F31" s="37"/>
      <c r="G31" s="37"/>
      <c r="H31" s="37"/>
      <c r="I31" s="37"/>
      <c r="J31" s="37"/>
      <c r="K31" s="37"/>
      <c r="L31" s="34">
        <f>SUM(L24:L30)</f>
        <v>950210.85266070405</v>
      </c>
    </row>
    <row r="32" spans="2:12" hidden="1" x14ac:dyDescent="0.3"/>
    <row r="33" spans="2:12" hidden="1" x14ac:dyDescent="0.3"/>
    <row r="34" spans="2:12" hidden="1" x14ac:dyDescent="0.3"/>
    <row r="35" spans="2:12" hidden="1" x14ac:dyDescent="0.3"/>
    <row r="36" spans="2:12" hidden="1" x14ac:dyDescent="0.3"/>
    <row r="37" spans="2:12" ht="28.8" hidden="1" x14ac:dyDescent="0.3">
      <c r="B37" s="21" t="s">
        <v>1</v>
      </c>
      <c r="C37" s="95" t="s">
        <v>13</v>
      </c>
      <c r="D37" s="96"/>
      <c r="E37" s="97" t="s">
        <v>15</v>
      </c>
      <c r="F37" s="96"/>
      <c r="G37" s="97" t="s">
        <v>17</v>
      </c>
      <c r="H37" s="96"/>
      <c r="I37" s="26" t="s">
        <v>18</v>
      </c>
      <c r="J37" s="26" t="s">
        <v>19</v>
      </c>
      <c r="K37" s="26"/>
      <c r="L37" s="26"/>
    </row>
    <row r="38" spans="2:12" ht="29.4" hidden="1" thickBot="1" x14ac:dyDescent="0.35">
      <c r="B38" s="22"/>
      <c r="C38" s="23" t="s">
        <v>3</v>
      </c>
      <c r="D38" s="24" t="s">
        <v>4</v>
      </c>
      <c r="E38" s="25" t="s">
        <v>3</v>
      </c>
      <c r="F38" s="24" t="s">
        <v>4</v>
      </c>
      <c r="G38" s="25" t="s">
        <v>3</v>
      </c>
      <c r="H38" s="24" t="s">
        <v>4</v>
      </c>
      <c r="I38" s="27" t="s">
        <v>5</v>
      </c>
      <c r="J38" s="27" t="s">
        <v>5</v>
      </c>
      <c r="K38" s="28"/>
      <c r="L38" s="28" t="s">
        <v>14</v>
      </c>
    </row>
    <row r="39" spans="2:12" hidden="1" x14ac:dyDescent="0.3">
      <c r="B39" s="4" t="s">
        <v>6</v>
      </c>
      <c r="C39" s="5">
        <v>13.22</v>
      </c>
      <c r="D39" s="6">
        <v>1.3299999999999999E-2</v>
      </c>
      <c r="E39" s="5">
        <v>15.75</v>
      </c>
      <c r="F39" s="6">
        <v>1.0200000000000001E-2</v>
      </c>
      <c r="G39" s="7">
        <f>[19]Summary!$O$64</f>
        <v>179182</v>
      </c>
      <c r="H39" s="32" t="e">
        <f>#REF!/12*3</f>
        <v>#REF!</v>
      </c>
      <c r="I39" s="9" t="e">
        <f t="shared" ref="I39:I45" si="7">+(C39*G39*3)+(D39*H39)</f>
        <v>#REF!</v>
      </c>
      <c r="J39" s="9" t="e">
        <f t="shared" ref="J39:J45" si="8">(E39*G39*3)+(F39*H39)</f>
        <v>#REF!</v>
      </c>
      <c r="K39" s="9"/>
      <c r="L39" s="9" t="e">
        <f>+J39-I39</f>
        <v>#REF!</v>
      </c>
    </row>
    <row r="40" spans="2:12" hidden="1" x14ac:dyDescent="0.3">
      <c r="B40" s="4" t="s">
        <v>7</v>
      </c>
      <c r="C40" s="11">
        <v>40.68</v>
      </c>
      <c r="D40" s="12">
        <v>1.1900000000000001E-2</v>
      </c>
      <c r="E40" s="11">
        <v>41.47</v>
      </c>
      <c r="F40" s="12">
        <v>1.21E-2</v>
      </c>
      <c r="G40" s="13">
        <f>+[19]Summary!$O$66</f>
        <v>17809</v>
      </c>
      <c r="H40" s="32" t="e">
        <f>#REF!/12*3</f>
        <v>#REF!</v>
      </c>
      <c r="I40" s="15" t="e">
        <f t="shared" si="7"/>
        <v>#REF!</v>
      </c>
      <c r="J40" s="15" t="e">
        <f t="shared" si="8"/>
        <v>#REF!</v>
      </c>
      <c r="K40" s="15"/>
      <c r="L40" s="15" t="e">
        <f t="shared" ref="L40:L45" si="9">+J40-I40</f>
        <v>#REF!</v>
      </c>
    </row>
    <row r="41" spans="2:12" hidden="1" x14ac:dyDescent="0.3">
      <c r="B41" s="4" t="s">
        <v>8</v>
      </c>
      <c r="C41" s="11">
        <v>8.4</v>
      </c>
      <c r="D41" s="12">
        <v>1.5299999999999999E-2</v>
      </c>
      <c r="E41" s="11">
        <v>8.56</v>
      </c>
      <c r="F41" s="12">
        <v>1.5599999999999999E-2</v>
      </c>
      <c r="G41" s="13">
        <f>+[19]Summary!$O$111</f>
        <v>2967</v>
      </c>
      <c r="H41" s="32" t="e">
        <f>#REF!/12*3</f>
        <v>#REF!</v>
      </c>
      <c r="I41" s="15" t="e">
        <f t="shared" si="7"/>
        <v>#REF!</v>
      </c>
      <c r="J41" s="15" t="e">
        <f t="shared" si="8"/>
        <v>#REF!</v>
      </c>
      <c r="K41" s="15"/>
      <c r="L41" s="15" t="e">
        <f t="shared" si="9"/>
        <v>#REF!</v>
      </c>
    </row>
    <row r="42" spans="2:12" hidden="1" x14ac:dyDescent="0.3">
      <c r="B42" s="4" t="s">
        <v>9</v>
      </c>
      <c r="C42" s="11">
        <v>71.64</v>
      </c>
      <c r="D42" s="12">
        <v>4.3117999999999999</v>
      </c>
      <c r="E42" s="11">
        <v>73.040000000000006</v>
      </c>
      <c r="F42" s="12">
        <v>4.3959000000000001</v>
      </c>
      <c r="G42" s="13">
        <f>+[19]Summary!$O$68</f>
        <v>3890</v>
      </c>
      <c r="H42" s="32" t="e">
        <f>#REF!/12*3</f>
        <v>#REF!</v>
      </c>
      <c r="I42" s="15" t="e">
        <f t="shared" si="7"/>
        <v>#REF!</v>
      </c>
      <c r="J42" s="15" t="e">
        <f t="shared" si="8"/>
        <v>#REF!</v>
      </c>
      <c r="K42" s="15"/>
      <c r="L42" s="15" t="e">
        <f t="shared" si="9"/>
        <v>#REF!</v>
      </c>
    </row>
    <row r="43" spans="2:12" hidden="1" x14ac:dyDescent="0.3">
      <c r="B43" s="4" t="s">
        <v>10</v>
      </c>
      <c r="C43" s="11">
        <v>1631.56</v>
      </c>
      <c r="D43" s="12">
        <v>2.2187000000000001</v>
      </c>
      <c r="E43" s="11">
        <v>1663.38</v>
      </c>
      <c r="F43" s="12">
        <v>2.262</v>
      </c>
      <c r="G43" s="13">
        <f>+[19]Summary!$O$69</f>
        <v>469</v>
      </c>
      <c r="H43" s="32" t="e">
        <f>#REF!/12*3</f>
        <v>#REF!</v>
      </c>
      <c r="I43" s="15" t="e">
        <f t="shared" si="7"/>
        <v>#REF!</v>
      </c>
      <c r="J43" s="15" t="e">
        <f t="shared" si="8"/>
        <v>#REF!</v>
      </c>
      <c r="K43" s="15"/>
      <c r="L43" s="15" t="e">
        <f t="shared" si="9"/>
        <v>#REF!</v>
      </c>
    </row>
    <row r="44" spans="2:12" hidden="1" x14ac:dyDescent="0.3">
      <c r="B44" s="4" t="s">
        <v>11</v>
      </c>
      <c r="C44" s="11">
        <v>12864.22</v>
      </c>
      <c r="D44" s="12">
        <v>2.7538999999999998</v>
      </c>
      <c r="E44" s="11">
        <v>13115.07</v>
      </c>
      <c r="F44" s="12">
        <v>2.8075999999999999</v>
      </c>
      <c r="G44" s="13">
        <f>+[19]Summary!$O$70</f>
        <v>9</v>
      </c>
      <c r="H44" s="32" t="e">
        <f>#REF!/12*3</f>
        <v>#REF!</v>
      </c>
      <c r="I44" s="15" t="e">
        <f t="shared" si="7"/>
        <v>#REF!</v>
      </c>
      <c r="J44" s="15" t="e">
        <f t="shared" si="8"/>
        <v>#REF!</v>
      </c>
      <c r="K44" s="15"/>
      <c r="L44" s="15" t="e">
        <f t="shared" si="9"/>
        <v>#REF!</v>
      </c>
    </row>
    <row r="45" spans="2:12" ht="15" hidden="1" thickBot="1" x14ac:dyDescent="0.35">
      <c r="B45" s="16" t="s">
        <v>12</v>
      </c>
      <c r="C45" s="17">
        <v>1.41</v>
      </c>
      <c r="D45" s="18">
        <v>10.773199999999999</v>
      </c>
      <c r="E45" s="17">
        <v>1.44</v>
      </c>
      <c r="F45" s="18">
        <v>10.9833</v>
      </c>
      <c r="G45" s="19">
        <f>+[19]Summary!$O$110</f>
        <v>49829</v>
      </c>
      <c r="H45" s="33" t="e">
        <f>#REF!/12*3</f>
        <v>#REF!</v>
      </c>
      <c r="I45" s="20" t="e">
        <f t="shared" si="7"/>
        <v>#REF!</v>
      </c>
      <c r="J45" s="20" t="e">
        <f t="shared" si="8"/>
        <v>#REF!</v>
      </c>
      <c r="K45" s="20"/>
      <c r="L45" s="20" t="e">
        <f t="shared" si="9"/>
        <v>#REF!</v>
      </c>
    </row>
    <row r="46" spans="2:12" hidden="1" x14ac:dyDescent="0.3"/>
    <row r="47" spans="2:12" hidden="1" x14ac:dyDescent="0.3">
      <c r="L47" s="30" t="e">
        <f>SUM(L39:L46)</f>
        <v>#REF!</v>
      </c>
    </row>
    <row r="48" spans="2:12" hidden="1" x14ac:dyDescent="0.3"/>
    <row r="49" spans="7:12" hidden="1" x14ac:dyDescent="0.3"/>
    <row r="50" spans="7:12" hidden="1" x14ac:dyDescent="0.3"/>
    <row r="51" spans="7:12" ht="43.2" hidden="1" x14ac:dyDescent="0.3">
      <c r="I51" s="26" t="s">
        <v>14</v>
      </c>
      <c r="J51" s="26" t="s">
        <v>14</v>
      </c>
      <c r="K51" s="26"/>
      <c r="L51" s="26" t="s">
        <v>2</v>
      </c>
    </row>
    <row r="52" spans="7:12" ht="28.8" hidden="1" x14ac:dyDescent="0.3">
      <c r="I52" s="28" t="s">
        <v>20</v>
      </c>
      <c r="J52" s="28" t="s">
        <v>21</v>
      </c>
      <c r="K52" s="28"/>
      <c r="L52" s="28" t="s">
        <v>20</v>
      </c>
    </row>
    <row r="53" spans="7:12" hidden="1" x14ac:dyDescent="0.3">
      <c r="I53" s="9">
        <f t="shared" ref="I53:I59" si="10">L24</f>
        <v>555954.28984142467</v>
      </c>
      <c r="J53" s="9" t="e">
        <f t="shared" ref="J53:J59" si="11">L39</f>
        <v>#REF!</v>
      </c>
      <c r="K53" s="103"/>
      <c r="L53" s="29" t="e">
        <f>#REF!</f>
        <v>#REF!</v>
      </c>
    </row>
    <row r="54" spans="7:12" hidden="1" x14ac:dyDescent="0.3">
      <c r="I54" s="15">
        <f t="shared" si="10"/>
        <v>91358.087821289897</v>
      </c>
      <c r="J54" s="15" t="e">
        <f t="shared" si="11"/>
        <v>#REF!</v>
      </c>
      <c r="K54" s="104"/>
      <c r="L54" s="12" t="e">
        <f>#REF!</f>
        <v>#REF!</v>
      </c>
    </row>
    <row r="55" spans="7:12" hidden="1" x14ac:dyDescent="0.3">
      <c r="I55" s="15">
        <f t="shared" si="10"/>
        <v>2690.7753392167506</v>
      </c>
      <c r="J55" s="15" t="e">
        <f t="shared" si="11"/>
        <v>#REF!</v>
      </c>
      <c r="K55" s="104"/>
      <c r="L55" s="12" t="e">
        <f>#REF!</f>
        <v>#REF!</v>
      </c>
    </row>
    <row r="56" spans="7:12" hidden="1" x14ac:dyDescent="0.3">
      <c r="I56" s="15">
        <f t="shared" si="10"/>
        <v>148824.95087266527</v>
      </c>
      <c r="J56" s="15" t="e">
        <f t="shared" si="11"/>
        <v>#REF!</v>
      </c>
      <c r="K56" s="104"/>
      <c r="L56" s="12" t="e">
        <f>#REF!</f>
        <v>#REF!</v>
      </c>
    </row>
    <row r="57" spans="7:12" hidden="1" x14ac:dyDescent="0.3">
      <c r="I57" s="15">
        <f t="shared" si="10"/>
        <v>108910.44018152729</v>
      </c>
      <c r="J57" s="15" t="e">
        <f t="shared" si="11"/>
        <v>#REF!</v>
      </c>
      <c r="K57" s="104"/>
      <c r="L57" s="12" t="e">
        <f>#REF!</f>
        <v>#REF!</v>
      </c>
    </row>
    <row r="58" spans="7:12" hidden="1" x14ac:dyDescent="0.3">
      <c r="I58" s="15">
        <f t="shared" si="10"/>
        <v>31570.581223798217</v>
      </c>
      <c r="J58" s="15" t="e">
        <f t="shared" si="11"/>
        <v>#REF!</v>
      </c>
      <c r="K58" s="104"/>
      <c r="L58" s="12" t="e">
        <f>#REF!</f>
        <v>#REF!</v>
      </c>
    </row>
    <row r="59" spans="7:12" ht="15" hidden="1" thickBot="1" x14ac:dyDescent="0.35">
      <c r="I59" s="15">
        <f t="shared" si="10"/>
        <v>10901.727380782017</v>
      </c>
      <c r="J59" s="15" t="e">
        <f t="shared" si="11"/>
        <v>#REF!</v>
      </c>
      <c r="K59" s="104"/>
      <c r="L59" s="18" t="e">
        <f>#REF!</f>
        <v>#REF!</v>
      </c>
    </row>
    <row r="60" spans="7:12" ht="15" hidden="1" thickBot="1" x14ac:dyDescent="0.35">
      <c r="I60" s="35">
        <f>SUM(I53:I59)</f>
        <v>950210.85266070405</v>
      </c>
      <c r="J60" s="35" t="e">
        <f>SUM(J53:J59)</f>
        <v>#REF!</v>
      </c>
      <c r="K60" s="105"/>
    </row>
    <row r="61" spans="7:12" x14ac:dyDescent="0.3">
      <c r="H61" s="41"/>
      <c r="I61" s="42"/>
      <c r="J61" s="42"/>
      <c r="K61" s="42"/>
    </row>
    <row r="62" spans="7:12" x14ac:dyDescent="0.3">
      <c r="H62" s="10"/>
      <c r="I62" s="42"/>
      <c r="J62" s="42"/>
      <c r="K62" s="42"/>
    </row>
    <row r="63" spans="7:12" x14ac:dyDescent="0.3">
      <c r="G63" s="43"/>
      <c r="H63" s="10"/>
      <c r="I63" s="42"/>
      <c r="J63" s="42"/>
      <c r="K63" s="42"/>
    </row>
    <row r="64" spans="7:12" x14ac:dyDescent="0.3">
      <c r="G64" s="43"/>
      <c r="H64" s="10"/>
      <c r="I64" s="42"/>
      <c r="J64" s="42"/>
      <c r="K64" s="42"/>
    </row>
    <row r="65" spans="7:11" x14ac:dyDescent="0.3">
      <c r="G65" s="43"/>
      <c r="H65" s="10"/>
      <c r="I65" s="42"/>
      <c r="J65" s="42"/>
      <c r="K65" s="42"/>
    </row>
    <row r="66" spans="7:11" x14ac:dyDescent="0.3">
      <c r="G66" s="43"/>
      <c r="H66" s="10"/>
      <c r="I66" s="42"/>
      <c r="J66" s="42"/>
      <c r="K66" s="42"/>
    </row>
    <row r="67" spans="7:11" x14ac:dyDescent="0.3">
      <c r="G67" s="43"/>
      <c r="H67" s="10"/>
      <c r="I67" s="42"/>
      <c r="J67" s="42"/>
      <c r="K67" s="42"/>
    </row>
    <row r="68" spans="7:11" x14ac:dyDescent="0.3">
      <c r="G68" s="43"/>
      <c r="H68" s="10"/>
      <c r="I68" s="42"/>
      <c r="J68" s="42"/>
      <c r="K68" s="42"/>
    </row>
    <row r="69" spans="7:11" x14ac:dyDescent="0.3">
      <c r="G69" s="43"/>
      <c r="H69" s="10"/>
      <c r="I69" s="42"/>
      <c r="J69" s="42"/>
      <c r="K69" s="42"/>
    </row>
    <row r="70" spans="7:11" x14ac:dyDescent="0.3">
      <c r="G70" s="43"/>
      <c r="H70" s="10"/>
    </row>
    <row r="71" spans="7:11" x14ac:dyDescent="0.3">
      <c r="G71" s="43"/>
      <c r="H71" s="43"/>
      <c r="I71" s="43"/>
    </row>
    <row r="73" spans="7:11" x14ac:dyDescent="0.3">
      <c r="G73" s="43"/>
      <c r="H73" s="43"/>
    </row>
    <row r="74" spans="7:11" x14ac:dyDescent="0.3">
      <c r="G74" s="43"/>
      <c r="H74" s="43"/>
    </row>
    <row r="75" spans="7:11" x14ac:dyDescent="0.3">
      <c r="G75" s="43"/>
      <c r="H75" s="43"/>
    </row>
    <row r="76" spans="7:11" x14ac:dyDescent="0.3">
      <c r="G76" s="43"/>
      <c r="H76" s="43"/>
    </row>
    <row r="77" spans="7:11" x14ac:dyDescent="0.3">
      <c r="G77" s="43"/>
      <c r="H77" s="43"/>
    </row>
    <row r="78" spans="7:11" x14ac:dyDescent="0.3">
      <c r="G78" s="43"/>
      <c r="H78" s="43"/>
    </row>
    <row r="79" spans="7:11" x14ac:dyDescent="0.3">
      <c r="G79" s="43"/>
      <c r="H79" s="43"/>
    </row>
    <row r="80" spans="7:11" x14ac:dyDescent="0.3">
      <c r="G80" s="43"/>
      <c r="H80" s="43"/>
    </row>
    <row r="81" spans="7:9" x14ac:dyDescent="0.3">
      <c r="G81" s="43"/>
      <c r="H81" s="43"/>
      <c r="I81" s="43"/>
    </row>
    <row r="82" spans="7:9" x14ac:dyDescent="0.3">
      <c r="I82" s="43"/>
    </row>
  </sheetData>
  <mergeCells count="12">
    <mergeCell ref="L5:L6"/>
    <mergeCell ref="M5:M6"/>
    <mergeCell ref="C37:D37"/>
    <mergeCell ref="E37:F37"/>
    <mergeCell ref="G37:H37"/>
    <mergeCell ref="C5:D5"/>
    <mergeCell ref="E5:F5"/>
    <mergeCell ref="G5:H5"/>
    <mergeCell ref="C22:D22"/>
    <mergeCell ref="E22:F22"/>
    <mergeCell ref="G22:H22"/>
    <mergeCell ref="K5:K6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showGridLines="0" tabSelected="1" zoomScaleNormal="100" workbookViewId="0">
      <selection activeCell="K5" sqref="K5:K6"/>
    </sheetView>
  </sheetViews>
  <sheetFormatPr defaultRowHeight="14.4" x14ac:dyDescent="0.3"/>
  <cols>
    <col min="1" max="1" width="2.77734375" customWidth="1"/>
    <col min="2" max="2" width="33.77734375" customWidth="1"/>
    <col min="3" max="3" width="10.44140625" bestFit="1" customWidth="1"/>
    <col min="4" max="4" width="10.33203125" bestFit="1" customWidth="1"/>
    <col min="5" max="5" width="10.44140625" bestFit="1" customWidth="1"/>
    <col min="6" max="6" width="10.33203125" bestFit="1" customWidth="1"/>
    <col min="7" max="7" width="8.88671875" bestFit="1" customWidth="1"/>
    <col min="8" max="8" width="12.44140625" bestFit="1" customWidth="1"/>
    <col min="9" max="10" width="17.5546875" bestFit="1" customWidth="1"/>
    <col min="11" max="11" width="13.88671875" customWidth="1"/>
    <col min="12" max="12" width="9.88671875" bestFit="1" customWidth="1"/>
    <col min="13" max="13" width="10.21875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36" t="s">
        <v>37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27" x14ac:dyDescent="0.3">
      <c r="B5" s="46" t="s">
        <v>1</v>
      </c>
      <c r="C5" s="98" t="s">
        <v>23</v>
      </c>
      <c r="D5" s="99"/>
      <c r="E5" s="100" t="s">
        <v>24</v>
      </c>
      <c r="F5" s="99"/>
      <c r="G5" s="100" t="s">
        <v>22</v>
      </c>
      <c r="H5" s="99"/>
      <c r="I5" s="47" t="s">
        <v>26</v>
      </c>
      <c r="J5" s="47" t="s">
        <v>25</v>
      </c>
      <c r="K5" s="92" t="s">
        <v>43</v>
      </c>
      <c r="L5" s="92" t="s">
        <v>14</v>
      </c>
      <c r="M5" s="92" t="s">
        <v>42</v>
      </c>
    </row>
    <row r="6" spans="2:15" ht="19.8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52" t="s">
        <v>5</v>
      </c>
      <c r="J6" s="52" t="s">
        <v>5</v>
      </c>
      <c r="K6" s="93"/>
      <c r="L6" s="93"/>
      <c r="M6" s="93"/>
    </row>
    <row r="7" spans="2:15" x14ac:dyDescent="0.3">
      <c r="B7" s="70" t="s">
        <v>6</v>
      </c>
      <c r="C7" s="54">
        <v>17.64</v>
      </c>
      <c r="D7" s="55">
        <v>8.0000000000000002E-3</v>
      </c>
      <c r="E7" s="54">
        <v>20.92</v>
      </c>
      <c r="F7" s="55">
        <v>4.0000000000000001E-3</v>
      </c>
      <c r="G7" s="56">
        <v>151346</v>
      </c>
      <c r="H7" s="57">
        <v>383535721.92452377</v>
      </c>
      <c r="I7" s="58">
        <f t="shared" ref="I7:I15" si="0">+(C7*G7*4)+(D7*H7)</f>
        <v>13747259.53539619</v>
      </c>
      <c r="J7" s="58">
        <f t="shared" ref="J7:J15" si="1">(E7*G7*4)+(F7*H7)</f>
        <v>14198776.167698096</v>
      </c>
      <c r="K7" s="106">
        <f>G7</f>
        <v>151346</v>
      </c>
      <c r="L7" s="58">
        <f>+J7-I7</f>
        <v>451516.63230190612</v>
      </c>
      <c r="M7" s="59">
        <f>+ROUND(L7/K7/8,2)</f>
        <v>0.37</v>
      </c>
      <c r="O7" s="43"/>
    </row>
    <row r="8" spans="2:15" x14ac:dyDescent="0.3">
      <c r="B8" s="53" t="s">
        <v>7</v>
      </c>
      <c r="C8" s="60">
        <v>25.12</v>
      </c>
      <c r="D8" s="61">
        <v>1.67E-2</v>
      </c>
      <c r="E8" s="60">
        <v>25.35</v>
      </c>
      <c r="F8" s="61">
        <v>1.6899999999999998E-2</v>
      </c>
      <c r="G8" s="62">
        <v>9359</v>
      </c>
      <c r="H8" s="63">
        <v>112364441.54337105</v>
      </c>
      <c r="I8" s="64">
        <f t="shared" si="0"/>
        <v>2816878.4937742967</v>
      </c>
      <c r="J8" s="64">
        <f t="shared" si="1"/>
        <v>2847961.6620829706</v>
      </c>
      <c r="K8" s="107">
        <f t="shared" ref="K8:K15" si="2">G8</f>
        <v>9359</v>
      </c>
      <c r="L8" s="64">
        <f t="shared" ref="L8:L15" si="3">+J8-I8</f>
        <v>31083.168308673892</v>
      </c>
      <c r="M8" s="65">
        <f>+ROUND(L8/K8/8,2)</f>
        <v>0.42</v>
      </c>
      <c r="O8" s="43"/>
    </row>
    <row r="9" spans="2:15" x14ac:dyDescent="0.3">
      <c r="B9" s="53" t="s">
        <v>8</v>
      </c>
      <c r="C9" s="60">
        <v>1.0900000000000001</v>
      </c>
      <c r="D9" s="61">
        <v>1.9800000000000002E-2</v>
      </c>
      <c r="E9" s="60">
        <v>1.1000000000000001</v>
      </c>
      <c r="F9" s="61">
        <v>0.02</v>
      </c>
      <c r="G9" s="62">
        <v>1533</v>
      </c>
      <c r="H9" s="63">
        <v>2051632</v>
      </c>
      <c r="I9" s="64">
        <f t="shared" si="0"/>
        <v>47306.193599999999</v>
      </c>
      <c r="J9" s="64">
        <f t="shared" si="1"/>
        <v>47777.84</v>
      </c>
      <c r="K9" s="107">
        <f t="shared" si="2"/>
        <v>1533</v>
      </c>
      <c r="L9" s="64">
        <f t="shared" si="3"/>
        <v>471.64639999999781</v>
      </c>
      <c r="M9" s="65">
        <f>+ROUND(L9/K9/8,2)</f>
        <v>0.04</v>
      </c>
      <c r="O9" s="43"/>
    </row>
    <row r="10" spans="2:15" x14ac:dyDescent="0.3">
      <c r="B10" s="53" t="s">
        <v>38</v>
      </c>
      <c r="C10" s="60">
        <v>125.33</v>
      </c>
      <c r="D10" s="61">
        <v>2.8386999999999998</v>
      </c>
      <c r="E10" s="60">
        <v>126.46</v>
      </c>
      <c r="F10" s="61">
        <v>2.8641999999999999</v>
      </c>
      <c r="G10" s="62">
        <v>1579</v>
      </c>
      <c r="H10" s="63">
        <v>1016684.58</v>
      </c>
      <c r="I10" s="64">
        <f t="shared" si="0"/>
        <v>3677646.7972459998</v>
      </c>
      <c r="J10" s="64">
        <f t="shared" si="1"/>
        <v>3710709.3340359996</v>
      </c>
      <c r="K10" s="107">
        <f t="shared" si="2"/>
        <v>1579</v>
      </c>
      <c r="L10" s="64">
        <f t="shared" si="3"/>
        <v>33062.536789999809</v>
      </c>
      <c r="M10" s="65">
        <f>+ROUND(L10/K10/8,2)</f>
        <v>2.62</v>
      </c>
      <c r="O10" s="43"/>
    </row>
    <row r="11" spans="2:15" x14ac:dyDescent="0.3">
      <c r="B11" s="53" t="s">
        <v>39</v>
      </c>
      <c r="C11" s="60">
        <v>1130.8399999999999</v>
      </c>
      <c r="D11" s="61">
        <v>3.2953000000000001</v>
      </c>
      <c r="E11" s="60">
        <v>1141.02</v>
      </c>
      <c r="F11" s="61">
        <v>3.3250000000000002</v>
      </c>
      <c r="G11" s="62">
        <v>106</v>
      </c>
      <c r="H11" s="63">
        <v>640462.99</v>
      </c>
      <c r="I11" s="64">
        <f t="shared" si="0"/>
        <v>2589993.8509470001</v>
      </c>
      <c r="J11" s="64">
        <f t="shared" si="1"/>
        <v>2613331.9217500002</v>
      </c>
      <c r="K11" s="107">
        <f t="shared" si="2"/>
        <v>106</v>
      </c>
      <c r="L11" s="64">
        <f t="shared" si="3"/>
        <v>23338.070803000126</v>
      </c>
      <c r="M11" s="65">
        <f>+ROUND(L11/K11/8,2)</f>
        <v>27.52</v>
      </c>
      <c r="O11" s="43"/>
    </row>
    <row r="12" spans="2:15" x14ac:dyDescent="0.3">
      <c r="B12" s="53" t="s">
        <v>11</v>
      </c>
      <c r="C12" s="60">
        <v>4705.66</v>
      </c>
      <c r="D12" s="61">
        <v>2.4948999999999999</v>
      </c>
      <c r="E12" s="60">
        <v>4748.01</v>
      </c>
      <c r="F12" s="61">
        <v>2.5173999999999999</v>
      </c>
      <c r="G12" s="62">
        <v>6</v>
      </c>
      <c r="H12" s="63">
        <v>211133</v>
      </c>
      <c r="I12" s="64">
        <f t="shared" si="0"/>
        <v>639691.56169999996</v>
      </c>
      <c r="J12" s="64">
        <f t="shared" si="1"/>
        <v>645458.45419999992</v>
      </c>
      <c r="K12" s="107">
        <f t="shared" si="2"/>
        <v>6</v>
      </c>
      <c r="L12" s="64">
        <f t="shared" si="3"/>
        <v>5766.8924999999581</v>
      </c>
      <c r="M12" s="65">
        <f>+ROUND(L12/K12/8,2)</f>
        <v>120.14</v>
      </c>
      <c r="O12" s="43"/>
    </row>
    <row r="13" spans="2:15" x14ac:dyDescent="0.3">
      <c r="B13" s="53" t="s">
        <v>41</v>
      </c>
      <c r="C13" s="60">
        <v>4159.82</v>
      </c>
      <c r="D13" s="61">
        <v>0</v>
      </c>
      <c r="E13" s="60">
        <v>4197.26</v>
      </c>
      <c r="F13" s="61">
        <v>0</v>
      </c>
      <c r="G13" s="62">
        <v>1</v>
      </c>
      <c r="H13" s="63">
        <v>55974.43154093936</v>
      </c>
      <c r="I13" s="64">
        <f t="shared" si="0"/>
        <v>16639.28</v>
      </c>
      <c r="J13" s="64">
        <f t="shared" si="1"/>
        <v>16789.04</v>
      </c>
      <c r="K13" s="107">
        <f t="shared" si="2"/>
        <v>1</v>
      </c>
      <c r="L13" s="64">
        <f t="shared" si="3"/>
        <v>149.76000000000204</v>
      </c>
      <c r="M13" s="65">
        <f>+ROUND(L13/K13/8,2)</f>
        <v>18.72</v>
      </c>
      <c r="O13" s="43"/>
    </row>
    <row r="14" spans="2:15" x14ac:dyDescent="0.3">
      <c r="B14" s="53" t="s">
        <v>40</v>
      </c>
      <c r="C14" s="60">
        <v>103.97</v>
      </c>
      <c r="D14" s="61">
        <v>0</v>
      </c>
      <c r="E14" s="60">
        <v>104.91</v>
      </c>
      <c r="F14" s="61">
        <v>0</v>
      </c>
      <c r="G14" s="62">
        <v>105</v>
      </c>
      <c r="H14" s="63">
        <v>147.95474325500436</v>
      </c>
      <c r="I14" s="64">
        <f t="shared" si="0"/>
        <v>43667.4</v>
      </c>
      <c r="J14" s="64">
        <f t="shared" si="1"/>
        <v>44062.2</v>
      </c>
      <c r="K14" s="107">
        <f t="shared" si="2"/>
        <v>105</v>
      </c>
      <c r="L14" s="64">
        <f t="shared" si="3"/>
        <v>394.79999999999563</v>
      </c>
      <c r="M14" s="65">
        <f>+ROUND(L14/K14/8,2)</f>
        <v>0.47</v>
      </c>
      <c r="O14" s="43"/>
    </row>
    <row r="15" spans="2:15" ht="15" thickBot="1" x14ac:dyDescent="0.35">
      <c r="B15" s="71" t="s">
        <v>12</v>
      </c>
      <c r="C15" s="72">
        <v>2.2999999999999998</v>
      </c>
      <c r="D15" s="73">
        <v>11.5388</v>
      </c>
      <c r="E15" s="72">
        <v>2.3199999999999998</v>
      </c>
      <c r="F15" s="73">
        <v>11.6426</v>
      </c>
      <c r="G15" s="62">
        <v>19690</v>
      </c>
      <c r="H15" s="63">
        <v>34634</v>
      </c>
      <c r="I15" s="74">
        <f t="shared" si="0"/>
        <v>580782.79920000001</v>
      </c>
      <c r="J15" s="74">
        <f t="shared" si="1"/>
        <v>585953.00839999993</v>
      </c>
      <c r="K15" s="108">
        <f t="shared" si="2"/>
        <v>19690</v>
      </c>
      <c r="L15" s="74">
        <f t="shared" si="3"/>
        <v>5170.2091999999247</v>
      </c>
      <c r="M15" s="66">
        <f>+ROUND(L15/K15/8,2)</f>
        <v>0.03</v>
      </c>
      <c r="O15" s="43"/>
    </row>
    <row r="16" spans="2:15" s="3" customFormat="1" ht="15" thickBot="1" x14ac:dyDescent="0.35">
      <c r="B16" s="68" t="s">
        <v>16</v>
      </c>
      <c r="C16" s="75"/>
      <c r="D16" s="76"/>
      <c r="E16" s="75"/>
      <c r="F16" s="76"/>
      <c r="G16" s="77">
        <f>SUM(G7:G15)</f>
        <v>183725</v>
      </c>
      <c r="H16" s="78">
        <f>SUM(H7:H15)</f>
        <v>499910832.42417902</v>
      </c>
      <c r="I16" s="101">
        <f>SUM(I7:I15)</f>
        <v>24159865.911863487</v>
      </c>
      <c r="J16" s="101">
        <f>SUM(J7:J15)</f>
        <v>24710819.628167067</v>
      </c>
      <c r="K16" s="109"/>
      <c r="L16" s="79">
        <f>SUM(L7:L15)</f>
        <v>550953.71630357986</v>
      </c>
      <c r="M16" s="69"/>
    </row>
  </sheetData>
  <mergeCells count="6">
    <mergeCell ref="C5:D5"/>
    <mergeCell ref="E5:F5"/>
    <mergeCell ref="G5:H5"/>
    <mergeCell ref="L5:L6"/>
    <mergeCell ref="M5:M6"/>
    <mergeCell ref="K5:K6"/>
  </mergeCells>
  <pageMargins left="0" right="0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zoomScaleNormal="100" workbookViewId="0">
      <selection activeCell="K5" sqref="K5:K6"/>
    </sheetView>
  </sheetViews>
  <sheetFormatPr defaultRowHeight="14.4" x14ac:dyDescent="0.3"/>
  <cols>
    <col min="1" max="1" width="2.5546875" customWidth="1"/>
    <col min="2" max="2" width="24" customWidth="1"/>
    <col min="3" max="3" width="11.109375" bestFit="1" customWidth="1"/>
    <col min="4" max="4" width="10.33203125" bestFit="1" customWidth="1"/>
    <col min="5" max="5" width="11.109375" bestFit="1" customWidth="1"/>
    <col min="6" max="6" width="10.33203125" bestFit="1" customWidth="1"/>
    <col min="7" max="7" width="8.88671875" bestFit="1" customWidth="1"/>
    <col min="8" max="8" width="14.109375" bestFit="1" customWidth="1"/>
    <col min="9" max="10" width="17.5546875" bestFit="1" customWidth="1"/>
    <col min="11" max="11" width="13.88671875" customWidth="1"/>
    <col min="12" max="12" width="11" bestFit="1" customWidth="1"/>
    <col min="13" max="13" width="10.21875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36" t="s">
        <v>28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27" x14ac:dyDescent="0.3">
      <c r="B5" s="46" t="s">
        <v>1</v>
      </c>
      <c r="C5" s="98" t="s">
        <v>23</v>
      </c>
      <c r="D5" s="99"/>
      <c r="E5" s="100" t="s">
        <v>24</v>
      </c>
      <c r="F5" s="99"/>
      <c r="G5" s="100" t="s">
        <v>22</v>
      </c>
      <c r="H5" s="99"/>
      <c r="I5" s="47" t="s">
        <v>26</v>
      </c>
      <c r="J5" s="47" t="s">
        <v>25</v>
      </c>
      <c r="K5" s="92" t="s">
        <v>43</v>
      </c>
      <c r="L5" s="92" t="s">
        <v>14</v>
      </c>
      <c r="M5" s="92" t="s">
        <v>42</v>
      </c>
    </row>
    <row r="6" spans="2:15" ht="21.6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52" t="s">
        <v>5</v>
      </c>
      <c r="J6" s="52" t="s">
        <v>5</v>
      </c>
      <c r="K6" s="93"/>
      <c r="L6" s="93"/>
      <c r="M6" s="93"/>
    </row>
    <row r="7" spans="2:15" x14ac:dyDescent="0.3">
      <c r="B7" s="53" t="s">
        <v>6</v>
      </c>
      <c r="C7" s="54">
        <v>18.510000000000002</v>
      </c>
      <c r="D7" s="55">
        <v>1.2999999999999999E-2</v>
      </c>
      <c r="E7" s="54">
        <v>21.63</v>
      </c>
      <c r="F7" s="55">
        <v>8.8000000000000005E-3</v>
      </c>
      <c r="G7" s="56">
        <v>330347</v>
      </c>
      <c r="H7" s="57">
        <v>822073878.78308153</v>
      </c>
      <c r="I7" s="58">
        <f>+(C7*G7*4)+(D7*H7)</f>
        <v>35145852.304180063</v>
      </c>
      <c r="J7" s="58">
        <f>(E7*G7*4)+(F7*H7)</f>
        <v>35815872.573291115</v>
      </c>
      <c r="K7" s="56">
        <f>G7</f>
        <v>330347</v>
      </c>
      <c r="L7" s="58">
        <f t="shared" ref="L7:L13" si="0">+J7-I7</f>
        <v>670020.26911105216</v>
      </c>
      <c r="M7" s="59">
        <f>+ROUND(L7/K7/8,2)</f>
        <v>0.25</v>
      </c>
      <c r="O7" s="43"/>
    </row>
    <row r="8" spans="2:15" x14ac:dyDescent="0.3">
      <c r="B8" s="53" t="s">
        <v>7</v>
      </c>
      <c r="C8" s="60">
        <v>28.74</v>
      </c>
      <c r="D8" s="61">
        <v>1.83E-2</v>
      </c>
      <c r="E8" s="60">
        <v>29</v>
      </c>
      <c r="F8" s="61">
        <v>1.8499999999999999E-2</v>
      </c>
      <c r="G8" s="62">
        <v>32549</v>
      </c>
      <c r="H8" s="63">
        <v>341668275.94843018</v>
      </c>
      <c r="I8" s="64">
        <f>+(C8*G8*4)+(D8*H8)</f>
        <v>9994362.4898562711</v>
      </c>
      <c r="J8" s="64">
        <f>(E8*G8*4)+(F8*H8)</f>
        <v>10096547.105045959</v>
      </c>
      <c r="K8" s="62">
        <f t="shared" ref="K8:K13" si="1">G8</f>
        <v>32549</v>
      </c>
      <c r="L8" s="64">
        <f t="shared" si="0"/>
        <v>102184.61518968828</v>
      </c>
      <c r="M8" s="65">
        <f>+ROUND(L8/K8/8,2)</f>
        <v>0.39</v>
      </c>
      <c r="O8" s="43"/>
    </row>
    <row r="9" spans="2:15" x14ac:dyDescent="0.3">
      <c r="B9" s="53" t="s">
        <v>8</v>
      </c>
      <c r="C9" s="60">
        <v>8.6</v>
      </c>
      <c r="D9" s="61">
        <v>1.95E-2</v>
      </c>
      <c r="E9" s="60">
        <v>8.68</v>
      </c>
      <c r="F9" s="61">
        <v>1.9699999999999999E-2</v>
      </c>
      <c r="G9" s="62">
        <v>3002</v>
      </c>
      <c r="H9" s="63">
        <v>4359610.5628997125</v>
      </c>
      <c r="I9" s="64">
        <f>+(C9*G9*4)+(D9*H9)</f>
        <v>188281.20597654441</v>
      </c>
      <c r="J9" s="64">
        <f>(E9*G9*4)+(F9*H9)</f>
        <v>190113.76808912435</v>
      </c>
      <c r="K9" s="62">
        <f t="shared" si="1"/>
        <v>3002</v>
      </c>
      <c r="L9" s="64">
        <f t="shared" si="0"/>
        <v>1832.5621125799371</v>
      </c>
      <c r="M9" s="65">
        <f>+ROUND(L9/K9/8,2)</f>
        <v>0.08</v>
      </c>
      <c r="O9" s="43"/>
    </row>
    <row r="10" spans="2:15" x14ac:dyDescent="0.3">
      <c r="B10" s="53" t="s">
        <v>29</v>
      </c>
      <c r="C10" s="60">
        <v>140.97</v>
      </c>
      <c r="D10" s="61">
        <v>4.2037000000000004</v>
      </c>
      <c r="E10" s="60">
        <v>142.24</v>
      </c>
      <c r="F10" s="61">
        <v>4.2415000000000003</v>
      </c>
      <c r="G10" s="62">
        <v>5104</v>
      </c>
      <c r="H10" s="63">
        <v>3689859.1888420302</v>
      </c>
      <c r="I10" s="64">
        <f>+(C10*G10*4)+(D10*H10)</f>
        <v>18389104.592135243</v>
      </c>
      <c r="J10" s="64">
        <f>(E10*G10*4)+(F10*H10)</f>
        <v>18554509.589473475</v>
      </c>
      <c r="K10" s="62">
        <f t="shared" si="1"/>
        <v>5104</v>
      </c>
      <c r="L10" s="64">
        <f t="shared" si="0"/>
        <v>165404.99733823165</v>
      </c>
      <c r="M10" s="65">
        <f>+ROUND(L10/K10/8,2)</f>
        <v>4.05</v>
      </c>
      <c r="O10" s="43"/>
    </row>
    <row r="11" spans="2:15" x14ac:dyDescent="0.3">
      <c r="B11" s="53" t="s">
        <v>30</v>
      </c>
      <c r="C11" s="60">
        <v>6073.68</v>
      </c>
      <c r="D11" s="61">
        <v>2.2421000000000002</v>
      </c>
      <c r="E11" s="60">
        <v>6128.34</v>
      </c>
      <c r="F11" s="61">
        <v>2.2623000000000002</v>
      </c>
      <c r="G11" s="62">
        <v>2</v>
      </c>
      <c r="H11" s="63">
        <v>28454.672505542381</v>
      </c>
      <c r="I11" s="64">
        <f>+(C11*G11*4)+(D11*H11)</f>
        <v>112387.66122467659</v>
      </c>
      <c r="J11" s="64">
        <f>(E11*G11*4)+(F11*H11)</f>
        <v>113399.72560928854</v>
      </c>
      <c r="K11" s="62">
        <f t="shared" si="1"/>
        <v>2</v>
      </c>
      <c r="L11" s="64">
        <f t="shared" si="0"/>
        <v>1012.0643846119492</v>
      </c>
      <c r="M11" s="65">
        <f>+ROUND(L11/K11/8,2)</f>
        <v>63.25</v>
      </c>
      <c r="O11" s="43"/>
    </row>
    <row r="12" spans="2:15" x14ac:dyDescent="0.3">
      <c r="B12" s="53" t="s">
        <v>31</v>
      </c>
      <c r="C12" s="60">
        <v>4.1900000000000004</v>
      </c>
      <c r="D12" s="61">
        <v>9.8694000000000006</v>
      </c>
      <c r="E12" s="60">
        <v>4.2300000000000004</v>
      </c>
      <c r="F12" s="61">
        <v>9.9581999999999997</v>
      </c>
      <c r="G12" s="62">
        <v>175</v>
      </c>
      <c r="H12" s="63">
        <v>261.53023490954945</v>
      </c>
      <c r="I12" s="64">
        <f>+(C12*G12*4)+(D12*H12)</f>
        <v>5514.1465004163074</v>
      </c>
      <c r="J12" s="64">
        <f>(E12*G12*4)+(F12*H12)</f>
        <v>5565.3703852762756</v>
      </c>
      <c r="K12" s="62">
        <f t="shared" si="1"/>
        <v>175</v>
      </c>
      <c r="L12" s="64">
        <f t="shared" si="0"/>
        <v>51.223884859968166</v>
      </c>
      <c r="M12" s="65">
        <f>+ROUND(L12/K12/8,2)</f>
        <v>0.04</v>
      </c>
      <c r="O12" s="43"/>
    </row>
    <row r="13" spans="2:15" ht="15" thickBot="1" x14ac:dyDescent="0.35">
      <c r="B13" s="53" t="s">
        <v>12</v>
      </c>
      <c r="C13" s="60">
        <v>1.19</v>
      </c>
      <c r="D13" s="61">
        <v>6.3221999999999996</v>
      </c>
      <c r="E13" s="60">
        <v>1.2</v>
      </c>
      <c r="F13" s="61">
        <v>6.3791000000000002</v>
      </c>
      <c r="G13" s="62">
        <v>90185</v>
      </c>
      <c r="H13" s="63">
        <v>45235.363461771216</v>
      </c>
      <c r="I13" s="64">
        <f>+(C13*G13*4)+(D13*H13)</f>
        <v>715267.61487801</v>
      </c>
      <c r="J13" s="64">
        <f>(E13*G13*4)+(F13*H13)</f>
        <v>721448.90705898474</v>
      </c>
      <c r="K13" s="62">
        <f t="shared" si="1"/>
        <v>90185</v>
      </c>
      <c r="L13" s="64">
        <f t="shared" si="0"/>
        <v>6181.2921809747349</v>
      </c>
      <c r="M13" s="66">
        <f>+ROUND(L13/K13/8,2)</f>
        <v>0.01</v>
      </c>
      <c r="O13" s="43"/>
    </row>
    <row r="14" spans="2:15" s="3" customFormat="1" ht="15" thickBot="1" x14ac:dyDescent="0.35">
      <c r="B14" s="80" t="s">
        <v>16</v>
      </c>
      <c r="C14" s="75"/>
      <c r="D14" s="76"/>
      <c r="E14" s="75"/>
      <c r="F14" s="76"/>
      <c r="G14" s="77">
        <f>SUM(G7:G13)</f>
        <v>461364</v>
      </c>
      <c r="H14" s="78">
        <f>SUM(H7:H13)</f>
        <v>1171865576.0494556</v>
      </c>
      <c r="I14" s="79">
        <f>SUM(I7:I13)</f>
        <v>64550770.014751226</v>
      </c>
      <c r="J14" s="79">
        <f>SUM(J7:J13)</f>
        <v>65497457.038953215</v>
      </c>
      <c r="K14" s="77"/>
      <c r="L14" s="81">
        <f>SUM(L7:L13)</f>
        <v>946687.0242019986</v>
      </c>
      <c r="M14" s="67"/>
    </row>
    <row r="15" spans="2:15" x14ac:dyDescent="0.3">
      <c r="M15" s="44"/>
    </row>
    <row r="20" spans="2:13" ht="28.8" hidden="1" x14ac:dyDescent="0.3">
      <c r="B20" s="21" t="s">
        <v>1</v>
      </c>
      <c r="C20" s="95" t="s">
        <v>13</v>
      </c>
      <c r="D20" s="96"/>
      <c r="E20" s="97" t="s">
        <v>15</v>
      </c>
      <c r="F20" s="96"/>
      <c r="G20" s="97" t="s">
        <v>17</v>
      </c>
      <c r="H20" s="96"/>
      <c r="I20" s="26" t="s">
        <v>18</v>
      </c>
      <c r="J20" s="26" t="s">
        <v>19</v>
      </c>
      <c r="K20" s="26"/>
      <c r="L20" s="26"/>
    </row>
    <row r="21" spans="2:13" ht="29.4" hidden="1" thickBot="1" x14ac:dyDescent="0.35">
      <c r="B21" s="22"/>
      <c r="C21" s="23" t="s">
        <v>3</v>
      </c>
      <c r="D21" s="24" t="s">
        <v>4</v>
      </c>
      <c r="E21" s="25" t="s">
        <v>3</v>
      </c>
      <c r="F21" s="24" t="s">
        <v>4</v>
      </c>
      <c r="G21" s="25" t="s">
        <v>3</v>
      </c>
      <c r="H21" s="24" t="s">
        <v>4</v>
      </c>
      <c r="I21" s="27" t="s">
        <v>5</v>
      </c>
      <c r="J21" s="27" t="s">
        <v>5</v>
      </c>
      <c r="K21" s="28"/>
      <c r="L21" s="28" t="s">
        <v>14</v>
      </c>
    </row>
    <row r="22" spans="2:13" hidden="1" x14ac:dyDescent="0.3">
      <c r="B22" s="4" t="s">
        <v>6</v>
      </c>
      <c r="C22" s="5">
        <v>13.22</v>
      </c>
      <c r="D22" s="6">
        <v>1.3299999999999999E-2</v>
      </c>
      <c r="E22" s="5">
        <v>15.75</v>
      </c>
      <c r="F22" s="6">
        <v>1.0200000000000001E-2</v>
      </c>
      <c r="G22" s="7">
        <f>[19]Summary!$O$64</f>
        <v>179182</v>
      </c>
      <c r="H22" s="32" t="e">
        <f>#REF!/12*3</f>
        <v>#REF!</v>
      </c>
      <c r="I22" s="9" t="e">
        <f>+(C22*G22*3)+(D22*H22)</f>
        <v>#REF!</v>
      </c>
      <c r="J22" s="9" t="e">
        <f>(E22*G22*3)+(F22*H22)</f>
        <v>#REF!</v>
      </c>
      <c r="K22" s="9"/>
      <c r="L22" s="9" t="e">
        <f>+J22-I22</f>
        <v>#REF!</v>
      </c>
    </row>
    <row r="23" spans="2:13" hidden="1" x14ac:dyDescent="0.3">
      <c r="B23" s="4" t="s">
        <v>7</v>
      </c>
      <c r="C23" s="11">
        <v>40.68</v>
      </c>
      <c r="D23" s="12">
        <v>1.1900000000000001E-2</v>
      </c>
      <c r="E23" s="11">
        <v>41.47</v>
      </c>
      <c r="F23" s="12">
        <v>1.21E-2</v>
      </c>
      <c r="G23" s="13">
        <f>+[19]Summary!$O$66</f>
        <v>17809</v>
      </c>
      <c r="H23" s="32" t="e">
        <f>#REF!/12*3</f>
        <v>#REF!</v>
      </c>
      <c r="I23" s="15" t="e">
        <f>+(C23*G23*3)+(D23*H23)</f>
        <v>#REF!</v>
      </c>
      <c r="J23" s="15" t="e">
        <f>(E23*G23*3)+(F23*H23)</f>
        <v>#REF!</v>
      </c>
      <c r="K23" s="15"/>
      <c r="L23" s="15" t="e">
        <f t="shared" ref="L23:L28" si="2">+J23-I23</f>
        <v>#REF!</v>
      </c>
      <c r="M23" s="31" t="e">
        <f>H23+#REF!-#REF!</f>
        <v>#REF!</v>
      </c>
    </row>
    <row r="24" spans="2:13" hidden="1" x14ac:dyDescent="0.3">
      <c r="B24" s="4" t="s">
        <v>8</v>
      </c>
      <c r="C24" s="11">
        <v>8.4</v>
      </c>
      <c r="D24" s="12">
        <v>1.5299999999999999E-2</v>
      </c>
      <c r="E24" s="11">
        <v>8.56</v>
      </c>
      <c r="F24" s="12">
        <v>1.5599999999999999E-2</v>
      </c>
      <c r="G24" s="13">
        <f>+[19]Summary!$O$111</f>
        <v>2967</v>
      </c>
      <c r="H24" s="32" t="e">
        <f>#REF!/12*3</f>
        <v>#REF!</v>
      </c>
      <c r="I24" s="15" t="e">
        <f>+(C24*G24*3)+(D24*H24)</f>
        <v>#REF!</v>
      </c>
      <c r="J24" s="15" t="e">
        <f>(E24*G24*3)+(F24*H24)</f>
        <v>#REF!</v>
      </c>
      <c r="K24" s="15"/>
      <c r="L24" s="15" t="e">
        <f t="shared" si="2"/>
        <v>#REF!</v>
      </c>
      <c r="M24" s="31" t="e">
        <f>H24+#REF!-#REF!</f>
        <v>#REF!</v>
      </c>
    </row>
    <row r="25" spans="2:13" hidden="1" x14ac:dyDescent="0.3">
      <c r="B25" s="4" t="s">
        <v>9</v>
      </c>
      <c r="C25" s="11">
        <v>71.64</v>
      </c>
      <c r="D25" s="12">
        <v>4.3117999999999999</v>
      </c>
      <c r="E25" s="11">
        <v>73.040000000000006</v>
      </c>
      <c r="F25" s="12">
        <v>4.3959000000000001</v>
      </c>
      <c r="G25" s="13">
        <f>+[19]Summary!$O$68</f>
        <v>3890</v>
      </c>
      <c r="H25" s="32" t="e">
        <f>#REF!/12*3</f>
        <v>#REF!</v>
      </c>
      <c r="I25" s="15" t="e">
        <f>+(C25*G25*3)+(D25*H25)</f>
        <v>#REF!</v>
      </c>
      <c r="J25" s="15" t="e">
        <f>(E25*G25*3)+(F25*H25)</f>
        <v>#REF!</v>
      </c>
      <c r="K25" s="15"/>
      <c r="L25" s="15" t="e">
        <f t="shared" si="2"/>
        <v>#REF!</v>
      </c>
      <c r="M25" s="31" t="e">
        <f>H25+#REF!-#REF!</f>
        <v>#REF!</v>
      </c>
    </row>
    <row r="26" spans="2:13" hidden="1" x14ac:dyDescent="0.3">
      <c r="B26" s="4" t="s">
        <v>10</v>
      </c>
      <c r="C26" s="11">
        <v>1631.56</v>
      </c>
      <c r="D26" s="12">
        <v>2.2187000000000001</v>
      </c>
      <c r="E26" s="11">
        <v>1663.38</v>
      </c>
      <c r="F26" s="12">
        <v>2.262</v>
      </c>
      <c r="G26" s="13">
        <f>+[19]Summary!$O$69</f>
        <v>469</v>
      </c>
      <c r="H26" s="32" t="e">
        <f>#REF!/12*3</f>
        <v>#REF!</v>
      </c>
      <c r="I26" s="15" t="e">
        <f>+(C26*G26*3)+(D26*H26)</f>
        <v>#REF!</v>
      </c>
      <c r="J26" s="15" t="e">
        <f>(E26*G26*3)+(F26*H26)</f>
        <v>#REF!</v>
      </c>
      <c r="K26" s="15"/>
      <c r="L26" s="15" t="e">
        <f t="shared" si="2"/>
        <v>#REF!</v>
      </c>
      <c r="M26" s="31" t="e">
        <f>H26+#REF!-#REF!</f>
        <v>#REF!</v>
      </c>
    </row>
    <row r="27" spans="2:13" hidden="1" x14ac:dyDescent="0.3">
      <c r="B27" s="4" t="s">
        <v>11</v>
      </c>
      <c r="C27" s="11">
        <v>12864.22</v>
      </c>
      <c r="D27" s="12">
        <v>2.7538999999999998</v>
      </c>
      <c r="E27" s="11">
        <v>13115.07</v>
      </c>
      <c r="F27" s="12">
        <v>2.8075999999999999</v>
      </c>
      <c r="G27" s="13">
        <f>+[19]Summary!$O$70</f>
        <v>9</v>
      </c>
      <c r="H27" s="32" t="e">
        <f>#REF!/12*3</f>
        <v>#REF!</v>
      </c>
      <c r="I27" s="15" t="e">
        <f>+(C27*G27*3)+(D27*H27)</f>
        <v>#REF!</v>
      </c>
      <c r="J27" s="15" t="e">
        <f>(E27*G27*3)+(F27*H27)</f>
        <v>#REF!</v>
      </c>
      <c r="K27" s="15"/>
      <c r="L27" s="15" t="e">
        <f t="shared" si="2"/>
        <v>#REF!</v>
      </c>
      <c r="M27" s="31" t="e">
        <f>H27+#REF!-#REF!</f>
        <v>#REF!</v>
      </c>
    </row>
    <row r="28" spans="2:13" ht="15" hidden="1" thickBot="1" x14ac:dyDescent="0.35">
      <c r="B28" s="16" t="s">
        <v>12</v>
      </c>
      <c r="C28" s="17">
        <v>1.41</v>
      </c>
      <c r="D28" s="18">
        <v>10.773199999999999</v>
      </c>
      <c r="E28" s="17">
        <v>1.44</v>
      </c>
      <c r="F28" s="18">
        <v>10.9833</v>
      </c>
      <c r="G28" s="19">
        <f>+[19]Summary!$O$110</f>
        <v>49829</v>
      </c>
      <c r="H28" s="33" t="e">
        <f>#REF!/12*3</f>
        <v>#REF!</v>
      </c>
      <c r="I28" s="20" t="e">
        <f>+(C28*G28*3)+(D28*H28)</f>
        <v>#REF!</v>
      </c>
      <c r="J28" s="20" t="e">
        <f>(E28*G28*3)+(F28*H28)</f>
        <v>#REF!</v>
      </c>
      <c r="K28" s="20"/>
      <c r="L28" s="20" t="e">
        <f t="shared" si="2"/>
        <v>#REF!</v>
      </c>
      <c r="M28" s="31" t="e">
        <f>H28+#REF!-#REF!</f>
        <v>#REF!</v>
      </c>
    </row>
    <row r="29" spans="2:13" hidden="1" x14ac:dyDescent="0.3"/>
    <row r="30" spans="2:13" hidden="1" x14ac:dyDescent="0.3">
      <c r="L30" s="30" t="e">
        <f>SUM(L22:L29)</f>
        <v>#REF!</v>
      </c>
    </row>
    <row r="31" spans="2:13" hidden="1" x14ac:dyDescent="0.3"/>
    <row r="32" spans="2:13" hidden="1" x14ac:dyDescent="0.3"/>
    <row r="33" spans="9:12" hidden="1" x14ac:dyDescent="0.3"/>
    <row r="34" spans="9:12" ht="43.2" hidden="1" x14ac:dyDescent="0.3">
      <c r="I34" s="26" t="s">
        <v>14</v>
      </c>
      <c r="J34" s="26" t="s">
        <v>14</v>
      </c>
      <c r="K34" s="26"/>
      <c r="L34" s="26" t="s">
        <v>2</v>
      </c>
    </row>
    <row r="35" spans="9:12" ht="28.8" hidden="1" x14ac:dyDescent="0.3">
      <c r="I35" s="28" t="s">
        <v>20</v>
      </c>
      <c r="J35" s="28" t="s">
        <v>21</v>
      </c>
      <c r="K35" s="28"/>
      <c r="L35" s="28" t="s">
        <v>20</v>
      </c>
    </row>
    <row r="36" spans="9:12" hidden="1" x14ac:dyDescent="0.3">
      <c r="I36" s="9">
        <f t="shared" ref="I36:I42" si="3">L7</f>
        <v>670020.26911105216</v>
      </c>
      <c r="J36" s="9" t="e">
        <f t="shared" ref="J36:J42" si="4">L22</f>
        <v>#REF!</v>
      </c>
      <c r="K36" s="103"/>
      <c r="L36" s="29" t="e">
        <f>#REF!</f>
        <v>#REF!</v>
      </c>
    </row>
    <row r="37" spans="9:12" hidden="1" x14ac:dyDescent="0.3">
      <c r="I37" s="15">
        <f t="shared" si="3"/>
        <v>102184.61518968828</v>
      </c>
      <c r="J37" s="15" t="e">
        <f t="shared" si="4"/>
        <v>#REF!</v>
      </c>
      <c r="K37" s="104"/>
      <c r="L37" s="12" t="e">
        <f>#REF!</f>
        <v>#REF!</v>
      </c>
    </row>
    <row r="38" spans="9:12" hidden="1" x14ac:dyDescent="0.3">
      <c r="I38" s="15">
        <f t="shared" si="3"/>
        <v>1832.5621125799371</v>
      </c>
      <c r="J38" s="15" t="e">
        <f t="shared" si="4"/>
        <v>#REF!</v>
      </c>
      <c r="K38" s="104"/>
      <c r="L38" s="12" t="e">
        <f>#REF!</f>
        <v>#REF!</v>
      </c>
    </row>
    <row r="39" spans="9:12" hidden="1" x14ac:dyDescent="0.3">
      <c r="I39" s="15">
        <f t="shared" si="3"/>
        <v>165404.99733823165</v>
      </c>
      <c r="J39" s="15" t="e">
        <f t="shared" si="4"/>
        <v>#REF!</v>
      </c>
      <c r="K39" s="104"/>
      <c r="L39" s="12" t="e">
        <f>#REF!</f>
        <v>#REF!</v>
      </c>
    </row>
    <row r="40" spans="9:12" hidden="1" x14ac:dyDescent="0.3">
      <c r="I40" s="15">
        <f t="shared" si="3"/>
        <v>1012.0643846119492</v>
      </c>
      <c r="J40" s="15" t="e">
        <f t="shared" si="4"/>
        <v>#REF!</v>
      </c>
      <c r="K40" s="104"/>
      <c r="L40" s="12" t="e">
        <f>#REF!</f>
        <v>#REF!</v>
      </c>
    </row>
    <row r="41" spans="9:12" hidden="1" x14ac:dyDescent="0.3">
      <c r="I41" s="15">
        <f t="shared" si="3"/>
        <v>51.223884859968166</v>
      </c>
      <c r="J41" s="15" t="e">
        <f t="shared" si="4"/>
        <v>#REF!</v>
      </c>
      <c r="K41" s="104"/>
      <c r="L41" s="12" t="e">
        <f>#REF!</f>
        <v>#REF!</v>
      </c>
    </row>
    <row r="42" spans="9:12" ht="15" hidden="1" thickBot="1" x14ac:dyDescent="0.35">
      <c r="I42" s="15">
        <f t="shared" si="3"/>
        <v>6181.2921809747349</v>
      </c>
      <c r="J42" s="15" t="e">
        <f t="shared" si="4"/>
        <v>#REF!</v>
      </c>
      <c r="K42" s="104"/>
      <c r="L42" s="18" t="e">
        <f>#REF!</f>
        <v>#REF!</v>
      </c>
    </row>
    <row r="43" spans="9:12" ht="15" hidden="1" thickBot="1" x14ac:dyDescent="0.35">
      <c r="I43" s="35">
        <f>SUM(I36:I42)</f>
        <v>946687.0242019986</v>
      </c>
      <c r="J43" s="35" t="e">
        <f>SUM(J36:J42)</f>
        <v>#REF!</v>
      </c>
      <c r="K43" s="105"/>
    </row>
    <row r="44" spans="9:12" hidden="1" x14ac:dyDescent="0.3"/>
    <row r="45" spans="9:12" hidden="1" x14ac:dyDescent="0.3"/>
    <row r="46" spans="9:12" hidden="1" x14ac:dyDescent="0.3"/>
  </sheetData>
  <mergeCells count="9">
    <mergeCell ref="C20:D20"/>
    <mergeCell ref="E20:F20"/>
    <mergeCell ref="G20:H20"/>
    <mergeCell ref="K5:K6"/>
    <mergeCell ref="L5:L6"/>
    <mergeCell ref="M5:M6"/>
    <mergeCell ref="C5:D5"/>
    <mergeCell ref="E5:F5"/>
    <mergeCell ref="G5:H5"/>
  </mergeCells>
  <pageMargins left="0" right="0" top="0.74803149606299213" bottom="0.74803149606299213" header="0.31496062992125984" footer="0.31496062992125984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showGridLines="0" zoomScaleNormal="100" workbookViewId="0">
      <selection activeCell="N6" sqref="N6:O14"/>
    </sheetView>
  </sheetViews>
  <sheetFormatPr defaultRowHeight="14.4" x14ac:dyDescent="0.3"/>
  <cols>
    <col min="1" max="1" width="3.21875" customWidth="1"/>
    <col min="2" max="2" width="33.44140625" customWidth="1"/>
    <col min="3" max="3" width="11.44140625" bestFit="1" customWidth="1"/>
    <col min="4" max="4" width="10.33203125" bestFit="1" customWidth="1"/>
    <col min="5" max="5" width="11.44140625" bestFit="1" customWidth="1"/>
    <col min="6" max="6" width="10.33203125" bestFit="1" customWidth="1"/>
    <col min="7" max="7" width="8.88671875" bestFit="1" customWidth="1"/>
    <col min="8" max="8" width="12.44140625" bestFit="1" customWidth="1"/>
    <col min="9" max="10" width="13.5546875" bestFit="1" customWidth="1"/>
    <col min="11" max="11" width="12.44140625" customWidth="1"/>
    <col min="12" max="12" width="9.88671875" bestFit="1" customWidth="1"/>
    <col min="13" max="13" width="10.21875" bestFit="1" customWidth="1"/>
  </cols>
  <sheetData>
    <row r="1" spans="2:15" ht="21" x14ac:dyDescent="0.3">
      <c r="B1" s="36" t="s">
        <v>32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40.200000000000003" x14ac:dyDescent="0.3">
      <c r="B5" s="46" t="s">
        <v>1</v>
      </c>
      <c r="C5" s="98" t="s">
        <v>23</v>
      </c>
      <c r="D5" s="99"/>
      <c r="E5" s="100" t="s">
        <v>24</v>
      </c>
      <c r="F5" s="99"/>
      <c r="G5" s="100" t="s">
        <v>22</v>
      </c>
      <c r="H5" s="99"/>
      <c r="I5" s="47" t="s">
        <v>26</v>
      </c>
      <c r="J5" s="47" t="s">
        <v>25</v>
      </c>
      <c r="K5" s="92" t="s">
        <v>43</v>
      </c>
      <c r="L5" s="92" t="s">
        <v>14</v>
      </c>
      <c r="M5" s="92" t="s">
        <v>42</v>
      </c>
    </row>
    <row r="6" spans="2:15" ht="21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52" t="s">
        <v>5</v>
      </c>
      <c r="J6" s="52" t="s">
        <v>5</v>
      </c>
      <c r="K6" s="93"/>
      <c r="L6" s="93"/>
      <c r="M6" s="93"/>
    </row>
    <row r="7" spans="2:15" x14ac:dyDescent="0.3">
      <c r="B7" s="53" t="s">
        <v>6</v>
      </c>
      <c r="C7" s="82">
        <v>19.11</v>
      </c>
      <c r="D7" s="83">
        <v>6.8999999999999999E-3</v>
      </c>
      <c r="E7" s="82">
        <v>21.61</v>
      </c>
      <c r="F7" s="83">
        <v>3.5000000000000001E-3</v>
      </c>
      <c r="G7" s="56">
        <v>183145</v>
      </c>
      <c r="H7" s="57">
        <v>447212718.60095388</v>
      </c>
      <c r="I7" s="58">
        <f t="shared" ref="I7:I13" si="0">+(C7*G7*4)+(D7*H7)</f>
        <v>17085371.558346581</v>
      </c>
      <c r="J7" s="58">
        <f t="shared" ref="J7:J13" si="1">(E7*G7*4)+(F7*H7)</f>
        <v>17396298.315103337</v>
      </c>
      <c r="K7" s="56">
        <f>G7</f>
        <v>183145</v>
      </c>
      <c r="L7" s="58">
        <f t="shared" ref="L7:L13" si="2">+J7-I7</f>
        <v>310926.75675675645</v>
      </c>
      <c r="M7" s="59">
        <f>+ROUND(L7/K7/8,2)</f>
        <v>0.21</v>
      </c>
      <c r="O7" s="43"/>
    </row>
    <row r="8" spans="2:15" x14ac:dyDescent="0.3">
      <c r="B8" s="53" t="s">
        <v>7</v>
      </c>
      <c r="C8" s="84">
        <v>43.6</v>
      </c>
      <c r="D8" s="85">
        <v>1.2699999999999999E-2</v>
      </c>
      <c r="E8" s="84">
        <v>43.99</v>
      </c>
      <c r="F8" s="85">
        <v>1.2800000000000001E-2</v>
      </c>
      <c r="G8" s="62">
        <v>18413</v>
      </c>
      <c r="H8" s="63">
        <v>209670248.97796956</v>
      </c>
      <c r="I8" s="64">
        <f t="shared" si="0"/>
        <v>5874039.3620202132</v>
      </c>
      <c r="J8" s="64">
        <f t="shared" si="1"/>
        <v>5923730.6669180105</v>
      </c>
      <c r="K8" s="62">
        <f t="shared" ref="K8:K13" si="3">G8</f>
        <v>18413</v>
      </c>
      <c r="L8" s="64">
        <f t="shared" si="2"/>
        <v>49691.304897797294</v>
      </c>
      <c r="M8" s="65">
        <f>+ROUND(L8/K8/8,2)</f>
        <v>0.34</v>
      </c>
      <c r="O8" s="43"/>
    </row>
    <row r="9" spans="2:15" x14ac:dyDescent="0.3">
      <c r="B9" s="53" t="s">
        <v>8</v>
      </c>
      <c r="C9" s="84">
        <v>9</v>
      </c>
      <c r="D9" s="85">
        <v>1.6400000000000001E-2</v>
      </c>
      <c r="E9" s="84">
        <v>9.08</v>
      </c>
      <c r="F9" s="85">
        <v>1.6500000000000001E-2</v>
      </c>
      <c r="G9" s="62">
        <v>3106</v>
      </c>
      <c r="H9" s="63">
        <v>3793389.4503747448</v>
      </c>
      <c r="I9" s="64">
        <f t="shared" si="0"/>
        <v>174027.58698614582</v>
      </c>
      <c r="J9" s="64">
        <f t="shared" si="1"/>
        <v>175400.84593118328</v>
      </c>
      <c r="K9" s="62">
        <f t="shared" si="3"/>
        <v>3106</v>
      </c>
      <c r="L9" s="64">
        <f t="shared" si="2"/>
        <v>1373.2589450374653</v>
      </c>
      <c r="M9" s="65">
        <f>+ROUND(L9/K9/8,2)</f>
        <v>0.06</v>
      </c>
      <c r="O9" s="43"/>
    </row>
    <row r="10" spans="2:15" x14ac:dyDescent="0.3">
      <c r="B10" s="53" t="s">
        <v>9</v>
      </c>
      <c r="C10" s="84">
        <v>76.790000000000006</v>
      </c>
      <c r="D10" s="85">
        <v>4.6212999999999997</v>
      </c>
      <c r="E10" s="84">
        <v>77.48</v>
      </c>
      <c r="F10" s="85">
        <v>4.6628999999999996</v>
      </c>
      <c r="G10" s="62">
        <v>3692</v>
      </c>
      <c r="H10" s="63">
        <v>1907533.7004738925</v>
      </c>
      <c r="I10" s="64">
        <f t="shared" si="0"/>
        <v>9949320.209999999</v>
      </c>
      <c r="J10" s="64">
        <f t="shared" si="1"/>
        <v>10038863.531939713</v>
      </c>
      <c r="K10" s="62">
        <f t="shared" si="3"/>
        <v>3692</v>
      </c>
      <c r="L10" s="64">
        <f t="shared" si="2"/>
        <v>89543.321939714253</v>
      </c>
      <c r="M10" s="65">
        <f>+ROUND(L10/K10/8,2)</f>
        <v>3.03</v>
      </c>
      <c r="O10" s="43"/>
    </row>
    <row r="11" spans="2:15" x14ac:dyDescent="0.3">
      <c r="B11" s="53" t="s">
        <v>10</v>
      </c>
      <c r="C11" s="84">
        <v>1748.68</v>
      </c>
      <c r="D11" s="85">
        <v>2.3780000000000001</v>
      </c>
      <c r="E11" s="84">
        <v>1764.42</v>
      </c>
      <c r="F11" s="85">
        <v>2.3994</v>
      </c>
      <c r="G11" s="62">
        <v>471</v>
      </c>
      <c r="H11" s="63">
        <v>1449619.0117746003</v>
      </c>
      <c r="I11" s="64">
        <f t="shared" si="0"/>
        <v>6741707.1299999999</v>
      </c>
      <c r="J11" s="64">
        <f t="shared" si="1"/>
        <v>6802383.1368519757</v>
      </c>
      <c r="K11" s="62">
        <f t="shared" si="3"/>
        <v>471</v>
      </c>
      <c r="L11" s="64">
        <f t="shared" si="2"/>
        <v>60676.006851975806</v>
      </c>
      <c r="M11" s="65">
        <f>+ROUND(L11/K11/8,2)</f>
        <v>16.100000000000001</v>
      </c>
      <c r="O11" s="43"/>
    </row>
    <row r="12" spans="2:15" x14ac:dyDescent="0.3">
      <c r="B12" s="53" t="s">
        <v>11</v>
      </c>
      <c r="C12" s="84">
        <v>13787.64</v>
      </c>
      <c r="D12" s="85">
        <v>2.9516</v>
      </c>
      <c r="E12" s="84">
        <v>13911.73</v>
      </c>
      <c r="F12" s="85">
        <v>2.9782000000000002</v>
      </c>
      <c r="G12" s="62">
        <v>9</v>
      </c>
      <c r="H12" s="63">
        <v>544568.62379726255</v>
      </c>
      <c r="I12" s="64">
        <f t="shared" si="0"/>
        <v>2103703.79</v>
      </c>
      <c r="J12" s="64">
        <f t="shared" si="1"/>
        <v>2122656.5553930071</v>
      </c>
      <c r="K12" s="62">
        <f t="shared" si="3"/>
        <v>9</v>
      </c>
      <c r="L12" s="64">
        <f t="shared" si="2"/>
        <v>18952.765393007081</v>
      </c>
      <c r="M12" s="65">
        <f>+ROUND(L12/K12/8,2)</f>
        <v>263.23</v>
      </c>
      <c r="O12" s="43"/>
    </row>
    <row r="13" spans="2:15" ht="15" thickBot="1" x14ac:dyDescent="0.35">
      <c r="B13" s="53" t="s">
        <v>12</v>
      </c>
      <c r="C13" s="84">
        <v>1.51</v>
      </c>
      <c r="D13" s="85">
        <v>11.5465</v>
      </c>
      <c r="E13" s="84">
        <v>1.52</v>
      </c>
      <c r="F13" s="85">
        <v>11.650399999999999</v>
      </c>
      <c r="G13" s="62">
        <v>50724</v>
      </c>
      <c r="H13" s="63">
        <v>13604.824838695709</v>
      </c>
      <c r="I13" s="64">
        <f t="shared" si="0"/>
        <v>463461.07000000007</v>
      </c>
      <c r="J13" s="64">
        <f t="shared" si="1"/>
        <v>466903.57130074047</v>
      </c>
      <c r="K13" s="62">
        <f t="shared" si="3"/>
        <v>50724</v>
      </c>
      <c r="L13" s="64">
        <f t="shared" si="2"/>
        <v>3442.501300740405</v>
      </c>
      <c r="M13" s="65">
        <f>+ROUND(L13/K13/8,2)</f>
        <v>0.01</v>
      </c>
      <c r="O13" s="43"/>
    </row>
    <row r="14" spans="2:15" ht="15" thickBot="1" x14ac:dyDescent="0.35">
      <c r="B14" s="80" t="s">
        <v>16</v>
      </c>
      <c r="C14" s="75"/>
      <c r="D14" s="76"/>
      <c r="E14" s="75"/>
      <c r="F14" s="76"/>
      <c r="G14" s="77">
        <f>SUM(G7:G13)</f>
        <v>259560</v>
      </c>
      <c r="H14" s="78">
        <f>SUM(H7:H13)</f>
        <v>664591683.19018269</v>
      </c>
      <c r="I14" s="86">
        <f>SUM(I7:I13)</f>
        <v>42391630.707352944</v>
      </c>
      <c r="J14" s="86">
        <f>SUM(J7:J13)</f>
        <v>42926236.623437963</v>
      </c>
      <c r="K14" s="77"/>
      <c r="L14" s="86">
        <f>SUM(L7:L13)</f>
        <v>534605.91608502879</v>
      </c>
      <c r="M14" s="87"/>
    </row>
    <row r="15" spans="2:15" x14ac:dyDescent="0.3">
      <c r="M15" s="44"/>
    </row>
    <row r="16" spans="2:15" x14ac:dyDescent="0.3">
      <c r="M16" s="45"/>
    </row>
  </sheetData>
  <mergeCells count="6">
    <mergeCell ref="C5:D5"/>
    <mergeCell ref="E5:F5"/>
    <mergeCell ref="G5:H5"/>
    <mergeCell ref="L5:L6"/>
    <mergeCell ref="M5:M6"/>
    <mergeCell ref="K5:K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C9993D-2396-4CDE-BE8E-11D3951EC024}"/>
</file>

<file path=customXml/itemProps2.xml><?xml version="1.0" encoding="utf-8"?>
<ds:datastoreItem xmlns:ds="http://schemas.openxmlformats.org/officeDocument/2006/customXml" ds:itemID="{E6E5C3DC-60C6-4250-AAFF-E45B7D068DD4}"/>
</file>

<file path=customXml/itemProps3.xml><?xml version="1.0" encoding="utf-8"?>
<ds:datastoreItem xmlns:ds="http://schemas.openxmlformats.org/officeDocument/2006/customXml" ds:itemID="{28A01CD6-2786-4F87-8EF3-7A9F094BA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HRZ</vt:lpstr>
      <vt:lpstr>BRZ</vt:lpstr>
      <vt:lpstr>PRZ</vt:lpstr>
      <vt:lpstr>ERZ</vt:lpstr>
      <vt:lpstr>HRZ!Print_Area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Natalie Yeates</cp:lastModifiedBy>
  <cp:lastPrinted>2018-04-16T11:05:08Z</cp:lastPrinted>
  <dcterms:created xsi:type="dcterms:W3CDTF">2015-12-02T15:27:12Z</dcterms:created>
  <dcterms:modified xsi:type="dcterms:W3CDTF">2018-04-16T11:05:11Z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