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13884" windowHeight="7548"/>
  </bookViews>
  <sheets>
    <sheet name="Foregone Rev" sheetId="1" r:id="rId1"/>
  </sheets>
  <externalReferences>
    <externalReference r:id="rId2"/>
    <externalReference r:id="rId3"/>
  </externalReferences>
  <definedNames>
    <definedName name="_xlnm.Print_Area" localSheetId="0">'Foregone Rev'!$B$23:$G$43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C62" i="1"/>
  <c r="C85" i="1"/>
  <c r="C84" i="1"/>
  <c r="C109" i="1" l="1"/>
  <c r="C102" i="1"/>
  <c r="C86" i="1"/>
  <c r="C79" i="1"/>
  <c r="C63" i="1"/>
  <c r="C56" i="1"/>
  <c r="C37" i="1" l="1"/>
  <c r="C39" i="1"/>
  <c r="C38" i="1"/>
  <c r="C11" i="1" l="1"/>
  <c r="C32" i="1" l="1"/>
  <c r="E37" i="1" l="1"/>
  <c r="F7" i="1" l="1"/>
  <c r="G7" i="1" s="1"/>
  <c r="H7" i="1" s="1"/>
  <c r="F6" i="1"/>
  <c r="G6" i="1" s="1"/>
  <c r="H6" i="1" s="1"/>
  <c r="F8" i="1"/>
  <c r="G8" i="1" s="1"/>
  <c r="H8" i="1" s="1"/>
  <c r="F10" i="1"/>
  <c r="G10" i="1" s="1"/>
  <c r="H10" i="1" s="1"/>
  <c r="D29" i="1" l="1"/>
  <c r="E29" i="1" s="1"/>
  <c r="D99" i="1"/>
  <c r="E99" i="1" s="1"/>
  <c r="D53" i="1"/>
  <c r="E53" i="1" s="1"/>
  <c r="F99" i="1" s="1"/>
  <c r="D76" i="1"/>
  <c r="E76" i="1" s="1"/>
  <c r="G99" i="1" s="1"/>
  <c r="D101" i="1"/>
  <c r="E101" i="1" s="1"/>
  <c r="D55" i="1"/>
  <c r="E55" i="1" s="1"/>
  <c r="F101" i="1" s="1"/>
  <c r="D78" i="1"/>
  <c r="E78" i="1" s="1"/>
  <c r="G101" i="1" s="1"/>
  <c r="D31" i="1"/>
  <c r="E31" i="1" s="1"/>
  <c r="D97" i="1"/>
  <c r="E97" i="1" s="1"/>
  <c r="D27" i="1"/>
  <c r="E27" i="1" s="1"/>
  <c r="D74" i="1"/>
  <c r="E74" i="1" s="1"/>
  <c r="G97" i="1" s="1"/>
  <c r="D51" i="1"/>
  <c r="E51" i="1" s="1"/>
  <c r="F97" i="1" s="1"/>
  <c r="D75" i="1"/>
  <c r="E75" i="1" s="1"/>
  <c r="G98" i="1" s="1"/>
  <c r="D52" i="1"/>
  <c r="E52" i="1" s="1"/>
  <c r="F98" i="1" s="1"/>
  <c r="D98" i="1"/>
  <c r="E98" i="1" s="1"/>
  <c r="D28" i="1"/>
  <c r="E28" i="1" s="1"/>
  <c r="F9" i="1"/>
  <c r="G9" i="1" s="1"/>
  <c r="H9" i="1" s="1"/>
  <c r="D54" i="1" l="1"/>
  <c r="E54" i="1" s="1"/>
  <c r="F100" i="1" s="1"/>
  <c r="D77" i="1"/>
  <c r="E77" i="1" s="1"/>
  <c r="G100" i="1" s="1"/>
  <c r="D30" i="1"/>
  <c r="E30" i="1" s="1"/>
  <c r="D100" i="1"/>
  <c r="E100" i="1" s="1"/>
  <c r="F18" i="1"/>
  <c r="G18" i="1" s="1"/>
  <c r="H18" i="1" s="1"/>
  <c r="F16" i="1"/>
  <c r="G16" i="1" s="1"/>
  <c r="H16" i="1" s="1"/>
  <c r="F17" i="1"/>
  <c r="G17" i="1" s="1"/>
  <c r="H17" i="1" s="1"/>
  <c r="F20" i="1"/>
  <c r="G20" i="1" s="1"/>
  <c r="H20" i="1" s="1"/>
  <c r="D108" i="1" l="1"/>
  <c r="D62" i="1"/>
  <c r="E62" i="1" s="1"/>
  <c r="D85" i="1"/>
  <c r="D38" i="1"/>
  <c r="E38" i="1" s="1"/>
  <c r="D110" i="1"/>
  <c r="E110" i="1" s="1"/>
  <c r="D64" i="1"/>
  <c r="D40" i="1"/>
  <c r="E40" i="1" s="1"/>
  <c r="D87" i="1"/>
  <c r="E87" i="1" s="1"/>
  <c r="G110" i="1" s="1"/>
  <c r="D39" i="1"/>
  <c r="E39" i="1" s="1"/>
  <c r="D86" i="1"/>
  <c r="E86" i="1" s="1"/>
  <c r="G109" i="1" s="1"/>
  <c r="D63" i="1"/>
  <c r="D109" i="1"/>
  <c r="E109" i="1" s="1"/>
  <c r="E42" i="1"/>
  <c r="D66" i="1"/>
  <c r="D112" i="1"/>
  <c r="E112" i="1" s="1"/>
  <c r="D42" i="1"/>
  <c r="D89" i="1"/>
  <c r="E89" i="1" s="1"/>
  <c r="G112" i="1" s="1"/>
  <c r="E64" i="1" l="1"/>
  <c r="F110" i="1" s="1"/>
  <c r="E63" i="1"/>
  <c r="F109" i="1" s="1"/>
  <c r="E66" i="1"/>
  <c r="F112" i="1" s="1"/>
  <c r="E85" i="1"/>
  <c r="G108" i="1" s="1"/>
  <c r="F108" i="1"/>
  <c r="E108" i="1"/>
  <c r="F19" i="1"/>
  <c r="G19" i="1" s="1"/>
  <c r="H19" i="1" s="1"/>
  <c r="F5" i="1"/>
  <c r="G5" i="1" s="1"/>
  <c r="H5" i="1" s="1"/>
  <c r="D88" i="1" l="1"/>
  <c r="D41" i="1"/>
  <c r="D111" i="1"/>
  <c r="D65" i="1"/>
  <c r="E65" i="1" s="1"/>
  <c r="H11" i="1"/>
  <c r="E41" i="1"/>
  <c r="D43" i="1"/>
  <c r="F111" i="1" l="1"/>
  <c r="D67" i="1"/>
  <c r="E111" i="1"/>
  <c r="D113" i="1"/>
  <c r="E88" i="1"/>
  <c r="G111" i="1" s="1"/>
  <c r="D90" i="1"/>
  <c r="F15" i="1"/>
  <c r="G15" i="1" s="1"/>
  <c r="H15" i="1" s="1"/>
  <c r="D50" i="1" l="1"/>
  <c r="D96" i="1"/>
  <c r="D26" i="1"/>
  <c r="D73" i="1"/>
  <c r="H21" i="1"/>
  <c r="J21" i="1" s="1"/>
  <c r="D102" i="1" l="1"/>
  <c r="J103" i="1" s="1"/>
  <c r="E96" i="1"/>
  <c r="E73" i="1"/>
  <c r="G96" i="1" s="1"/>
  <c r="D79" i="1"/>
  <c r="D56" i="1"/>
  <c r="J56" i="1" s="1"/>
  <c r="E50" i="1"/>
  <c r="F96" i="1" s="1"/>
  <c r="D32" i="1"/>
  <c r="J32" i="1" s="1"/>
  <c r="E26" i="1"/>
</calcChain>
</file>

<file path=xl/sharedStrings.xml><?xml version="1.0" encoding="utf-8"?>
<sst xmlns="http://schemas.openxmlformats.org/spreadsheetml/2006/main" count="150" uniqueCount="43">
  <si>
    <t xml:space="preserve"> </t>
  </si>
  <si>
    <t>USL</t>
  </si>
  <si>
    <t>Fixed</t>
  </si>
  <si>
    <t>Customers and or Connections</t>
  </si>
  <si>
    <t>Fixed Rate Rider</t>
  </si>
  <si>
    <t>RESIDENTIAL</t>
  </si>
  <si>
    <t>GS &lt; 50 KW</t>
  </si>
  <si>
    <t>GS &gt; 50 KW TO 4,999 KW</t>
  </si>
  <si>
    <t>STREET LIGHTING</t>
  </si>
  <si>
    <t>SENTINEL</t>
  </si>
  <si>
    <t/>
  </si>
  <si>
    <t>Volumetric</t>
  </si>
  <si>
    <t>kWh/kW</t>
  </si>
  <si>
    <t>Vol Rate Rider</t>
  </si>
  <si>
    <t>RESIDENTIAL (kWh)</t>
  </si>
  <si>
    <t>GS &lt; 50 KW (kWh)</t>
  </si>
  <si>
    <t>GS &gt; 50 KW TO 4,999 (KW)</t>
  </si>
  <si>
    <t>STREET LIGHTING (kW)</t>
  </si>
  <si>
    <t>SENTINEL (kW)</t>
  </si>
  <si>
    <t>USL (kWh)</t>
  </si>
  <si>
    <t>2016 Rate Charged</t>
  </si>
  <si>
    <t>Forgone Revenue</t>
  </si>
  <si>
    <t>Net Rate Differential</t>
  </si>
  <si>
    <t>ICM Rate Rider Charged</t>
  </si>
  <si>
    <t>2017 Rate Per Decision</t>
  </si>
  <si>
    <t>Total Forgone Reveue Fixed</t>
  </si>
  <si>
    <t>Total Forgone Reveue Vol</t>
  </si>
  <si>
    <t>Step 1 - Calculation of Forgone Revenue</t>
  </si>
  <si>
    <t>Forgone Revenue under Variable Charges</t>
  </si>
  <si>
    <t>Forgone Revenue under Fixed Charges</t>
  </si>
  <si>
    <t>Fixed Rate Riders for recovery of Forgone Revenue</t>
  </si>
  <si>
    <t>Variable Rate Riders for recovery of Forgone Revenue</t>
  </si>
  <si>
    <t>Note: the Residential recovery includes both fixed and variable forgone revenue under a fixed rate rider</t>
  </si>
  <si>
    <t>Step 2 - Calculation of Rate Riders to recover Forgone Revenue @ 8 months</t>
  </si>
  <si>
    <t>Step 3 - Calculation of Rate Riders to recover Forgone Revenue @ 12 months</t>
  </si>
  <si>
    <t>Step 4 - Calculation of Rate Riders to recover Forgone Revenue @ 24 months</t>
  </si>
  <si>
    <t>Summary Table of Foregone Revenue @ 8 Months, 12 Months and 24 Months</t>
  </si>
  <si>
    <t>Fixed Rate Rider @ 8</t>
  </si>
  <si>
    <t>Fixed Rate Rider @ 12</t>
  </si>
  <si>
    <t>Fixed Rate Rider @ 24</t>
  </si>
  <si>
    <t>Vol Rate Rider @ 8</t>
  </si>
  <si>
    <t>Vol Rate Rider @ 12</t>
  </si>
  <si>
    <t>Vol Rate Rider @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</si>
</sst>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 wrapText="1"/>
    </xf>
    <xf numFmtId="165" fontId="2" fillId="0" borderId="0" xfId="1" applyNumberFormat="1" applyFont="1"/>
    <xf numFmtId="44" fontId="2" fillId="0" borderId="0" xfId="2" applyFont="1"/>
    <xf numFmtId="165" fontId="2" fillId="0" borderId="1" xfId="1" applyNumberFormat="1" applyFont="1" applyBorder="1"/>
    <xf numFmtId="44" fontId="2" fillId="0" borderId="1" xfId="2" applyFont="1" applyBorder="1"/>
    <xf numFmtId="0" fontId="4" fillId="2" borderId="0" xfId="0" applyFont="1" applyFill="1" applyAlignment="1">
      <alignment horizontal="right"/>
    </xf>
    <xf numFmtId="166" fontId="2" fillId="0" borderId="0" xfId="2" applyNumberFormat="1" applyFont="1"/>
    <xf numFmtId="165" fontId="2" fillId="0" borderId="0" xfId="1" applyNumberFormat="1" applyFont="1" applyFill="1"/>
    <xf numFmtId="166" fontId="2" fillId="0" borderId="1" xfId="2" applyNumberFormat="1" applyFont="1" applyBorder="1"/>
    <xf numFmtId="165" fontId="2" fillId="0" borderId="0" xfId="0" applyNumberFormat="1" applyFont="1"/>
    <xf numFmtId="164" fontId="2" fillId="0" borderId="0" xfId="2" applyNumberFormat="1" applyFont="1"/>
    <xf numFmtId="44" fontId="2" fillId="0" borderId="0" xfId="2" applyNumberFormat="1" applyFont="1"/>
    <xf numFmtId="164" fontId="2" fillId="0" borderId="1" xfId="2" applyNumberFormat="1" applyFont="1" applyBorder="1"/>
    <xf numFmtId="44" fontId="2" fillId="0" borderId="1" xfId="2" applyNumberFormat="1" applyFont="1" applyBorder="1"/>
    <xf numFmtId="0" fontId="4" fillId="0" borderId="0" xfId="0" applyFont="1" applyAlignment="1"/>
    <xf numFmtId="44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nshare\Private$\2017%20COS\Models\Interrogatories-TC\TC%20Models\InnPower%20Rate%20Design%20Model%20-%202017%20TC%20PAWG%2038.8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nPower_2017%20Load%20Forecast_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 to 2021"/>
      <sheetName val="2016 Existing Rates"/>
      <sheetName val="2017 Revenue at 2016 Rates"/>
      <sheetName val="2017 Cost Allocation Study"/>
      <sheetName val="2017 Rates By Rate Class"/>
      <sheetName val="Res Rate Design"/>
      <sheetName val="2017 Allocatn Low Voltage Csts"/>
      <sheetName val="2017 Low Voltage Rates"/>
      <sheetName val="2017 Distribution Rate Schedule"/>
      <sheetName val="Rate Schedule "/>
      <sheetName val="2017 Dist. Rev. Reconciliation"/>
      <sheetName val="2017 Revenue Deficiency Analy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D7">
            <v>34.44</v>
          </cell>
          <cell r="E7">
            <v>1.1214359724342706E-2</v>
          </cell>
        </row>
        <row r="8">
          <cell r="D8">
            <v>41.532907312159352</v>
          </cell>
          <cell r="E8">
            <v>1.0041454433175719E-2</v>
          </cell>
        </row>
        <row r="9">
          <cell r="D9">
            <v>212.38217896790061</v>
          </cell>
          <cell r="E9">
            <v>4.3038931226161088</v>
          </cell>
        </row>
        <row r="10">
          <cell r="D10">
            <v>13.549983970039991</v>
          </cell>
          <cell r="E10">
            <v>61.721749749528698</v>
          </cell>
        </row>
        <row r="11">
          <cell r="D11">
            <v>4.1384777942759881</v>
          </cell>
          <cell r="E11">
            <v>28.618008053480807</v>
          </cell>
        </row>
        <row r="12">
          <cell r="D12">
            <v>12.859327278857508</v>
          </cell>
          <cell r="E12">
            <v>2.1533594402628004E-2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 "/>
      <sheetName val="Purchased Power Model WN"/>
      <sheetName val="Rate Class Energy Model"/>
      <sheetName val="Rate Class Customer Model"/>
      <sheetName val="Rate Class Load Model"/>
      <sheetName val="Weather Analysis"/>
      <sheetName val="2017 COP Forecast"/>
    </sheetNames>
    <sheetDataSet>
      <sheetData sheetId="0"/>
      <sheetData sheetId="1">
        <row r="24">
          <cell r="L24">
            <v>176743.94633415851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A91" workbookViewId="0">
      <selection activeCell="I108" sqref="I108"/>
    </sheetView>
  </sheetViews>
  <sheetFormatPr defaultColWidth="9.109375" defaultRowHeight="13.8" x14ac:dyDescent="0.25"/>
  <cols>
    <col min="1" max="1" width="2.88671875" style="1" customWidth="1"/>
    <col min="2" max="2" width="28.21875" style="1" customWidth="1"/>
    <col min="3" max="3" width="14" style="1" bestFit="1" customWidth="1"/>
    <col min="4" max="4" width="15.21875" style="1" bestFit="1" customWidth="1"/>
    <col min="5" max="5" width="13.88671875" style="1" customWidth="1"/>
    <col min="6" max="6" width="14.109375" style="1" customWidth="1"/>
    <col min="7" max="7" width="15.21875" style="1" customWidth="1"/>
    <col min="8" max="8" width="16.109375" style="1" customWidth="1"/>
    <col min="9" max="9" width="13.109375" style="1" customWidth="1"/>
    <col min="10" max="10" width="15.5546875" style="1" customWidth="1"/>
    <col min="11" max="11" width="11.77734375" style="1" customWidth="1"/>
    <col min="12" max="12" width="11.44140625" style="1" customWidth="1"/>
    <col min="13" max="13" width="11" style="1" bestFit="1" customWidth="1"/>
    <col min="14" max="22" width="9.109375" style="1"/>
    <col min="23" max="23" width="14.77734375" style="1" customWidth="1"/>
    <col min="24" max="24" width="15.77734375" style="1" customWidth="1"/>
    <col min="25" max="16384" width="9.109375" style="1"/>
  </cols>
  <sheetData>
    <row r="1" spans="1:8" ht="17.399999999999999" x14ac:dyDescent="0.3">
      <c r="B1" s="2" t="s">
        <v>27</v>
      </c>
    </row>
    <row r="2" spans="1:8" x14ac:dyDescent="0.25">
      <c r="B2" s="3"/>
    </row>
    <row r="3" spans="1:8" x14ac:dyDescent="0.25">
      <c r="B3" s="3" t="s">
        <v>29</v>
      </c>
    </row>
    <row r="4" spans="1:8" ht="41.4" x14ac:dyDescent="0.25">
      <c r="A4" s="3"/>
      <c r="B4" s="4" t="s">
        <v>2</v>
      </c>
      <c r="C4" s="5" t="s">
        <v>3</v>
      </c>
      <c r="D4" s="5" t="s">
        <v>20</v>
      </c>
      <c r="E4" s="5" t="s">
        <v>23</v>
      </c>
      <c r="F4" s="5" t="s">
        <v>24</v>
      </c>
      <c r="G4" s="5" t="s">
        <v>22</v>
      </c>
      <c r="H4" s="5" t="s">
        <v>21</v>
      </c>
    </row>
    <row r="5" spans="1:8" x14ac:dyDescent="0.25">
      <c r="B5" s="1" t="s">
        <v>5</v>
      </c>
      <c r="C5" s="6">
        <v>15555</v>
      </c>
      <c r="D5" s="7">
        <v>24.85</v>
      </c>
      <c r="E5" s="7">
        <v>2.21</v>
      </c>
      <c r="F5" s="7">
        <f>'[1]2017 Rates By Rate Class'!$D$7</f>
        <v>34.44</v>
      </c>
      <c r="G5" s="7">
        <f>F5-D5-E5</f>
        <v>7.3799999999999963</v>
      </c>
      <c r="H5" s="7">
        <f>G5*C5*4</f>
        <v>459183.59999999974</v>
      </c>
    </row>
    <row r="6" spans="1:8" x14ac:dyDescent="0.25">
      <c r="B6" s="1" t="s">
        <v>6</v>
      </c>
      <c r="C6" s="6">
        <v>1034</v>
      </c>
      <c r="D6" s="7">
        <v>34.33</v>
      </c>
      <c r="E6" s="7">
        <v>3.65</v>
      </c>
      <c r="F6" s="7">
        <f>'[1]2017 Rates By Rate Class'!$D$8</f>
        <v>41.532907312159352</v>
      </c>
      <c r="G6" s="7">
        <f t="shared" ref="G6:G10" si="0">F6-D6-E6</f>
        <v>3.5529073121593542</v>
      </c>
      <c r="H6" s="7">
        <f t="shared" ref="H6:H10" si="1">G6*C6*4</f>
        <v>14694.824643091089</v>
      </c>
    </row>
    <row r="7" spans="1:8" x14ac:dyDescent="0.25">
      <c r="B7" s="1" t="s">
        <v>7</v>
      </c>
      <c r="C7" s="6">
        <v>88</v>
      </c>
      <c r="D7" s="7">
        <v>151.6</v>
      </c>
      <c r="E7" s="7">
        <v>16.12</v>
      </c>
      <c r="F7" s="7">
        <f>'[1]2017 Rates By Rate Class'!$D$9</f>
        <v>212.38217896790061</v>
      </c>
      <c r="G7" s="7">
        <f t="shared" si="0"/>
        <v>44.662178967900616</v>
      </c>
      <c r="H7" s="7">
        <f t="shared" si="1"/>
        <v>15721.086996701017</v>
      </c>
    </row>
    <row r="8" spans="1:8" x14ac:dyDescent="0.25">
      <c r="B8" s="1" t="s">
        <v>8</v>
      </c>
      <c r="C8" s="6">
        <v>2995</v>
      </c>
      <c r="D8" s="7">
        <v>5.72</v>
      </c>
      <c r="E8" s="7">
        <v>0.61</v>
      </c>
      <c r="F8" s="7">
        <f>'[1]2017 Rates By Rate Class'!$D$11</f>
        <v>4.1384777942759881</v>
      </c>
      <c r="G8" s="7">
        <f t="shared" si="0"/>
        <v>-2.1915222057240116</v>
      </c>
      <c r="H8" s="7">
        <f t="shared" si="1"/>
        <v>-26254.436024573657</v>
      </c>
    </row>
    <row r="9" spans="1:8" x14ac:dyDescent="0.25">
      <c r="B9" s="1" t="s">
        <v>9</v>
      </c>
      <c r="C9" s="6">
        <v>161</v>
      </c>
      <c r="D9" s="7">
        <v>11.2</v>
      </c>
      <c r="E9" s="7">
        <v>1.19</v>
      </c>
      <c r="F9" s="7">
        <f>'[1]2017 Rates By Rate Class'!$D$10</f>
        <v>13.549983970039991</v>
      </c>
      <c r="G9" s="7">
        <f t="shared" si="0"/>
        <v>1.1599839700399914</v>
      </c>
      <c r="H9" s="7">
        <f t="shared" si="1"/>
        <v>747.02967670575447</v>
      </c>
    </row>
    <row r="10" spans="1:8" ht="14.4" thickBot="1" x14ac:dyDescent="0.3">
      <c r="B10" s="1" t="s">
        <v>1</v>
      </c>
      <c r="C10" s="8">
        <v>74</v>
      </c>
      <c r="D10" s="9">
        <v>10.57</v>
      </c>
      <c r="E10" s="9">
        <v>1.1200000000000001</v>
      </c>
      <c r="F10" s="9">
        <f>'[1]2017 Rates By Rate Class'!$D$12</f>
        <v>12.859327278857508</v>
      </c>
      <c r="G10" s="9">
        <f t="shared" si="0"/>
        <v>1.1693272788575078</v>
      </c>
      <c r="H10" s="9">
        <f t="shared" si="1"/>
        <v>346.12087454182227</v>
      </c>
    </row>
    <row r="11" spans="1:8" ht="14.4" thickTop="1" x14ac:dyDescent="0.25">
      <c r="C11" s="6">
        <f>SUM(C5:C10)</f>
        <v>19907</v>
      </c>
      <c r="D11" s="7"/>
      <c r="E11" s="7"/>
      <c r="F11" s="7"/>
      <c r="G11" s="7"/>
      <c r="H11" s="7">
        <f t="shared" ref="H11" si="2">SUM(H5:H10)</f>
        <v>464438.22616646579</v>
      </c>
    </row>
    <row r="13" spans="1:8" x14ac:dyDescent="0.25">
      <c r="B13" s="3" t="s">
        <v>28</v>
      </c>
    </row>
    <row r="14" spans="1:8" ht="41.4" x14ac:dyDescent="0.25">
      <c r="B14" s="4" t="s">
        <v>11</v>
      </c>
      <c r="C14" s="10" t="s">
        <v>12</v>
      </c>
      <c r="D14" s="5" t="s">
        <v>20</v>
      </c>
      <c r="E14" s="5" t="s">
        <v>23</v>
      </c>
      <c r="F14" s="5" t="s">
        <v>24</v>
      </c>
      <c r="G14" s="5" t="s">
        <v>22</v>
      </c>
      <c r="H14" s="5" t="s">
        <v>21</v>
      </c>
    </row>
    <row r="15" spans="1:8" x14ac:dyDescent="0.25">
      <c r="B15" s="1" t="s">
        <v>14</v>
      </c>
      <c r="C15" s="6">
        <v>145847424</v>
      </c>
      <c r="D15" s="11">
        <v>1.3899999999999999E-2</v>
      </c>
      <c r="E15" s="11">
        <v>2E-3</v>
      </c>
      <c r="F15" s="11">
        <f>'[1]2017 Rates By Rate Class'!$E$7</f>
        <v>1.1214359724342706E-2</v>
      </c>
      <c r="G15" s="11">
        <f>F15-D15-E15</f>
        <v>-4.6856402756572935E-3</v>
      </c>
      <c r="H15" s="7">
        <f>G15*C15/3</f>
        <v>-227796.18799842204</v>
      </c>
    </row>
    <row r="16" spans="1:8" x14ac:dyDescent="0.25">
      <c r="B16" s="1" t="s">
        <v>15</v>
      </c>
      <c r="C16" s="6">
        <v>31828340</v>
      </c>
      <c r="D16" s="11">
        <v>8.3000000000000001E-3</v>
      </c>
      <c r="E16" s="11">
        <v>8.9999999999999998E-4</v>
      </c>
      <c r="F16" s="11">
        <f>'[1]2017 Rates By Rate Class'!$E$8</f>
        <v>1.0041454433175719E-2</v>
      </c>
      <c r="G16" s="11">
        <f t="shared" ref="G16:G20" si="3">F16-D16-E16</f>
        <v>8.414544331757192E-4</v>
      </c>
      <c r="H16" s="7">
        <f t="shared" ref="H16:H20" si="4">G16*C16/3</f>
        <v>8927.3659312080235</v>
      </c>
    </row>
    <row r="17" spans="1:10" x14ac:dyDescent="0.25">
      <c r="B17" s="1" t="s">
        <v>16</v>
      </c>
      <c r="C17" s="6">
        <v>176744</v>
      </c>
      <c r="D17" s="11">
        <v>3.1132</v>
      </c>
      <c r="E17" s="11">
        <v>0.33110000000000001</v>
      </c>
      <c r="F17" s="11">
        <f>'[1]2017 Rates By Rate Class'!$E$9</f>
        <v>4.3038931226161088</v>
      </c>
      <c r="G17" s="11">
        <f t="shared" si="3"/>
        <v>0.85959312261610887</v>
      </c>
      <c r="H17" s="7">
        <f t="shared" si="4"/>
        <v>50642.642287887189</v>
      </c>
    </row>
    <row r="18" spans="1:10" x14ac:dyDescent="0.25">
      <c r="B18" s="1" t="s">
        <v>17</v>
      </c>
      <c r="C18" s="12">
        <v>1599</v>
      </c>
      <c r="D18" s="11">
        <v>39.554400000000001</v>
      </c>
      <c r="E18" s="11">
        <v>4.2062999999999997</v>
      </c>
      <c r="F18" s="11">
        <f>'[1]2017 Rates By Rate Class'!$E$11</f>
        <v>28.618008053480807</v>
      </c>
      <c r="G18" s="11">
        <f t="shared" si="3"/>
        <v>-15.142691946519193</v>
      </c>
      <c r="H18" s="7">
        <f t="shared" si="4"/>
        <v>-8071.0548074947301</v>
      </c>
    </row>
    <row r="19" spans="1:10" x14ac:dyDescent="0.25">
      <c r="B19" s="1" t="s">
        <v>18</v>
      </c>
      <c r="C19" s="12">
        <v>286</v>
      </c>
      <c r="D19" s="11">
        <v>51.017299999999999</v>
      </c>
      <c r="E19" s="11">
        <v>5.4252000000000002</v>
      </c>
      <c r="F19" s="11">
        <f>'[1]2017 Rates By Rate Class'!$E$10</f>
        <v>61.721749749528698</v>
      </c>
      <c r="G19" s="11">
        <f t="shared" si="3"/>
        <v>5.2792497495286987</v>
      </c>
      <c r="H19" s="7">
        <f t="shared" si="4"/>
        <v>503.28847612173598</v>
      </c>
    </row>
    <row r="20" spans="1:10" ht="14.4" thickBot="1" x14ac:dyDescent="0.3">
      <c r="B20" s="1" t="s">
        <v>19</v>
      </c>
      <c r="C20" s="8">
        <v>461015</v>
      </c>
      <c r="D20" s="13">
        <v>1.77E-2</v>
      </c>
      <c r="E20" s="13">
        <v>1.9E-3</v>
      </c>
      <c r="F20" s="13">
        <f>'[1]2017 Rates By Rate Class'!$E$12</f>
        <v>2.1533594402628004E-2</v>
      </c>
      <c r="G20" s="13">
        <f t="shared" si="3"/>
        <v>1.9335944026280031E-3</v>
      </c>
      <c r="H20" s="9">
        <f t="shared" si="4"/>
        <v>297.13867450918298</v>
      </c>
    </row>
    <row r="21" spans="1:10" ht="14.4" thickTop="1" x14ac:dyDescent="0.25">
      <c r="B21" s="1" t="s">
        <v>10</v>
      </c>
      <c r="C21" s="14" t="s">
        <v>0</v>
      </c>
      <c r="D21" s="7"/>
      <c r="E21" s="7"/>
      <c r="F21" s="7"/>
      <c r="G21" s="7"/>
      <c r="H21" s="7">
        <f t="shared" ref="H21" si="5">SUM(H15:H20)</f>
        <v>-175496.80743619066</v>
      </c>
      <c r="J21" s="20">
        <f>H11+H21</f>
        <v>288941.41873027512</v>
      </c>
    </row>
    <row r="23" spans="1:10" ht="17.399999999999999" x14ac:dyDescent="0.3">
      <c r="B23" s="2" t="s">
        <v>33</v>
      </c>
    </row>
    <row r="24" spans="1:10" x14ac:dyDescent="0.25">
      <c r="B24" s="19" t="s">
        <v>30</v>
      </c>
    </row>
    <row r="25" spans="1:10" ht="41.4" x14ac:dyDescent="0.25">
      <c r="A25" s="3"/>
      <c r="B25" s="4" t="s">
        <v>2</v>
      </c>
      <c r="C25" s="5" t="s">
        <v>3</v>
      </c>
      <c r="D25" s="5" t="s">
        <v>25</v>
      </c>
      <c r="E25" s="5" t="s">
        <v>4</v>
      </c>
    </row>
    <row r="26" spans="1:10" x14ac:dyDescent="0.25">
      <c r="B26" s="1" t="s">
        <v>5</v>
      </c>
      <c r="C26" s="6">
        <v>15555</v>
      </c>
      <c r="D26" s="15">
        <f>$H$5+$H$15</f>
        <v>231387.4120015777</v>
      </c>
      <c r="E26" s="16">
        <f t="shared" ref="E26:E31" si="6">D26/C26/8</f>
        <v>1.8594295403534049</v>
      </c>
    </row>
    <row r="27" spans="1:10" x14ac:dyDescent="0.25">
      <c r="B27" s="1" t="s">
        <v>6</v>
      </c>
      <c r="C27" s="6">
        <v>1034</v>
      </c>
      <c r="D27" s="15">
        <f>$H$6</f>
        <v>14694.824643091089</v>
      </c>
      <c r="E27" s="16">
        <f t="shared" si="6"/>
        <v>1.7764536560796771</v>
      </c>
    </row>
    <row r="28" spans="1:10" x14ac:dyDescent="0.25">
      <c r="B28" s="1" t="s">
        <v>7</v>
      </c>
      <c r="C28" s="6">
        <v>88</v>
      </c>
      <c r="D28" s="15">
        <f>$H$7</f>
        <v>15721.086996701017</v>
      </c>
      <c r="E28" s="16">
        <f t="shared" si="6"/>
        <v>22.331089483950308</v>
      </c>
    </row>
    <row r="29" spans="1:10" x14ac:dyDescent="0.25">
      <c r="B29" s="1" t="s">
        <v>8</v>
      </c>
      <c r="C29" s="6">
        <v>2995</v>
      </c>
      <c r="D29" s="15">
        <f>$H$8</f>
        <v>-26254.436024573657</v>
      </c>
      <c r="E29" s="16">
        <f t="shared" si="6"/>
        <v>-1.0957611028620058</v>
      </c>
    </row>
    <row r="30" spans="1:10" x14ac:dyDescent="0.25">
      <c r="B30" s="1" t="s">
        <v>9</v>
      </c>
      <c r="C30" s="6">
        <v>161</v>
      </c>
      <c r="D30" s="15">
        <f>$H$9</f>
        <v>747.02967670575447</v>
      </c>
      <c r="E30" s="16">
        <f t="shared" si="6"/>
        <v>0.57999198501999571</v>
      </c>
    </row>
    <row r="31" spans="1:10" ht="14.4" thickBot="1" x14ac:dyDescent="0.3">
      <c r="B31" s="1" t="s">
        <v>1</v>
      </c>
      <c r="C31" s="8">
        <v>74</v>
      </c>
      <c r="D31" s="17">
        <f>$H$10</f>
        <v>346.12087454182227</v>
      </c>
      <c r="E31" s="18">
        <f t="shared" si="6"/>
        <v>0.58466363942875388</v>
      </c>
    </row>
    <row r="32" spans="1:10" ht="14.4" thickTop="1" x14ac:dyDescent="0.25">
      <c r="B32" s="1" t="s">
        <v>10</v>
      </c>
      <c r="C32" s="14">
        <f>SUM(C26:C31)</f>
        <v>19907</v>
      </c>
      <c r="D32" s="15">
        <f>SUM(D26:D31)</f>
        <v>236642.03816804371</v>
      </c>
      <c r="G32" s="14" t="s">
        <v>0</v>
      </c>
      <c r="J32" s="21">
        <f>D32+D43</f>
        <v>288941.41873027512</v>
      </c>
    </row>
    <row r="33" spans="2:5" x14ac:dyDescent="0.25">
      <c r="B33" s="1" t="s">
        <v>32</v>
      </c>
    </row>
    <row r="35" spans="2:5" x14ac:dyDescent="0.25">
      <c r="B35" s="19" t="s">
        <v>31</v>
      </c>
    </row>
    <row r="36" spans="2:5" ht="27.6" x14ac:dyDescent="0.25">
      <c r="B36" s="4" t="s">
        <v>11</v>
      </c>
      <c r="C36" s="10" t="s">
        <v>12</v>
      </c>
      <c r="D36" s="5" t="s">
        <v>26</v>
      </c>
      <c r="E36" s="5" t="s">
        <v>13</v>
      </c>
    </row>
    <row r="37" spans="2:5" x14ac:dyDescent="0.25">
      <c r="B37" s="1" t="s">
        <v>14</v>
      </c>
      <c r="C37" s="6">
        <f>C15</f>
        <v>145847424</v>
      </c>
      <c r="D37" s="15">
        <v>0</v>
      </c>
      <c r="E37" s="11">
        <f t="shared" ref="E37:E42" si="7">D37/C37*12/8</f>
        <v>0</v>
      </c>
    </row>
    <row r="38" spans="2:5" x14ac:dyDescent="0.25">
      <c r="B38" s="1" t="s">
        <v>15</v>
      </c>
      <c r="C38" s="6">
        <f>C16</f>
        <v>31828340</v>
      </c>
      <c r="D38" s="15">
        <f>$H$16</f>
        <v>8927.3659312080235</v>
      </c>
      <c r="E38" s="11">
        <f t="shared" si="7"/>
        <v>4.207272165878596E-4</v>
      </c>
    </row>
    <row r="39" spans="2:5" x14ac:dyDescent="0.25">
      <c r="B39" s="1" t="s">
        <v>16</v>
      </c>
      <c r="C39" s="6">
        <f>[2]Summary!$L$24</f>
        <v>176743.94633415851</v>
      </c>
      <c r="D39" s="15">
        <f>$H$17</f>
        <v>50642.642287887189</v>
      </c>
      <c r="E39" s="11">
        <f t="shared" si="7"/>
        <v>0.42979669180980362</v>
      </c>
    </row>
    <row r="40" spans="2:5" x14ac:dyDescent="0.25">
      <c r="B40" s="1" t="s">
        <v>17</v>
      </c>
      <c r="C40" s="12">
        <v>1599</v>
      </c>
      <c r="D40" s="15">
        <f>$H$18</f>
        <v>-8071.0548074947301</v>
      </c>
      <c r="E40" s="11">
        <f t="shared" si="7"/>
        <v>-7.5713459732595974</v>
      </c>
    </row>
    <row r="41" spans="2:5" x14ac:dyDescent="0.25">
      <c r="B41" s="1" t="s">
        <v>18</v>
      </c>
      <c r="C41" s="12">
        <v>286</v>
      </c>
      <c r="D41" s="15">
        <f>$H$19</f>
        <v>503.28847612173598</v>
      </c>
      <c r="E41" s="11">
        <f t="shared" si="7"/>
        <v>2.6396248747643498</v>
      </c>
    </row>
    <row r="42" spans="2:5" ht="14.4" thickBot="1" x14ac:dyDescent="0.3">
      <c r="B42" s="1" t="s">
        <v>19</v>
      </c>
      <c r="C42" s="8">
        <v>461015</v>
      </c>
      <c r="D42" s="17">
        <f>$H$20</f>
        <v>297.13867450918298</v>
      </c>
      <c r="E42" s="13">
        <f t="shared" si="7"/>
        <v>9.6679720131400164E-4</v>
      </c>
    </row>
    <row r="43" spans="2:5" ht="14.4" thickTop="1" x14ac:dyDescent="0.25">
      <c r="B43" s="1" t="s">
        <v>10</v>
      </c>
      <c r="C43" s="14" t="s">
        <v>0</v>
      </c>
      <c r="D43" s="15">
        <f>SUM(D37:D42)</f>
        <v>52299.380562231396</v>
      </c>
    </row>
    <row r="45" spans="2:5" x14ac:dyDescent="0.25">
      <c r="B45" s="3"/>
    </row>
    <row r="47" spans="2:5" ht="17.399999999999999" x14ac:dyDescent="0.3">
      <c r="B47" s="2" t="s">
        <v>34</v>
      </c>
    </row>
    <row r="48" spans="2:5" x14ac:dyDescent="0.25">
      <c r="B48" s="19" t="s">
        <v>30</v>
      </c>
    </row>
    <row r="49" spans="2:10" ht="41.4" x14ac:dyDescent="0.25">
      <c r="B49" s="4" t="s">
        <v>2</v>
      </c>
      <c r="C49" s="5" t="s">
        <v>3</v>
      </c>
      <c r="D49" s="5" t="s">
        <v>25</v>
      </c>
      <c r="E49" s="5" t="s">
        <v>4</v>
      </c>
    </row>
    <row r="50" spans="2:10" x14ac:dyDescent="0.25">
      <c r="B50" s="1" t="s">
        <v>5</v>
      </c>
      <c r="C50" s="6">
        <v>15555</v>
      </c>
      <c r="D50" s="15">
        <f>$H$5+$H$15</f>
        <v>231387.4120015777</v>
      </c>
      <c r="E50" s="16">
        <f>D50/C50/12</f>
        <v>1.2396196935689365</v>
      </c>
    </row>
    <row r="51" spans="2:10" x14ac:dyDescent="0.25">
      <c r="B51" s="1" t="s">
        <v>6</v>
      </c>
      <c r="C51" s="6">
        <v>1034</v>
      </c>
      <c r="D51" s="15">
        <f>$H$6</f>
        <v>14694.824643091089</v>
      </c>
      <c r="E51" s="16">
        <f t="shared" ref="E51:E55" si="8">D51/C51/12</f>
        <v>1.1843024373864515</v>
      </c>
    </row>
    <row r="52" spans="2:10" x14ac:dyDescent="0.25">
      <c r="B52" s="1" t="s">
        <v>7</v>
      </c>
      <c r="C52" s="6">
        <v>88</v>
      </c>
      <c r="D52" s="15">
        <f>$H$7</f>
        <v>15721.086996701017</v>
      </c>
      <c r="E52" s="16">
        <f t="shared" si="8"/>
        <v>14.887392989300205</v>
      </c>
    </row>
    <row r="53" spans="2:10" x14ac:dyDescent="0.25">
      <c r="B53" s="1" t="s">
        <v>8</v>
      </c>
      <c r="C53" s="6">
        <v>2995</v>
      </c>
      <c r="D53" s="15">
        <f>$H$8</f>
        <v>-26254.436024573657</v>
      </c>
      <c r="E53" s="16">
        <f t="shared" si="8"/>
        <v>-0.73050740190800389</v>
      </c>
    </row>
    <row r="54" spans="2:10" x14ac:dyDescent="0.25">
      <c r="B54" s="1" t="s">
        <v>9</v>
      </c>
      <c r="C54" s="6">
        <v>161</v>
      </c>
      <c r="D54" s="15">
        <f>$H$9</f>
        <v>747.02967670575447</v>
      </c>
      <c r="E54" s="16">
        <f t="shared" si="8"/>
        <v>0.38666132334666381</v>
      </c>
    </row>
    <row r="55" spans="2:10" ht="14.4" thickBot="1" x14ac:dyDescent="0.3">
      <c r="B55" s="1" t="s">
        <v>1</v>
      </c>
      <c r="C55" s="8">
        <v>74</v>
      </c>
      <c r="D55" s="17">
        <f>$H$10</f>
        <v>346.12087454182227</v>
      </c>
      <c r="E55" s="16">
        <f t="shared" si="8"/>
        <v>0.38977575961916927</v>
      </c>
    </row>
    <row r="56" spans="2:10" ht="14.4" thickTop="1" x14ac:dyDescent="0.25">
      <c r="B56" s="1" t="s">
        <v>10</v>
      </c>
      <c r="C56" s="14">
        <f>SUM(C50:C55)</f>
        <v>19907</v>
      </c>
      <c r="D56" s="15">
        <f>SUM(D50:D55)</f>
        <v>236642.03816804371</v>
      </c>
      <c r="G56" s="14" t="s">
        <v>0</v>
      </c>
      <c r="J56" s="21">
        <f>D56+D67</f>
        <v>288941.41873027512</v>
      </c>
    </row>
    <row r="57" spans="2:10" x14ac:dyDescent="0.25">
      <c r="B57" s="1" t="s">
        <v>32</v>
      </c>
    </row>
    <row r="59" spans="2:10" x14ac:dyDescent="0.25">
      <c r="B59" s="19" t="s">
        <v>31</v>
      </c>
    </row>
    <row r="60" spans="2:10" ht="27.6" x14ac:dyDescent="0.25">
      <c r="B60" s="4" t="s">
        <v>11</v>
      </c>
      <c r="C60" s="10" t="s">
        <v>12</v>
      </c>
      <c r="D60" s="5" t="s">
        <v>26</v>
      </c>
      <c r="E60" s="5" t="s">
        <v>13</v>
      </c>
    </row>
    <row r="61" spans="2:10" x14ac:dyDescent="0.25">
      <c r="B61" s="1" t="s">
        <v>14</v>
      </c>
      <c r="C61" s="6">
        <v>0</v>
      </c>
      <c r="D61" s="15">
        <v>0</v>
      </c>
      <c r="E61" s="11" t="s">
        <v>0</v>
      </c>
    </row>
    <row r="62" spans="2:10" x14ac:dyDescent="0.25">
      <c r="B62" s="1" t="s">
        <v>15</v>
      </c>
      <c r="C62" s="6">
        <f>C38</f>
        <v>31828340</v>
      </c>
      <c r="D62" s="15">
        <f>$H$16</f>
        <v>8927.3659312080235</v>
      </c>
      <c r="E62" s="11">
        <f>D62/C62*12/12</f>
        <v>2.8048481105857307E-4</v>
      </c>
    </row>
    <row r="63" spans="2:10" x14ac:dyDescent="0.25">
      <c r="B63" s="1" t="s">
        <v>16</v>
      </c>
      <c r="C63" s="6">
        <f>[2]Summary!$L$24</f>
        <v>176743.94633415851</v>
      </c>
      <c r="D63" s="15">
        <f>$H$17</f>
        <v>50642.642287887189</v>
      </c>
      <c r="E63" s="11">
        <f t="shared" ref="E63:E66" si="9">D63/C63*12/12</f>
        <v>0.2865311278732024</v>
      </c>
    </row>
    <row r="64" spans="2:10" x14ac:dyDescent="0.25">
      <c r="B64" s="1" t="s">
        <v>17</v>
      </c>
      <c r="C64" s="12">
        <v>1599</v>
      </c>
      <c r="D64" s="15">
        <f>$H$18</f>
        <v>-8071.0548074947301</v>
      </c>
      <c r="E64" s="11">
        <f t="shared" si="9"/>
        <v>-5.0475639821730649</v>
      </c>
    </row>
    <row r="65" spans="2:7" x14ac:dyDescent="0.25">
      <c r="B65" s="1" t="s">
        <v>18</v>
      </c>
      <c r="C65" s="12">
        <v>286</v>
      </c>
      <c r="D65" s="15">
        <f>$H$19</f>
        <v>503.28847612173598</v>
      </c>
      <c r="E65" s="11">
        <f t="shared" si="9"/>
        <v>1.7597499165095665</v>
      </c>
    </row>
    <row r="66" spans="2:7" ht="14.4" thickBot="1" x14ac:dyDescent="0.3">
      <c r="B66" s="1" t="s">
        <v>19</v>
      </c>
      <c r="C66" s="8">
        <v>461015</v>
      </c>
      <c r="D66" s="17">
        <f>$H$20</f>
        <v>297.13867450918298</v>
      </c>
      <c r="E66" s="11">
        <f t="shared" si="9"/>
        <v>6.4453146754266772E-4</v>
      </c>
    </row>
    <row r="67" spans="2:7" ht="14.4" thickTop="1" x14ac:dyDescent="0.25">
      <c r="B67" s="1" t="s">
        <v>10</v>
      </c>
      <c r="C67" s="14" t="s">
        <v>0</v>
      </c>
      <c r="D67" s="15">
        <f>SUM(D61:D66)</f>
        <v>52299.380562231396</v>
      </c>
    </row>
    <row r="70" spans="2:7" ht="17.399999999999999" x14ac:dyDescent="0.3">
      <c r="B70" s="2" t="s">
        <v>35</v>
      </c>
    </row>
    <row r="71" spans="2:7" x14ac:dyDescent="0.25">
      <c r="B71" s="19" t="s">
        <v>30</v>
      </c>
    </row>
    <row r="72" spans="2:7" ht="41.4" x14ac:dyDescent="0.25">
      <c r="B72" s="4" t="s">
        <v>2</v>
      </c>
      <c r="C72" s="5" t="s">
        <v>3</v>
      </c>
      <c r="D72" s="5" t="s">
        <v>25</v>
      </c>
      <c r="E72" s="5" t="s">
        <v>4</v>
      </c>
    </row>
    <row r="73" spans="2:7" x14ac:dyDescent="0.25">
      <c r="B73" s="1" t="s">
        <v>5</v>
      </c>
      <c r="C73" s="6">
        <v>15555</v>
      </c>
      <c r="D73" s="15">
        <f>$H$5+$H$15</f>
        <v>231387.4120015777</v>
      </c>
      <c r="E73" s="16">
        <f>D73/C73/24</f>
        <v>0.61980984678446827</v>
      </c>
    </row>
    <row r="74" spans="2:7" x14ac:dyDescent="0.25">
      <c r="B74" s="1" t="s">
        <v>6</v>
      </c>
      <c r="C74" s="6">
        <v>1034</v>
      </c>
      <c r="D74" s="15">
        <f>$H$6</f>
        <v>14694.824643091089</v>
      </c>
      <c r="E74" s="16">
        <f t="shared" ref="E74:E78" si="10">D74/C74/24</f>
        <v>0.59215121869322573</v>
      </c>
    </row>
    <row r="75" spans="2:7" x14ac:dyDescent="0.25">
      <c r="B75" s="1" t="s">
        <v>7</v>
      </c>
      <c r="C75" s="6">
        <v>88</v>
      </c>
      <c r="D75" s="15">
        <f>$H$7</f>
        <v>15721.086996701017</v>
      </c>
      <c r="E75" s="16">
        <f t="shared" si="10"/>
        <v>7.4436964946501023</v>
      </c>
    </row>
    <row r="76" spans="2:7" x14ac:dyDescent="0.25">
      <c r="B76" s="1" t="s">
        <v>8</v>
      </c>
      <c r="C76" s="6">
        <v>2995</v>
      </c>
      <c r="D76" s="15">
        <f>$H$8</f>
        <v>-26254.436024573657</v>
      </c>
      <c r="E76" s="16">
        <f t="shared" si="10"/>
        <v>-0.36525370095400195</v>
      </c>
    </row>
    <row r="77" spans="2:7" x14ac:dyDescent="0.25">
      <c r="B77" s="1" t="s">
        <v>9</v>
      </c>
      <c r="C77" s="6">
        <v>161</v>
      </c>
      <c r="D77" s="15">
        <f>$H$9</f>
        <v>747.02967670575447</v>
      </c>
      <c r="E77" s="16">
        <f t="shared" si="10"/>
        <v>0.1933306616733319</v>
      </c>
    </row>
    <row r="78" spans="2:7" ht="14.4" thickBot="1" x14ac:dyDescent="0.3">
      <c r="B78" s="1" t="s">
        <v>1</v>
      </c>
      <c r="C78" s="8">
        <v>74</v>
      </c>
      <c r="D78" s="17">
        <f>$H$10</f>
        <v>346.12087454182227</v>
      </c>
      <c r="E78" s="16">
        <f t="shared" si="10"/>
        <v>0.19488787980958464</v>
      </c>
    </row>
    <row r="79" spans="2:7" ht="14.4" thickTop="1" x14ac:dyDescent="0.25">
      <c r="B79" s="1" t="s">
        <v>10</v>
      </c>
      <c r="C79" s="14">
        <f>SUM(C73:C78)</f>
        <v>19907</v>
      </c>
      <c r="D79" s="15">
        <f>SUM(D73:D78)</f>
        <v>236642.03816804371</v>
      </c>
      <c r="G79" s="14" t="s">
        <v>0</v>
      </c>
    </row>
    <row r="80" spans="2:7" x14ac:dyDescent="0.25">
      <c r="B80" s="1" t="s">
        <v>32</v>
      </c>
    </row>
    <row r="82" spans="2:7" x14ac:dyDescent="0.25">
      <c r="B82" s="19" t="s">
        <v>31</v>
      </c>
    </row>
    <row r="83" spans="2:7" ht="27.6" x14ac:dyDescent="0.25">
      <c r="B83" s="4" t="s">
        <v>11</v>
      </c>
      <c r="C83" s="10" t="s">
        <v>12</v>
      </c>
      <c r="D83" s="5" t="s">
        <v>26</v>
      </c>
      <c r="E83" s="5" t="s">
        <v>13</v>
      </c>
    </row>
    <row r="84" spans="2:7" x14ac:dyDescent="0.25">
      <c r="B84" s="1" t="s">
        <v>14</v>
      </c>
      <c r="C84" s="6">
        <f>C61</f>
        <v>0</v>
      </c>
      <c r="D84" s="15">
        <v>0</v>
      </c>
      <c r="E84" s="11" t="s">
        <v>0</v>
      </c>
    </row>
    <row r="85" spans="2:7" x14ac:dyDescent="0.25">
      <c r="B85" s="1" t="s">
        <v>15</v>
      </c>
      <c r="C85" s="6">
        <f>C62</f>
        <v>31828340</v>
      </c>
      <c r="D85" s="15">
        <f>$H$16</f>
        <v>8927.3659312080235</v>
      </c>
      <c r="E85" s="11">
        <f>D85/C85*12/24</f>
        <v>1.4024240552928653E-4</v>
      </c>
    </row>
    <row r="86" spans="2:7" x14ac:dyDescent="0.25">
      <c r="B86" s="1" t="s">
        <v>16</v>
      </c>
      <c r="C86" s="6">
        <f>[2]Summary!$L$24</f>
        <v>176743.94633415851</v>
      </c>
      <c r="D86" s="15">
        <f>$H$17</f>
        <v>50642.642287887189</v>
      </c>
      <c r="E86" s="11">
        <f t="shared" ref="E86:E89" si="11">D86/C86*12/24</f>
        <v>0.1432655639366012</v>
      </c>
    </row>
    <row r="87" spans="2:7" x14ac:dyDescent="0.25">
      <c r="B87" s="1" t="s">
        <v>17</v>
      </c>
      <c r="C87" s="12">
        <v>1599</v>
      </c>
      <c r="D87" s="15">
        <f>$H$18</f>
        <v>-8071.0548074947301</v>
      </c>
      <c r="E87" s="11">
        <f t="shared" si="11"/>
        <v>-2.5237819910865325</v>
      </c>
    </row>
    <row r="88" spans="2:7" x14ac:dyDescent="0.25">
      <c r="B88" s="1" t="s">
        <v>18</v>
      </c>
      <c r="C88" s="12">
        <v>286</v>
      </c>
      <c r="D88" s="15">
        <f>$H$19</f>
        <v>503.28847612173598</v>
      </c>
      <c r="E88" s="11">
        <f t="shared" si="11"/>
        <v>0.87987495825478323</v>
      </c>
    </row>
    <row r="89" spans="2:7" ht="14.4" thickBot="1" x14ac:dyDescent="0.3">
      <c r="B89" s="1" t="s">
        <v>19</v>
      </c>
      <c r="C89" s="8">
        <v>461015</v>
      </c>
      <c r="D89" s="17">
        <f>$H$20</f>
        <v>297.13867450918298</v>
      </c>
      <c r="E89" s="11">
        <f t="shared" si="11"/>
        <v>3.2226573377133386E-4</v>
      </c>
    </row>
    <row r="90" spans="2:7" ht="14.4" thickTop="1" x14ac:dyDescent="0.25">
      <c r="B90" s="1" t="s">
        <v>10</v>
      </c>
      <c r="C90" s="14" t="s">
        <v>0</v>
      </c>
      <c r="D90" s="15">
        <f>SUM(D84:D89)</f>
        <v>52299.380562231396</v>
      </c>
    </row>
    <row r="93" spans="2:7" x14ac:dyDescent="0.25">
      <c r="B93" s="3" t="s">
        <v>36</v>
      </c>
      <c r="C93" s="3"/>
      <c r="D93" s="3"/>
      <c r="E93" s="3"/>
    </row>
    <row r="95" spans="2:7" ht="41.4" x14ac:dyDescent="0.25">
      <c r="B95" s="4" t="s">
        <v>2</v>
      </c>
      <c r="C95" s="5" t="s">
        <v>3</v>
      </c>
      <c r="D95" s="5" t="s">
        <v>25</v>
      </c>
      <c r="E95" s="5" t="s">
        <v>37</v>
      </c>
      <c r="F95" s="5" t="s">
        <v>38</v>
      </c>
      <c r="G95" s="5" t="s">
        <v>39</v>
      </c>
    </row>
    <row r="96" spans="2:7" x14ac:dyDescent="0.25">
      <c r="B96" s="1" t="s">
        <v>5</v>
      </c>
      <c r="C96" s="6">
        <v>15555</v>
      </c>
      <c r="D96" s="15">
        <f>$H$5+$H$15</f>
        <v>231387.4120015777</v>
      </c>
      <c r="E96" s="16">
        <f t="shared" ref="E96:E101" si="12">D96/C96/8</f>
        <v>1.8594295403534049</v>
      </c>
      <c r="F96" s="20">
        <f>E50</f>
        <v>1.2396196935689365</v>
      </c>
      <c r="G96" s="20">
        <f>E73</f>
        <v>0.61980984678446827</v>
      </c>
    </row>
    <row r="97" spans="2:10" x14ac:dyDescent="0.25">
      <c r="B97" s="1" t="s">
        <v>6</v>
      </c>
      <c r="C97" s="6">
        <v>1034</v>
      </c>
      <c r="D97" s="15">
        <f>$H$6</f>
        <v>14694.824643091089</v>
      </c>
      <c r="E97" s="16">
        <f t="shared" si="12"/>
        <v>1.7764536560796771</v>
      </c>
      <c r="F97" s="20">
        <f t="shared" ref="F97:F101" si="13">E51</f>
        <v>1.1843024373864515</v>
      </c>
      <c r="G97" s="20">
        <f t="shared" ref="G97:G101" si="14">E74</f>
        <v>0.59215121869322573</v>
      </c>
    </row>
    <row r="98" spans="2:10" x14ac:dyDescent="0.25">
      <c r="B98" s="1" t="s">
        <v>7</v>
      </c>
      <c r="C98" s="6">
        <v>88</v>
      </c>
      <c r="D98" s="15">
        <f>$H$7</f>
        <v>15721.086996701017</v>
      </c>
      <c r="E98" s="16">
        <f t="shared" si="12"/>
        <v>22.331089483950308</v>
      </c>
      <c r="F98" s="20">
        <f t="shared" si="13"/>
        <v>14.887392989300205</v>
      </c>
      <c r="G98" s="20">
        <f t="shared" si="14"/>
        <v>7.4436964946501023</v>
      </c>
    </row>
    <row r="99" spans="2:10" x14ac:dyDescent="0.25">
      <c r="B99" s="1" t="s">
        <v>8</v>
      </c>
      <c r="C99" s="6">
        <v>2995</v>
      </c>
      <c r="D99" s="15">
        <f>$H$8</f>
        <v>-26254.436024573657</v>
      </c>
      <c r="E99" s="16">
        <f t="shared" si="12"/>
        <v>-1.0957611028620058</v>
      </c>
      <c r="F99" s="20">
        <f t="shared" si="13"/>
        <v>-0.73050740190800389</v>
      </c>
      <c r="G99" s="20">
        <f t="shared" si="14"/>
        <v>-0.36525370095400195</v>
      </c>
    </row>
    <row r="100" spans="2:10" x14ac:dyDescent="0.25">
      <c r="B100" s="1" t="s">
        <v>9</v>
      </c>
      <c r="C100" s="6">
        <v>161</v>
      </c>
      <c r="D100" s="15">
        <f>$H$9</f>
        <v>747.02967670575447</v>
      </c>
      <c r="E100" s="16">
        <f t="shared" si="12"/>
        <v>0.57999198501999571</v>
      </c>
      <c r="F100" s="20">
        <f t="shared" si="13"/>
        <v>0.38666132334666381</v>
      </c>
      <c r="G100" s="20">
        <f t="shared" si="14"/>
        <v>0.1933306616733319</v>
      </c>
    </row>
    <row r="101" spans="2:10" ht="14.4" thickBot="1" x14ac:dyDescent="0.3">
      <c r="B101" s="1" t="s">
        <v>1</v>
      </c>
      <c r="C101" s="8">
        <v>74</v>
      </c>
      <c r="D101" s="17">
        <f>$H$10</f>
        <v>346.12087454182227</v>
      </c>
      <c r="E101" s="18">
        <f t="shared" si="12"/>
        <v>0.58466363942875388</v>
      </c>
      <c r="F101" s="20">
        <f t="shared" si="13"/>
        <v>0.38977575961916927</v>
      </c>
      <c r="G101" s="20">
        <f t="shared" si="14"/>
        <v>0.19488787980958464</v>
      </c>
    </row>
    <row r="102" spans="2:10" ht="14.4" thickTop="1" x14ac:dyDescent="0.25">
      <c r="B102" s="1" t="s">
        <v>10</v>
      </c>
      <c r="C102" s="14">
        <f>SUM(C96:C101)</f>
        <v>19907</v>
      </c>
      <c r="D102" s="15">
        <f>SUM(D96:D101)</f>
        <v>236642.03816804371</v>
      </c>
      <c r="G102" s="14" t="s">
        <v>0</v>
      </c>
    </row>
    <row r="103" spans="2:10" x14ac:dyDescent="0.25">
      <c r="B103" s="1" t="s">
        <v>32</v>
      </c>
      <c r="J103" s="21">
        <f>D102+D113</f>
        <v>288941.41873027512</v>
      </c>
    </row>
    <row r="105" spans="2:10" x14ac:dyDescent="0.25">
      <c r="B105" s="19" t="s">
        <v>31</v>
      </c>
    </row>
    <row r="106" spans="2:10" ht="27.6" x14ac:dyDescent="0.25">
      <c r="B106" s="4" t="s">
        <v>11</v>
      </c>
      <c r="C106" s="10" t="s">
        <v>12</v>
      </c>
      <c r="D106" s="5" t="s">
        <v>26</v>
      </c>
      <c r="E106" s="5" t="s">
        <v>40</v>
      </c>
      <c r="F106" s="5" t="s">
        <v>41</v>
      </c>
      <c r="G106" s="5" t="s">
        <v>42</v>
      </c>
    </row>
    <row r="107" spans="2:10" x14ac:dyDescent="0.25">
      <c r="B107" s="1" t="s">
        <v>14</v>
      </c>
      <c r="C107" s="6" t="s">
        <v>0</v>
      </c>
      <c r="D107" s="15">
        <v>0</v>
      </c>
      <c r="E107" s="11" t="s">
        <v>0</v>
      </c>
    </row>
    <row r="108" spans="2:10" x14ac:dyDescent="0.25">
      <c r="B108" s="1" t="s">
        <v>15</v>
      </c>
      <c r="C108" s="6">
        <f>C85</f>
        <v>31828340</v>
      </c>
      <c r="D108" s="15">
        <f>$H$16</f>
        <v>8927.3659312080235</v>
      </c>
      <c r="E108" s="11">
        <f t="shared" ref="E108:E112" si="15">D108/C108*12/8</f>
        <v>4.207272165878596E-4</v>
      </c>
      <c r="F108" s="22">
        <f>E62</f>
        <v>2.8048481105857307E-4</v>
      </c>
      <c r="G108" s="22">
        <f>E85</f>
        <v>1.4024240552928653E-4</v>
      </c>
    </row>
    <row r="109" spans="2:10" x14ac:dyDescent="0.25">
      <c r="B109" s="1" t="s">
        <v>16</v>
      </c>
      <c r="C109" s="6">
        <f>[2]Summary!$L$24</f>
        <v>176743.94633415851</v>
      </c>
      <c r="D109" s="15">
        <f>$H$17</f>
        <v>50642.642287887189</v>
      </c>
      <c r="E109" s="11">
        <f t="shared" si="15"/>
        <v>0.42979669180980362</v>
      </c>
      <c r="F109" s="22">
        <f t="shared" ref="F109:F112" si="16">E63</f>
        <v>0.2865311278732024</v>
      </c>
      <c r="G109" s="22">
        <f t="shared" ref="G109:G112" si="17">E86</f>
        <v>0.1432655639366012</v>
      </c>
    </row>
    <row r="110" spans="2:10" x14ac:dyDescent="0.25">
      <c r="B110" s="1" t="s">
        <v>17</v>
      </c>
      <c r="C110" s="12">
        <v>1599</v>
      </c>
      <c r="D110" s="15">
        <f>$H$18</f>
        <v>-8071.0548074947301</v>
      </c>
      <c r="E110" s="11">
        <f t="shared" si="15"/>
        <v>-7.5713459732595974</v>
      </c>
      <c r="F110" s="22">
        <f t="shared" si="16"/>
        <v>-5.0475639821730649</v>
      </c>
      <c r="G110" s="22">
        <f t="shared" si="17"/>
        <v>-2.5237819910865325</v>
      </c>
    </row>
    <row r="111" spans="2:10" x14ac:dyDescent="0.25">
      <c r="B111" s="1" t="s">
        <v>18</v>
      </c>
      <c r="C111" s="12">
        <v>286</v>
      </c>
      <c r="D111" s="15">
        <f>$H$19</f>
        <v>503.28847612173598</v>
      </c>
      <c r="E111" s="11">
        <f t="shared" si="15"/>
        <v>2.6396248747643498</v>
      </c>
      <c r="F111" s="22">
        <f t="shared" si="16"/>
        <v>1.7597499165095665</v>
      </c>
      <c r="G111" s="22">
        <f t="shared" si="17"/>
        <v>0.87987495825478323</v>
      </c>
    </row>
    <row r="112" spans="2:10" ht="14.4" thickBot="1" x14ac:dyDescent="0.3">
      <c r="B112" s="1" t="s">
        <v>19</v>
      </c>
      <c r="C112" s="8">
        <v>461015</v>
      </c>
      <c r="D112" s="17">
        <f>$H$20</f>
        <v>297.13867450918298</v>
      </c>
      <c r="E112" s="13">
        <f t="shared" si="15"/>
        <v>9.6679720131400164E-4</v>
      </c>
      <c r="F112" s="22">
        <f t="shared" si="16"/>
        <v>6.4453146754266772E-4</v>
      </c>
      <c r="G112" s="22">
        <f t="shared" si="17"/>
        <v>3.2226573377133386E-4</v>
      </c>
    </row>
    <row r="113" spans="2:4" ht="14.4" thickTop="1" x14ac:dyDescent="0.25">
      <c r="B113" s="1" t="s">
        <v>10</v>
      </c>
      <c r="C113" s="14" t="s">
        <v>0</v>
      </c>
      <c r="D113" s="15">
        <f>SUM(D107:D112)</f>
        <v>52299.380562231396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</vt:lpstr>
      <vt:lpstr>'Foregone Rev'!Print_Area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Pinke</dc:creator>
  <cp:lastModifiedBy>Brenda Pinke</cp:lastModifiedBy>
  <cp:lastPrinted>2018-04-20T17:09:30Z</cp:lastPrinted>
  <dcterms:created xsi:type="dcterms:W3CDTF">2018-03-25T22:00:53Z</dcterms:created>
  <dcterms:modified xsi:type="dcterms:W3CDTF">2018-04-23T15:48:13Z</dcterms:modified>
</cp:coreProperties>
</file>