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dro\DfsRoot\Finance\OEB Rate Applications\2019 COS Rate Rebasing\Energy+2019 CoS Models - Models to File_Links Broken\"/>
    </mc:Choice>
  </mc:AlternateContent>
  <bookViews>
    <workbookView xWindow="0" yWindow="0" windowWidth="20160" windowHeight="8745" activeTab="1"/>
  </bookViews>
  <sheets>
    <sheet name="Inputs WNH" sheetId="1" r:id="rId1"/>
    <sheet name="Proposed LV Cost WNH" sheetId="2" r:id="rId2"/>
    <sheet name="Inputs HONI CND" sheetId="4" r:id="rId3"/>
    <sheet name=" Proposed LV Cost HONI CND" sheetId="3" r:id="rId4"/>
    <sheet name="Inputs HONI #1 BCP" sheetId="8" r:id="rId5"/>
    <sheet name="Proposed LV Cost HONI #1 BCP" sheetId="9" r:id="rId6"/>
    <sheet name="Inputs BPI" sheetId="10" r:id="rId7"/>
    <sheet name="Proposed LV Cost BPI" sheetId="11" r:id="rId8"/>
  </sheets>
  <definedNames>
    <definedName name="_xlnm.Print_Titles" localSheetId="6">'Inputs BPI'!$1:$2</definedName>
    <definedName name="_xlnm.Print_Titles" localSheetId="4">'Inputs HONI #1 BCP'!$1:$2</definedName>
    <definedName name="_xlnm.Print_Titles" localSheetId="2">'Inputs HONI CND'!$1:$2</definedName>
    <definedName name="_xlnm.Print_Titles" localSheetId="0">'Inputs WNH'!$1:$2</definedName>
  </definedNames>
  <calcPr calcId="171027"/>
</workbook>
</file>

<file path=xl/calcChain.xml><?xml version="1.0" encoding="utf-8"?>
<calcChain xmlns="http://schemas.openxmlformats.org/spreadsheetml/2006/main">
  <c r="E132" i="8" l="1"/>
  <c r="E132" i="10" l="1"/>
  <c r="C18" i="2"/>
  <c r="G18" i="11" l="1"/>
  <c r="E18" i="11"/>
  <c r="C18" i="11"/>
  <c r="I17" i="11"/>
  <c r="G17" i="11"/>
  <c r="L17" i="11" s="1"/>
  <c r="I16" i="11"/>
  <c r="G16" i="11"/>
  <c r="I9" i="11"/>
  <c r="G9" i="11"/>
  <c r="E9" i="11"/>
  <c r="I8" i="11"/>
  <c r="G8" i="11"/>
  <c r="E8" i="11"/>
  <c r="E142" i="10"/>
  <c r="L16" i="11"/>
  <c r="G23" i="11" s="1"/>
  <c r="E141" i="10"/>
  <c r="E140" i="10"/>
  <c r="E104" i="10"/>
  <c r="E103" i="10"/>
  <c r="E102" i="10"/>
  <c r="E101" i="10"/>
  <c r="E97" i="10"/>
  <c r="E90" i="10"/>
  <c r="E48" i="10"/>
  <c r="E47" i="10"/>
  <c r="E46" i="10"/>
  <c r="E45" i="10"/>
  <c r="E34" i="10"/>
  <c r="E41" i="10" s="1"/>
  <c r="E17" i="10"/>
  <c r="E86" i="10" s="1"/>
  <c r="E99" i="10" s="1"/>
  <c r="E105" i="10" s="1"/>
  <c r="E14" i="10"/>
  <c r="E13" i="10"/>
  <c r="I18" i="9"/>
  <c r="I9" i="9"/>
  <c r="G9" i="9"/>
  <c r="E9" i="9"/>
  <c r="I8" i="9"/>
  <c r="G8" i="9"/>
  <c r="E8" i="9"/>
  <c r="E18" i="9"/>
  <c r="I17" i="9"/>
  <c r="G17" i="9"/>
  <c r="L17" i="9" s="1"/>
  <c r="G24" i="9" s="1"/>
  <c r="I16" i="9"/>
  <c r="G16" i="9"/>
  <c r="L16" i="9" s="1"/>
  <c r="E141" i="8"/>
  <c r="E140" i="8"/>
  <c r="C18" i="9"/>
  <c r="E104" i="8"/>
  <c r="E103" i="8"/>
  <c r="E102" i="8"/>
  <c r="E101" i="8"/>
  <c r="E90" i="8"/>
  <c r="E97" i="8" s="1"/>
  <c r="E48" i="8"/>
  <c r="E47" i="8"/>
  <c r="E46" i="8"/>
  <c r="E45" i="8"/>
  <c r="E34" i="8"/>
  <c r="E41" i="8" s="1"/>
  <c r="E17" i="8"/>
  <c r="E86" i="8" s="1"/>
  <c r="E99" i="8" s="1"/>
  <c r="E14" i="8"/>
  <c r="E13" i="8"/>
  <c r="G18" i="9"/>
  <c r="E132" i="4"/>
  <c r="C9" i="9" l="1"/>
  <c r="E30" i="10"/>
  <c r="C9" i="11"/>
  <c r="I24" i="9"/>
  <c r="E105" i="8"/>
  <c r="E107" i="8" s="1"/>
  <c r="I23" i="9"/>
  <c r="G23" i="9"/>
  <c r="E143" i="8"/>
  <c r="E142" i="8"/>
  <c r="E143" i="10"/>
  <c r="I18" i="11"/>
  <c r="L18" i="11" s="1"/>
  <c r="I24" i="11"/>
  <c r="G24" i="11"/>
  <c r="E107" i="10"/>
  <c r="L18" i="9"/>
  <c r="E30" i="8"/>
  <c r="E43" i="10" l="1"/>
  <c r="E49" i="10" s="1"/>
  <c r="I23" i="11"/>
  <c r="C8" i="11"/>
  <c r="E43" i="8"/>
  <c r="E49" i="8" s="1"/>
  <c r="C8" i="9"/>
  <c r="E9" i="10" l="1"/>
  <c r="E9" i="8"/>
  <c r="E16" i="10"/>
  <c r="E16" i="8"/>
  <c r="E125" i="10"/>
  <c r="E125" i="8"/>
  <c r="E7" i="8"/>
  <c r="E7" i="10"/>
  <c r="E8" i="10"/>
  <c r="E11" i="10" s="1"/>
  <c r="E110" i="10" s="1"/>
  <c r="E111" i="10" s="1"/>
  <c r="E112" i="10" s="1"/>
  <c r="E24" i="11" s="1"/>
  <c r="E8" i="8"/>
  <c r="E11" i="8" s="1"/>
  <c r="E110" i="8" s="1"/>
  <c r="E111" i="8" s="1"/>
  <c r="E112" i="8" s="1"/>
  <c r="E24" i="9" s="1"/>
  <c r="E117" i="10"/>
  <c r="E121" i="10" s="1"/>
  <c r="E117" i="8"/>
  <c r="E121" i="8" s="1"/>
  <c r="E10" i="1"/>
  <c r="E9" i="4"/>
  <c r="E16" i="4"/>
  <c r="E125" i="4"/>
  <c r="I10" i="3" s="1"/>
  <c r="E121" i="1"/>
  <c r="E8" i="4"/>
  <c r="E11" i="1"/>
  <c r="E142" i="4"/>
  <c r="E142" i="1"/>
  <c r="G18" i="2"/>
  <c r="E18" i="2"/>
  <c r="G16" i="2"/>
  <c r="L16" i="2" s="1"/>
  <c r="G23" i="2" s="1"/>
  <c r="G17" i="2"/>
  <c r="L17" i="2"/>
  <c r="G24" i="2" s="1"/>
  <c r="E17" i="4"/>
  <c r="E30" i="4" s="1"/>
  <c r="G18" i="3"/>
  <c r="E18" i="3"/>
  <c r="C18" i="3"/>
  <c r="E13" i="4"/>
  <c r="E14" i="4"/>
  <c r="G16" i="3"/>
  <c r="L16" i="3"/>
  <c r="G23" i="3" s="1"/>
  <c r="G17" i="3"/>
  <c r="L17" i="3" s="1"/>
  <c r="G24" i="3" s="1"/>
  <c r="I16" i="3"/>
  <c r="I17" i="3"/>
  <c r="I16" i="2"/>
  <c r="I17" i="2"/>
  <c r="E140" i="4"/>
  <c r="E141" i="4"/>
  <c r="E90" i="4"/>
  <c r="E97" i="4" s="1"/>
  <c r="E101" i="4"/>
  <c r="E102" i="4"/>
  <c r="E103" i="4"/>
  <c r="E104" i="4"/>
  <c r="E34" i="4"/>
  <c r="E41" i="4" s="1"/>
  <c r="E45" i="4"/>
  <c r="E46" i="4"/>
  <c r="E47" i="4"/>
  <c r="E48" i="4"/>
  <c r="E140" i="1"/>
  <c r="E141" i="1"/>
  <c r="E34" i="1"/>
  <c r="E30" i="1"/>
  <c r="C8" i="2" s="1"/>
  <c r="E45" i="1"/>
  <c r="E46" i="1"/>
  <c r="E47" i="1"/>
  <c r="E48" i="1"/>
  <c r="E90" i="1"/>
  <c r="E86" i="1"/>
  <c r="C9" i="2"/>
  <c r="E99" i="1"/>
  <c r="E101" i="1"/>
  <c r="E102" i="1"/>
  <c r="E103" i="1"/>
  <c r="E104" i="1"/>
  <c r="I8" i="2"/>
  <c r="G8" i="2"/>
  <c r="E8" i="2"/>
  <c r="I9" i="2"/>
  <c r="G9" i="2"/>
  <c r="E9" i="2"/>
  <c r="I9" i="3"/>
  <c r="I8" i="3"/>
  <c r="G9" i="3"/>
  <c r="G8" i="3"/>
  <c r="E9" i="3"/>
  <c r="E8" i="3"/>
  <c r="L8" i="3"/>
  <c r="E41" i="1"/>
  <c r="L9" i="2"/>
  <c r="I18" i="3"/>
  <c r="E117" i="4"/>
  <c r="I10" i="2"/>
  <c r="E97" i="1" l="1"/>
  <c r="L9" i="11"/>
  <c r="L9" i="9"/>
  <c r="L8" i="11"/>
  <c r="L8" i="9"/>
  <c r="E43" i="1"/>
  <c r="E49" i="1" s="1"/>
  <c r="E50" i="1" s="1"/>
  <c r="E51" i="1" s="1"/>
  <c r="L8" i="2"/>
  <c r="E10" i="8"/>
  <c r="C24" i="9" s="1"/>
  <c r="K24" i="9" s="1"/>
  <c r="M24" i="9" s="1"/>
  <c r="E106" i="10"/>
  <c r="E50" i="10"/>
  <c r="E51" i="10" s="1"/>
  <c r="E138" i="8"/>
  <c r="E144" i="8" s="1"/>
  <c r="E145" i="8" s="1"/>
  <c r="C10" i="9"/>
  <c r="I25" i="9"/>
  <c r="I10" i="9"/>
  <c r="G25" i="9"/>
  <c r="E138" i="10"/>
  <c r="E144" i="10" s="1"/>
  <c r="E145" i="10" s="1"/>
  <c r="C10" i="11"/>
  <c r="I25" i="11"/>
  <c r="I10" i="11"/>
  <c r="G25" i="11"/>
  <c r="E10" i="10"/>
  <c r="C24" i="11" s="1"/>
  <c r="K24" i="11" s="1"/>
  <c r="M24" i="11" s="1"/>
  <c r="E106" i="8"/>
  <c r="E50" i="8"/>
  <c r="E51" i="8" s="1"/>
  <c r="E105" i="1"/>
  <c r="E106" i="1" s="1"/>
  <c r="E121" i="4"/>
  <c r="E138" i="4" s="1"/>
  <c r="E7" i="4"/>
  <c r="E10" i="4" s="1"/>
  <c r="E143" i="4"/>
  <c r="L18" i="3"/>
  <c r="E11" i="4"/>
  <c r="E138" i="1"/>
  <c r="C10" i="2"/>
  <c r="I23" i="3"/>
  <c r="C8" i="3"/>
  <c r="E43" i="4"/>
  <c r="E49" i="4" s="1"/>
  <c r="E50" i="4" s="1"/>
  <c r="E51" i="4" s="1"/>
  <c r="E143" i="1"/>
  <c r="E86" i="4"/>
  <c r="I18" i="2"/>
  <c r="L18" i="2" s="1"/>
  <c r="L9" i="3"/>
  <c r="G25" i="3" l="1"/>
  <c r="E54" i="10"/>
  <c r="E55" i="10" s="1"/>
  <c r="E56" i="10" s="1"/>
  <c r="E23" i="11" s="1"/>
  <c r="C23" i="11"/>
  <c r="E54" i="8"/>
  <c r="E55" i="8" s="1"/>
  <c r="E56" i="8" s="1"/>
  <c r="E23" i="9" s="1"/>
  <c r="C23" i="9"/>
  <c r="E144" i="4"/>
  <c r="E145" i="4" s="1"/>
  <c r="C10" i="3"/>
  <c r="I25" i="3"/>
  <c r="E107" i="1"/>
  <c r="E54" i="4"/>
  <c r="E55" i="4" s="1"/>
  <c r="E56" i="4" s="1"/>
  <c r="E23" i="3" s="1"/>
  <c r="C23" i="3"/>
  <c r="G25" i="2"/>
  <c r="I24" i="2"/>
  <c r="I23" i="2"/>
  <c r="I25" i="2"/>
  <c r="E144" i="1"/>
  <c r="E145" i="1" s="1"/>
  <c r="I24" i="3"/>
  <c r="C9" i="3"/>
  <c r="E99" i="4"/>
  <c r="E105" i="4" s="1"/>
  <c r="C23" i="2"/>
  <c r="E54" i="1"/>
  <c r="E55" i="1" s="1"/>
  <c r="E56" i="1" s="1"/>
  <c r="E23" i="2" s="1"/>
  <c r="K23" i="11" l="1"/>
  <c r="M23" i="11" s="1"/>
  <c r="K23" i="3"/>
  <c r="M23" i="3" s="1"/>
  <c r="K23" i="9"/>
  <c r="M23" i="9" s="1"/>
  <c r="E110" i="1"/>
  <c r="E111" i="1" s="1"/>
  <c r="E112" i="1" s="1"/>
  <c r="E24" i="2" s="1"/>
  <c r="C24" i="2"/>
  <c r="K23" i="2"/>
  <c r="M23" i="2" s="1"/>
  <c r="E106" i="4"/>
  <c r="E107" i="4"/>
  <c r="K24" i="2" l="1"/>
  <c r="M24" i="2" s="1"/>
  <c r="C24" i="3"/>
  <c r="E110" i="4"/>
  <c r="E111" i="4" s="1"/>
  <c r="E112" i="4" s="1"/>
  <c r="E24" i="3" s="1"/>
  <c r="K24" i="3" l="1"/>
  <c r="M24" i="3" s="1"/>
  <c r="G10" i="2" l="1"/>
  <c r="E124" i="8"/>
  <c r="G10" i="9" s="1"/>
  <c r="E124" i="10"/>
  <c r="G10" i="11" s="1"/>
  <c r="E124" i="4"/>
  <c r="G10" i="3" s="1"/>
  <c r="E10" i="2" l="1"/>
  <c r="E126" i="1"/>
  <c r="E122" i="8"/>
  <c r="E122" i="10"/>
  <c r="E122" i="4"/>
  <c r="E126" i="10" l="1"/>
  <c r="E136" i="10" s="1"/>
  <c r="E146" i="10" s="1"/>
  <c r="E10" i="11"/>
  <c r="E10" i="9"/>
  <c r="E126" i="8"/>
  <c r="E136" i="8" s="1"/>
  <c r="E146" i="8" s="1"/>
  <c r="L10" i="3"/>
  <c r="E136" i="1"/>
  <c r="E146" i="1" s="1"/>
  <c r="L10" i="11"/>
  <c r="L10" i="9"/>
  <c r="L10" i="2"/>
  <c r="E10" i="3"/>
  <c r="E126" i="4"/>
  <c r="E136" i="4" s="1"/>
  <c r="E146" i="4" s="1"/>
  <c r="E149" i="4" l="1"/>
  <c r="E150" i="4" s="1"/>
  <c r="E151" i="4" s="1"/>
  <c r="E25" i="3" s="1"/>
  <c r="C25" i="3"/>
  <c r="C25" i="2"/>
  <c r="E149" i="1"/>
  <c r="E150" i="1" s="1"/>
  <c r="E151" i="1" s="1"/>
  <c r="E25" i="2" s="1"/>
  <c r="E149" i="8"/>
  <c r="E150" i="8" s="1"/>
  <c r="E151" i="8" s="1"/>
  <c r="E25" i="9" s="1"/>
  <c r="C25" i="9"/>
  <c r="E149" i="10"/>
  <c r="E150" i="10" s="1"/>
  <c r="E151" i="10" s="1"/>
  <c r="E25" i="11" s="1"/>
  <c r="C25" i="11"/>
  <c r="K25" i="11" l="1"/>
  <c r="M25" i="11" s="1"/>
  <c r="M27" i="11" s="1"/>
  <c r="K25" i="9"/>
  <c r="M25" i="9" s="1"/>
  <c r="M27" i="9" s="1"/>
  <c r="K25" i="3"/>
  <c r="M25" i="3" s="1"/>
  <c r="M27" i="3" s="1"/>
  <c r="K25" i="2"/>
  <c r="M25" i="2" s="1"/>
  <c r="M27" i="2" s="1"/>
</calcChain>
</file>

<file path=xl/comments1.xml><?xml version="1.0" encoding="utf-8"?>
<comments xmlns="http://schemas.openxmlformats.org/spreadsheetml/2006/main">
  <authors>
    <author>bbacon</author>
    <author>Bruce Bacon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bbacon:</t>
        </r>
        <r>
          <rPr>
            <sz val="8"/>
            <color indexed="81"/>
            <rFont val="Tahoma"/>
            <family val="2"/>
          </rPr>
          <t xml:space="preserve">
same as 2014
</t>
        </r>
      </text>
    </comment>
    <comment ref="E128" authorId="1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2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3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4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<sst xmlns="http://schemas.openxmlformats.org/spreadsheetml/2006/main" count="1378" uniqueCount="250">
  <si>
    <t>percent</t>
  </si>
  <si>
    <t>Distributor debt rate (deemed)</t>
  </si>
  <si>
    <t>Waterloo Border</t>
  </si>
  <si>
    <t>Distributor return on equity before tax (utilized in formula)</t>
  </si>
  <si>
    <t>Asset Class</t>
  </si>
  <si>
    <t>Total annual OM&amp;A costs of asset class providing LV services ($)</t>
  </si>
  <si>
    <t>Original cost of asset class providing LV services</t>
  </si>
  <si>
    <t>Accumulative amortization on asset class providing LV services</t>
  </si>
  <si>
    <t>Annual amortization on asset class providing LV services</t>
  </si>
  <si>
    <t>NBV of asset class providing LV services</t>
  </si>
  <si>
    <t>Distribution Stations</t>
  </si>
  <si>
    <t>Low Voltage lines</t>
  </si>
  <si>
    <t>Share of facilities</t>
  </si>
  <si>
    <t>kW or kVA</t>
  </si>
  <si>
    <t>Total line length or station capacity in asset class (KM)</t>
  </si>
  <si>
    <t>Line length providing LV services (KM)</t>
  </si>
  <si>
    <t>$</t>
  </si>
  <si>
    <t>$/kW or $/kVA</t>
  </si>
  <si>
    <t>Annual Amortization on assets used to provide LV Services</t>
  </si>
  <si>
    <t>Total annual cost associated with assets used to provide LV Services</t>
  </si>
  <si>
    <t>Total annual OM&amp;A costs of asset class providing LV services</t>
  </si>
  <si>
    <t>USoA Accts</t>
  </si>
  <si>
    <t>Transformer Stations</t>
  </si>
  <si>
    <t>Transformer Stations (TS)</t>
  </si>
  <si>
    <t>Ovhd</t>
  </si>
  <si>
    <t>UG</t>
  </si>
  <si>
    <t>1805*, 1806*, 1808*, 1820</t>
  </si>
  <si>
    <t>1805**, 1806**, 1808**, 1815, 1825</t>
  </si>
  <si>
    <t>1840, 1845</t>
  </si>
  <si>
    <t>2105***</t>
  </si>
  <si>
    <t>5705***</t>
  </si>
  <si>
    <t>(B - C = E)</t>
  </si>
  <si>
    <t>(G - H = J)</t>
  </si>
  <si>
    <t>(L - M = O)</t>
  </si>
  <si>
    <t>Deemed equity share</t>
  </si>
  <si>
    <t>Deemed debt share</t>
  </si>
  <si>
    <t>Input cells</t>
  </si>
  <si>
    <t>Calculated Cells</t>
  </si>
  <si>
    <t>Annual Billed Demand (kW or kVA) of Embedded Distributor on Distribution Stations</t>
  </si>
  <si>
    <t>Annual Billed Demand (kW or kVA) Total on Distribution Stations</t>
  </si>
  <si>
    <t>Annual Billed Demand (kW or kVA) of Embedded Distributor on Transformer Stations</t>
  </si>
  <si>
    <t>Annual Billed Demand (kW or kVA) Total on Transformer Stations</t>
  </si>
  <si>
    <t>Annual Billed Demand (kW or kVA) of Embedded Distributor on Low Voltage Lines</t>
  </si>
  <si>
    <t>Annual Billed Demand (kW or kVA) Total on Low Voltage Lines</t>
  </si>
  <si>
    <t>Total Line Length (KM) to provide LV Services</t>
  </si>
  <si>
    <t>Rate Base</t>
  </si>
  <si>
    <t>NBV of assets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</si>
  <si>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</si>
  <si>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</si>
  <si>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</si>
  <si>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</si>
  <si>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</si>
  <si>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</si>
  <si>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</si>
  <si>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</si>
  <si>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</si>
  <si>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</si>
  <si>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</si>
  <si>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</si>
  <si>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</si>
  <si>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</si>
  <si>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</si>
  <si>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Annual amortization on asset class providing LV services </t>
  </si>
  <si>
    <t>P</t>
  </si>
  <si>
    <t>Q</t>
  </si>
  <si>
    <t>R</t>
  </si>
  <si>
    <t>S</t>
  </si>
  <si>
    <t>T</t>
  </si>
  <si>
    <t>U</t>
  </si>
  <si>
    <t>V</t>
  </si>
  <si>
    <t>W</t>
  </si>
  <si>
    <t>X</t>
  </si>
  <si>
    <t xml:space="preserve">Utilization factor                  </t>
  </si>
  <si>
    <t>Monthly kW Rate associated with the delivery of LV Services</t>
  </si>
  <si>
    <t>Working Capital Allowance Percentage</t>
  </si>
  <si>
    <t>( = E )</t>
  </si>
  <si>
    <t>Rate Base - Distribution Stations</t>
  </si>
  <si>
    <t>Rate Base - Transformer Stations</t>
  </si>
  <si>
    <t>( = J )</t>
  </si>
  <si>
    <t>( = O )</t>
  </si>
  <si>
    <t>Low Voltage Lines</t>
  </si>
  <si>
    <t>Rate Base - Low Voltage Lines</t>
  </si>
  <si>
    <t>*        - reallocate TS building and other building costs where necessary</t>
  </si>
  <si>
    <t>**       - amounts re-allocated from Station Buildings &amp; Fixtures expense (if applicable)</t>
  </si>
  <si>
    <t>***      - will need to record portion attributable to the assets providing the LV services</t>
  </si>
  <si>
    <t>Y</t>
  </si>
  <si>
    <t>AA</t>
  </si>
  <si>
    <t>BB</t>
  </si>
  <si>
    <t>CC</t>
  </si>
  <si>
    <t>DD</t>
  </si>
  <si>
    <t>EE</t>
  </si>
  <si>
    <t>FF</t>
  </si>
  <si>
    <t>GG</t>
  </si>
  <si>
    <t>HH</t>
  </si>
  <si>
    <t>Z</t>
  </si>
  <si>
    <t>LL</t>
  </si>
  <si>
    <t>SUM</t>
  </si>
  <si>
    <t>(Note all cells are referenced, no direct input in this sheet)</t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</si>
  <si>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2"/>
        <rFont val="Arial"/>
        <family val="2"/>
      </rPr>
      <t>Waterloo North Hydro</t>
    </r>
  </si>
  <si>
    <t>D*Col 11</t>
  </si>
  <si>
    <t>I*Col 11</t>
  </si>
  <si>
    <t>N*Col 11</t>
  </si>
  <si>
    <t>(Col 10/Col 9)</t>
  </si>
  <si>
    <t>****     - if any portion of the account is applicable</t>
  </si>
  <si>
    <t>5005****, 5010*****5012*, 5016, 5017, 5105****, 5110*, 5114</t>
  </si>
  <si>
    <t>5005****, 5010*****, 5012 **, 5014, 5015, 5105****, 5110**, 5112</t>
  </si>
  <si>
    <r>
      <t>5040, 5045, 5050</t>
    </r>
    <r>
      <rPr>
        <sz val="12"/>
        <rFont val="Arial"/>
        <family val="2"/>
      </rPr>
      <t>, 5090</t>
    </r>
  </si>
  <si>
    <t>5020, 5025, 5030, 5095, 5005****, 5010****,</t>
  </si>
  <si>
    <t>Annual billed total demand on station/line providing LV services (kW or kVA)</t>
  </si>
  <si>
    <t>Annual billed Embedded Distributor demand on station/line providing LV services (kW or kVA)</t>
  </si>
  <si>
    <t>Total Line Length (KM) of System (overhead and/or underground as applicable)</t>
  </si>
  <si>
    <t>Distributor tax rate (current tax rate)</t>
  </si>
  <si>
    <t>Administrative Burden Percentage (applicable to all asset classes and OM&amp;A only)</t>
  </si>
  <si>
    <t>OO</t>
  </si>
  <si>
    <t>PP</t>
  </si>
  <si>
    <t>QQ</t>
  </si>
  <si>
    <t>RR</t>
  </si>
  <si>
    <r>
      <rPr>
        <i/>
        <u/>
        <sz val="12"/>
        <rFont val="Arial"/>
        <family val="2"/>
      </rPr>
      <t>Working Capital Allowance</t>
    </r>
    <r>
      <rPr>
        <i/>
        <sz val="12"/>
        <rFont val="Arial"/>
        <family val="2"/>
      </rPr>
      <t>:</t>
    </r>
    <r>
      <rPr>
        <sz val="12"/>
        <rFont val="Arial"/>
        <family val="2"/>
      </rPr>
      <t xml:space="preserve"> </t>
    </r>
  </si>
  <si>
    <t xml:space="preserve">OM&amp;A Costs with Administration Burden </t>
  </si>
  <si>
    <t>OM&amp;A with Administration Burden</t>
  </si>
  <si>
    <t>Power Supply Expenses:</t>
  </si>
  <si>
    <t>Energy Sales (if applicable)</t>
  </si>
  <si>
    <t>SS</t>
  </si>
  <si>
    <t>Rates charged for calcuation of Energy Sales for Working Capital Allowance</t>
  </si>
  <si>
    <t>Commodity (per kWh)</t>
  </si>
  <si>
    <t>Transmission Network</t>
  </si>
  <si>
    <t>Transmission Connection</t>
  </si>
  <si>
    <t>TT</t>
  </si>
  <si>
    <t>UU</t>
  </si>
  <si>
    <t xml:space="preserve">VV </t>
  </si>
  <si>
    <t>WW</t>
  </si>
  <si>
    <t>WMS (if applicable)</t>
  </si>
  <si>
    <t>(BB X VV)</t>
  </si>
  <si>
    <t>(BB X WW)</t>
  </si>
  <si>
    <t>( = PP )</t>
  </si>
  <si>
    <t>PILs Calculation</t>
  </si>
  <si>
    <t>Equity Portion of WACC</t>
  </si>
  <si>
    <t>Weighted Average Cost of Capital (WACC)</t>
  </si>
  <si>
    <t>Target Net Income before consideration of PILS</t>
  </si>
  <si>
    <t>(Y x XX)</t>
  </si>
  <si>
    <t>XX</t>
  </si>
  <si>
    <t>(SS x TT)</t>
  </si>
  <si>
    <t>(SS x UU)</t>
  </si>
  <si>
    <t>Target Net Income before consideration of PILS times tax rate = PILs Provision</t>
  </si>
  <si>
    <t>YY</t>
  </si>
  <si>
    <t>(YY x R)</t>
  </si>
  <si>
    <t>ZZ</t>
  </si>
  <si>
    <t>(ZZ / (1 - R)</t>
  </si>
  <si>
    <t>AB</t>
  </si>
  <si>
    <t>AC</t>
  </si>
  <si>
    <t>( = QQ )</t>
  </si>
  <si>
    <t>(AC x TT)</t>
  </si>
  <si>
    <t>(AC x UU)</t>
  </si>
  <si>
    <t>(DD X VV)</t>
  </si>
  <si>
    <t>(DD X WW)</t>
  </si>
  <si>
    <t>AD</t>
  </si>
  <si>
    <t>AE</t>
  </si>
  <si>
    <t>(AE x XX)</t>
  </si>
  <si>
    <t>AF</t>
  </si>
  <si>
    <t>AG</t>
  </si>
  <si>
    <t>AH</t>
  </si>
  <si>
    <t>(AF x R)</t>
  </si>
  <si>
    <t>(AG / (1 - R)</t>
  </si>
  <si>
    <t>1830, 1835, 1850, 1980</t>
  </si>
  <si>
    <t>AI</t>
  </si>
  <si>
    <t>( = RR )</t>
  </si>
  <si>
    <t>((K * (1 + OO) = RR))</t>
  </si>
  <si>
    <t>((F * (1 + OO) = QQ))</t>
  </si>
  <si>
    <t>((A * (1 + OO) = PP))</t>
  </si>
  <si>
    <t>(AI x TT)</t>
  </si>
  <si>
    <t>(AI x UU)</t>
  </si>
  <si>
    <t>(FF X VV)</t>
  </si>
  <si>
    <t>(FF X WW)</t>
  </si>
  <si>
    <t>AJ</t>
  </si>
  <si>
    <t>AK</t>
  </si>
  <si>
    <t>AL</t>
  </si>
  <si>
    <t>AM</t>
  </si>
  <si>
    <t>AN</t>
  </si>
  <si>
    <t>Working Capital</t>
  </si>
  <si>
    <t>Working Capital Allowance</t>
  </si>
  <si>
    <t>X1</t>
  </si>
  <si>
    <t xml:space="preserve">Working Capital </t>
  </si>
  <si>
    <t>(X x V = X1)</t>
  </si>
  <si>
    <t>(W + X1 = Y)</t>
  </si>
  <si>
    <t>AD1</t>
  </si>
  <si>
    <t>(AD1 + Z = AE)</t>
  </si>
  <si>
    <t>AJ1</t>
  </si>
  <si>
    <t>(AD x V = AD1)</t>
  </si>
  <si>
    <t>(AJ x V = AJ1)</t>
  </si>
  <si>
    <t>(AJ1 + LL = AK)</t>
  </si>
  <si>
    <t>With losses</t>
  </si>
  <si>
    <t>(AK x XX)</t>
  </si>
  <si>
    <t>(AL x R)</t>
  </si>
  <si>
    <t>(AM / (1 - R))</t>
  </si>
  <si>
    <t>5120, 5125, 5135,  5035****, 5160****, 5105****</t>
  </si>
  <si>
    <t>5145, 5150, 5055****</t>
  </si>
  <si>
    <t>(Current LDC Retail Rate of Applicable Rate Class)</t>
  </si>
  <si>
    <t>AO</t>
  </si>
  <si>
    <t>AP</t>
  </si>
  <si>
    <t>2007 IRM Adjustment - Sheet 8, Cell D12</t>
  </si>
  <si>
    <t>IPI - X</t>
  </si>
  <si>
    <t>2008 IRM Adjustment (before Tax Adjustment) - Sheet 7, Cells D12 + E12</t>
  </si>
  <si>
    <t>IPI - X - K</t>
  </si>
  <si>
    <t>(Col 8/Col 7) * (Col 10/Col 9)</t>
  </si>
  <si>
    <r>
      <t xml:space="preserve">PILs Provision Grossed Up - </t>
    </r>
    <r>
      <rPr>
        <b/>
        <u/>
        <sz val="12"/>
        <rFont val="Arial"/>
        <family val="2"/>
      </rPr>
      <t>before</t>
    </r>
    <r>
      <rPr>
        <sz val="12"/>
        <rFont val="Arial"/>
        <family val="2"/>
      </rPr>
      <t xml:space="preserve"> application of Utilization Factor</t>
    </r>
  </si>
  <si>
    <t>PILs</t>
  </si>
  <si>
    <t>(AN*Col 11)</t>
  </si>
  <si>
    <t xml:space="preserve">(AK*S*Col 11)  </t>
  </si>
  <si>
    <t>(AB*Col 11)</t>
  </si>
  <si>
    <t>(AH*Col 11)</t>
  </si>
  <si>
    <t>Return on assets used to provide LV Services</t>
  </si>
  <si>
    <t>(Y*S*Col 11)</t>
  </si>
  <si>
    <t>(AE*S*Col 11)</t>
  </si>
  <si>
    <t>12 (a)</t>
  </si>
  <si>
    <t>15 (a)</t>
  </si>
  <si>
    <t>RR*Col 11</t>
  </si>
  <si>
    <t>QQ*Col 11</t>
  </si>
  <si>
    <t>PP*Col 11</t>
  </si>
  <si>
    <t>*****</t>
  </si>
  <si>
    <t>OM &amp; A costs (with burden) associated with assets used to provide LV Services</t>
  </si>
  <si>
    <t>Total annual cost associated with assets used to provide LV Services + 2007 &amp; 2008 IRM Adjustments (IRM excluded from PILs)</t>
  </si>
  <si>
    <t>Sum Col 10]</t>
  </si>
  <si>
    <t>[Sum Col 15 (a)]</t>
  </si>
  <si>
    <r>
      <t>[Sum Col 1</t>
    </r>
    <r>
      <rPr>
        <b/>
        <sz val="8"/>
        <rFont val="Arial"/>
        <family val="2"/>
      </rPr>
      <t>5 (a)</t>
    </r>
  </si>
  <si>
    <t>Sheffield</t>
  </si>
  <si>
    <t>Wholesale Market Service Charge (WMS) (per kWh)</t>
  </si>
  <si>
    <t>Transmission Network (per kW)</t>
  </si>
  <si>
    <t>Transmission Connection (per kW)</t>
  </si>
  <si>
    <t xml:space="preserve">(((Col 15*(1+AO))*     (1+AP)) </t>
  </si>
  <si>
    <t xml:space="preserve">Total annual cost associated with assets used to provide LV Services + 2007 &amp; 2008 IRM Adjustments </t>
  </si>
  <si>
    <t>[Most recent (April 08) Board Approved RPP Rate]</t>
  </si>
  <si>
    <t xml:space="preserve">*****   - applicable only if  i)  Host Distributor pays IESO for Commodity and WMS Charges for energy consumed by the Embedded Distributor and  </t>
  </si>
  <si>
    <t xml:space="preserve">              ii) recommended methodology is applied by a Host LDC for each Embedded customer, if deriving individual customer rates; </t>
  </si>
  <si>
    <r>
      <t xml:space="preserve">                  </t>
    </r>
    <r>
      <rPr>
        <i/>
        <sz val="12"/>
        <rFont val="Arial"/>
        <family val="2"/>
      </rPr>
      <t>or,</t>
    </r>
    <r>
      <rPr>
        <sz val="12"/>
        <rFont val="Arial"/>
        <family val="2"/>
      </rPr>
      <t xml:space="preserve"> for all  Embedded customers as a group, if developing a pooled rate</t>
    </r>
  </si>
  <si>
    <t>**        - amounts re-allocated from Station Buildings &amp; Fixtures expense (if applicable)</t>
  </si>
  <si>
    <t>*         - reallocate TS building and other building costs where necessary</t>
  </si>
  <si>
    <t>Annual Energy (kWh) of Embedded Distributor on Low Voltage Lines (if applicable)</t>
  </si>
  <si>
    <t>Annual Energy (kWh) of Embedded Distributor on Transformer Stations (if applicable)</t>
  </si>
  <si>
    <t>Annual Energy (kWh) of Embedded Distributor on Distribution Stations (if applicable)</t>
  </si>
  <si>
    <t>Hydro One - CND</t>
  </si>
  <si>
    <t>Waterloo North Hydro CND</t>
  </si>
  <si>
    <t>Hydro One - BCP</t>
  </si>
  <si>
    <t>BPI</t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</si>
  <si>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2"/>
        <rFont val="Arial"/>
        <family val="2"/>
      </rPr>
      <t>Waterloo North Hydro Inc</t>
    </r>
    <r>
      <rPr>
        <b/>
        <i/>
        <sz val="13"/>
        <rFont val="Arial"/>
        <family val="2"/>
      </rPr>
      <t>.</t>
    </r>
  </si>
  <si>
    <r>
      <t xml:space="preserve"> </t>
    </r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Hydro One Networks Inc. CND</t>
    </r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</si>
  <si>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Hydro One Networks Inc. BCP #1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</si>
  <si>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Hydro One Networks Inc. CND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</si>
  <si>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Hydro One Networks Inc. BCP #1</t>
    </r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</si>
  <si>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Brantford Power Inc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</si>
  <si>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Brantford Power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</si>
</sst>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&quot;$&quot;* #,##0.0000_);_(&quot;$&quot;* \(#,##0.0000\);_(&quot;$&quot;* &quot;-&quot;??_);_(@_)"/>
  </numFmts>
  <fonts count="4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i/>
      <sz val="14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i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i/>
      <sz val="10"/>
      <color indexed="12"/>
      <name val="Arial"/>
      <family val="2"/>
    </font>
    <font>
      <b/>
      <i/>
      <sz val="14"/>
      <color indexed="14"/>
      <name val="Arial"/>
      <family val="2"/>
    </font>
    <font>
      <b/>
      <i/>
      <sz val="10"/>
      <color indexed="14"/>
      <name val="Arial"/>
      <family val="2"/>
    </font>
    <font>
      <b/>
      <i/>
      <sz val="14"/>
      <color indexed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3"/>
      <name val="Arial"/>
      <family val="2"/>
    </font>
    <font>
      <b/>
      <i/>
      <sz val="13"/>
      <color indexed="10"/>
      <name val="Arial"/>
      <family val="2"/>
    </font>
    <font>
      <b/>
      <i/>
      <sz val="13"/>
      <color indexed="14"/>
      <name val="Arial"/>
      <family val="2"/>
    </font>
    <font>
      <b/>
      <i/>
      <sz val="13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8" fillId="0" borderId="4" xfId="0" applyFont="1" applyBorder="1" applyAlignment="1">
      <alignment horizontal="center" wrapText="1"/>
    </xf>
    <xf numFmtId="5" fontId="8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/>
    <xf numFmtId="0" fontId="10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2" fillId="0" borderId="0" xfId="0" applyFont="1" applyBorder="1"/>
    <xf numFmtId="165" fontId="2" fillId="0" borderId="0" xfId="1" applyNumberFormat="1" applyFont="1" applyFill="1" applyBorder="1"/>
    <xf numFmtId="9" fontId="2" fillId="2" borderId="1" xfId="3" applyFont="1" applyFill="1" applyBorder="1"/>
    <xf numFmtId="165" fontId="8" fillId="0" borderId="4" xfId="1" applyNumberFormat="1" applyFont="1" applyBorder="1" applyAlignment="1">
      <alignment horizontal="right"/>
    </xf>
    <xf numFmtId="5" fontId="3" fillId="0" borderId="0" xfId="0" applyNumberFormat="1" applyFont="1"/>
    <xf numFmtId="165" fontId="5" fillId="0" borderId="4" xfId="1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10" fontId="2" fillId="2" borderId="1" xfId="3" applyNumberFormat="1" applyFont="1" applyFill="1" applyBorder="1" applyAlignment="1">
      <alignment horizontal="right"/>
    </xf>
    <xf numFmtId="10" fontId="2" fillId="0" borderId="6" xfId="3" applyNumberFormat="1" applyFont="1" applyBorder="1" applyAlignment="1">
      <alignment horizontal="right"/>
    </xf>
    <xf numFmtId="0" fontId="12" fillId="0" borderId="7" xfId="0" applyFont="1" applyBorder="1"/>
    <xf numFmtId="0" fontId="11" fillId="0" borderId="8" xfId="0" applyFont="1" applyBorder="1"/>
    <xf numFmtId="0" fontId="2" fillId="0" borderId="9" xfId="0" applyFont="1" applyBorder="1" applyAlignment="1"/>
    <xf numFmtId="165" fontId="2" fillId="0" borderId="10" xfId="1" applyNumberFormat="1" applyFont="1" applyBorder="1"/>
    <xf numFmtId="0" fontId="2" fillId="0" borderId="9" xfId="0" applyFont="1" applyBorder="1"/>
    <xf numFmtId="0" fontId="12" fillId="0" borderId="9" xfId="0" applyFont="1" applyBorder="1"/>
    <xf numFmtId="0" fontId="15" fillId="0" borderId="9" xfId="0" applyFont="1" applyBorder="1" applyAlignment="1"/>
    <xf numFmtId="0" fontId="2" fillId="0" borderId="11" xfId="0" applyFont="1" applyBorder="1"/>
    <xf numFmtId="0" fontId="2" fillId="0" borderId="12" xfId="0" applyFont="1" applyBorder="1"/>
    <xf numFmtId="165" fontId="2" fillId="0" borderId="10" xfId="1" applyNumberFormat="1" applyFont="1" applyFill="1" applyBorder="1"/>
    <xf numFmtId="165" fontId="12" fillId="0" borderId="13" xfId="1" applyNumberFormat="1" applyFont="1" applyBorder="1" applyAlignment="1">
      <alignment horizontal="center"/>
    </xf>
    <xf numFmtId="167" fontId="0" fillId="0" borderId="0" xfId="1" applyNumberFormat="1" applyFont="1"/>
    <xf numFmtId="167" fontId="3" fillId="0" borderId="0" xfId="1" applyNumberFormat="1" applyFont="1"/>
    <xf numFmtId="165" fontId="6" fillId="0" borderId="4" xfId="1" applyNumberFormat="1" applyFont="1" applyBorder="1" applyAlignment="1">
      <alignment horizontal="right"/>
    </xf>
    <xf numFmtId="165" fontId="17" fillId="0" borderId="14" xfId="1" applyNumberFormat="1" applyFont="1" applyBorder="1"/>
    <xf numFmtId="0" fontId="13" fillId="0" borderId="9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165" fontId="2" fillId="2" borderId="17" xfId="1" applyNumberFormat="1" applyFont="1" applyFill="1" applyBorder="1"/>
    <xf numFmtId="165" fontId="2" fillId="3" borderId="17" xfId="1" applyNumberFormat="1" applyFont="1" applyFill="1" applyBorder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2" fillId="2" borderId="17" xfId="1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1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7" fontId="20" fillId="0" borderId="0" xfId="1" applyNumberFormat="1" applyFont="1" applyAlignment="1">
      <alignment horizontal="center"/>
    </xf>
    <xf numFmtId="167" fontId="22" fillId="0" borderId="0" xfId="1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167" fontId="24" fillId="0" borderId="0" xfId="1" applyNumberFormat="1" applyFont="1" applyBorder="1" applyAlignment="1">
      <alignment horizontal="center"/>
    </xf>
    <xf numFmtId="3" fontId="19" fillId="0" borderId="4" xfId="0" quotePrefix="1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25" fillId="0" borderId="0" xfId="0" applyFont="1"/>
    <xf numFmtId="0" fontId="27" fillId="0" borderId="0" xfId="0" applyFont="1"/>
    <xf numFmtId="10" fontId="2" fillId="3" borderId="1" xfId="3" applyNumberFormat="1" applyFont="1" applyFill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2" fillId="3" borderId="20" xfId="1" applyNumberFormat="1" applyFont="1" applyFill="1" applyBorder="1"/>
    <xf numFmtId="0" fontId="29" fillId="0" borderId="16" xfId="0" applyFont="1" applyBorder="1" applyAlignment="1">
      <alignment horizontal="center"/>
    </xf>
    <xf numFmtId="168" fontId="2" fillId="2" borderId="1" xfId="2" applyNumberFormat="1" applyFont="1" applyFill="1" applyBorder="1"/>
    <xf numFmtId="165" fontId="2" fillId="0" borderId="17" xfId="1" applyNumberFormat="1" applyFont="1" applyFill="1" applyBorder="1"/>
    <xf numFmtId="165" fontId="2" fillId="0" borderId="20" xfId="1" applyNumberFormat="1" applyFont="1" applyFill="1" applyBorder="1"/>
    <xf numFmtId="0" fontId="15" fillId="0" borderId="9" xfId="0" applyFont="1" applyBorder="1"/>
    <xf numFmtId="165" fontId="2" fillId="0" borderId="2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2" borderId="1" xfId="3" applyNumberFormat="1" applyFont="1" applyFill="1" applyBorder="1"/>
    <xf numFmtId="165" fontId="17" fillId="0" borderId="0" xfId="1" applyNumberFormat="1" applyFont="1" applyBorder="1"/>
    <xf numFmtId="165" fontId="19" fillId="0" borderId="4" xfId="1" applyNumberFormat="1" applyFont="1" applyBorder="1" applyAlignment="1">
      <alignment horizontal="center" wrapText="1"/>
    </xf>
    <xf numFmtId="165" fontId="20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right"/>
    </xf>
    <xf numFmtId="5" fontId="8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0" fontId="8" fillId="0" borderId="3" xfId="0" applyNumberFormat="1" applyFont="1" applyBorder="1" applyAlignment="1">
      <alignment horizontal="right"/>
    </xf>
    <xf numFmtId="0" fontId="3" fillId="0" borderId="2" xfId="0" applyFont="1" applyBorder="1"/>
    <xf numFmtId="0" fontId="9" fillId="0" borderId="1" xfId="0" applyFont="1" applyBorder="1" applyAlignment="1">
      <alignment horizontal="center"/>
    </xf>
    <xf numFmtId="165" fontId="30" fillId="0" borderId="0" xfId="1" applyNumberFormat="1" applyFont="1" applyBorder="1"/>
    <xf numFmtId="0" fontId="7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3" fontId="19" fillId="0" borderId="2" xfId="0" quotePrefix="1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right"/>
    </xf>
    <xf numFmtId="0" fontId="2" fillId="0" borderId="18" xfId="0" applyFont="1" applyBorder="1"/>
    <xf numFmtId="165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8" fontId="17" fillId="4" borderId="14" xfId="2" applyNumberFormat="1" applyFont="1" applyFill="1" applyBorder="1"/>
    <xf numFmtId="168" fontId="3" fillId="0" borderId="0" xfId="0" applyNumberFormat="1" applyFont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/>
    <xf numFmtId="0" fontId="32" fillId="5" borderId="22" xfId="0" applyFont="1" applyFill="1" applyBorder="1" applyAlignment="1">
      <alignment horizontal="center"/>
    </xf>
    <xf numFmtId="0" fontId="32" fillId="5" borderId="23" xfId="0" applyFont="1" applyFill="1" applyBorder="1" applyAlignment="1">
      <alignment horizontal="center"/>
    </xf>
    <xf numFmtId="0" fontId="32" fillId="5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0" xfId="0" applyFont="1" applyBorder="1"/>
    <xf numFmtId="0" fontId="7" fillId="0" borderId="0" xfId="0" applyFont="1" applyBorder="1"/>
    <xf numFmtId="0" fontId="5" fillId="0" borderId="19" xfId="0" applyFont="1" applyBorder="1"/>
    <xf numFmtId="0" fontId="5" fillId="0" borderId="3" xfId="0" applyFont="1" applyBorder="1"/>
    <xf numFmtId="0" fontId="5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61"/>
  <sheetViews>
    <sheetView topLeftCell="A120" zoomScale="80" zoomScaleNormal="80" workbookViewId="0">
      <selection activeCell="E128" sqref="E128"/>
    </sheetView>
  </sheetViews>
  <sheetFormatPr defaultColWidth="9.140625" defaultRowHeight="15.75" x14ac:dyDescent="0.25"/>
  <cols>
    <col min="1" max="1" width="88.42578125" style="1" bestFit="1" customWidth="1"/>
    <col min="2" max="2" width="6.85546875" style="1" bestFit="1" customWidth="1"/>
    <col min="3" max="3" width="55.28515625" style="1" customWidth="1"/>
    <col min="4" max="4" width="9.140625" style="22"/>
    <col min="5" max="5" width="18" style="24" customWidth="1"/>
    <col min="6" max="6" width="9.140625" style="1"/>
    <col min="7" max="7" width="14.42578125" style="1" bestFit="1" customWidth="1"/>
    <col min="8" max="8" width="9.140625" style="1"/>
    <col min="9" max="9" width="16.42578125" style="1" bestFit="1" customWidth="1"/>
    <col min="10" max="10" width="9.140625" style="1"/>
    <col min="11" max="11" width="11" style="1" bestFit="1" customWidth="1"/>
    <col min="12" max="12" width="9.140625" style="1"/>
    <col min="13" max="13" width="13.140625" style="1" bestFit="1" customWidth="1"/>
    <col min="14" max="14" width="9.140625" style="1"/>
    <col min="15" max="15" width="13.140625" style="1" bestFit="1" customWidth="1"/>
    <col min="16" max="16" width="9.140625" style="1"/>
    <col min="17" max="17" width="13.140625" style="1" bestFit="1" customWidth="1"/>
    <col min="18" max="18" width="9.140625" style="1"/>
    <col min="19" max="19" width="13.140625" style="1" bestFit="1" customWidth="1"/>
    <col min="20" max="20" width="9.140625" style="1"/>
    <col min="21" max="21" width="13.140625" style="1" bestFit="1" customWidth="1"/>
    <col min="22" max="16384" width="9.140625" style="1"/>
  </cols>
  <sheetData>
    <row r="1" spans="1:5" ht="17.25" thickBot="1" x14ac:dyDescent="0.3">
      <c r="A1" s="137" t="s">
        <v>243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v>0.09</v>
      </c>
    </row>
    <row r="9" spans="1:5" x14ac:dyDescent="0.25">
      <c r="A9" s="25" t="s">
        <v>111</v>
      </c>
      <c r="B9" s="18"/>
      <c r="D9" s="22" t="s">
        <v>65</v>
      </c>
      <c r="E9" s="34"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v>0.6</v>
      </c>
    </row>
    <row r="14" spans="1:5" x14ac:dyDescent="0.25">
      <c r="A14" s="25" t="s">
        <v>34</v>
      </c>
      <c r="B14" s="18"/>
      <c r="D14" s="22" t="s">
        <v>68</v>
      </c>
      <c r="E14" s="34"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hidden="1" x14ac:dyDescent="0.25">
      <c r="A59" s="16"/>
      <c r="B59" s="16"/>
      <c r="C59" s="16"/>
      <c r="D59" s="52"/>
      <c r="E59" s="28"/>
    </row>
    <row r="60" spans="1:5" hidden="1" x14ac:dyDescent="0.25">
      <c r="A60" s="16"/>
      <c r="B60" s="16"/>
      <c r="C60" s="16"/>
      <c r="D60" s="52"/>
      <c r="E60" s="28"/>
    </row>
    <row r="61" spans="1:5" hidden="1" x14ac:dyDescent="0.25">
      <c r="A61" s="27"/>
      <c r="B61" s="20"/>
    </row>
    <row r="62" spans="1:5" hidden="1" x14ac:dyDescent="0.25">
      <c r="A62" s="27"/>
      <c r="B62" s="20"/>
    </row>
    <row r="63" spans="1:5" hidden="1" x14ac:dyDescent="0.25">
      <c r="A63" s="27"/>
      <c r="B63" s="20"/>
    </row>
    <row r="64" spans="1:5" hidden="1" x14ac:dyDescent="0.25">
      <c r="A64" s="27"/>
      <c r="B64" s="20"/>
    </row>
    <row r="65" spans="1:2" hidden="1" x14ac:dyDescent="0.25">
      <c r="A65" s="27"/>
      <c r="B65" s="20"/>
    </row>
    <row r="66" spans="1:2" hidden="1" x14ac:dyDescent="0.25">
      <c r="A66" s="27"/>
      <c r="B66" s="20"/>
    </row>
    <row r="67" spans="1:2" hidden="1" x14ac:dyDescent="0.25">
      <c r="A67" s="27"/>
      <c r="B67" s="20"/>
    </row>
    <row r="68" spans="1:2" hidden="1" x14ac:dyDescent="0.25">
      <c r="A68" s="27"/>
      <c r="B68" s="20"/>
    </row>
    <row r="69" spans="1:2" hidden="1" x14ac:dyDescent="0.25">
      <c r="A69" s="27"/>
      <c r="B69" s="20"/>
    </row>
    <row r="70" spans="1:2" hidden="1" x14ac:dyDescent="0.25">
      <c r="A70" s="27"/>
      <c r="B70" s="20"/>
    </row>
    <row r="71" spans="1:2" hidden="1" x14ac:dyDescent="0.25">
      <c r="A71" s="27"/>
      <c r="B71" s="20"/>
    </row>
    <row r="72" spans="1:2" hidden="1" x14ac:dyDescent="0.25">
      <c r="A72" s="27"/>
      <c r="B72" s="20"/>
    </row>
    <row r="73" spans="1:2" hidden="1" x14ac:dyDescent="0.25">
      <c r="A73" s="27"/>
      <c r="B73" s="20"/>
    </row>
    <row r="74" spans="1:2" hidden="1" x14ac:dyDescent="0.25">
      <c r="A74" s="27"/>
      <c r="B74" s="20"/>
    </row>
    <row r="75" spans="1:2" hidden="1" x14ac:dyDescent="0.25">
      <c r="A75" s="27"/>
      <c r="B75" s="20"/>
    </row>
    <row r="76" spans="1:2" hidden="1" x14ac:dyDescent="0.25">
      <c r="A76" s="27"/>
      <c r="B76" s="20"/>
    </row>
    <row r="77" spans="1:2" hidden="1" x14ac:dyDescent="0.25">
      <c r="A77" s="27"/>
      <c r="B77" s="20"/>
    </row>
    <row r="78" spans="1:2" hidden="1" x14ac:dyDescent="0.25">
      <c r="A78" s="27"/>
      <c r="B78" s="20"/>
    </row>
    <row r="79" spans="1:2" hidden="1" x14ac:dyDescent="0.25">
      <c r="A79" s="27"/>
      <c r="B79" s="20"/>
    </row>
    <row r="80" spans="1:2" hidden="1" x14ac:dyDescent="0.25">
      <c r="A80" s="27"/>
      <c r="B80" s="20"/>
    </row>
    <row r="81" spans="1:5" hidden="1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21" ht="16.5" thickBot="1" x14ac:dyDescent="0.3">
      <c r="A113" s="43"/>
      <c r="B113" s="44"/>
      <c r="C113" s="128"/>
      <c r="D113" s="60"/>
      <c r="E113" s="96"/>
    </row>
    <row r="115" spans="1:21" ht="16.5" thickBot="1" x14ac:dyDescent="0.3"/>
    <row r="116" spans="1:21" x14ac:dyDescent="0.25">
      <c r="A116" s="36" t="s">
        <v>80</v>
      </c>
      <c r="B116" s="37"/>
      <c r="C116" s="53" t="s">
        <v>21</v>
      </c>
      <c r="D116" s="53"/>
      <c r="E116" s="46" t="s">
        <v>16</v>
      </c>
      <c r="G116"/>
    </row>
    <row r="117" spans="1:21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v>3428283.79</v>
      </c>
      <c r="G117"/>
      <c r="I117" s="24"/>
      <c r="K117"/>
      <c r="L117"/>
      <c r="M117"/>
      <c r="N117"/>
      <c r="O117"/>
      <c r="P117"/>
      <c r="Q117"/>
      <c r="R117"/>
      <c r="S117"/>
      <c r="T117"/>
      <c r="U117"/>
    </row>
    <row r="118" spans="1:21" x14ac:dyDescent="0.25">
      <c r="A118" s="38"/>
      <c r="B118" s="23"/>
      <c r="C118" s="54" t="s">
        <v>194</v>
      </c>
      <c r="D118" s="59"/>
      <c r="E118" s="93"/>
      <c r="G118"/>
      <c r="I118" s="129"/>
      <c r="K118"/>
      <c r="L118"/>
      <c r="M118"/>
      <c r="N118"/>
      <c r="O118"/>
      <c r="P118"/>
      <c r="Q118"/>
      <c r="R118"/>
      <c r="S118"/>
      <c r="T118"/>
      <c r="U118"/>
    </row>
    <row r="119" spans="1:21" x14ac:dyDescent="0.25">
      <c r="A119" s="38"/>
      <c r="B119" s="23" t="s">
        <v>25</v>
      </c>
      <c r="C119" s="54" t="s">
        <v>106</v>
      </c>
      <c r="D119" s="59"/>
      <c r="E119" s="45"/>
      <c r="G119"/>
      <c r="K119"/>
      <c r="L119"/>
      <c r="M119"/>
      <c r="N119"/>
      <c r="O119"/>
      <c r="P119"/>
      <c r="Q119"/>
      <c r="R119"/>
      <c r="S119"/>
      <c r="T119"/>
      <c r="U119"/>
    </row>
    <row r="120" spans="1:21" x14ac:dyDescent="0.25">
      <c r="A120" s="38"/>
      <c r="B120" s="21"/>
      <c r="C120" s="54" t="s">
        <v>195</v>
      </c>
      <c r="D120" s="59"/>
      <c r="E120" s="45"/>
      <c r="G120"/>
      <c r="K120"/>
      <c r="L120"/>
      <c r="M120"/>
      <c r="N120"/>
      <c r="O120"/>
      <c r="P120"/>
      <c r="Q120"/>
      <c r="R120"/>
      <c r="S120"/>
      <c r="T120"/>
      <c r="U120"/>
    </row>
    <row r="121" spans="1:21" x14ac:dyDescent="0.25">
      <c r="A121" s="38" t="s">
        <v>119</v>
      </c>
      <c r="B121" s="21"/>
      <c r="C121" s="86" t="s">
        <v>166</v>
      </c>
      <c r="D121" s="59" t="s">
        <v>116</v>
      </c>
      <c r="E121" s="58">
        <f>(+E117+E119)*(1+$E$17)</f>
        <v>3839677.8448000005</v>
      </c>
      <c r="G121"/>
      <c r="K121"/>
      <c r="L121"/>
      <c r="M121"/>
      <c r="N121"/>
      <c r="O121"/>
      <c r="P121"/>
      <c r="Q121"/>
      <c r="R121"/>
      <c r="S121"/>
      <c r="T121"/>
      <c r="U121"/>
    </row>
    <row r="122" spans="1:21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v>116781792.13999999</v>
      </c>
      <c r="G122"/>
    </row>
    <row r="123" spans="1:21" x14ac:dyDescent="0.25">
      <c r="A123" s="38"/>
      <c r="B123" s="23" t="s">
        <v>25</v>
      </c>
      <c r="C123" s="54" t="s">
        <v>28</v>
      </c>
      <c r="D123" s="59"/>
      <c r="E123" s="45"/>
      <c r="G123"/>
    </row>
    <row r="124" spans="1:21" x14ac:dyDescent="0.25">
      <c r="A124" s="38" t="s">
        <v>7</v>
      </c>
      <c r="B124" s="21"/>
      <c r="C124" s="55" t="s">
        <v>29</v>
      </c>
      <c r="D124" s="59" t="s">
        <v>59</v>
      </c>
      <c r="E124" s="57">
        <v>28218330.124184947</v>
      </c>
      <c r="G124"/>
    </row>
    <row r="125" spans="1:21" x14ac:dyDescent="0.25">
      <c r="A125" s="38" t="s">
        <v>62</v>
      </c>
      <c r="B125" s="21"/>
      <c r="C125" s="54" t="s">
        <v>30</v>
      </c>
      <c r="D125" s="59" t="s">
        <v>60</v>
      </c>
      <c r="E125" s="57">
        <v>6703334.7414984284</v>
      </c>
      <c r="G125"/>
    </row>
    <row r="126" spans="1:21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88563462.015815035</v>
      </c>
    </row>
    <row r="127" spans="1:21" x14ac:dyDescent="0.25">
      <c r="A127" s="38"/>
      <c r="B127" s="21"/>
      <c r="C127" s="54"/>
      <c r="D127" s="59"/>
      <c r="E127" s="39"/>
    </row>
    <row r="128" spans="1:21" x14ac:dyDescent="0.25">
      <c r="A128" s="40" t="s">
        <v>43</v>
      </c>
      <c r="B128" s="20"/>
      <c r="C128" s="54"/>
      <c r="D128" s="59" t="s">
        <v>90</v>
      </c>
      <c r="E128" s="57">
        <v>162952.02619200002</v>
      </c>
      <c r="G128" s="129"/>
    </row>
    <row r="129" spans="1:5" x14ac:dyDescent="0.25">
      <c r="A129" s="40" t="s">
        <v>42</v>
      </c>
      <c r="B129" s="20"/>
      <c r="C129" s="54"/>
      <c r="D129" s="59" t="s">
        <v>91</v>
      </c>
      <c r="E129" s="57">
        <v>121168.08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11.9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88563462.015815035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88851437.854175031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3198651.762750301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847642.7171288298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1153255.3974541903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235</v>
      </c>
    </row>
    <row r="156" spans="1:5" x14ac:dyDescent="0.25">
      <c r="A156" s="1" t="s">
        <v>234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honeticPr fontId="0" type="noConversion"/>
  <pageMargins left="0.23622047244094491" right="0.23622047244094491" top="0.35" bottom="0.4" header="0.12" footer="0.2"/>
  <pageSetup paperSize="17" scale="67" fitToHeight="0" orientation="portrait" r:id="rId1"/>
  <headerFooter alignWithMargins="0">
    <oddHeader>&amp;RDRAFT v3</oddHeader>
    <oddFooter>&amp;L&amp;Z&amp;F&amp;A&amp;D&amp;T&amp;R&amp;P</oddFooter>
  </headerFooter>
  <rowBreaks count="1" manualBreakCount="1">
    <brk id="7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23" zoomScaleNormal="100" workbookViewId="0">
      <selection activeCell="G38" sqref="G38"/>
    </sheetView>
  </sheetViews>
  <sheetFormatPr defaultColWidth="9.140625" defaultRowHeight="15" x14ac:dyDescent="0.2"/>
  <cols>
    <col min="1" max="1" width="23.28515625" style="2" customWidth="1"/>
    <col min="2" max="2" width="13.42578125" style="69" customWidth="1"/>
    <col min="3" max="3" width="19.7109375" style="2" customWidth="1"/>
    <col min="4" max="4" width="11.28515625" style="2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.140625" style="69"/>
    <col min="9" max="9" width="19.85546875" style="2" customWidth="1"/>
    <col min="10" max="10" width="5" style="69" customWidth="1"/>
    <col min="11" max="11" width="13.7109375" style="2" customWidth="1"/>
    <col min="12" max="12" width="15.42578125" style="2" customWidth="1"/>
    <col min="13" max="13" width="16.140625" style="69" customWidth="1"/>
    <col min="14" max="14" width="15" style="2" customWidth="1"/>
    <col min="15" max="15" width="14.85546875" style="2" bestFit="1" customWidth="1"/>
    <col min="16" max="16384" width="9.140625" style="2"/>
  </cols>
  <sheetData>
    <row r="1" spans="1:15" ht="18.75" x14ac:dyDescent="0.3">
      <c r="A1" s="81" t="s">
        <v>98</v>
      </c>
      <c r="B1" s="62"/>
      <c r="C1"/>
      <c r="D1"/>
      <c r="E1"/>
      <c r="G1"/>
      <c r="I1"/>
      <c r="K1"/>
      <c r="L1"/>
      <c r="N1"/>
    </row>
    <row r="2" spans="1:15" x14ac:dyDescent="0.2">
      <c r="A2" s="3"/>
      <c r="B2" s="63"/>
      <c r="C2"/>
      <c r="D2"/>
      <c r="E2"/>
      <c r="G2"/>
      <c r="I2"/>
      <c r="K2"/>
      <c r="L2"/>
      <c r="N2"/>
    </row>
    <row r="3" spans="1:15" x14ac:dyDescent="0.2">
      <c r="A3" s="3"/>
      <c r="B3" s="63"/>
      <c r="C3"/>
      <c r="D3"/>
      <c r="E3"/>
      <c r="G3" s="83" t="s">
        <v>97</v>
      </c>
      <c r="H3" s="78"/>
      <c r="I3" s="82"/>
      <c r="J3" s="78"/>
      <c r="K3"/>
      <c r="L3"/>
      <c r="N3"/>
    </row>
    <row r="4" spans="1:15" ht="15.75" x14ac:dyDescent="0.25">
      <c r="A4" s="4" t="s">
        <v>2</v>
      </c>
      <c r="B4" s="63"/>
      <c r="C4" s="136" t="s">
        <v>240</v>
      </c>
      <c r="D4"/>
      <c r="E4" s="52"/>
      <c r="G4"/>
      <c r="I4"/>
      <c r="K4"/>
      <c r="L4"/>
      <c r="N4"/>
    </row>
    <row r="5" spans="1:15" x14ac:dyDescent="0.2">
      <c r="A5" s="3"/>
      <c r="B5" s="63"/>
      <c r="C5"/>
      <c r="D5"/>
      <c r="E5"/>
      <c r="G5"/>
      <c r="I5"/>
      <c r="K5"/>
      <c r="L5"/>
      <c r="N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</row>
    <row r="8" spans="1:15" x14ac:dyDescent="0.2">
      <c r="A8" s="7" t="s">
        <v>10</v>
      </c>
      <c r="B8" s="65" t="s">
        <v>114</v>
      </c>
      <c r="C8" s="30">
        <f>+'Inputs WNH'!E30</f>
        <v>0</v>
      </c>
      <c r="D8" s="71" t="s">
        <v>48</v>
      </c>
      <c r="E8" s="30">
        <f>+'Inputs WNH'!E31</f>
        <v>0</v>
      </c>
      <c r="F8" s="71" t="s">
        <v>49</v>
      </c>
      <c r="G8" s="30">
        <f>+'Inputs WNH'!E32</f>
        <v>0</v>
      </c>
      <c r="H8" s="71" t="s">
        <v>50</v>
      </c>
      <c r="I8" s="30">
        <f>+'Inputs WNH'!E33</f>
        <v>0</v>
      </c>
      <c r="J8" s="30"/>
      <c r="K8" s="71" t="s">
        <v>51</v>
      </c>
      <c r="L8" s="110">
        <f>+'Inputs WNH'!E34</f>
        <v>0</v>
      </c>
    </row>
    <row r="9" spans="1:15" x14ac:dyDescent="0.2">
      <c r="A9" s="7" t="s">
        <v>22</v>
      </c>
      <c r="B9" s="65" t="s">
        <v>115</v>
      </c>
      <c r="C9" s="30">
        <f>+'Inputs WNH'!E86</f>
        <v>0</v>
      </c>
      <c r="D9" s="71" t="s">
        <v>53</v>
      </c>
      <c r="E9" s="30">
        <f>+'Inputs WNH'!E87</f>
        <v>0</v>
      </c>
      <c r="F9" s="71" t="s">
        <v>54</v>
      </c>
      <c r="G9" s="30">
        <f>+'Inputs WNH'!E88</f>
        <v>0</v>
      </c>
      <c r="H9" s="71" t="s">
        <v>55</v>
      </c>
      <c r="I9" s="30">
        <f>+'Inputs WNH'!E89</f>
        <v>0</v>
      </c>
      <c r="J9" s="30"/>
      <c r="K9" s="71" t="s">
        <v>56</v>
      </c>
      <c r="L9" s="110">
        <f>+'Inputs WNH'!E90</f>
        <v>0</v>
      </c>
    </row>
    <row r="10" spans="1:15" x14ac:dyDescent="0.2">
      <c r="A10" s="7" t="s">
        <v>11</v>
      </c>
      <c r="B10" s="65" t="s">
        <v>116</v>
      </c>
      <c r="C10" s="9">
        <f>+'Inputs WNH'!E121</f>
        <v>3839677.8448000005</v>
      </c>
      <c r="D10" s="72" t="s">
        <v>58</v>
      </c>
      <c r="E10" s="9">
        <f>+'Inputs WNH'!E122</f>
        <v>116781792.13999999</v>
      </c>
      <c r="F10" s="72" t="s">
        <v>59</v>
      </c>
      <c r="G10" s="9">
        <f>+'Inputs WNH'!E124</f>
        <v>28218330.124184947</v>
      </c>
      <c r="H10" s="72" t="s">
        <v>60</v>
      </c>
      <c r="I10" s="9">
        <f>+'Inputs WNH'!E125</f>
        <v>6703334.7414984284</v>
      </c>
      <c r="J10" s="9"/>
      <c r="K10" s="72" t="s">
        <v>61</v>
      </c>
      <c r="L10" s="111">
        <f>+'Inputs WNH'!E126</f>
        <v>88563462.015815035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88"/>
      <c r="G13" s="146" t="s">
        <v>12</v>
      </c>
      <c r="H13" s="147"/>
      <c r="I13" s="148"/>
      <c r="J13" s="117"/>
      <c r="K13" s="89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WNH'!E36</f>
        <v>0</v>
      </c>
      <c r="H16" s="71" t="s">
        <v>87</v>
      </c>
      <c r="I16" s="30">
        <f>+'Inputs WNH'!E37</f>
        <v>0</v>
      </c>
      <c r="J16" s="110"/>
      <c r="K16" s="80" t="s">
        <v>102</v>
      </c>
      <c r="L16" s="115">
        <f>IF(G16=0,0,I16/G16)</f>
        <v>0</v>
      </c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WNH'!E92</f>
        <v>0</v>
      </c>
      <c r="H17" s="71" t="s">
        <v>89</v>
      </c>
      <c r="I17" s="30">
        <f>+'Inputs WNH'!E93</f>
        <v>0</v>
      </c>
      <c r="J17" s="110"/>
      <c r="K17" s="80" t="s">
        <v>102</v>
      </c>
      <c r="L17" s="115">
        <f>IF(G17=0,0,I17/G17)</f>
        <v>0</v>
      </c>
    </row>
    <row r="18" spans="1:14" ht="25.5" customHeight="1" x14ac:dyDescent="0.2">
      <c r="A18" s="119" t="s">
        <v>11</v>
      </c>
      <c r="B18" s="73" t="s">
        <v>92</v>
      </c>
      <c r="C18" s="120">
        <f>+'Inputs WNH'!E132</f>
        <v>1486</v>
      </c>
      <c r="D18" s="73" t="s">
        <v>93</v>
      </c>
      <c r="E18" s="121">
        <f>+'Inputs WNH'!E133</f>
        <v>11.9</v>
      </c>
      <c r="F18" s="122" t="s">
        <v>90</v>
      </c>
      <c r="G18" s="123">
        <f>+'Inputs WNH'!E128</f>
        <v>162952.02619200002</v>
      </c>
      <c r="H18" s="124" t="s">
        <v>91</v>
      </c>
      <c r="I18" s="123">
        <f>+'Inputs WNH'!E129</f>
        <v>121168.08</v>
      </c>
      <c r="J18" s="125"/>
      <c r="K18" s="126" t="s">
        <v>203</v>
      </c>
      <c r="L18" s="127">
        <f>IF(G18=0,0,((+E18/C18)*(I18/G18)))</f>
        <v>5.9546551200877545E-3</v>
      </c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72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229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WNH'!E51*'Inputs WNH'!$E$10)*'Proposed LV Cost WNH'!$L16)</f>
        <v>0</v>
      </c>
      <c r="D23" s="71" t="s">
        <v>208</v>
      </c>
      <c r="E23" s="32">
        <f>+('Inputs WNH'!E56*'Proposed LV Cost WNH'!$L16)</f>
        <v>0</v>
      </c>
      <c r="F23" s="71" t="s">
        <v>99</v>
      </c>
      <c r="G23" s="32">
        <f>+'Inputs WNH'!E33*'Proposed LV Cost WNH'!L16</f>
        <v>0</v>
      </c>
      <c r="H23" s="71" t="s">
        <v>217</v>
      </c>
      <c r="I23" s="32">
        <f>+'Inputs WNH'!E30*'Proposed LV Cost WNH'!$L$18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WNH'!$E$25))*(1+'Inputs WNH'!$E$26))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WNH'!E107*'Inputs WNH'!$E$10)*'Proposed LV Cost WNH'!$L17)</f>
        <v>0</v>
      </c>
      <c r="D24" s="71" t="s">
        <v>209</v>
      </c>
      <c r="E24" s="32">
        <f>+('Inputs WNH'!E112*'Proposed LV Cost WNH'!$L17)</f>
        <v>0</v>
      </c>
      <c r="F24" s="71" t="s">
        <v>100</v>
      </c>
      <c r="G24" s="32">
        <f>+'Inputs WNH'!E89*'Proposed LV Cost WNH'!L17</f>
        <v>0</v>
      </c>
      <c r="H24" s="71" t="s">
        <v>216</v>
      </c>
      <c r="I24" s="32">
        <f>+'Inputs WNH'!E86*'Proposed LV Cost WNH'!$L18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WNH'!$E$25))*(1+'Inputs WNH'!$E$26))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WNH'!E146*'Inputs WNH'!$E$10)*'Proposed LV Cost WNH'!$L18)</f>
        <v>32473.860374219003</v>
      </c>
      <c r="D25" s="71" t="s">
        <v>206</v>
      </c>
      <c r="E25" s="32">
        <f>+'Inputs WNH'!E151*'Proposed LV Cost WNH'!L18</f>
        <v>6867.2381572194327</v>
      </c>
      <c r="F25" s="71" t="s">
        <v>101</v>
      </c>
      <c r="G25" s="32">
        <f>+'Inputs WNH'!E125*'Proposed LV Cost WNH'!L18</f>
        <v>39916.046540125739</v>
      </c>
      <c r="H25" s="71" t="s">
        <v>215</v>
      </c>
      <c r="I25" s="32">
        <f>+'Inputs WNH'!E121*'Proposed LV Cost WNH'!$L18</f>
        <v>22863.957338025837</v>
      </c>
      <c r="J25" s="71" t="s">
        <v>96</v>
      </c>
      <c r="K25" s="32">
        <f>+C25+E25+G25+I25</f>
        <v>102121.10240959002</v>
      </c>
      <c r="L25" s="101" t="s">
        <v>228</v>
      </c>
      <c r="M25" s="71">
        <f>((+K25*(1+'Inputs WNH'!$E$25))*(1+'Inputs WNH'!$E$26))</f>
        <v>102121.10240959002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102121.10240959002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K29" s="77"/>
      <c r="L29" s="77"/>
      <c r="M29" s="78"/>
      <c r="N29" s="76" t="s">
        <v>221</v>
      </c>
    </row>
    <row r="30" spans="1:14" x14ac:dyDescent="0.2">
      <c r="I30" s="131"/>
      <c r="M30" s="102"/>
    </row>
    <row r="31" spans="1:14" x14ac:dyDescent="0.2">
      <c r="L31" s="133"/>
    </row>
    <row r="32" spans="1:14" x14ac:dyDescent="0.2">
      <c r="M32" s="102"/>
    </row>
  </sheetData>
  <mergeCells count="6">
    <mergeCell ref="A11:N11"/>
    <mergeCell ref="A19:N19"/>
    <mergeCell ref="A20:A21"/>
    <mergeCell ref="A12:A14"/>
    <mergeCell ref="C13:E13"/>
    <mergeCell ref="G13:I13"/>
  </mergeCells>
  <phoneticPr fontId="0" type="noConversion"/>
  <pageMargins left="0.2" right="0.19685039370078741" top="0.47244094488188981" bottom="0.43307086614173229" header="0.27559055118110237" footer="0.15748031496062992"/>
  <pageSetup scale="65" orientation="landscape" r:id="rId1"/>
  <headerFooter alignWithMargins="0">
    <oddHeader>&amp;RDRAFT v3</oddHeader>
    <oddFooter>&amp;L&amp;Z&amp;F&amp;A&amp;D&amp;T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67" zoomScale="80" zoomScaleNormal="77" zoomScaleSheetLayoutView="80" workbookViewId="0">
      <selection activeCell="E128" sqref="E128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244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116781792.13999999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28218330.124184947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6703334.7414984284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88563462.015815035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120942.09599999998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v>27168.885884060481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WNH'!E132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9.6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88563462.015815035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88851437.854175031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3198651.762750301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847642.7171288298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1153255.3974541903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honeticPr fontId="0" type="noConversion"/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C16" zoomScaleNormal="100" workbookViewId="0"/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246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 t="s">
        <v>224</v>
      </c>
      <c r="B4" s="63"/>
      <c r="C4" s="136" t="s">
        <v>239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HONI CND'!E30</f>
        <v>0</v>
      </c>
      <c r="D8" s="71" t="s">
        <v>48</v>
      </c>
      <c r="E8" s="30">
        <f>+'Inputs HONI CND'!E31</f>
        <v>0</v>
      </c>
      <c r="F8" s="71" t="s">
        <v>49</v>
      </c>
      <c r="G8" s="30">
        <f>+'Inputs HONI CND'!E32</f>
        <v>0</v>
      </c>
      <c r="H8" s="71" t="s">
        <v>50</v>
      </c>
      <c r="I8" s="30">
        <f>+'Inputs HONI CND'!E33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HONI CND'!E86</f>
        <v>0</v>
      </c>
      <c r="D9" s="71" t="s">
        <v>53</v>
      </c>
      <c r="E9" s="30">
        <f>+'Inputs HONI CND'!E87</f>
        <v>0</v>
      </c>
      <c r="F9" s="71" t="s">
        <v>54</v>
      </c>
      <c r="G9" s="30">
        <f>+'Inputs HONI CND'!E88</f>
        <v>0</v>
      </c>
      <c r="H9" s="71" t="s">
        <v>55</v>
      </c>
      <c r="I9" s="30">
        <f>+'Inputs HONI CND'!E89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HONI CND'!E121</f>
        <v>3839677.8448000005</v>
      </c>
      <c r="D10" s="72" t="s">
        <v>58</v>
      </c>
      <c r="E10" s="9">
        <f>+'Inputs HONI CND'!E122</f>
        <v>116781792.13999999</v>
      </c>
      <c r="F10" s="72" t="s">
        <v>59</v>
      </c>
      <c r="G10" s="9">
        <f>+'Inputs HONI CND'!E124</f>
        <v>28218330.124184947</v>
      </c>
      <c r="H10" s="72" t="s">
        <v>60</v>
      </c>
      <c r="I10" s="9">
        <f>+'Inputs HONI CND'!E125</f>
        <v>6703334.7414984284</v>
      </c>
      <c r="J10" s="9"/>
      <c r="K10" s="72" t="s">
        <v>61</v>
      </c>
      <c r="L10" s="111">
        <f>+'Inputs WNH'!E126</f>
        <v>88563462.015815035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88"/>
      <c r="G13" s="146" t="s">
        <v>12</v>
      </c>
      <c r="H13" s="147"/>
      <c r="I13" s="148"/>
      <c r="J13" s="117"/>
      <c r="K13" s="89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HONI CND'!E36</f>
        <v>0</v>
      </c>
      <c r="H16" s="71" t="s">
        <v>87</v>
      </c>
      <c r="I16" s="30">
        <f>+'Inputs HONI CND'!E37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HONI CND'!E92</f>
        <v>0</v>
      </c>
      <c r="H17" s="71" t="s">
        <v>89</v>
      </c>
      <c r="I17" s="30">
        <f>+'Inputs HONI CND'!E93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HONI CND'!E132</f>
        <v>1486</v>
      </c>
      <c r="D18" s="73" t="s">
        <v>93</v>
      </c>
      <c r="E18" s="121">
        <f>+'Inputs HONI CND'!E133</f>
        <v>9.6</v>
      </c>
      <c r="F18" s="122" t="s">
        <v>90</v>
      </c>
      <c r="G18" s="123">
        <f>+'Inputs HONI CND'!E128</f>
        <v>120942.09599999998</v>
      </c>
      <c r="H18" s="124" t="s">
        <v>91</v>
      </c>
      <c r="I18" s="123">
        <f>+'Inputs HONI CND'!E129</f>
        <v>27168.885884060481</v>
      </c>
      <c r="J18" s="125"/>
      <c r="K18" s="126" t="s">
        <v>203</v>
      </c>
      <c r="L18" s="127">
        <f>IF(G18=0,0,((+E18/C18)*(I18/G18)))</f>
        <v>1.4512651362850377E-3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HONI CND'!E51*'Inputs HONI CND'!$E$10)*' Proposed LV Cost HONI CND'!$L16)</f>
        <v>0</v>
      </c>
      <c r="D23" s="71" t="s">
        <v>208</v>
      </c>
      <c r="E23" s="32">
        <f>(+'Inputs HONI CND'!E56*' Proposed LV Cost HONI CND'!$L16)</f>
        <v>0</v>
      </c>
      <c r="F23" s="71" t="s">
        <v>99</v>
      </c>
      <c r="G23" s="32">
        <f>(+'Inputs HONI CND'!E33*' Proposed LV Cost HONI CND'!$L16)</f>
        <v>0</v>
      </c>
      <c r="H23" s="71" t="s">
        <v>217</v>
      </c>
      <c r="I23" s="32">
        <f>(+'Inputs HONI CND'!E30*' Proposed LV Cost HONI CND'!$L16)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HONI CND'!$E$25))*(1+'Inputs HONI CND'!$E$26))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HONI CND'!E107*'Inputs HONI CND'!$E$10)*' Proposed LV Cost HONI CND'!$L17)</f>
        <v>0</v>
      </c>
      <c r="D24" s="71" t="s">
        <v>209</v>
      </c>
      <c r="E24" s="32">
        <f>(+'Inputs HONI CND'!E112*' Proposed LV Cost HONI CND'!$L17)</f>
        <v>0</v>
      </c>
      <c r="F24" s="71" t="s">
        <v>100</v>
      </c>
      <c r="G24" s="32">
        <f>(+'Inputs HONI CND'!E89*' Proposed LV Cost HONI CND'!$L17)</f>
        <v>0</v>
      </c>
      <c r="H24" s="71" t="s">
        <v>216</v>
      </c>
      <c r="I24" s="32">
        <f>(+'Inputs HONI CND'!E86*' Proposed LV Cost HONI CND'!$L17)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HONI CND'!$E$25))*(1+'Inputs HONI CND'!$E$26))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HONI CND'!E146*'Inputs HONI CND'!$E$10)*' Proposed LV Cost HONI CND'!$L18)</f>
        <v>7914.5106561599987</v>
      </c>
      <c r="D25" s="71" t="s">
        <v>206</v>
      </c>
      <c r="E25" s="32">
        <f>(+'Inputs HONI CND'!E151*' Proposed LV Cost HONI CND'!$L18)</f>
        <v>1673.6793515578108</v>
      </c>
      <c r="F25" s="71" t="s">
        <v>101</v>
      </c>
      <c r="G25" s="32">
        <f>(+'Inputs HONI CND'!E125*' Proposed LV Cost HONI CND'!$L18)</f>
        <v>9728.3160071849452</v>
      </c>
      <c r="H25" s="71" t="s">
        <v>215</v>
      </c>
      <c r="I25" s="32">
        <f>(+'Inputs HONI CND'!E121*' Proposed LV Cost HONI CND'!$L18)</f>
        <v>5572.3905907243125</v>
      </c>
      <c r="J25" s="71" t="s">
        <v>96</v>
      </c>
      <c r="K25" s="32">
        <f>+C25+E25+G25+I25</f>
        <v>24888.896605627069</v>
      </c>
      <c r="L25" s="101" t="s">
        <v>228</v>
      </c>
      <c r="M25" s="71">
        <f>((+K25*(1+'Inputs HONI CND'!$E$25))*(1+'Inputs HONI CND'!$E$26))</f>
        <v>24888.896605627069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24888.896605627069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19:N19"/>
    <mergeCell ref="A20:A21"/>
    <mergeCell ref="A11:N11"/>
    <mergeCell ref="A12:A14"/>
    <mergeCell ref="C13:E13"/>
    <mergeCell ref="G13:I13"/>
  </mergeCells>
  <phoneticPr fontId="0" type="noConversion"/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56" zoomScale="80" zoomScaleNormal="77" zoomScaleSheetLayoutView="80" workbookViewId="0">
      <selection activeCell="E128" sqref="E128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245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116781792.13999999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28218330.124184947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6703334.7414984284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88563462.015815035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33093.688000000002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v>27948.893251338413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WNH'!E132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1.75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88563462.015815035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88851437.854175031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3198651.762750301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847642.7171288298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1153255.3974541903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C16" zoomScaleNormal="100" workbookViewId="0">
      <selection activeCell="L18" sqref="L18"/>
    </sheetView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247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/>
      <c r="B4" s="63"/>
      <c r="C4" s="136" t="s">
        <v>241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HONI #1 BCP'!E30</f>
        <v>0</v>
      </c>
      <c r="D8" s="71" t="s">
        <v>48</v>
      </c>
      <c r="E8" s="30">
        <f>+'Inputs HONI #1 BCP'!E31</f>
        <v>0</v>
      </c>
      <c r="F8" s="71" t="s">
        <v>49</v>
      </c>
      <c r="G8" s="30">
        <f>+'Inputs HONI #1 BCP'!E32</f>
        <v>0</v>
      </c>
      <c r="H8" s="71" t="s">
        <v>50</v>
      </c>
      <c r="I8" s="30">
        <f>+'Inputs HONI #1 BCP'!E33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HONI #1 BCP'!E86</f>
        <v>0</v>
      </c>
      <c r="D9" s="71" t="s">
        <v>53</v>
      </c>
      <c r="E9" s="30">
        <f>+'Inputs HONI #1 BCP'!E87</f>
        <v>0</v>
      </c>
      <c r="F9" s="71" t="s">
        <v>54</v>
      </c>
      <c r="G9" s="30">
        <f>+'Inputs HONI #1 BCP'!E88</f>
        <v>0</v>
      </c>
      <c r="H9" s="71" t="s">
        <v>55</v>
      </c>
      <c r="I9" s="30">
        <f>+'Inputs HONI #1 BCP'!E89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HONI #1 BCP'!E121</f>
        <v>3839677.8448000005</v>
      </c>
      <c r="D10" s="72" t="s">
        <v>58</v>
      </c>
      <c r="E10" s="9">
        <f>+'Inputs HONI #1 BCP'!E122</f>
        <v>116781792.13999999</v>
      </c>
      <c r="F10" s="72" t="s">
        <v>59</v>
      </c>
      <c r="G10" s="9">
        <f>+'Inputs HONI #1 BCP'!E124</f>
        <v>28218330.124184947</v>
      </c>
      <c r="H10" s="72" t="s">
        <v>60</v>
      </c>
      <c r="I10" s="9">
        <f>+'Inputs HONI #1 BCP'!E125</f>
        <v>6703334.7414984284</v>
      </c>
      <c r="J10" s="9"/>
      <c r="K10" s="72" t="s">
        <v>61</v>
      </c>
      <c r="L10" s="111">
        <f>+'Inputs WNH'!E126</f>
        <v>88563462.015815035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134"/>
      <c r="G13" s="146" t="s">
        <v>12</v>
      </c>
      <c r="H13" s="147"/>
      <c r="I13" s="148"/>
      <c r="J13" s="117"/>
      <c r="K13" s="135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HONI #1 BCP'!E36</f>
        <v>0</v>
      </c>
      <c r="H16" s="71" t="s">
        <v>87</v>
      </c>
      <c r="I16" s="30">
        <f>+'Inputs HONI #1 BCP'!E37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HONI #1 BCP'!E92</f>
        <v>0</v>
      </c>
      <c r="H17" s="71" t="s">
        <v>89</v>
      </c>
      <c r="I17" s="30">
        <f>+'Inputs HONI #1 BCP'!E93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HONI #1 BCP'!E132</f>
        <v>1486</v>
      </c>
      <c r="D18" s="73" t="s">
        <v>93</v>
      </c>
      <c r="E18" s="121">
        <f>+'Inputs HONI #1 BCP'!E133</f>
        <v>1.75</v>
      </c>
      <c r="F18" s="122" t="s">
        <v>90</v>
      </c>
      <c r="G18" s="123">
        <f>+'Inputs HONI #1 BCP'!E128</f>
        <v>33093.688000000002</v>
      </c>
      <c r="H18" s="124" t="s">
        <v>91</v>
      </c>
      <c r="I18" s="123">
        <f>+'Inputs HONI #1 BCP'!E129</f>
        <v>27948.893251338413</v>
      </c>
      <c r="J18" s="125"/>
      <c r="K18" s="126" t="s">
        <v>203</v>
      </c>
      <c r="L18" s="127">
        <f>IF(G18=0,0,((+E18/C18)*(I18/G18)))</f>
        <v>9.9457762809361029E-4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HONI #1 BCP'!E51*'Inputs HONI #1 BCP'!$E$10)*'Proposed LV Cost HONI #1 BCP'!$L16)</f>
        <v>0</v>
      </c>
      <c r="D23" s="71" t="s">
        <v>208</v>
      </c>
      <c r="E23" s="32">
        <f>(+'Inputs HONI #1 BCP'!E56*'Proposed LV Cost HONI #1 BCP'!$L16)</f>
        <v>0</v>
      </c>
      <c r="F23" s="71" t="s">
        <v>99</v>
      </c>
      <c r="G23" s="32">
        <f>(+'Inputs HONI #1 BCP'!E33*'Proposed LV Cost HONI #1 BCP'!$L16)</f>
        <v>0</v>
      </c>
      <c r="H23" s="71" t="s">
        <v>217</v>
      </c>
      <c r="I23" s="32">
        <f>(+'Inputs HONI #1 BCP'!E30*'Proposed LV Cost HONI #1 BCP'!$L16)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HONI #1 BCP'!$E$25))*(1+'Inputs HONI #1 BCP'!$E$26))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HONI #1 BCP'!E107*'Inputs HONI #1 BCP'!$E$10)*'Proposed LV Cost HONI #1 BCP'!$L17)</f>
        <v>0</v>
      </c>
      <c r="D24" s="71" t="s">
        <v>209</v>
      </c>
      <c r="E24" s="32">
        <f>(+'Inputs HONI #1 BCP'!E112*'Proposed LV Cost HONI #1 BCP'!$L17)</f>
        <v>0</v>
      </c>
      <c r="F24" s="71" t="s">
        <v>100</v>
      </c>
      <c r="G24" s="32">
        <f>(+'Inputs HONI #1 BCP'!E89*'Proposed LV Cost HONI #1 BCP'!$L17)</f>
        <v>0</v>
      </c>
      <c r="H24" s="71" t="s">
        <v>216</v>
      </c>
      <c r="I24" s="32">
        <f>(+'Inputs HONI #1 BCP'!E86*'Proposed LV Cost HONI #1 BCP'!$L17)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HONI #1 BCP'!$E$25))*(1+'Inputs HONI #1 BCP'!$E$26))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HONI #1 BCP'!E146*'Inputs HONI #1 BCP'!$E$10)*'Proposed LV Cost HONI #1 BCP'!$L18)</f>
        <v>5423.9539275883099</v>
      </c>
      <c r="D25" s="71" t="s">
        <v>206</v>
      </c>
      <c r="E25" s="32">
        <f>(+'Inputs HONI #1 BCP'!E151*'Proposed LV Cost HONI #1 BCP'!$L18)</f>
        <v>1147.0020177861425</v>
      </c>
      <c r="F25" s="71" t="s">
        <v>101</v>
      </c>
      <c r="G25" s="32">
        <f>(+'Inputs HONI #1 BCP'!E125*'Proposed LV Cost HONI #1 BCP'!$L18)</f>
        <v>6666.9867675170008</v>
      </c>
      <c r="H25" s="71" t="s">
        <v>215</v>
      </c>
      <c r="I25" s="32">
        <f>(+'Inputs HONI #1 BCP'!E121*'Proposed LV Cost HONI #1 BCP'!$L18)</f>
        <v>3818.85768352477</v>
      </c>
      <c r="J25" s="71" t="s">
        <v>96</v>
      </c>
      <c r="K25" s="32">
        <f>+C25+E25+G25+I25</f>
        <v>17056.800396416224</v>
      </c>
      <c r="L25" s="101" t="s">
        <v>228</v>
      </c>
      <c r="M25" s="71">
        <f>((+K25*(1+'Inputs HONI #1 BCP'!$E$25))*(1+'Inputs HONI #1 BCP'!$E$26))</f>
        <v>17056.800396416224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17056.800396416224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20:A21"/>
    <mergeCell ref="A11:N11"/>
    <mergeCell ref="A12:A14"/>
    <mergeCell ref="C13:E13"/>
    <mergeCell ref="G13:I13"/>
    <mergeCell ref="A19:N19"/>
  </mergeCells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120" zoomScale="80" zoomScaleNormal="77" zoomScaleSheetLayoutView="80" workbookViewId="0">
      <selection activeCell="E128" sqref="E128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248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116781792.13999999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28218330.124184947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6703334.7414984284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88563462.015815035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22960.174000000003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v>1313.24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HONI #1 BCP'!E132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12.7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88563462.015815035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88851437.854175031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3198651.762750301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847642.7171288298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1153255.3974541903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6" zoomScaleNormal="100" workbookViewId="0"/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249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/>
      <c r="B4" s="63"/>
      <c r="C4" s="136" t="s">
        <v>242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BPI'!E30</f>
        <v>0</v>
      </c>
      <c r="D8" s="71" t="s">
        <v>48</v>
      </c>
      <c r="E8" s="30">
        <f>+'Inputs BPI'!E31</f>
        <v>0</v>
      </c>
      <c r="F8" s="71" t="s">
        <v>49</v>
      </c>
      <c r="G8" s="30">
        <f>+'Inputs BPI'!E32</f>
        <v>0</v>
      </c>
      <c r="H8" s="71" t="s">
        <v>50</v>
      </c>
      <c r="I8" s="30">
        <f>+'Inputs BPI'!E33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BPI'!E86</f>
        <v>0</v>
      </c>
      <c r="D9" s="71" t="s">
        <v>53</v>
      </c>
      <c r="E9" s="30">
        <f>+'Inputs BPI'!E87</f>
        <v>0</v>
      </c>
      <c r="F9" s="71" t="s">
        <v>54</v>
      </c>
      <c r="G9" s="30">
        <f>+'Inputs BPI'!E88</f>
        <v>0</v>
      </c>
      <c r="H9" s="71" t="s">
        <v>55</v>
      </c>
      <c r="I9" s="30">
        <f>+'Inputs BPI'!E89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BPI'!E121</f>
        <v>3839677.8448000005</v>
      </c>
      <c r="D10" s="72" t="s">
        <v>58</v>
      </c>
      <c r="E10" s="9">
        <f>+'Inputs BPI'!E122</f>
        <v>116781792.13999999</v>
      </c>
      <c r="F10" s="72" t="s">
        <v>59</v>
      </c>
      <c r="G10" s="9">
        <f>+'Inputs BPI'!E124</f>
        <v>28218330.124184947</v>
      </c>
      <c r="H10" s="72" t="s">
        <v>60</v>
      </c>
      <c r="I10" s="9">
        <f>+'Inputs BPI'!E125</f>
        <v>6703334.7414984284</v>
      </c>
      <c r="J10" s="9"/>
      <c r="K10" s="72" t="s">
        <v>61</v>
      </c>
      <c r="L10" s="111">
        <f>+'Inputs WNH'!E126</f>
        <v>88563462.015815035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134"/>
      <c r="G13" s="146" t="s">
        <v>12</v>
      </c>
      <c r="H13" s="147"/>
      <c r="I13" s="148"/>
      <c r="J13" s="117"/>
      <c r="K13" s="135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BPI'!E36</f>
        <v>0</v>
      </c>
      <c r="H16" s="71" t="s">
        <v>87</v>
      </c>
      <c r="I16" s="30">
        <f>+'Inputs BPI'!E37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BPI'!E92</f>
        <v>0</v>
      </c>
      <c r="H17" s="71" t="s">
        <v>89</v>
      </c>
      <c r="I17" s="30">
        <f>+'Inputs BPI'!E93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BPI'!E132</f>
        <v>1486</v>
      </c>
      <c r="D18" s="73" t="s">
        <v>93</v>
      </c>
      <c r="E18" s="121">
        <f>+'Inputs BPI'!E133</f>
        <v>12.7</v>
      </c>
      <c r="F18" s="122" t="s">
        <v>90</v>
      </c>
      <c r="G18" s="123">
        <f>+'Inputs BPI'!E128</f>
        <v>22960.174000000003</v>
      </c>
      <c r="H18" s="124" t="s">
        <v>91</v>
      </c>
      <c r="I18" s="123">
        <f>+'Inputs BPI'!E129</f>
        <v>1313.24</v>
      </c>
      <c r="J18" s="125"/>
      <c r="K18" s="126" t="s">
        <v>203</v>
      </c>
      <c r="L18" s="127">
        <f>IF(G18=0,0,((+E18/C18)*(I18/G18)))</f>
        <v>4.8882548405699243E-4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BPI'!E51*'Inputs BPI'!$E$10)*'Proposed LV Cost BPI'!$L16)</f>
        <v>0</v>
      </c>
      <c r="D23" s="71" t="s">
        <v>208</v>
      </c>
      <c r="E23" s="32">
        <f>(+'Inputs BPI'!E56*'Proposed LV Cost BPI'!$L16)</f>
        <v>0</v>
      </c>
      <c r="F23" s="71" t="s">
        <v>99</v>
      </c>
      <c r="G23" s="32">
        <f>(+'Inputs BPI'!E33*'Proposed LV Cost BPI'!$L16)</f>
        <v>0</v>
      </c>
      <c r="H23" s="71" t="s">
        <v>217</v>
      </c>
      <c r="I23" s="32">
        <f>(+'Inputs BPI'!E30*'Proposed LV Cost BPI'!$L16)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BPI'!$E$25))*(1+'Inputs BPI'!$E$26))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BPI'!E107*'Inputs BPI'!$E$10)*'Proposed LV Cost BPI'!$L17)</f>
        <v>0</v>
      </c>
      <c r="D24" s="71" t="s">
        <v>209</v>
      </c>
      <c r="E24" s="32">
        <f>(+'Inputs BPI'!E112*'Proposed LV Cost BPI'!$L17)</f>
        <v>0</v>
      </c>
      <c r="F24" s="71" t="s">
        <v>100</v>
      </c>
      <c r="G24" s="32">
        <f>(+'Inputs BPI'!E89*'Proposed LV Cost BPI'!$L17)</f>
        <v>0</v>
      </c>
      <c r="H24" s="71" t="s">
        <v>216</v>
      </c>
      <c r="I24" s="32">
        <f>(+'Inputs BPI'!E86*'Proposed LV Cost BPI'!$L17)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BPI'!$E$25))*(1+'Inputs BPI'!$E$26))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BPI'!E146*'Inputs BPI'!$E$10)*'Proposed LV Cost BPI'!$L18)</f>
        <v>2665.821982380879</v>
      </c>
      <c r="D25" s="71" t="s">
        <v>206</v>
      </c>
      <c r="E25" s="32">
        <f>(+'Inputs BPI'!E151*'Proposed LV Cost BPI'!$L18)</f>
        <v>563.74062790188373</v>
      </c>
      <c r="F25" s="71" t="s">
        <v>101</v>
      </c>
      <c r="G25" s="32">
        <f>(+'Inputs BPI'!E125*'Proposed LV Cost BPI'!$L18)</f>
        <v>3276.7608498090235</v>
      </c>
      <c r="H25" s="71" t="s">
        <v>215</v>
      </c>
      <c r="I25" s="32">
        <f>(+'Inputs BPI'!E121*'Proposed LV Cost BPI'!$L18)</f>
        <v>1876.9323811072697</v>
      </c>
      <c r="J25" s="71" t="s">
        <v>96</v>
      </c>
      <c r="K25" s="32">
        <f>+C25+E25+G25+I25</f>
        <v>8383.2558411990558</v>
      </c>
      <c r="L25" s="101" t="s">
        <v>228</v>
      </c>
      <c r="M25" s="71">
        <f>((+K25*(1+'Inputs BPI'!$E$25))*(1+'Inputs BPI'!$E$26))</f>
        <v>8383.2558411990558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8383.2558411990558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20:A21"/>
    <mergeCell ref="A11:N11"/>
    <mergeCell ref="A12:A14"/>
    <mergeCell ref="C13:E13"/>
    <mergeCell ref="G13:I13"/>
    <mergeCell ref="A19:N19"/>
  </mergeCells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Inputs WNH</vt:lpstr>
      <vt:lpstr>Proposed LV Cost WNH</vt:lpstr>
      <vt:lpstr>Inputs HONI CND</vt:lpstr>
      <vt:lpstr> Proposed LV Cost HONI CND</vt:lpstr>
      <vt:lpstr>Inputs HONI #1 BCP</vt:lpstr>
      <vt:lpstr>Proposed LV Cost HONI #1 BCP</vt:lpstr>
      <vt:lpstr>Inputs BPI</vt:lpstr>
      <vt:lpstr>Proposed LV Cost BPI</vt:lpstr>
      <vt:lpstr>'Inputs BPI'!Print_Titles</vt:lpstr>
      <vt:lpstr>'Inputs HONI #1 BCP'!Print_Titles</vt:lpstr>
      <vt:lpstr>'Inputs HONI CND'!Print_Titles</vt:lpstr>
      <vt:lpstr>'Inputs WNH'!Print_Titles</vt:lpstr>
    </vt:vector>
  </TitlesOfParts>
  <Company>WNH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Grace Williams</cp:lastModifiedBy>
  <cp:lastPrinted>2014-08-20T15:27:47Z</cp:lastPrinted>
  <dcterms:created xsi:type="dcterms:W3CDTF">2008-07-03T17:34:50Z</dcterms:created>
  <dcterms:modified xsi:type="dcterms:W3CDTF">2018-04-24T18:05:46Z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