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" yWindow="12" windowWidth="22824" windowHeight="5556" activeTab="1"/>
  </bookViews>
  <sheets>
    <sheet name="Jay's original" sheetId="1" r:id="rId1"/>
    <sheet name="Updated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13" i="2" l="1"/>
  <c r="D24" i="2" l="1"/>
  <c r="P13" i="2"/>
  <c r="O13" i="2"/>
  <c r="N13" i="2"/>
  <c r="M13" i="2"/>
  <c r="L13" i="2"/>
  <c r="K13" i="2"/>
  <c r="J13" i="2"/>
  <c r="I13" i="2"/>
  <c r="H13" i="2"/>
  <c r="G13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C10" i="2"/>
  <c r="F13" i="2"/>
  <c r="E13" i="2"/>
  <c r="D13" i="2"/>
  <c r="C13" i="2"/>
  <c r="P25" i="2" l="1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P24" i="2"/>
  <c r="P26" i="2" s="1"/>
  <c r="O24" i="2"/>
  <c r="O26" i="2" s="1"/>
  <c r="N24" i="2"/>
  <c r="N26" i="2" s="1"/>
  <c r="M24" i="2"/>
  <c r="M26" i="2" s="1"/>
  <c r="L24" i="2"/>
  <c r="L26" i="2" s="1"/>
  <c r="K24" i="2"/>
  <c r="K26" i="2" s="1"/>
  <c r="J24" i="2"/>
  <c r="J26" i="2" s="1"/>
  <c r="I24" i="2"/>
  <c r="I26" i="2" s="1"/>
  <c r="H24" i="2"/>
  <c r="H26" i="2" s="1"/>
  <c r="G24" i="2"/>
  <c r="G26" i="2" s="1"/>
  <c r="F24" i="2"/>
  <c r="E24" i="2"/>
  <c r="E26" i="2" s="1"/>
  <c r="D26" i="2"/>
  <c r="C24" i="2"/>
  <c r="C26" i="2" s="1"/>
  <c r="B24" i="2"/>
  <c r="B26" i="2" s="1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P12" i="2"/>
  <c r="P14" i="2" s="1"/>
  <c r="O12" i="2"/>
  <c r="O14" i="2" s="1"/>
  <c r="N12" i="2"/>
  <c r="N14" i="2" s="1"/>
  <c r="M12" i="2"/>
  <c r="M14" i="2" s="1"/>
  <c r="L12" i="2"/>
  <c r="L14" i="2" s="1"/>
  <c r="K12" i="2"/>
  <c r="K14" i="2" s="1"/>
  <c r="J12" i="2"/>
  <c r="J14" i="2" s="1"/>
  <c r="I12" i="2"/>
  <c r="I14" i="2" s="1"/>
  <c r="H12" i="2"/>
  <c r="H14" i="2" s="1"/>
  <c r="G12" i="2"/>
  <c r="G14" i="2" s="1"/>
  <c r="F12" i="2"/>
  <c r="E12" i="2"/>
  <c r="E14" i="2" s="1"/>
  <c r="D12" i="2"/>
  <c r="D14" i="2" s="1"/>
  <c r="C12" i="2"/>
  <c r="C14" i="2" s="1"/>
  <c r="B12" i="2"/>
  <c r="B14" i="2" s="1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F26" i="2" l="1"/>
  <c r="F14" i="2"/>
  <c r="F13" i="1"/>
  <c r="E13" i="1"/>
  <c r="D13" i="1"/>
  <c r="C13" i="1"/>
  <c r="B13" i="1"/>
  <c r="B14" i="1" s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O24" i="1"/>
  <c r="O26" i="1" s="1"/>
  <c r="N24" i="1"/>
  <c r="N26" i="1" s="1"/>
  <c r="M24" i="1"/>
  <c r="M26" i="1" s="1"/>
  <c r="L24" i="1"/>
  <c r="L26" i="1" s="1"/>
  <c r="K24" i="1"/>
  <c r="K26" i="1" s="1"/>
  <c r="J24" i="1"/>
  <c r="J26" i="1" s="1"/>
  <c r="I24" i="1"/>
  <c r="I26" i="1" s="1"/>
  <c r="H24" i="1"/>
  <c r="H26" i="1" s="1"/>
  <c r="G24" i="1"/>
  <c r="G26" i="1" s="1"/>
  <c r="F24" i="1"/>
  <c r="E24" i="1"/>
  <c r="D24" i="1"/>
  <c r="C24" i="1"/>
  <c r="C26" i="1" s="1"/>
  <c r="B24" i="1"/>
  <c r="B26" i="1" s="1"/>
  <c r="P26" i="1"/>
  <c r="P25" i="1"/>
  <c r="P24" i="1"/>
  <c r="P13" i="1"/>
  <c r="P14" i="1" s="1"/>
  <c r="O13" i="1"/>
  <c r="O14" i="1" s="1"/>
  <c r="N13" i="1"/>
  <c r="M13" i="1"/>
  <c r="L13" i="1"/>
  <c r="L14" i="1" s="1"/>
  <c r="K13" i="1"/>
  <c r="K14" i="1" s="1"/>
  <c r="J13" i="1"/>
  <c r="I13" i="1"/>
  <c r="H13" i="1"/>
  <c r="H14" i="1" s="1"/>
  <c r="G13" i="1"/>
  <c r="G14" i="1" s="1"/>
  <c r="N14" i="1"/>
  <c r="M14" i="1"/>
  <c r="J14" i="1"/>
  <c r="I14" i="1"/>
  <c r="F14" i="1"/>
  <c r="E14" i="1"/>
  <c r="D14" i="1"/>
  <c r="C14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P20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C12" i="1"/>
  <c r="F26" i="1" l="1"/>
  <c r="E26" i="1"/>
  <c r="D26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C4" i="1"/>
</calcChain>
</file>

<file path=xl/sharedStrings.xml><?xml version="1.0" encoding="utf-8"?>
<sst xmlns="http://schemas.openxmlformats.org/spreadsheetml/2006/main" count="42" uniqueCount="12">
  <si>
    <t>Capital Expenditures and Depreciation 2014-2028</t>
  </si>
  <si>
    <t>Union Gas</t>
  </si>
  <si>
    <t>Capex</t>
  </si>
  <si>
    <t>Depreciation</t>
  </si>
  <si>
    <t>Percentage</t>
  </si>
  <si>
    <t>Union Gas - Excluding Passthroughs</t>
  </si>
  <si>
    <t>Enbridge</t>
  </si>
  <si>
    <t>Total Amalco</t>
  </si>
  <si>
    <t>Sources:  2019-2028 from FRPO 11</t>
  </si>
  <si>
    <t xml:space="preserve">               Union Dep'n 2014-2017 from Staff 7</t>
  </si>
  <si>
    <t xml:space="preserve">               Union Capex 2014-2018 from LPMA 23</t>
  </si>
  <si>
    <t xml:space="preserve">               EGD Dep'n 2014-2018 from SEC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</si>
</sst>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.0_-;\-* #,##0.0_-;_-* &quot;-&quot;??_-;_-@_-"/>
    <numFmt numFmtId="168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1" fontId="0" fillId="0" borderId="0" xfId="0" applyNumberFormat="1"/>
    <xf numFmtId="165" fontId="0" fillId="0" borderId="0" xfId="1" applyNumberFormat="1" applyFont="1"/>
    <xf numFmtId="165" fontId="4" fillId="0" borderId="0" xfId="1" applyNumberFormat="1" applyFont="1" applyBorder="1"/>
    <xf numFmtId="166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1" fontId="4" fillId="3" borderId="0" xfId="0" applyNumberFormat="1" applyFont="1" applyFill="1"/>
    <xf numFmtId="1" fontId="4" fillId="0" borderId="0" xfId="0" applyNumberFormat="1" applyFont="1" applyFill="1"/>
    <xf numFmtId="167" fontId="0" fillId="0" borderId="0" xfId="1" applyNumberFormat="1" applyFont="1"/>
    <xf numFmtId="16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rulr\AppData\Local\Microsoft\Windows\Temporary%20Internet%20Files\Content.Outlook\W7UHX9B0\Depreciation%20-Capital%20Pas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Pass-through deferrals "/>
    </sheetNames>
    <sheetDataSet>
      <sheetData sheetId="0">
        <row r="8">
          <cell r="C8">
            <v>5611</v>
          </cell>
          <cell r="D8">
            <v>16154</v>
          </cell>
          <cell r="E8">
            <v>32590</v>
          </cell>
          <cell r="F8">
            <v>43327</v>
          </cell>
          <cell r="G8">
            <v>43713</v>
          </cell>
          <cell r="H8">
            <v>43713</v>
          </cell>
          <cell r="I8">
            <v>43713</v>
          </cell>
          <cell r="J8">
            <v>43713</v>
          </cell>
          <cell r="K8">
            <v>43713</v>
          </cell>
          <cell r="L8">
            <v>43713</v>
          </cell>
          <cell r="M8">
            <v>43713</v>
          </cell>
          <cell r="N8">
            <v>43713</v>
          </cell>
          <cell r="O8">
            <v>43713</v>
          </cell>
          <cell r="P8">
            <v>43713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opLeftCell="A2" workbookViewId="0">
      <selection activeCell="A32" sqref="A32"/>
    </sheetView>
  </sheetViews>
  <sheetFormatPr defaultRowHeight="14.4" x14ac:dyDescent="0.3"/>
  <cols>
    <col min="1" max="1" width="13.77734375" customWidth="1"/>
  </cols>
  <sheetData>
    <row r="2" spans="1:16" ht="18" x14ac:dyDescent="0.55000000000000004">
      <c r="A2" s="2" t="s">
        <v>0</v>
      </c>
    </row>
    <row r="3" spans="1:16" ht="18" x14ac:dyDescent="0.55000000000000004">
      <c r="A3" s="2"/>
    </row>
    <row r="4" spans="1:16" ht="14.25" x14ac:dyDescent="0.45">
      <c r="B4">
        <v>2014</v>
      </c>
      <c r="C4">
        <f>+B4+1</f>
        <v>2015</v>
      </c>
      <c r="D4">
        <f t="shared" ref="D4:P4" si="0">+C4+1</f>
        <v>2016</v>
      </c>
      <c r="E4">
        <f t="shared" si="0"/>
        <v>2017</v>
      </c>
      <c r="F4">
        <f t="shared" si="0"/>
        <v>2018</v>
      </c>
      <c r="G4">
        <f t="shared" si="0"/>
        <v>2019</v>
      </c>
      <c r="H4">
        <f t="shared" si="0"/>
        <v>2020</v>
      </c>
      <c r="I4">
        <f t="shared" si="0"/>
        <v>2021</v>
      </c>
      <c r="J4">
        <f t="shared" si="0"/>
        <v>2022</v>
      </c>
      <c r="K4">
        <f t="shared" si="0"/>
        <v>2023</v>
      </c>
      <c r="L4">
        <f t="shared" si="0"/>
        <v>2024</v>
      </c>
      <c r="M4">
        <f t="shared" si="0"/>
        <v>2025</v>
      </c>
      <c r="N4">
        <f t="shared" si="0"/>
        <v>2026</v>
      </c>
      <c r="O4">
        <f t="shared" si="0"/>
        <v>2027</v>
      </c>
      <c r="P4">
        <f t="shared" si="0"/>
        <v>2028</v>
      </c>
    </row>
    <row r="5" spans="1:16" ht="14.25" x14ac:dyDescent="0.45">
      <c r="A5" s="1" t="s">
        <v>1</v>
      </c>
    </row>
    <row r="6" spans="1:16" ht="14.25" x14ac:dyDescent="0.45">
      <c r="A6" t="s">
        <v>2</v>
      </c>
      <c r="B6" s="3">
        <v>477</v>
      </c>
      <c r="C6" s="3">
        <v>691</v>
      </c>
      <c r="D6" s="3">
        <v>1034</v>
      </c>
      <c r="E6" s="3">
        <v>721</v>
      </c>
      <c r="F6" s="3">
        <v>558</v>
      </c>
      <c r="G6" s="4">
        <v>586.79999999999995</v>
      </c>
      <c r="H6" s="4">
        <v>428.79999999999995</v>
      </c>
      <c r="I6" s="4">
        <v>449.90000000000003</v>
      </c>
      <c r="J6" s="4">
        <v>437.9</v>
      </c>
      <c r="K6" s="4">
        <v>608.70000000000005</v>
      </c>
      <c r="L6" s="4">
        <v>588.5</v>
      </c>
      <c r="M6" s="4">
        <v>426.2</v>
      </c>
      <c r="N6" s="4">
        <v>423.1</v>
      </c>
      <c r="O6" s="4">
        <v>435.6</v>
      </c>
      <c r="P6" s="4">
        <v>435.6</v>
      </c>
    </row>
    <row r="7" spans="1:16" ht="14.25" x14ac:dyDescent="0.45">
      <c r="A7" t="s">
        <v>3</v>
      </c>
      <c r="B7" s="3">
        <v>200.4</v>
      </c>
      <c r="C7" s="3">
        <v>212.2</v>
      </c>
      <c r="D7" s="3">
        <v>228.4</v>
      </c>
      <c r="E7" s="3">
        <v>254.9</v>
      </c>
      <c r="F7" s="7">
        <v>270</v>
      </c>
      <c r="G7" s="5">
        <v>297.91110200000003</v>
      </c>
      <c r="H7" s="5">
        <v>318.62074460744805</v>
      </c>
      <c r="I7" s="5">
        <v>329.79727746526282</v>
      </c>
      <c r="J7" s="5">
        <v>340.34884048239525</v>
      </c>
      <c r="K7" s="5">
        <v>353.37970778819806</v>
      </c>
      <c r="L7" s="5">
        <v>369.16921392087892</v>
      </c>
      <c r="M7" s="5">
        <v>382.29499134807043</v>
      </c>
      <c r="N7" s="5">
        <v>392.93033395907577</v>
      </c>
      <c r="O7" s="5">
        <v>403.72348429186457</v>
      </c>
      <c r="P7" s="5">
        <v>414.70326078062197</v>
      </c>
    </row>
    <row r="8" spans="1:16" ht="14.25" x14ac:dyDescent="0.45">
      <c r="A8" t="s">
        <v>4</v>
      </c>
      <c r="B8" s="6">
        <f t="shared" ref="B8" si="1">+B6/B7</f>
        <v>2.3802395209580838</v>
      </c>
      <c r="C8" s="6">
        <f t="shared" ref="C8" si="2">+C6/C7</f>
        <v>3.2563619227144205</v>
      </c>
      <c r="D8" s="6">
        <f t="shared" ref="D8" si="3">+D6/D7</f>
        <v>4.5271453590192641</v>
      </c>
      <c r="E8" s="6">
        <f t="shared" ref="E8" si="4">+E6/E7</f>
        <v>2.8285602196939976</v>
      </c>
      <c r="F8" s="6">
        <f t="shared" ref="F8" si="5">+F6/F7</f>
        <v>2.0666666666666669</v>
      </c>
      <c r="G8" s="6">
        <f t="shared" ref="G8" si="6">+G6/G7</f>
        <v>1.9697151132017896</v>
      </c>
      <c r="H8" s="6">
        <f t="shared" ref="H8" si="7">+H6/H7</f>
        <v>1.3458006336916217</v>
      </c>
      <c r="I8" s="6">
        <f t="shared" ref="I8" si="8">+I6/I7</f>
        <v>1.3641713584108877</v>
      </c>
      <c r="J8" s="6">
        <f t="shared" ref="J8" si="9">+J6/J7</f>
        <v>1.2866211013950866</v>
      </c>
      <c r="K8" s="6">
        <f t="shared" ref="K8" si="10">+K6/K7</f>
        <v>1.7225097723065381</v>
      </c>
      <c r="L8" s="6">
        <f t="shared" ref="L8" si="11">+L6/L7</f>
        <v>1.5941199260622216</v>
      </c>
      <c r="M8" s="6">
        <f t="shared" ref="M8" si="12">+M6/M7</f>
        <v>1.1148458903348675</v>
      </c>
      <c r="N8" s="6">
        <f t="shared" ref="N8" si="13">+N6/N7</f>
        <v>1.0767812088645374</v>
      </c>
      <c r="O8" s="6">
        <f t="shared" ref="O8" si="14">+O6/O7</f>
        <v>1.0789563078403706</v>
      </c>
      <c r="P8" s="6">
        <f>+P6/P7</f>
        <v>1.0503896187843877</v>
      </c>
    </row>
    <row r="11" spans="1:16" ht="14.25" x14ac:dyDescent="0.45">
      <c r="A11" s="1" t="s">
        <v>5</v>
      </c>
    </row>
    <row r="12" spans="1:16" ht="14.25" x14ac:dyDescent="0.45">
      <c r="A12" t="s">
        <v>2</v>
      </c>
      <c r="B12" s="3">
        <f>+B6-155</f>
        <v>322</v>
      </c>
      <c r="C12" s="3">
        <f>+C6-352</f>
        <v>339</v>
      </c>
      <c r="D12" s="3">
        <f>+D6-691</f>
        <v>343</v>
      </c>
      <c r="E12" s="3">
        <f>+E6-368</f>
        <v>353</v>
      </c>
      <c r="F12" s="3">
        <f>+F6-115</f>
        <v>443</v>
      </c>
      <c r="G12" s="3">
        <f>+G6</f>
        <v>586.79999999999995</v>
      </c>
      <c r="H12" s="3">
        <f t="shared" ref="H12:P13" si="15">+H6</f>
        <v>428.79999999999995</v>
      </c>
      <c r="I12" s="3">
        <f t="shared" si="15"/>
        <v>449.90000000000003</v>
      </c>
      <c r="J12" s="3">
        <f t="shared" si="15"/>
        <v>437.9</v>
      </c>
      <c r="K12" s="3">
        <f t="shared" si="15"/>
        <v>608.70000000000005</v>
      </c>
      <c r="L12" s="3">
        <f t="shared" si="15"/>
        <v>588.5</v>
      </c>
      <c r="M12" s="3">
        <f t="shared" si="15"/>
        <v>426.2</v>
      </c>
      <c r="N12" s="3">
        <f t="shared" si="15"/>
        <v>423.1</v>
      </c>
      <c r="O12" s="3">
        <f t="shared" si="15"/>
        <v>435.6</v>
      </c>
      <c r="P12" s="3">
        <f t="shared" si="15"/>
        <v>435.6</v>
      </c>
    </row>
    <row r="13" spans="1:16" ht="14.25" x14ac:dyDescent="0.45">
      <c r="A13" t="s">
        <v>3</v>
      </c>
      <c r="B13" s="3">
        <f t="shared" ref="B13:F13" si="16">+B7</f>
        <v>200.4</v>
      </c>
      <c r="C13" s="3">
        <f t="shared" si="16"/>
        <v>212.2</v>
      </c>
      <c r="D13" s="3">
        <f t="shared" si="16"/>
        <v>228.4</v>
      </c>
      <c r="E13" s="3">
        <f t="shared" si="16"/>
        <v>254.9</v>
      </c>
      <c r="F13" s="3">
        <f t="shared" si="16"/>
        <v>270</v>
      </c>
      <c r="G13" s="3">
        <f>+G7</f>
        <v>297.91110200000003</v>
      </c>
      <c r="H13" s="3">
        <f t="shared" si="15"/>
        <v>318.62074460744805</v>
      </c>
      <c r="I13" s="3">
        <f t="shared" si="15"/>
        <v>329.79727746526282</v>
      </c>
      <c r="J13" s="3">
        <f t="shared" si="15"/>
        <v>340.34884048239525</v>
      </c>
      <c r="K13" s="3">
        <f t="shared" si="15"/>
        <v>353.37970778819806</v>
      </c>
      <c r="L13" s="3">
        <f t="shared" si="15"/>
        <v>369.16921392087892</v>
      </c>
      <c r="M13" s="3">
        <f t="shared" si="15"/>
        <v>382.29499134807043</v>
      </c>
      <c r="N13" s="3">
        <f t="shared" si="15"/>
        <v>392.93033395907577</v>
      </c>
      <c r="O13" s="3">
        <f t="shared" si="15"/>
        <v>403.72348429186457</v>
      </c>
      <c r="P13" s="3">
        <f t="shared" si="15"/>
        <v>414.70326078062197</v>
      </c>
    </row>
    <row r="14" spans="1:16" ht="14.25" x14ac:dyDescent="0.45">
      <c r="A14" t="s">
        <v>4</v>
      </c>
      <c r="B14" s="6">
        <f t="shared" ref="B14" si="17">+B12/B13</f>
        <v>1.6067864271457086</v>
      </c>
      <c r="C14" s="6">
        <f t="shared" ref="C14" si="18">+C12/C13</f>
        <v>1.5975494816211122</v>
      </c>
      <c r="D14" s="6">
        <f t="shared" ref="D14" si="19">+D12/D13</f>
        <v>1.5017513134851137</v>
      </c>
      <c r="E14" s="6">
        <f t="shared" ref="E14" si="20">+E12/E13</f>
        <v>1.38485680659082</v>
      </c>
      <c r="F14" s="6">
        <f t="shared" ref="F14" si="21">+F12/F13</f>
        <v>1.6407407407407408</v>
      </c>
      <c r="G14" s="6">
        <f t="shared" ref="G14" si="22">+G12/G13</f>
        <v>1.9697151132017896</v>
      </c>
      <c r="H14" s="6">
        <f t="shared" ref="H14" si="23">+H12/H13</f>
        <v>1.3458006336916217</v>
      </c>
      <c r="I14" s="6">
        <f t="shared" ref="I14" si="24">+I12/I13</f>
        <v>1.3641713584108877</v>
      </c>
      <c r="J14" s="6">
        <f t="shared" ref="J14" si="25">+J12/J13</f>
        <v>1.2866211013950866</v>
      </c>
      <c r="K14" s="6">
        <f t="shared" ref="K14" si="26">+K12/K13</f>
        <v>1.7225097723065381</v>
      </c>
      <c r="L14" s="6">
        <f t="shared" ref="L14" si="27">+L12/L13</f>
        <v>1.5941199260622216</v>
      </c>
      <c r="M14" s="6">
        <f t="shared" ref="M14" si="28">+M12/M13</f>
        <v>1.1148458903348675</v>
      </c>
      <c r="N14" s="6">
        <f t="shared" ref="N14" si="29">+N12/N13</f>
        <v>1.0767812088645374</v>
      </c>
      <c r="O14" s="6">
        <f t="shared" ref="O14" si="30">+O12/O13</f>
        <v>1.0789563078403706</v>
      </c>
      <c r="P14" s="6">
        <f>+P12/P13</f>
        <v>1.0503896187843877</v>
      </c>
    </row>
    <row r="17" spans="1:16" ht="14.25" x14ac:dyDescent="0.45">
      <c r="A17" s="1" t="s">
        <v>6</v>
      </c>
    </row>
    <row r="18" spans="1:16" x14ac:dyDescent="0.3">
      <c r="A18" t="s">
        <v>2</v>
      </c>
      <c r="B18" s="7">
        <v>500</v>
      </c>
      <c r="C18" s="7">
        <v>500</v>
      </c>
      <c r="D18" s="7">
        <v>500</v>
      </c>
      <c r="E18" s="7">
        <v>500</v>
      </c>
      <c r="F18" s="7">
        <v>500</v>
      </c>
      <c r="G18" s="4">
        <v>633.18170578945092</v>
      </c>
      <c r="H18" s="4">
        <v>724.07445968605282</v>
      </c>
      <c r="I18" s="4">
        <v>575.39393843024436</v>
      </c>
      <c r="J18" s="4">
        <v>634.95652594959984</v>
      </c>
      <c r="K18" s="4">
        <v>577.32107858507197</v>
      </c>
      <c r="L18" s="4">
        <v>585.68833982287583</v>
      </c>
      <c r="M18" s="4">
        <v>609.9279304047368</v>
      </c>
      <c r="N18" s="4">
        <v>820.29122894748195</v>
      </c>
      <c r="O18" s="4">
        <v>594.30758054540001</v>
      </c>
      <c r="P18" s="4">
        <v>601.07257904426024</v>
      </c>
    </row>
    <row r="19" spans="1:16" x14ac:dyDescent="0.3">
      <c r="A19" t="s">
        <v>3</v>
      </c>
      <c r="B19" s="3">
        <v>255.9</v>
      </c>
      <c r="C19" s="3">
        <v>259.7</v>
      </c>
      <c r="D19" s="3">
        <v>292.7</v>
      </c>
      <c r="E19" s="3">
        <v>301.3</v>
      </c>
      <c r="F19" s="3">
        <v>305.5</v>
      </c>
      <c r="G19" s="5">
        <v>327.58919048197174</v>
      </c>
      <c r="H19" s="5">
        <v>348.93414223805473</v>
      </c>
      <c r="I19" s="5">
        <v>367.09623949774084</v>
      </c>
      <c r="J19" s="5">
        <v>381.67199792484138</v>
      </c>
      <c r="K19" s="5">
        <v>391.79350189285987</v>
      </c>
      <c r="L19" s="5">
        <v>401.14774672554239</v>
      </c>
      <c r="M19" s="5">
        <v>411.22549076391289</v>
      </c>
      <c r="N19" s="5">
        <v>419.10189910880166</v>
      </c>
      <c r="O19" s="5">
        <v>427.83585319399663</v>
      </c>
      <c r="P19" s="5">
        <v>439.17643981867536</v>
      </c>
    </row>
    <row r="20" spans="1:16" x14ac:dyDescent="0.3">
      <c r="A20" t="s">
        <v>4</v>
      </c>
      <c r="B20" s="6">
        <f t="shared" ref="B20:O20" si="31">+B18/B19</f>
        <v>1.9538882375928097</v>
      </c>
      <c r="C20" s="6">
        <f t="shared" si="31"/>
        <v>1.9252984212552946</v>
      </c>
      <c r="D20" s="6">
        <f t="shared" si="31"/>
        <v>1.7082336863682952</v>
      </c>
      <c r="E20" s="6">
        <f t="shared" si="31"/>
        <v>1.659475605708596</v>
      </c>
      <c r="F20" s="6">
        <f t="shared" si="31"/>
        <v>1.6366612111292962</v>
      </c>
      <c r="G20" s="6">
        <f t="shared" si="31"/>
        <v>1.9328528662922926</v>
      </c>
      <c r="H20" s="6">
        <f t="shared" si="31"/>
        <v>2.0751034995940998</v>
      </c>
      <c r="I20" s="6">
        <f t="shared" si="31"/>
        <v>1.5674198657482719</v>
      </c>
      <c r="J20" s="6">
        <f t="shared" si="31"/>
        <v>1.6636183146834762</v>
      </c>
      <c r="K20" s="6">
        <f t="shared" si="31"/>
        <v>1.4735340831225594</v>
      </c>
      <c r="L20" s="6">
        <f t="shared" si="31"/>
        <v>1.4600314836707597</v>
      </c>
      <c r="M20" s="6">
        <f t="shared" si="31"/>
        <v>1.483195823468298</v>
      </c>
      <c r="N20" s="6">
        <f t="shared" si="31"/>
        <v>1.9572596323037155</v>
      </c>
      <c r="O20" s="6">
        <f t="shared" si="31"/>
        <v>1.389101862568584</v>
      </c>
      <c r="P20" s="6">
        <f>+P18/P19</f>
        <v>1.3686357567187066</v>
      </c>
    </row>
    <row r="23" spans="1:16" x14ac:dyDescent="0.3">
      <c r="A23" s="1" t="s">
        <v>7</v>
      </c>
    </row>
    <row r="24" spans="1:16" x14ac:dyDescent="0.3">
      <c r="A24" t="s">
        <v>2</v>
      </c>
      <c r="B24" s="3">
        <f t="shared" ref="B24:O24" si="32">+B18+B6</f>
        <v>977</v>
      </c>
      <c r="C24" s="3">
        <f t="shared" si="32"/>
        <v>1191</v>
      </c>
      <c r="D24" s="3">
        <f t="shared" si="32"/>
        <v>1534</v>
      </c>
      <c r="E24" s="3">
        <f t="shared" si="32"/>
        <v>1221</v>
      </c>
      <c r="F24" s="3">
        <f t="shared" si="32"/>
        <v>1058</v>
      </c>
      <c r="G24" s="3">
        <f t="shared" si="32"/>
        <v>1219.9817057894509</v>
      </c>
      <c r="H24" s="3">
        <f t="shared" si="32"/>
        <v>1152.8744596860529</v>
      </c>
      <c r="I24" s="3">
        <f t="shared" si="32"/>
        <v>1025.2939384302445</v>
      </c>
      <c r="J24" s="3">
        <f t="shared" si="32"/>
        <v>1072.8565259495999</v>
      </c>
      <c r="K24" s="3">
        <f t="shared" si="32"/>
        <v>1186.021078585072</v>
      </c>
      <c r="L24" s="3">
        <f t="shared" si="32"/>
        <v>1174.1883398228758</v>
      </c>
      <c r="M24" s="3">
        <f t="shared" si="32"/>
        <v>1036.1279304047368</v>
      </c>
      <c r="N24" s="3">
        <f t="shared" si="32"/>
        <v>1243.391228947482</v>
      </c>
      <c r="O24" s="3">
        <f t="shared" si="32"/>
        <v>1029.9075805453999</v>
      </c>
      <c r="P24" s="3">
        <f>+P18+P6</f>
        <v>1036.6725790442601</v>
      </c>
    </row>
    <row r="25" spans="1:16" x14ac:dyDescent="0.3">
      <c r="A25" t="s">
        <v>3</v>
      </c>
      <c r="B25" s="3">
        <f t="shared" ref="B25:O25" si="33">+B19+B7</f>
        <v>456.3</v>
      </c>
      <c r="C25" s="3">
        <f t="shared" si="33"/>
        <v>471.9</v>
      </c>
      <c r="D25" s="3">
        <f t="shared" si="33"/>
        <v>521.1</v>
      </c>
      <c r="E25" s="3">
        <f t="shared" si="33"/>
        <v>556.20000000000005</v>
      </c>
      <c r="F25" s="3">
        <f t="shared" si="33"/>
        <v>575.5</v>
      </c>
      <c r="G25" s="3">
        <f t="shared" si="33"/>
        <v>625.50029248197177</v>
      </c>
      <c r="H25" s="3">
        <f t="shared" si="33"/>
        <v>667.55488684550278</v>
      </c>
      <c r="I25" s="3">
        <f t="shared" si="33"/>
        <v>696.89351696300366</v>
      </c>
      <c r="J25" s="3">
        <f t="shared" si="33"/>
        <v>722.02083840723662</v>
      </c>
      <c r="K25" s="3">
        <f t="shared" si="33"/>
        <v>745.17320968105787</v>
      </c>
      <c r="L25" s="3">
        <f t="shared" si="33"/>
        <v>770.31696064642131</v>
      </c>
      <c r="M25" s="3">
        <f t="shared" si="33"/>
        <v>793.52048211198326</v>
      </c>
      <c r="N25" s="3">
        <f t="shared" si="33"/>
        <v>812.03223306787743</v>
      </c>
      <c r="O25" s="3">
        <f t="shared" si="33"/>
        <v>831.55933748586119</v>
      </c>
      <c r="P25" s="3">
        <f>+P19+P7</f>
        <v>853.87970059929739</v>
      </c>
    </row>
    <row r="26" spans="1:16" x14ac:dyDescent="0.3">
      <c r="A26" t="s">
        <v>4</v>
      </c>
      <c r="B26" s="6">
        <f t="shared" ref="B26:O26" si="34">+B24/B25</f>
        <v>2.1411352180582948</v>
      </c>
      <c r="C26" s="6">
        <f t="shared" si="34"/>
        <v>2.5238397965670694</v>
      </c>
      <c r="D26" s="6">
        <f t="shared" si="34"/>
        <v>2.9437727883323737</v>
      </c>
      <c r="E26" s="6">
        <f t="shared" si="34"/>
        <v>2.1952535059331173</v>
      </c>
      <c r="F26" s="6">
        <f t="shared" si="34"/>
        <v>1.8384013900955691</v>
      </c>
      <c r="G26" s="6">
        <f t="shared" si="34"/>
        <v>1.9504094889365913</v>
      </c>
      <c r="H26" s="6">
        <f t="shared" si="34"/>
        <v>1.7270107408454509</v>
      </c>
      <c r="I26" s="6">
        <f t="shared" si="34"/>
        <v>1.4712347201885001</v>
      </c>
      <c r="J26" s="6">
        <f t="shared" si="34"/>
        <v>1.485907980601086</v>
      </c>
      <c r="K26" s="6">
        <f t="shared" si="34"/>
        <v>1.5916045600897297</v>
      </c>
      <c r="L26" s="6">
        <f t="shared" si="34"/>
        <v>1.5242924663602639</v>
      </c>
      <c r="M26" s="6">
        <f t="shared" si="34"/>
        <v>1.3057355843506964</v>
      </c>
      <c r="N26" s="6">
        <f t="shared" si="34"/>
        <v>1.5312092036666078</v>
      </c>
      <c r="O26" s="6">
        <f t="shared" si="34"/>
        <v>1.2385256639162099</v>
      </c>
      <c r="P26" s="6">
        <f>+P24/P25</f>
        <v>1.214073338804833</v>
      </c>
    </row>
    <row r="28" spans="1:16" x14ac:dyDescent="0.3">
      <c r="A28" t="s">
        <v>8</v>
      </c>
    </row>
    <row r="29" spans="1:16" x14ac:dyDescent="0.3">
      <c r="A29" t="s">
        <v>9</v>
      </c>
    </row>
    <row r="30" spans="1:16" x14ac:dyDescent="0.3">
      <c r="A30" t="s">
        <v>10</v>
      </c>
    </row>
    <row r="31" spans="1:16" x14ac:dyDescent="0.3">
      <c r="A31" t="s">
        <v>11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P3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6" sqref="H16"/>
    </sheetView>
  </sheetViews>
  <sheetFormatPr defaultRowHeight="14.4" x14ac:dyDescent="0.3"/>
  <cols>
    <col min="1" max="1" width="13.77734375" customWidth="1"/>
  </cols>
  <sheetData>
    <row r="2" spans="1:16" ht="18" x14ac:dyDescent="0.35">
      <c r="A2" s="2" t="s">
        <v>0</v>
      </c>
    </row>
    <row r="3" spans="1:16" ht="18" x14ac:dyDescent="0.35">
      <c r="A3" s="2"/>
    </row>
    <row r="4" spans="1:16" x14ac:dyDescent="0.3">
      <c r="B4">
        <v>2014</v>
      </c>
      <c r="C4">
        <f>+B4+1</f>
        <v>2015</v>
      </c>
      <c r="D4">
        <f t="shared" ref="D4:P4" si="0">+C4+1</f>
        <v>2016</v>
      </c>
      <c r="E4">
        <f t="shared" si="0"/>
        <v>2017</v>
      </c>
      <c r="F4">
        <f t="shared" si="0"/>
        <v>2018</v>
      </c>
      <c r="G4">
        <f t="shared" si="0"/>
        <v>2019</v>
      </c>
      <c r="H4">
        <f t="shared" si="0"/>
        <v>2020</v>
      </c>
      <c r="I4">
        <f t="shared" si="0"/>
        <v>2021</v>
      </c>
      <c r="J4">
        <f t="shared" si="0"/>
        <v>2022</v>
      </c>
      <c r="K4">
        <f t="shared" si="0"/>
        <v>2023</v>
      </c>
      <c r="L4">
        <f t="shared" si="0"/>
        <v>2024</v>
      </c>
      <c r="M4">
        <f t="shared" si="0"/>
        <v>2025</v>
      </c>
      <c r="N4">
        <f t="shared" si="0"/>
        <v>2026</v>
      </c>
      <c r="O4">
        <f t="shared" si="0"/>
        <v>2027</v>
      </c>
      <c r="P4">
        <f t="shared" si="0"/>
        <v>2028</v>
      </c>
    </row>
    <row r="5" spans="1:16" x14ac:dyDescent="0.3">
      <c r="A5" s="1" t="s">
        <v>1</v>
      </c>
    </row>
    <row r="6" spans="1:16" x14ac:dyDescent="0.3">
      <c r="A6" t="s">
        <v>2</v>
      </c>
      <c r="B6" s="3">
        <v>477</v>
      </c>
      <c r="C6" s="3">
        <v>691</v>
      </c>
      <c r="D6" s="3">
        <v>1034</v>
      </c>
      <c r="E6" s="3">
        <v>721</v>
      </c>
      <c r="F6" s="3">
        <v>558</v>
      </c>
      <c r="G6" s="4">
        <v>586.79999999999995</v>
      </c>
      <c r="H6" s="4">
        <v>428.79999999999995</v>
      </c>
      <c r="I6" s="4">
        <v>449.90000000000003</v>
      </c>
      <c r="J6" s="4">
        <v>437.9</v>
      </c>
      <c r="K6" s="4">
        <v>608.70000000000005</v>
      </c>
      <c r="L6" s="4">
        <v>588.5</v>
      </c>
      <c r="M6" s="4">
        <v>426.2</v>
      </c>
      <c r="N6" s="4">
        <v>423.1</v>
      </c>
      <c r="O6" s="4">
        <v>435.6</v>
      </c>
      <c r="P6" s="4">
        <v>435.6</v>
      </c>
    </row>
    <row r="7" spans="1:16" x14ac:dyDescent="0.3">
      <c r="A7" t="s">
        <v>3</v>
      </c>
      <c r="B7" s="3">
        <v>200.4</v>
      </c>
      <c r="C7" s="3">
        <v>212.2</v>
      </c>
      <c r="D7" s="3">
        <v>228.4</v>
      </c>
      <c r="E7" s="3">
        <v>254.9</v>
      </c>
      <c r="F7" s="8">
        <v>282.60000000000002</v>
      </c>
      <c r="G7" s="5">
        <v>297.91110200000003</v>
      </c>
      <c r="H7" s="5">
        <v>318.62074460744805</v>
      </c>
      <c r="I7" s="5">
        <v>329.79727746526282</v>
      </c>
      <c r="J7" s="5">
        <v>340.34884048239525</v>
      </c>
      <c r="K7" s="5">
        <v>353.37970778819806</v>
      </c>
      <c r="L7" s="5">
        <v>369.16921392087892</v>
      </c>
      <c r="M7" s="5">
        <v>382.29499134807043</v>
      </c>
      <c r="N7" s="5">
        <v>392.93033395907577</v>
      </c>
      <c r="O7" s="5">
        <v>403.72348429186457</v>
      </c>
      <c r="P7" s="5">
        <v>414.70326078062197</v>
      </c>
    </row>
    <row r="8" spans="1:16" x14ac:dyDescent="0.3">
      <c r="A8" t="s">
        <v>4</v>
      </c>
      <c r="B8" s="6">
        <f t="shared" ref="B8:O8" si="1">+B6/B7</f>
        <v>2.3802395209580838</v>
      </c>
      <c r="C8" s="6">
        <f t="shared" si="1"/>
        <v>3.2563619227144205</v>
      </c>
      <c r="D8" s="6">
        <f t="shared" si="1"/>
        <v>4.5271453590192641</v>
      </c>
      <c r="E8" s="6">
        <f t="shared" si="1"/>
        <v>2.8285602196939976</v>
      </c>
      <c r="F8" s="6">
        <f t="shared" si="1"/>
        <v>1.9745222929936304</v>
      </c>
      <c r="G8" s="6">
        <f t="shared" si="1"/>
        <v>1.9697151132017896</v>
      </c>
      <c r="H8" s="6">
        <f t="shared" si="1"/>
        <v>1.3458006336916217</v>
      </c>
      <c r="I8" s="6">
        <f t="shared" si="1"/>
        <v>1.3641713584108877</v>
      </c>
      <c r="J8" s="6">
        <f t="shared" si="1"/>
        <v>1.2866211013950866</v>
      </c>
      <c r="K8" s="6">
        <f t="shared" si="1"/>
        <v>1.7225097723065381</v>
      </c>
      <c r="L8" s="6">
        <f t="shared" si="1"/>
        <v>1.5941199260622216</v>
      </c>
      <c r="M8" s="6">
        <f t="shared" si="1"/>
        <v>1.1148458903348675</v>
      </c>
      <c r="N8" s="6">
        <f t="shared" si="1"/>
        <v>1.0767812088645374</v>
      </c>
      <c r="O8" s="6">
        <f t="shared" si="1"/>
        <v>1.0789563078403706</v>
      </c>
      <c r="P8" s="6">
        <f>+P6/P7</f>
        <v>1.0503896187843877</v>
      </c>
    </row>
    <row r="10" spans="1:16" x14ac:dyDescent="0.3">
      <c r="C10" s="11">
        <f>'[1]Capital Pass-through deferrals '!C8/1000</f>
        <v>5.6109999999999998</v>
      </c>
      <c r="D10" s="11">
        <f>'[1]Capital Pass-through deferrals '!D8/1000</f>
        <v>16.154</v>
      </c>
      <c r="E10" s="11">
        <f>'[1]Capital Pass-through deferrals '!E8/1000</f>
        <v>32.590000000000003</v>
      </c>
      <c r="F10" s="11">
        <f>'[1]Capital Pass-through deferrals '!F8/1000</f>
        <v>43.326999999999998</v>
      </c>
      <c r="G10" s="11">
        <f>'[1]Capital Pass-through deferrals '!G8/1000</f>
        <v>43.713000000000001</v>
      </c>
      <c r="H10" s="11">
        <f>'[1]Capital Pass-through deferrals '!H8/1000</f>
        <v>43.713000000000001</v>
      </c>
      <c r="I10" s="11">
        <f>'[1]Capital Pass-through deferrals '!I8/1000</f>
        <v>43.713000000000001</v>
      </c>
      <c r="J10" s="11">
        <f>'[1]Capital Pass-through deferrals '!J8/1000</f>
        <v>43.713000000000001</v>
      </c>
      <c r="K10" s="11">
        <f>'[1]Capital Pass-through deferrals '!K8/1000</f>
        <v>43.713000000000001</v>
      </c>
      <c r="L10" s="11">
        <f>'[1]Capital Pass-through deferrals '!L8/1000</f>
        <v>43.713000000000001</v>
      </c>
      <c r="M10" s="11">
        <f>'[1]Capital Pass-through deferrals '!M8/1000</f>
        <v>43.713000000000001</v>
      </c>
      <c r="N10" s="11">
        <f>'[1]Capital Pass-through deferrals '!N8/1000</f>
        <v>43.713000000000001</v>
      </c>
      <c r="O10" s="11">
        <f>'[1]Capital Pass-through deferrals '!O8/1000</f>
        <v>43.713000000000001</v>
      </c>
      <c r="P10" s="11">
        <f>'[1]Capital Pass-through deferrals '!P8/1000</f>
        <v>43.713000000000001</v>
      </c>
    </row>
    <row r="11" spans="1:16" x14ac:dyDescent="0.3">
      <c r="A11" s="1" t="s">
        <v>5</v>
      </c>
    </row>
    <row r="12" spans="1:16" x14ac:dyDescent="0.3">
      <c r="A12" t="s">
        <v>2</v>
      </c>
      <c r="B12" s="3">
        <f>+B6-155</f>
        <v>322</v>
      </c>
      <c r="C12" s="3">
        <f>+C6-352</f>
        <v>339</v>
      </c>
      <c r="D12" s="3">
        <f>+D6-691</f>
        <v>343</v>
      </c>
      <c r="E12" s="3">
        <f>+E6-368</f>
        <v>353</v>
      </c>
      <c r="F12" s="3">
        <f>+F6-115</f>
        <v>443</v>
      </c>
      <c r="G12" s="3">
        <f>+G6</f>
        <v>586.79999999999995</v>
      </c>
      <c r="H12" s="3">
        <f t="shared" ref="H12:P12" si="2">+H6</f>
        <v>428.79999999999995</v>
      </c>
      <c r="I12" s="3">
        <f t="shared" si="2"/>
        <v>449.90000000000003</v>
      </c>
      <c r="J12" s="3">
        <f t="shared" si="2"/>
        <v>437.9</v>
      </c>
      <c r="K12" s="3">
        <f t="shared" si="2"/>
        <v>608.70000000000005</v>
      </c>
      <c r="L12" s="3">
        <f t="shared" si="2"/>
        <v>588.5</v>
      </c>
      <c r="M12" s="3">
        <f t="shared" si="2"/>
        <v>426.2</v>
      </c>
      <c r="N12" s="3">
        <f t="shared" si="2"/>
        <v>423.1</v>
      </c>
      <c r="O12" s="3">
        <f t="shared" si="2"/>
        <v>435.6</v>
      </c>
      <c r="P12" s="3">
        <f t="shared" si="2"/>
        <v>435.6</v>
      </c>
    </row>
    <row r="13" spans="1:16" x14ac:dyDescent="0.3">
      <c r="A13" t="s">
        <v>3</v>
      </c>
      <c r="B13" s="9">
        <f>+B7-0.6</f>
        <v>199.8</v>
      </c>
      <c r="C13" s="8">
        <f>+C7-5.6</f>
        <v>206.6</v>
      </c>
      <c r="D13" s="8">
        <f>+D7-16.2</f>
        <v>212.20000000000002</v>
      </c>
      <c r="E13" s="8">
        <f>+E7-32.6</f>
        <v>222.3</v>
      </c>
      <c r="F13" s="8">
        <f>+F7-43.3</f>
        <v>239.3</v>
      </c>
      <c r="G13" s="8">
        <f t="shared" ref="G13:P13" si="3">+G7-43.7</f>
        <v>254.21110200000004</v>
      </c>
      <c r="H13" s="8">
        <f t="shared" si="3"/>
        <v>274.92074460744806</v>
      </c>
      <c r="I13" s="8">
        <f t="shared" si="3"/>
        <v>286.09727746526283</v>
      </c>
      <c r="J13" s="8">
        <f t="shared" si="3"/>
        <v>296.64884048239526</v>
      </c>
      <c r="K13" s="8">
        <f t="shared" si="3"/>
        <v>309.67970778819807</v>
      </c>
      <c r="L13" s="8">
        <f t="shared" si="3"/>
        <v>325.46921392087893</v>
      </c>
      <c r="M13" s="8">
        <f t="shared" si="3"/>
        <v>338.59499134807044</v>
      </c>
      <c r="N13" s="8">
        <f t="shared" si="3"/>
        <v>349.23033395907578</v>
      </c>
      <c r="O13" s="8">
        <f t="shared" si="3"/>
        <v>360.02348429186458</v>
      </c>
      <c r="P13" s="8">
        <f t="shared" si="3"/>
        <v>371.00326078062199</v>
      </c>
    </row>
    <row r="14" spans="1:16" x14ac:dyDescent="0.3">
      <c r="A14" t="s">
        <v>4</v>
      </c>
      <c r="B14" s="6">
        <f t="shared" ref="B14:O14" si="4">+B12/B13</f>
        <v>1.6116116116116115</v>
      </c>
      <c r="C14" s="6">
        <f t="shared" si="4"/>
        <v>1.6408518877057117</v>
      </c>
      <c r="D14" s="6">
        <f t="shared" si="4"/>
        <v>1.6163996229971724</v>
      </c>
      <c r="E14" s="6">
        <f t="shared" si="4"/>
        <v>1.5879442195231668</v>
      </c>
      <c r="F14" s="6">
        <f t="shared" si="4"/>
        <v>1.8512327622231508</v>
      </c>
      <c r="G14" s="6">
        <f t="shared" si="4"/>
        <v>2.3083177539586761</v>
      </c>
      <c r="H14" s="6">
        <f t="shared" si="4"/>
        <v>1.5597222414491563</v>
      </c>
      <c r="I14" s="6">
        <f t="shared" si="4"/>
        <v>1.5725420527800222</v>
      </c>
      <c r="J14" s="6">
        <f t="shared" si="4"/>
        <v>1.4761561153851446</v>
      </c>
      <c r="K14" s="6">
        <f t="shared" si="4"/>
        <v>1.9655792248948825</v>
      </c>
      <c r="L14" s="6">
        <f t="shared" si="4"/>
        <v>1.8081587284721297</v>
      </c>
      <c r="M14" s="6">
        <f t="shared" si="4"/>
        <v>1.2587309643983273</v>
      </c>
      <c r="N14" s="6">
        <f t="shared" si="4"/>
        <v>1.2115213337956507</v>
      </c>
      <c r="O14" s="6">
        <f t="shared" si="4"/>
        <v>1.2099210718344888</v>
      </c>
      <c r="P14" s="6">
        <f>+P12/P13</f>
        <v>1.1741136697382688</v>
      </c>
    </row>
    <row r="16" spans="1:16" x14ac:dyDescent="0.3"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">
      <c r="A17" s="1" t="s">
        <v>6</v>
      </c>
    </row>
    <row r="18" spans="1:16" x14ac:dyDescent="0.3">
      <c r="A18" t="s">
        <v>2</v>
      </c>
      <c r="B18" s="8">
        <v>612.29999999999995</v>
      </c>
      <c r="C18" s="8">
        <v>1015.4</v>
      </c>
      <c r="D18" s="8">
        <v>593.79999999999995</v>
      </c>
      <c r="E18" s="8">
        <v>431.3</v>
      </c>
      <c r="F18" s="9">
        <v>442</v>
      </c>
      <c r="G18" s="4">
        <v>633.18170578945092</v>
      </c>
      <c r="H18" s="4">
        <v>724.07445968605282</v>
      </c>
      <c r="I18" s="4">
        <v>575.39393843024436</v>
      </c>
      <c r="J18" s="4">
        <v>634.95652594959984</v>
      </c>
      <c r="K18" s="4">
        <v>577.32107858507197</v>
      </c>
      <c r="L18" s="4">
        <v>585.68833982287583</v>
      </c>
      <c r="M18" s="4">
        <v>609.9279304047368</v>
      </c>
      <c r="N18" s="4">
        <v>820.29122894748195</v>
      </c>
      <c r="O18" s="4">
        <v>594.30758054540001</v>
      </c>
      <c r="P18" s="4">
        <v>601.07257904426024</v>
      </c>
    </row>
    <row r="19" spans="1:16" x14ac:dyDescent="0.3">
      <c r="A19" t="s">
        <v>3</v>
      </c>
      <c r="B19" s="3">
        <v>255.9</v>
      </c>
      <c r="C19" s="3">
        <v>259.7</v>
      </c>
      <c r="D19" s="3">
        <v>292.7</v>
      </c>
      <c r="E19" s="3">
        <v>301.3</v>
      </c>
      <c r="F19" s="10">
        <v>305.5</v>
      </c>
      <c r="G19" s="5">
        <v>327.58919048197174</v>
      </c>
      <c r="H19" s="5">
        <v>348.93414223805473</v>
      </c>
      <c r="I19" s="5">
        <v>367.09623949774084</v>
      </c>
      <c r="J19" s="5">
        <v>381.67199792484138</v>
      </c>
      <c r="K19" s="5">
        <v>391.79350189285987</v>
      </c>
      <c r="L19" s="5">
        <v>401.14774672554239</v>
      </c>
      <c r="M19" s="5">
        <v>411.22549076391289</v>
      </c>
      <c r="N19" s="5">
        <v>419.10189910880166</v>
      </c>
      <c r="O19" s="5">
        <v>427.83585319399663</v>
      </c>
      <c r="P19" s="5">
        <v>439.17643981867536</v>
      </c>
    </row>
    <row r="20" spans="1:16" x14ac:dyDescent="0.3">
      <c r="A20" t="s">
        <v>4</v>
      </c>
      <c r="B20" s="6">
        <f t="shared" ref="B20:O20" si="5">+B18/B19</f>
        <v>2.3927315357561545</v>
      </c>
      <c r="C20" s="6">
        <f t="shared" si="5"/>
        <v>3.9098960338852522</v>
      </c>
      <c r="D20" s="6">
        <f t="shared" si="5"/>
        <v>2.0286983259309874</v>
      </c>
      <c r="E20" s="6">
        <f t="shared" si="5"/>
        <v>1.431463657484235</v>
      </c>
      <c r="F20" s="6">
        <f t="shared" si="5"/>
        <v>1.446808510638298</v>
      </c>
      <c r="G20" s="6">
        <f t="shared" si="5"/>
        <v>1.9328528662922926</v>
      </c>
      <c r="H20" s="6">
        <f t="shared" si="5"/>
        <v>2.0751034995940998</v>
      </c>
      <c r="I20" s="6">
        <f t="shared" si="5"/>
        <v>1.5674198657482719</v>
      </c>
      <c r="J20" s="6">
        <f t="shared" si="5"/>
        <v>1.6636183146834762</v>
      </c>
      <c r="K20" s="6">
        <f t="shared" si="5"/>
        <v>1.4735340831225594</v>
      </c>
      <c r="L20" s="6">
        <f t="shared" si="5"/>
        <v>1.4600314836707597</v>
      </c>
      <c r="M20" s="6">
        <f t="shared" si="5"/>
        <v>1.483195823468298</v>
      </c>
      <c r="N20" s="6">
        <f t="shared" si="5"/>
        <v>1.9572596323037155</v>
      </c>
      <c r="O20" s="6">
        <f t="shared" si="5"/>
        <v>1.389101862568584</v>
      </c>
      <c r="P20" s="6">
        <f>+P18/P19</f>
        <v>1.3686357567187066</v>
      </c>
    </row>
    <row r="23" spans="1:16" x14ac:dyDescent="0.3">
      <c r="A23" s="1" t="s">
        <v>7</v>
      </c>
    </row>
    <row r="24" spans="1:16" x14ac:dyDescent="0.3">
      <c r="A24" t="s">
        <v>2</v>
      </c>
      <c r="B24" s="3">
        <f t="shared" ref="B24:O25" si="6">+B18+B6</f>
        <v>1089.3</v>
      </c>
      <c r="C24" s="3">
        <f t="shared" si="6"/>
        <v>1706.4</v>
      </c>
      <c r="D24" s="3">
        <f>+D18+D6</f>
        <v>1627.8</v>
      </c>
      <c r="E24" s="3">
        <f t="shared" si="6"/>
        <v>1152.3</v>
      </c>
      <c r="F24" s="3">
        <f t="shared" si="6"/>
        <v>1000</v>
      </c>
      <c r="G24" s="3">
        <f t="shared" si="6"/>
        <v>1219.9817057894509</v>
      </c>
      <c r="H24" s="3">
        <f t="shared" si="6"/>
        <v>1152.8744596860529</v>
      </c>
      <c r="I24" s="3">
        <f t="shared" si="6"/>
        <v>1025.2939384302445</v>
      </c>
      <c r="J24" s="3">
        <f t="shared" si="6"/>
        <v>1072.8565259495999</v>
      </c>
      <c r="K24" s="3">
        <f t="shared" si="6"/>
        <v>1186.021078585072</v>
      </c>
      <c r="L24" s="3">
        <f t="shared" si="6"/>
        <v>1174.1883398228758</v>
      </c>
      <c r="M24" s="3">
        <f t="shared" si="6"/>
        <v>1036.1279304047368</v>
      </c>
      <c r="N24" s="3">
        <f t="shared" si="6"/>
        <v>1243.391228947482</v>
      </c>
      <c r="O24" s="3">
        <f t="shared" si="6"/>
        <v>1029.9075805453999</v>
      </c>
      <c r="P24" s="3">
        <f>+P18+P6</f>
        <v>1036.6725790442601</v>
      </c>
    </row>
    <row r="25" spans="1:16" x14ac:dyDescent="0.3">
      <c r="A25" t="s">
        <v>3</v>
      </c>
      <c r="B25" s="3">
        <f t="shared" si="6"/>
        <v>456.3</v>
      </c>
      <c r="C25" s="3">
        <f t="shared" si="6"/>
        <v>471.9</v>
      </c>
      <c r="D25" s="3">
        <f t="shared" si="6"/>
        <v>521.1</v>
      </c>
      <c r="E25" s="3">
        <f t="shared" si="6"/>
        <v>556.20000000000005</v>
      </c>
      <c r="F25" s="3">
        <f t="shared" si="6"/>
        <v>588.1</v>
      </c>
      <c r="G25" s="3">
        <f t="shared" si="6"/>
        <v>625.50029248197177</v>
      </c>
      <c r="H25" s="3">
        <f t="shared" si="6"/>
        <v>667.55488684550278</v>
      </c>
      <c r="I25" s="3">
        <f t="shared" si="6"/>
        <v>696.89351696300366</v>
      </c>
      <c r="J25" s="3">
        <f t="shared" si="6"/>
        <v>722.02083840723662</v>
      </c>
      <c r="K25" s="3">
        <f t="shared" si="6"/>
        <v>745.17320968105787</v>
      </c>
      <c r="L25" s="3">
        <f t="shared" si="6"/>
        <v>770.31696064642131</v>
      </c>
      <c r="M25" s="3">
        <f t="shared" si="6"/>
        <v>793.52048211198326</v>
      </c>
      <c r="N25" s="3">
        <f t="shared" si="6"/>
        <v>812.03223306787743</v>
      </c>
      <c r="O25" s="3">
        <f t="shared" si="6"/>
        <v>831.55933748586119</v>
      </c>
      <c r="P25" s="3">
        <f>+P19+P7</f>
        <v>853.87970059929739</v>
      </c>
    </row>
    <row r="26" spans="1:16" x14ac:dyDescent="0.3">
      <c r="A26" t="s">
        <v>4</v>
      </c>
      <c r="B26" s="6">
        <f t="shared" ref="B26:O26" si="7">+B24/B25</f>
        <v>2.3872452333990792</v>
      </c>
      <c r="C26" s="6">
        <f t="shared" si="7"/>
        <v>3.6160203432930711</v>
      </c>
      <c r="D26" s="6">
        <f t="shared" si="7"/>
        <v>3.1237766263672997</v>
      </c>
      <c r="E26" s="6">
        <f t="shared" si="7"/>
        <v>2.0717367853290183</v>
      </c>
      <c r="F26" s="6">
        <f t="shared" si="7"/>
        <v>1.7003910899506887</v>
      </c>
      <c r="G26" s="6">
        <f t="shared" si="7"/>
        <v>1.9504094889365913</v>
      </c>
      <c r="H26" s="6">
        <f t="shared" si="7"/>
        <v>1.7270107408454509</v>
      </c>
      <c r="I26" s="6">
        <f t="shared" si="7"/>
        <v>1.4712347201885001</v>
      </c>
      <c r="J26" s="6">
        <f t="shared" si="7"/>
        <v>1.485907980601086</v>
      </c>
      <c r="K26" s="6">
        <f t="shared" si="7"/>
        <v>1.5916045600897297</v>
      </c>
      <c r="L26" s="6">
        <f t="shared" si="7"/>
        <v>1.5242924663602639</v>
      </c>
      <c r="M26" s="6">
        <f t="shared" si="7"/>
        <v>1.3057355843506964</v>
      </c>
      <c r="N26" s="6">
        <f t="shared" si="7"/>
        <v>1.5312092036666078</v>
      </c>
      <c r="O26" s="6">
        <f t="shared" si="7"/>
        <v>1.2385256639162099</v>
      </c>
      <c r="P26" s="6">
        <f>+P24/P25</f>
        <v>1.214073338804833</v>
      </c>
    </row>
    <row r="28" spans="1:16" x14ac:dyDescent="0.3">
      <c r="A28" t="s">
        <v>8</v>
      </c>
    </row>
    <row r="29" spans="1:16" x14ac:dyDescent="0.3">
      <c r="A29" t="s">
        <v>9</v>
      </c>
    </row>
    <row r="30" spans="1:16" x14ac:dyDescent="0.3">
      <c r="A30" t="s">
        <v>10</v>
      </c>
    </row>
    <row r="31" spans="1:16" x14ac:dyDescent="0.3">
      <c r="A31" t="s">
        <v>11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Jay's original</vt:lpstr>
      <vt:lpstr>Updated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Rakesh Torul</cp:lastModifiedBy>
  <dcterms:created xsi:type="dcterms:W3CDTF">2018-05-25T11:15:53Z</dcterms:created>
  <dcterms:modified xsi:type="dcterms:W3CDTF">2018-05-25T21:55:29Z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-5210305</vt:i4>
  </property>
  <property fmtid="{D5CDD505-2E9C-101B-9397-08002B2CF9AE}" pid="3" name="_NewReviewCycle">
    <vt:lpwstr/>
  </property>
  <property fmtid="{D5CDD505-2E9C-101B-9397-08002B2CF9AE}" pid="4" name="_EmailSubject">
    <vt:lpwstr>FILES: [External] EB-2017-0306 / EB-2017-0307 - MAADs/Rate Setting Mechanism Application - Cross-Examination Materials</vt:lpwstr>
  </property>
  <property fmtid="{D5CDD505-2E9C-101B-9397-08002B2CF9AE}" pid="5" name="_AuthorEmail">
    <vt:lpwstr>Andrew.Mandyam@enbridge.com</vt:lpwstr>
  </property>
  <property fmtid="{D5CDD505-2E9C-101B-9397-08002B2CF9AE}" pid="6" name="_AuthorEmailDisplayName">
    <vt:lpwstr>Andrew Mandyam</vt:lpwstr>
  </property>
  <property fmtid="{D5CDD505-2E9C-101B-9397-08002B2CF9AE}" pid="7" name="_PreviousAdHocReviewCycleID">
    <vt:i4>1692059874</vt:i4>
  </property>
</Properties>
</file>