
<file path=[Content_Types].xml><?xml version="1.0" encoding="utf-8"?>
<Types xmlns="http://schemas.openxmlformats.org/package/2006/content-types">
  <Default Extension="bin" ContentType="application/vnd.openxmlformats-officedocument.spreadsheetml.printerSettings"/>
  <Default Extension="jpeg" ContentType="image/jpe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15357" windowHeight="7309" tabRatio="858"/>
  </bookViews>
  <sheets>
    <sheet name="LDC Info" sheetId="8" r:id="rId1"/>
    <sheet name="Definitions" sheetId="1" r:id="rId2"/>
    <sheet name="1. Summary Tab" sheetId="2" r:id="rId3"/>
    <sheet name="2. Attacher and Pole Data" sheetId="5" r:id="rId4"/>
    <sheet name="3. Direct Costs" sheetId="12" r:id="rId5"/>
    <sheet name="4. Indirect Costs" sheetId="13" r:id="rId6"/>
    <sheet name="4-a. Power Deduction Factor" sheetId="10" r:id="rId7"/>
    <sheet name="Appendix. Provincial Rate" sheetId="14" r:id="rId8"/>
    <sheet name="Drop Down List" sheetId="7" state="hidden" r:id="rId9"/>
  </sheets>
  <definedNames>
    <definedName name="_xlnm.Print_Area" localSheetId="1">Definitions!$B$1:$D$19</definedName>
    <definedName name="_xlnm.Print_Area" localSheetId="0">'LDC Info'!$A$1:$Q$37</definedName>
  </definedNames>
  <calcPr calcId="145621"/>
</workbook>
</file>

<file path=xl/calcChain.xml><?xml version="1.0" encoding="utf-8"?>
<calcChain xmlns="http://schemas.openxmlformats.org/spreadsheetml/2006/main">
  <c r="J46" i="5" l="1"/>
  <c r="H45" i="5"/>
  <c r="H46" i="5" s="1"/>
  <c r="J36" i="5"/>
  <c r="H36" i="5"/>
  <c r="J18" i="5"/>
  <c r="O9" i="13" l="1"/>
  <c r="M9" i="13"/>
  <c r="L9" i="12"/>
  <c r="J9" i="12"/>
  <c r="N9" i="5"/>
  <c r="L9" i="5"/>
  <c r="O60" i="13"/>
  <c r="D50" i="2"/>
  <c r="K50" i="2"/>
  <c r="I50" i="2"/>
  <c r="F31" i="12"/>
  <c r="K35" i="13" l="1"/>
  <c r="I35" i="13"/>
  <c r="D41" i="14"/>
  <c r="D37" i="14"/>
  <c r="N23" i="5" l="1"/>
  <c r="L23" i="5"/>
  <c r="J23" i="5"/>
  <c r="H23" i="5"/>
  <c r="N36" i="5"/>
  <c r="L36" i="5"/>
  <c r="L46" i="5"/>
  <c r="N46" i="5"/>
  <c r="D75" i="2" l="1"/>
  <c r="D73" i="2"/>
  <c r="D65" i="2"/>
  <c r="D49" i="2"/>
  <c r="D48" i="2"/>
  <c r="D44" i="2"/>
  <c r="D35" i="2"/>
  <c r="D69" i="2"/>
  <c r="F87" i="12" l="1"/>
  <c r="L87" i="12"/>
  <c r="J87" i="12"/>
  <c r="H87" i="12"/>
  <c r="L73" i="12"/>
  <c r="J73" i="12"/>
  <c r="H73" i="12"/>
  <c r="F73" i="12"/>
  <c r="L61" i="12"/>
  <c r="J61" i="12"/>
  <c r="H61" i="12"/>
  <c r="F61" i="12"/>
  <c r="K55" i="2" l="1"/>
  <c r="I55" i="2"/>
  <c r="G55" i="2"/>
  <c r="F29" i="12" l="1"/>
  <c r="I31" i="10"/>
  <c r="I30" i="10"/>
  <c r="H31" i="10"/>
  <c r="H30" i="10"/>
  <c r="H32" i="10"/>
  <c r="I32" i="10" l="1"/>
  <c r="D31" i="10"/>
  <c r="D32" i="10"/>
  <c r="D30" i="10"/>
  <c r="I56" i="13"/>
  <c r="K43" i="2"/>
  <c r="I43" i="2"/>
  <c r="G43" i="2"/>
  <c r="O35" i="13"/>
  <c r="K49" i="2" s="1"/>
  <c r="M35" i="13"/>
  <c r="I49" i="2" s="1"/>
  <c r="G49" i="2"/>
  <c r="L29" i="12"/>
  <c r="J29" i="12"/>
  <c r="H29" i="12"/>
  <c r="L23" i="12"/>
  <c r="J23" i="12"/>
  <c r="H23" i="12"/>
  <c r="F23" i="12"/>
  <c r="L18" i="12"/>
  <c r="J18" i="12"/>
  <c r="F18" i="12"/>
  <c r="H18" i="12"/>
  <c r="L31" i="12" l="1"/>
  <c r="J31" i="12"/>
  <c r="H31" i="12"/>
  <c r="D46" i="14"/>
  <c r="D48" i="14"/>
  <c r="D47" i="14"/>
  <c r="H51" i="5"/>
  <c r="L51" i="5"/>
  <c r="I33" i="10" l="1"/>
  <c r="H33" i="10"/>
  <c r="I51" i="13"/>
  <c r="D39" i="14"/>
  <c r="D34" i="14"/>
  <c r="D62" i="2" s="1"/>
  <c r="D31" i="14"/>
  <c r="D28" i="14"/>
  <c r="H34" i="10" l="1"/>
  <c r="I34" i="10"/>
  <c r="D23" i="14"/>
  <c r="D19" i="14"/>
  <c r="D14" i="14"/>
  <c r="D33" i="2" s="1"/>
  <c r="D13" i="14"/>
  <c r="D30" i="2" s="1"/>
  <c r="D9" i="14"/>
  <c r="D29" i="14" s="1"/>
  <c r="D32" i="14" l="1"/>
  <c r="D15" i="14"/>
  <c r="D20" i="14"/>
  <c r="D24" i="14"/>
  <c r="D21" i="14" l="1"/>
  <c r="D35" i="14" s="1"/>
  <c r="D42" i="2"/>
  <c r="D25" i="14"/>
  <c r="D54" i="2"/>
  <c r="D43" i="14" l="1"/>
  <c r="D50" i="14" s="1"/>
  <c r="E19" i="8"/>
  <c r="N52" i="5" l="1"/>
  <c r="L52" i="5"/>
  <c r="L53" i="5" s="1"/>
  <c r="J52" i="5"/>
  <c r="H52" i="5"/>
  <c r="H53" i="5" s="1"/>
  <c r="J62" i="12" l="1"/>
  <c r="J63" i="12" s="1"/>
  <c r="J88" i="12"/>
  <c r="J89" i="12" s="1"/>
  <c r="J74" i="12"/>
  <c r="J75" i="12" s="1"/>
  <c r="L62" i="12"/>
  <c r="L63" i="12" s="1"/>
  <c r="L74" i="12"/>
  <c r="L75" i="12" s="1"/>
  <c r="L88" i="12"/>
  <c r="L89" i="12" s="1"/>
  <c r="H62" i="12"/>
  <c r="H63" i="12" s="1"/>
  <c r="H88" i="12"/>
  <c r="H89" i="12" s="1"/>
  <c r="H74" i="12"/>
  <c r="H75" i="12" s="1"/>
  <c r="F88" i="12"/>
  <c r="F89" i="12" s="1"/>
  <c r="F62" i="12"/>
  <c r="F63" i="12" s="1"/>
  <c r="F74" i="12"/>
  <c r="F75" i="12" s="1"/>
  <c r="I48" i="13"/>
  <c r="I49" i="13" s="1"/>
  <c r="I60" i="13" s="1"/>
  <c r="I17" i="13"/>
  <c r="K48" i="13"/>
  <c r="K17" i="13"/>
  <c r="K34" i="13" s="1"/>
  <c r="M48" i="13"/>
  <c r="M49" i="13" s="1"/>
  <c r="M60" i="13" s="1"/>
  <c r="M17" i="13"/>
  <c r="O17" i="13"/>
  <c r="O48" i="13"/>
  <c r="O49" i="13" s="1"/>
  <c r="J32" i="12"/>
  <c r="J33" i="12" s="1"/>
  <c r="H32" i="12"/>
  <c r="H33" i="12" s="1"/>
  <c r="F32" i="12"/>
  <c r="F33" i="12" s="1"/>
  <c r="F93" i="12"/>
  <c r="L32" i="12"/>
  <c r="L33" i="12" s="1"/>
  <c r="F91" i="12" l="1"/>
  <c r="F95" i="12" s="1"/>
  <c r="I19" i="13"/>
  <c r="I21" i="13" s="1"/>
  <c r="I34" i="13"/>
  <c r="I67" i="2"/>
  <c r="I69" i="2" s="1"/>
  <c r="J93" i="12"/>
  <c r="L91" i="12"/>
  <c r="J91" i="12"/>
  <c r="K49" i="13"/>
  <c r="K60" i="13" s="1"/>
  <c r="H91" i="12"/>
  <c r="I54" i="2"/>
  <c r="I56" i="2" s="1"/>
  <c r="I58" i="2" s="1"/>
  <c r="K54" i="2"/>
  <c r="K56" i="2" s="1"/>
  <c r="K58" i="2" s="1"/>
  <c r="F34" i="12"/>
  <c r="F36" i="12" s="1"/>
  <c r="G48" i="2"/>
  <c r="G50" i="2" s="1"/>
  <c r="K19" i="13"/>
  <c r="M34" i="13"/>
  <c r="I48" i="2" s="1"/>
  <c r="M19" i="13"/>
  <c r="O19" i="13"/>
  <c r="O34" i="13"/>
  <c r="K48" i="2" s="1"/>
  <c r="N51" i="5"/>
  <c r="N53" i="5" s="1"/>
  <c r="J34" i="12"/>
  <c r="J36" i="12" s="1"/>
  <c r="J51" i="5"/>
  <c r="J53" i="5" s="1"/>
  <c r="G67" i="2" s="1"/>
  <c r="J95" i="12" l="1"/>
  <c r="I33" i="2" s="1"/>
  <c r="G54" i="2"/>
  <c r="G56" i="2" s="1"/>
  <c r="G58" i="2" s="1"/>
  <c r="G69" i="2"/>
  <c r="K21" i="13"/>
  <c r="G42" i="2"/>
  <c r="G44" i="2" s="1"/>
  <c r="G63" i="2" s="1"/>
  <c r="M21" i="13"/>
  <c r="I42" i="2"/>
  <c r="O21" i="13"/>
  <c r="K42" i="2"/>
  <c r="I30" i="2"/>
  <c r="D55" i="2"/>
  <c r="D56" i="2" s="1"/>
  <c r="D58" i="2" s="1"/>
  <c r="D43" i="2"/>
  <c r="G65" i="2" l="1"/>
  <c r="G71" i="2" s="1"/>
  <c r="K67" i="2"/>
  <c r="K69" i="2" s="1"/>
  <c r="L93" i="12"/>
  <c r="L95" i="12" s="1"/>
  <c r="K44" i="2"/>
  <c r="I44" i="2"/>
  <c r="H93" i="12"/>
  <c r="H95" i="12" s="1"/>
  <c r="H34" i="12"/>
  <c r="H36" i="12" s="1"/>
  <c r="L34" i="12"/>
  <c r="D71" i="2"/>
  <c r="D63" i="2"/>
  <c r="I35" i="2"/>
  <c r="K63" i="2" l="1"/>
  <c r="K65" i="2" s="1"/>
  <c r="K71" i="2" s="1"/>
  <c r="I63" i="2"/>
  <c r="I65" i="2" s="1"/>
  <c r="I71" i="2" s="1"/>
  <c r="I77" i="2" s="1"/>
  <c r="L36" i="12"/>
  <c r="K30" i="2" s="1"/>
  <c r="G33" i="2"/>
  <c r="G30" i="2"/>
  <c r="K33" i="2"/>
  <c r="K35" i="2" l="1"/>
  <c r="K77" i="2" s="1"/>
  <c r="G35" i="2"/>
  <c r="G77" i="2" s="1"/>
</calcChain>
</file>

<file path=xl/comments1.xml><?xml version="1.0" encoding="utf-8"?>
<comments xmlns="http://schemas.openxmlformats.org/spreadsheetml/2006/main">
  <authors>
    <author>Judy But</author>
  </authors>
  <commentList>
    <comment ref="D27" authorId="0">
      <text>
        <r>
          <rPr>
            <b/>
            <sz val="9"/>
            <color indexed="81"/>
            <rFont val="Tahoma"/>
            <family val="2"/>
          </rPr>
          <t>OEB Staff:</t>
        </r>
        <r>
          <rPr>
            <sz val="9"/>
            <color indexed="81"/>
            <rFont val="Tahoma"/>
            <family val="2"/>
          </rPr>
          <t xml:space="preserve">
See Appendix: Provincial Rate tab for a more detailed cost breakdown</t>
        </r>
      </text>
    </comment>
  </commentList>
</comments>
</file>

<file path=xl/comments2.xml><?xml version="1.0" encoding="utf-8"?>
<comments xmlns="http://schemas.openxmlformats.org/spreadsheetml/2006/main">
  <authors>
    <author>Judy But</author>
    <author>PATHMANATHAN Aarani</author>
  </authors>
  <commentList>
    <comment ref="P8" authorId="0">
      <text>
        <r>
          <rPr>
            <b/>
            <sz val="9"/>
            <color indexed="81"/>
            <rFont val="Tahoma"/>
            <family val="2"/>
          </rPr>
          <t>OEB Staff:</t>
        </r>
        <r>
          <rPr>
            <sz val="9"/>
            <color indexed="81"/>
            <rFont val="Tahoma"/>
            <family val="2"/>
          </rPr>
          <t xml:space="preserve">
If there are any further calculations to any of the costing inputs below, please provide the supporting analysis in a new tab.</t>
        </r>
      </text>
    </comment>
    <comment ref="H10" authorId="0">
      <text>
        <r>
          <rPr>
            <b/>
            <sz val="9"/>
            <color indexed="81"/>
            <rFont val="Tahoma"/>
            <family val="2"/>
          </rPr>
          <t>OEB Staff:</t>
        </r>
        <r>
          <rPr>
            <sz val="9"/>
            <color indexed="81"/>
            <rFont val="Tahoma"/>
            <family val="2"/>
          </rPr>
          <t xml:space="preserve">
Please provide the month and year of the data provided.  This will help track changes.</t>
        </r>
      </text>
    </comment>
    <comment ref="B13" authorId="0">
      <text>
        <r>
          <rPr>
            <b/>
            <sz val="9"/>
            <color indexed="81"/>
            <rFont val="Tahoma"/>
            <family val="2"/>
          </rPr>
          <t>OEB Staff:</t>
        </r>
        <r>
          <rPr>
            <sz val="9"/>
            <color indexed="81"/>
            <rFont val="Tahoma"/>
            <family val="2"/>
          </rPr>
          <t xml:space="preserve">
Please provide, on a best efforts basis, a list of attachments on the LDC's distribution poles.  The following attachment categories are provided as an example.</t>
        </r>
      </text>
    </comment>
    <comment ref="F13" authorId="0">
      <text>
        <r>
          <rPr>
            <b/>
            <sz val="9"/>
            <color indexed="81"/>
            <rFont val="Tahoma"/>
            <family val="2"/>
          </rPr>
          <t>OEB Staff:</t>
        </r>
        <r>
          <rPr>
            <sz val="9"/>
            <color indexed="81"/>
            <rFont val="Tahoma"/>
            <family val="2"/>
          </rPr>
          <t xml:space="preserve">
Please provide the rate that is currently charged by attachment type (i.e., a partial rate, full rate, reciprocial agreement).</t>
        </r>
      </text>
    </comment>
    <comment ref="H13" authorId="1">
      <text>
        <r>
          <rPr>
            <b/>
            <sz val="9"/>
            <color indexed="81"/>
            <rFont val="Tahoma"/>
            <family val="2"/>
          </rPr>
          <t>PATHMANATHAN Aarani:</t>
        </r>
        <r>
          <rPr>
            <sz val="9"/>
            <color indexed="81"/>
            <rFont val="Tahoma"/>
            <family val="2"/>
          </rPr>
          <t xml:space="preserve">
As filed in BP Updates 2017-06-07</t>
        </r>
      </text>
    </comment>
    <comment ref="J13" authorId="1">
      <text>
        <r>
          <rPr>
            <b/>
            <sz val="9"/>
            <color indexed="81"/>
            <rFont val="Tahoma"/>
            <family val="2"/>
          </rPr>
          <t>PATHMANATHAN Aarani:</t>
        </r>
        <r>
          <rPr>
            <sz val="9"/>
            <color indexed="81"/>
            <rFont val="Tahoma"/>
            <family val="2"/>
          </rPr>
          <t xml:space="preserve">
As filed in BP Updates 2017-06-07</t>
        </r>
      </text>
    </comment>
    <comment ref="F18" authorId="1">
      <text>
        <r>
          <rPr>
            <b/>
            <sz val="9"/>
            <color indexed="81"/>
            <rFont val="Tahoma"/>
            <charset val="1"/>
          </rPr>
          <t>PATHMANATHAN Aarani:</t>
        </r>
        <r>
          <rPr>
            <sz val="9"/>
            <color indexed="81"/>
            <rFont val="Tahoma"/>
            <charset val="1"/>
          </rPr>
          <t xml:space="preserve">
Rate for 10 ft. of power space</t>
        </r>
      </text>
    </comment>
    <comment ref="D19" authorId="1">
      <text>
        <r>
          <rPr>
            <b/>
            <sz val="9"/>
            <color indexed="81"/>
            <rFont val="Tahoma"/>
            <charset val="1"/>
          </rPr>
          <t>PATHMANATHAN Aarani:</t>
        </r>
        <r>
          <rPr>
            <sz val="9"/>
            <color indexed="81"/>
            <rFont val="Tahoma"/>
            <charset val="1"/>
          </rPr>
          <t xml:space="preserve">
Included with streetlights</t>
        </r>
      </text>
    </comment>
    <comment ref="J36" authorId="1">
      <text>
        <r>
          <rPr>
            <b/>
            <sz val="9"/>
            <color indexed="81"/>
            <rFont val="Tahoma"/>
            <family val="2"/>
          </rPr>
          <t>PATHMANATHAN Aarani:</t>
        </r>
        <r>
          <rPr>
            <sz val="9"/>
            <color indexed="81"/>
            <rFont val="Tahoma"/>
            <family val="2"/>
          </rPr>
          <t xml:space="preserve">
Forecasted  based on 2016-2017 pole counts provided by Asset Management</t>
        </r>
      </text>
    </comment>
    <comment ref="J46" authorId="1">
      <text>
        <r>
          <rPr>
            <b/>
            <sz val="9"/>
            <color indexed="81"/>
            <rFont val="Tahoma"/>
            <family val="2"/>
          </rPr>
          <t>PATHMANATHAN Aarani:</t>
        </r>
        <r>
          <rPr>
            <sz val="9"/>
            <color indexed="81"/>
            <rFont val="Tahoma"/>
            <family val="2"/>
          </rPr>
          <t xml:space="preserve">
Forecasted based on 2016-2017 pole counts provided by Asset Management</t>
        </r>
      </text>
    </comment>
    <comment ref="F50" authorId="0">
      <text>
        <r>
          <rPr>
            <b/>
            <sz val="9"/>
            <color indexed="81"/>
            <rFont val="Tahoma"/>
            <family val="2"/>
          </rPr>
          <t>OEB Staff:</t>
        </r>
        <r>
          <rPr>
            <sz val="9"/>
            <color indexed="81"/>
            <rFont val="Tahoma"/>
            <family val="2"/>
          </rPr>
          <t xml:space="preserve">
Please provide any assumptions or notes in the boxes below, as needed.</t>
        </r>
      </text>
    </comment>
  </commentList>
</comments>
</file>

<file path=xl/comments3.xml><?xml version="1.0" encoding="utf-8"?>
<comments xmlns="http://schemas.openxmlformats.org/spreadsheetml/2006/main">
  <authors>
    <author>Judy But</author>
    <author>PATHMANATHAN Aarani</author>
  </authors>
  <commentList>
    <comment ref="N8" authorId="0">
      <text>
        <r>
          <rPr>
            <b/>
            <sz val="9"/>
            <color indexed="81"/>
            <rFont val="Tahoma"/>
            <family val="2"/>
          </rPr>
          <t>OEB Staff:</t>
        </r>
        <r>
          <rPr>
            <sz val="9"/>
            <color indexed="81"/>
            <rFont val="Tahoma"/>
            <family val="2"/>
          </rPr>
          <t xml:space="preserve">
If there are any further calculations to any of the costing inputs below, please provide the supporting analysis in a new tab.</t>
        </r>
      </text>
    </comment>
    <comment ref="F10" authorId="0">
      <text>
        <r>
          <rPr>
            <b/>
            <sz val="9"/>
            <color indexed="81"/>
            <rFont val="Tahoma"/>
            <family val="2"/>
          </rPr>
          <t>OEB Staff:</t>
        </r>
        <r>
          <rPr>
            <sz val="9"/>
            <color indexed="81"/>
            <rFont val="Tahoma"/>
            <family val="2"/>
          </rPr>
          <t xml:space="preserve">
Please provide the month and year of the data provided.  This will help track changes.</t>
        </r>
      </text>
    </comment>
    <comment ref="B12" authorId="0">
      <text>
        <r>
          <rPr>
            <b/>
            <sz val="9"/>
            <color indexed="81"/>
            <rFont val="Tahoma"/>
            <family val="2"/>
          </rPr>
          <t>OEB Staff:</t>
        </r>
        <r>
          <rPr>
            <sz val="9"/>
            <color indexed="81"/>
            <rFont val="Tahoma"/>
            <family val="2"/>
          </rPr>
          <t xml:space="preserve">
Please provide details of the costing inputs as they are tracked in the sub-account(s), so that the appropriate data is collected on a go-forward basis.</t>
        </r>
      </text>
    </comment>
    <comment ref="D14" authorId="0">
      <text>
        <r>
          <rPr>
            <b/>
            <sz val="9"/>
            <color indexed="81"/>
            <rFont val="Tahoma"/>
            <family val="2"/>
          </rPr>
          <t>OEB Staff:</t>
        </r>
        <r>
          <rPr>
            <sz val="9"/>
            <color indexed="81"/>
            <rFont val="Tahoma"/>
            <family val="2"/>
          </rPr>
          <t xml:space="preserve">
Please provide a breakdown of the components for each activity in a note.</t>
        </r>
      </text>
    </comment>
    <comment ref="H26" authorId="1">
      <text>
        <r>
          <rPr>
            <b/>
            <sz val="9"/>
            <color indexed="81"/>
            <rFont val="Tahoma"/>
            <family val="2"/>
          </rPr>
          <t>PATHMANATHAN Aarani:</t>
        </r>
        <r>
          <rPr>
            <sz val="9"/>
            <color indexed="81"/>
            <rFont val="Tahoma"/>
            <family val="2"/>
          </rPr>
          <t xml:space="preserve">
Joint Use Database Maintenance Costs</t>
        </r>
      </text>
    </comment>
    <comment ref="B27" authorId="0">
      <text>
        <r>
          <rPr>
            <b/>
            <sz val="9"/>
            <color indexed="81"/>
            <rFont val="Tahoma"/>
            <family val="2"/>
          </rPr>
          <t>OEB Staff:</t>
        </r>
        <r>
          <rPr>
            <sz val="9"/>
            <color indexed="81"/>
            <rFont val="Tahoma"/>
            <family val="2"/>
          </rPr>
          <t xml:space="preserve">
If applicable, please provide the costs of other support services, as applicable to third party attachers, and list the cost components in a note.</t>
        </r>
      </text>
    </comment>
    <comment ref="H27" authorId="1">
      <text>
        <r>
          <rPr>
            <b/>
            <sz val="9"/>
            <color indexed="81"/>
            <rFont val="Tahoma"/>
            <family val="2"/>
          </rPr>
          <t>PATHMANATHAN Aarani:</t>
        </r>
        <r>
          <rPr>
            <sz val="9"/>
            <color indexed="81"/>
            <rFont val="Tahoma"/>
            <family val="2"/>
          </rPr>
          <t xml:space="preserve">
Joint Use Staff Labour</t>
        </r>
      </text>
    </comment>
    <comment ref="B49" authorId="0">
      <text>
        <r>
          <rPr>
            <b/>
            <sz val="9"/>
            <color indexed="81"/>
            <rFont val="Tahoma"/>
            <family val="2"/>
          </rPr>
          <t>OEB Staff:</t>
        </r>
        <r>
          <rPr>
            <sz val="9"/>
            <color indexed="81"/>
            <rFont val="Tahoma"/>
            <family val="2"/>
          </rPr>
          <t xml:space="preserve">
Please provide details of the costing inputs as they are tracked in the sub-account(s), so that the appropriate data is collected on a go-forward basis.</t>
        </r>
      </text>
    </comment>
    <comment ref="D53" authorId="0">
      <text>
        <r>
          <rPr>
            <b/>
            <sz val="9"/>
            <color indexed="81"/>
            <rFont val="Tahoma"/>
            <family val="2"/>
          </rPr>
          <t>OEB Staff:</t>
        </r>
        <r>
          <rPr>
            <sz val="9"/>
            <color indexed="81"/>
            <rFont val="Tahoma"/>
            <family val="2"/>
          </rPr>
          <t xml:space="preserve">
Please provide a breakdown of the components for each activity in a note.</t>
        </r>
      </text>
    </comment>
    <comment ref="H55" authorId="1">
      <text>
        <r>
          <rPr>
            <b/>
            <sz val="9"/>
            <color indexed="81"/>
            <rFont val="Tahoma"/>
            <family val="2"/>
          </rPr>
          <t>PATHMANATHAN Aarani:</t>
        </r>
        <r>
          <rPr>
            <sz val="9"/>
            <color indexed="81"/>
            <rFont val="Tahoma"/>
            <family val="2"/>
          </rPr>
          <t xml:space="preserve">
Total Number of Telecom Only Trouble Calls HONI responded to in 2017</t>
        </r>
      </text>
    </comment>
    <comment ref="H57" authorId="1">
      <text>
        <r>
          <rPr>
            <b/>
            <sz val="9"/>
            <color indexed="81"/>
            <rFont val="Tahoma"/>
            <family val="2"/>
          </rPr>
          <t>PATHMANATHAN Aarani:</t>
        </r>
        <r>
          <rPr>
            <sz val="9"/>
            <color indexed="81"/>
            <rFont val="Tahoma"/>
            <family val="2"/>
          </rPr>
          <t xml:space="preserve">
2018 labour rate applied</t>
        </r>
      </text>
    </comment>
    <comment ref="H58" authorId="1">
      <text>
        <r>
          <rPr>
            <b/>
            <sz val="9"/>
            <color indexed="81"/>
            <rFont val="Tahoma"/>
            <family val="2"/>
          </rPr>
          <t>PATHMANATHAN Aarani:</t>
        </r>
        <r>
          <rPr>
            <sz val="9"/>
            <color indexed="81"/>
            <rFont val="Tahoma"/>
            <family val="2"/>
          </rPr>
          <t xml:space="preserve">
2018 vehicle cost applied</t>
        </r>
      </text>
    </comment>
  </commentList>
</comments>
</file>

<file path=xl/comments4.xml><?xml version="1.0" encoding="utf-8"?>
<comments xmlns="http://schemas.openxmlformats.org/spreadsheetml/2006/main">
  <authors>
    <author>Judy But</author>
  </authors>
  <commentList>
    <comment ref="Q8" authorId="0">
      <text>
        <r>
          <rPr>
            <b/>
            <sz val="9"/>
            <color indexed="81"/>
            <rFont val="Tahoma"/>
            <family val="2"/>
          </rPr>
          <t>OEB Staff:</t>
        </r>
        <r>
          <rPr>
            <sz val="9"/>
            <color indexed="81"/>
            <rFont val="Tahoma"/>
            <family val="2"/>
          </rPr>
          <t xml:space="preserve">
If there are any further calculations to any of the costing inputs below, please provide the supporting analysis in a new tab.</t>
        </r>
      </text>
    </comment>
    <comment ref="I10" authorId="0">
      <text>
        <r>
          <rPr>
            <b/>
            <sz val="9"/>
            <color indexed="81"/>
            <rFont val="Tahoma"/>
            <family val="2"/>
          </rPr>
          <t>OEB Staff:</t>
        </r>
        <r>
          <rPr>
            <sz val="9"/>
            <color indexed="81"/>
            <rFont val="Tahoma"/>
            <family val="2"/>
          </rPr>
          <t xml:space="preserve">
Please provide the month and year of the data provided.  This will help track changes.</t>
        </r>
      </text>
    </comment>
    <comment ref="G14" authorId="0">
      <text>
        <r>
          <rPr>
            <b/>
            <sz val="9"/>
            <color indexed="81"/>
            <rFont val="Tahoma"/>
            <family val="2"/>
          </rPr>
          <t>OEB Staff:</t>
        </r>
        <r>
          <rPr>
            <sz val="9"/>
            <color indexed="81"/>
            <rFont val="Tahoma"/>
            <family val="2"/>
          </rPr>
          <t xml:space="preserve">
Please provide notes or assumptions as appropriate.</t>
        </r>
      </text>
    </comment>
    <comment ref="I20" authorId="0">
      <text>
        <r>
          <rPr>
            <b/>
            <sz val="9"/>
            <color indexed="81"/>
            <rFont val="Tahoma"/>
            <family val="2"/>
          </rPr>
          <t>OEB Staff:</t>
        </r>
        <r>
          <rPr>
            <sz val="9"/>
            <color indexed="81"/>
            <rFont val="Tahoma"/>
            <family val="2"/>
          </rPr>
          <t xml:space="preserve">
If a change to the power deduction factor is proposed, please provide the supporting documentation in Tab 4-a and link to the appropriate figure in this tab.</t>
        </r>
      </text>
    </comment>
    <comment ref="K20" authorId="0">
      <text>
        <r>
          <rPr>
            <b/>
            <sz val="9"/>
            <color indexed="81"/>
            <rFont val="Tahoma"/>
            <family val="2"/>
          </rPr>
          <t>OEB Staff:</t>
        </r>
        <r>
          <rPr>
            <sz val="9"/>
            <color indexed="81"/>
            <rFont val="Tahoma"/>
            <family val="2"/>
          </rPr>
          <t xml:space="preserve">
If a change to the power deduction factor is proposed, please provide the supporting documentation in Tab 4-a and link to the appropriate figure in this tab.</t>
        </r>
      </text>
    </comment>
    <comment ref="M20" authorId="0">
      <text>
        <r>
          <rPr>
            <b/>
            <sz val="9"/>
            <color indexed="81"/>
            <rFont val="Tahoma"/>
            <family val="2"/>
          </rPr>
          <t>OEB Staff:</t>
        </r>
        <r>
          <rPr>
            <sz val="9"/>
            <color indexed="81"/>
            <rFont val="Tahoma"/>
            <family val="2"/>
          </rPr>
          <t xml:space="preserve">
If a change to the power deduction factor is proposed, please provide the supporting documentation in Tab 4-a and link to the appropriate figure in this tab.</t>
        </r>
      </text>
    </comment>
    <comment ref="O20" authorId="0">
      <text>
        <r>
          <rPr>
            <b/>
            <sz val="9"/>
            <color indexed="81"/>
            <rFont val="Tahoma"/>
            <family val="2"/>
          </rPr>
          <t>OEB Staff:</t>
        </r>
        <r>
          <rPr>
            <sz val="9"/>
            <color indexed="81"/>
            <rFont val="Tahoma"/>
            <family val="2"/>
          </rPr>
          <t xml:space="preserve">
If a change to the power deduction factor is proposed, please provide the supporting documentation in Tab 4-a and link to the appropriate figure in this tab.</t>
        </r>
      </text>
    </comment>
    <comment ref="G31" authorId="0">
      <text>
        <r>
          <rPr>
            <b/>
            <sz val="9"/>
            <color indexed="81"/>
            <rFont val="Tahoma"/>
            <family val="2"/>
          </rPr>
          <t>OEB Staff:</t>
        </r>
        <r>
          <rPr>
            <sz val="9"/>
            <color indexed="81"/>
            <rFont val="Tahoma"/>
            <family val="2"/>
          </rPr>
          <t xml:space="preserve">
Please note whether this is straight line or accelerated depreciation.</t>
        </r>
      </text>
    </comment>
    <comment ref="G32" authorId="0">
      <text>
        <r>
          <rPr>
            <b/>
            <sz val="9"/>
            <color indexed="81"/>
            <rFont val="Tahoma"/>
            <family val="2"/>
          </rPr>
          <t>OEB Staff:</t>
        </r>
        <r>
          <rPr>
            <sz val="9"/>
            <color indexed="81"/>
            <rFont val="Tahoma"/>
            <family val="2"/>
          </rPr>
          <t xml:space="preserve">
Please enter the useful life of poles and specify at column Q whether this is different than the values referenced in Appendix 2-BB of the Chapter 2 Appendices Model.</t>
        </r>
      </text>
    </comment>
    <comment ref="K53" authorId="0">
      <text>
        <r>
          <rPr>
            <b/>
            <sz val="9"/>
            <color indexed="81"/>
            <rFont val="Tahoma"/>
            <family val="2"/>
          </rPr>
          <t>OEB Staff:</t>
        </r>
        <r>
          <rPr>
            <sz val="9"/>
            <color indexed="81"/>
            <rFont val="Tahoma"/>
            <family val="2"/>
          </rPr>
          <t xml:space="preserve">
Please show calculations in a separate tab, if any.</t>
        </r>
      </text>
    </comment>
    <comment ref="I60" authorId="0">
      <text>
        <r>
          <rPr>
            <b/>
            <sz val="9"/>
            <color indexed="81"/>
            <rFont val="Tahoma"/>
            <family val="2"/>
          </rPr>
          <t xml:space="preserve">OEB Staff:
</t>
        </r>
        <r>
          <rPr>
            <sz val="9"/>
            <color indexed="81"/>
            <rFont val="Tahoma"/>
            <family val="2"/>
          </rPr>
          <t>Please re-link the formulas as needed</t>
        </r>
      </text>
    </comment>
    <comment ref="K60" authorId="0">
      <text>
        <r>
          <rPr>
            <b/>
            <sz val="9"/>
            <color indexed="81"/>
            <rFont val="Tahoma"/>
            <family val="2"/>
          </rPr>
          <t xml:space="preserve">OEB Staff:
</t>
        </r>
        <r>
          <rPr>
            <sz val="9"/>
            <color indexed="81"/>
            <rFont val="Tahoma"/>
            <family val="2"/>
          </rPr>
          <t>Please re-link the formulas as needed</t>
        </r>
      </text>
    </comment>
    <comment ref="M60" authorId="0">
      <text>
        <r>
          <rPr>
            <b/>
            <sz val="9"/>
            <color indexed="81"/>
            <rFont val="Tahoma"/>
            <family val="2"/>
          </rPr>
          <t xml:space="preserve">OEB Staff:
</t>
        </r>
        <r>
          <rPr>
            <sz val="9"/>
            <color indexed="81"/>
            <rFont val="Tahoma"/>
            <family val="2"/>
          </rPr>
          <t>Please re-link the formulas as needed</t>
        </r>
      </text>
    </comment>
    <comment ref="O60" authorId="0">
      <text>
        <r>
          <rPr>
            <b/>
            <sz val="9"/>
            <color indexed="81"/>
            <rFont val="Tahoma"/>
            <family val="2"/>
          </rPr>
          <t xml:space="preserve">OEB Staff:
</t>
        </r>
        <r>
          <rPr>
            <sz val="9"/>
            <color indexed="81"/>
            <rFont val="Tahoma"/>
            <family val="2"/>
          </rPr>
          <t>Please re-link the formulas as needed</t>
        </r>
      </text>
    </comment>
  </commentList>
</comments>
</file>

<file path=xl/comments5.xml><?xml version="1.0" encoding="utf-8"?>
<comments xmlns="http://schemas.openxmlformats.org/spreadsheetml/2006/main">
  <authors>
    <author>Judy But</author>
  </authors>
  <commentList>
    <comment ref="E28" authorId="0">
      <text>
        <r>
          <rPr>
            <b/>
            <sz val="9"/>
            <color indexed="81"/>
            <rFont val="Tahoma"/>
            <family val="2"/>
          </rPr>
          <t xml:space="preserve">OEB Staff:
</t>
        </r>
        <r>
          <rPr>
            <sz val="9"/>
            <color indexed="81"/>
            <rFont val="Tahoma"/>
            <family val="2"/>
          </rPr>
          <t xml:space="preserve">If the proportion of poles cannot be determined by circuit length, please use pole counts or any alternative information that is available.
</t>
        </r>
      </text>
    </comment>
  </commentList>
</comments>
</file>

<file path=xl/sharedStrings.xml><?xml version="1.0" encoding="utf-8"?>
<sst xmlns="http://schemas.openxmlformats.org/spreadsheetml/2006/main" count="411" uniqueCount="283">
  <si>
    <t>Number of Joint Use Poles</t>
  </si>
  <si>
    <t>Administration Costs</t>
  </si>
  <si>
    <t>Loss of Productivity</t>
  </si>
  <si>
    <t>Net Embedded Costs</t>
  </si>
  <si>
    <t>Depreciation Expense</t>
  </si>
  <si>
    <t>Pole Maintenance Expense</t>
  </si>
  <si>
    <t>Indirect Costs</t>
  </si>
  <si>
    <t>Direct Costs</t>
  </si>
  <si>
    <t>Direct Cost</t>
  </si>
  <si>
    <t>Administration</t>
  </si>
  <si>
    <t>A</t>
  </si>
  <si>
    <t>B</t>
  </si>
  <si>
    <t>Other</t>
  </si>
  <si>
    <t>Loss of Productivity, per attacher</t>
  </si>
  <si>
    <t>C</t>
  </si>
  <si>
    <t>Total Direct Costs (A+B)</t>
  </si>
  <si>
    <t>D</t>
  </si>
  <si>
    <t>E</t>
  </si>
  <si>
    <t>Depreciation rate (%)</t>
  </si>
  <si>
    <t>Gross Book Value, per pole</t>
  </si>
  <si>
    <t>USoA 1830: Power deduction factor</t>
  </si>
  <si>
    <t>F</t>
  </si>
  <si>
    <t xml:space="preserve">Capital Cost of Pole </t>
  </si>
  <si>
    <t>G</t>
  </si>
  <si>
    <t>Carrying Cost</t>
  </si>
  <si>
    <t>Carrying Cost, per pole</t>
  </si>
  <si>
    <t>Pre-tax WACC (%)</t>
  </si>
  <si>
    <t>H</t>
  </si>
  <si>
    <t>Total Indirect Costs (E+F+G)</t>
  </si>
  <si>
    <t>Indirect Costs Allocated (H x I)</t>
  </si>
  <si>
    <t>I</t>
  </si>
  <si>
    <t>J</t>
  </si>
  <si>
    <t>K</t>
  </si>
  <si>
    <t>Annual Pole Rental Charge (C+J)</t>
  </si>
  <si>
    <t>Attacher</t>
  </si>
  <si>
    <t>Pole attachment</t>
  </si>
  <si>
    <t>Total number of poles</t>
  </si>
  <si>
    <t>Joint use poles</t>
  </si>
  <si>
    <t>A utility pole that is used by two or more attachers is referred to as a joint-use pole.</t>
  </si>
  <si>
    <t>An attacher refers to the entities that have attached onto a distributor's pole.</t>
  </si>
  <si>
    <t>Third Party Maintenance Cost, per pole</t>
  </si>
  <si>
    <t>Allocation of pole maintenance to third party attacher</t>
  </si>
  <si>
    <t>Power deduction factor</t>
  </si>
  <si>
    <t>Applicable</t>
  </si>
  <si>
    <t>Billing costs</t>
  </si>
  <si>
    <t>Streetlights</t>
  </si>
  <si>
    <t>Traffic lights</t>
  </si>
  <si>
    <t>Overlashers</t>
  </si>
  <si>
    <t>LDC Generators</t>
  </si>
  <si>
    <t>Telecom Attachers</t>
  </si>
  <si>
    <t xml:space="preserve">General </t>
  </si>
  <si>
    <t>Average Number of Third Party Attachers</t>
  </si>
  <si>
    <t>Source of Data / Reference</t>
  </si>
  <si>
    <t>Municipal decorations</t>
  </si>
  <si>
    <t>Total Administration Costs, per pole</t>
  </si>
  <si>
    <t>Wires Down</t>
  </si>
  <si>
    <t>Trees on Wires</t>
  </si>
  <si>
    <t>USoA 5120: Allocation of pole maintenance cost</t>
  </si>
  <si>
    <t>Loss of productivity costs reflect the additional expenditures that the distributor incurs in carrying out its regular activities, as a result of third party attacher's presence on distribution poles.  This cost represents the distributor's direct costs associated with maintaining the distribution poles owing to the productivity loss of the poles with third party equipment.  This typically consists of pole inspection and replacement costs. 
Pole inspection includes the costs incurred by the distributor to conduct field verification and inspection due to reports of wires that are low, have trees on the wires, or require field audits to ensure that third party attachments are in compliance with O. Reg. 22/04 (ESA Guideline for Third Party Attachments).
Pole replacement includes the costs incurred by the distributor to replace an old pole with a new pole that has third party attachments.  This includes the cost of labour to install and transfer poles, field verification of third party attachments, and removal of the old pole.</t>
  </si>
  <si>
    <t>Administration costs represent the ongoing operational costs of managing and administering third party attachments and licensed occupancy of the distributor's poles that have third party attacher(s).  Direct administration costs attributable to third party attachers can typically be broken down into direct labour and material costs.</t>
  </si>
  <si>
    <t>Total Loss of Productivity, per pole</t>
  </si>
  <si>
    <t xml:space="preserve">Applicable </t>
  </si>
  <si>
    <t>Yes</t>
  </si>
  <si>
    <t>No</t>
  </si>
  <si>
    <t>Type of Attachments</t>
  </si>
  <si>
    <t>Bell Canada Attachments</t>
  </si>
  <si>
    <t>Per Board Approval</t>
  </si>
  <si>
    <t>Stage in Process</t>
  </si>
  <si>
    <t>Settlement Agreement</t>
  </si>
  <si>
    <t xml:space="preserve">Utility Name   </t>
  </si>
  <si>
    <t>Test Year</t>
  </si>
  <si>
    <t>Bridge Year</t>
  </si>
  <si>
    <t>Notes</t>
  </si>
  <si>
    <t>Pale blue cells represent drop-down lists.  The applicant should select the appropriate item from the drop-down list.</t>
  </si>
  <si>
    <t xml:space="preserve">White cells contain fixed values, automatically generated values or formulae. </t>
  </si>
  <si>
    <t/>
  </si>
  <si>
    <t>Year</t>
  </si>
  <si>
    <t>Number of Reported Wires Down</t>
  </si>
  <si>
    <t>Number of Reported Trees on Wires</t>
  </si>
  <si>
    <t>Updated Pole Attachment Charge</t>
  </si>
  <si>
    <t>Data as of Month/Year</t>
  </si>
  <si>
    <t>Forecast Volumes</t>
  </si>
  <si>
    <t>Actual Volumes</t>
  </si>
  <si>
    <t>Pole Height (feet)</t>
  </si>
  <si>
    <t>Unknown</t>
  </si>
  <si>
    <t>Total Poles</t>
  </si>
  <si>
    <t>Joint Use Poles</t>
  </si>
  <si>
    <t>Bridge Year
(Actual)</t>
  </si>
  <si>
    <t>Table 2:  Pole Population</t>
  </si>
  <si>
    <t>50 and higher</t>
  </si>
  <si>
    <t>Number of Attachments</t>
  </si>
  <si>
    <t>Total Joint Use Poles</t>
  </si>
  <si>
    <t>Total Administration Costs ($)</t>
  </si>
  <si>
    <t>Number of poles replaced</t>
  </si>
  <si>
    <t>File Number:</t>
  </si>
  <si>
    <t>Exhibit:</t>
  </si>
  <si>
    <t>Tab:</t>
  </si>
  <si>
    <t>Schedule:</t>
  </si>
  <si>
    <t>Page:</t>
  </si>
  <si>
    <t>Distributor Specific Inputs</t>
  </si>
  <si>
    <t>Default</t>
  </si>
  <si>
    <t>Number of Attachers (default)</t>
  </si>
  <si>
    <t>Number of Attachers (actual)</t>
  </si>
  <si>
    <t>2010-2015</t>
  </si>
  <si>
    <t>Provincial Average</t>
  </si>
  <si>
    <t>Number of Attachers, per pole</t>
  </si>
  <si>
    <t>Administration cost, per pole, per attacher</t>
  </si>
  <si>
    <t>Total Loss of Productivity, per pole, per attacher</t>
  </si>
  <si>
    <t>Table 3:  Number of Attachers per Pole</t>
  </si>
  <si>
    <t>Table 5:  Loss of Productivity</t>
  </si>
  <si>
    <t xml:space="preserve">Table 1: Attachment Type and Volumes </t>
  </si>
  <si>
    <t>Provincial Rate (2018)</t>
  </si>
  <si>
    <t>Key Parameters</t>
  </si>
  <si>
    <t xml:space="preserve">Allocation Factor </t>
  </si>
  <si>
    <t>Default Allocation Factors to Third Party Attachers</t>
  </si>
  <si>
    <t>Direct Labour Cost</t>
  </si>
  <si>
    <t>Direct Material Cost</t>
  </si>
  <si>
    <t>Note</t>
  </si>
  <si>
    <t>Number of Non-Power Attachments</t>
  </si>
  <si>
    <t>Year 1 (2015/16)</t>
  </si>
  <si>
    <t>Year 2 (2016/17)</t>
  </si>
  <si>
    <t>Year 3 (2017/18)</t>
  </si>
  <si>
    <t xml:space="preserve">Application
(Forecast) </t>
  </si>
  <si>
    <t>Application</t>
  </si>
  <si>
    <t>LDC Allocations to Third Party Attachers</t>
  </si>
  <si>
    <t>brackets</t>
  </si>
  <si>
    <t>cross arms</t>
  </si>
  <si>
    <t>braces</t>
  </si>
  <si>
    <t>extension arms</t>
  </si>
  <si>
    <t>guards</t>
  </si>
  <si>
    <t>insulator pins</t>
  </si>
  <si>
    <t>suspension bolts</t>
  </si>
  <si>
    <t>transfomer racks and platforms</t>
  </si>
  <si>
    <t>anchors</t>
  </si>
  <si>
    <t>guy guards</t>
  </si>
  <si>
    <t>strain insulators</t>
  </si>
  <si>
    <t>excavation and back fill</t>
  </si>
  <si>
    <t>foundations</t>
  </si>
  <si>
    <t>paving</t>
  </si>
  <si>
    <t>permits for construction</t>
  </si>
  <si>
    <t>poles/pole material</t>
  </si>
  <si>
    <t>reinforcing and stuffing</t>
  </si>
  <si>
    <t xml:space="preserve">setting </t>
  </si>
  <si>
    <t>shaving</t>
  </si>
  <si>
    <t>tagging</t>
  </si>
  <si>
    <t>Gross Book Value of Poles - Account 1830</t>
  </si>
  <si>
    <t>Net Book Value, per pole</t>
  </si>
  <si>
    <t>Number of poles</t>
  </si>
  <si>
    <t>GDP-IPI</t>
  </si>
  <si>
    <t>Other support services costs</t>
  </si>
  <si>
    <t>Depreciation expense (net of power fixture costs)</t>
  </si>
  <si>
    <t xml:space="preserve">Rate Methodology </t>
  </si>
  <si>
    <t>Inventory / direct purchases</t>
  </si>
  <si>
    <t>Accumulated Depreciation - Account 1830</t>
  </si>
  <si>
    <t>Capital Carrying Costs</t>
  </si>
  <si>
    <t>Indirect Cost</t>
  </si>
  <si>
    <t>Total Direct Costs</t>
  </si>
  <si>
    <t>Hydro One</t>
  </si>
  <si>
    <t>Hydro Ottawa</t>
  </si>
  <si>
    <t>Horizon</t>
  </si>
  <si>
    <t>Toronto Hydro</t>
  </si>
  <si>
    <t>London Hydro</t>
  </si>
  <si>
    <t>Pole Population</t>
  </si>
  <si>
    <t xml:space="preserve">Direct Cost </t>
  </si>
  <si>
    <t>Maintenance of Poles, Towers and Fixtures (USoA 5120) per pole</t>
  </si>
  <si>
    <t>GIS tracking costs</t>
  </si>
  <si>
    <t>Permit processing costs</t>
  </si>
  <si>
    <t>Definitions</t>
  </si>
  <si>
    <t>Pale green cells represent user input cells.</t>
  </si>
  <si>
    <t>Calculation of Wireline Pole Attachment Charge</t>
  </si>
  <si>
    <t>Gross Book Value of Poles [USoA 1830]</t>
  </si>
  <si>
    <t>Maintenance cost, per pole</t>
  </si>
  <si>
    <t>Depreciation Rate %</t>
  </si>
  <si>
    <t>Pre-tax WACC %</t>
  </si>
  <si>
    <t>n/a</t>
  </si>
  <si>
    <t>Carrying costs, per pole</t>
  </si>
  <si>
    <t>Total Indirect Costs</t>
  </si>
  <si>
    <t>Allocation Factor, with 1.3 attachers</t>
  </si>
  <si>
    <t>Table 6:  Net Book Value, per pole</t>
  </si>
  <si>
    <t>Net Embedded Cost (USoA 1830 less accumulated depreciation) per pole</t>
  </si>
  <si>
    <t>Gross Book Value (USoA 1830) per pole</t>
  </si>
  <si>
    <t>Net Book Value of Poles [USoA 1830 less accumulated depreciation]</t>
  </si>
  <si>
    <t>Net Embedded Cost, per pole (net of power fixture costs)</t>
  </si>
  <si>
    <t>Table 7:  Depreciation expense</t>
  </si>
  <si>
    <t>Method of depreciation</t>
  </si>
  <si>
    <t>Depreciation rate %</t>
  </si>
  <si>
    <t>Table 8:  Pole Maintenance expense</t>
  </si>
  <si>
    <t>Attacher Data and Pole Population</t>
  </si>
  <si>
    <t>Power Deduction Factor</t>
  </si>
  <si>
    <t>Source of Data</t>
  </si>
  <si>
    <t>Pole Related (Common) Costs</t>
  </si>
  <si>
    <t>Power Fixture Costs (Only)</t>
  </si>
  <si>
    <t>Direct Costing Inputs</t>
  </si>
  <si>
    <t>Indirect Costing Inputs</t>
  </si>
  <si>
    <t>Pole Maintenance Costs - Account 5120</t>
  </si>
  <si>
    <t>Pole Maintenance, per pole</t>
  </si>
  <si>
    <t>Allocation to Third Parties (default)</t>
  </si>
  <si>
    <t>Third Party Allocation of Maintenance Costs, per pole</t>
  </si>
  <si>
    <t>Type of Power Circuit</t>
  </si>
  <si>
    <t>Estimated Total Cost, per pole</t>
  </si>
  <si>
    <t xml:space="preserve"># poles </t>
  </si>
  <si>
    <t>Estimated Common Cost per pole</t>
  </si>
  <si>
    <t>Estimated Power Only Costs per pole</t>
  </si>
  <si>
    <t>Total Common Cost</t>
  </si>
  <si>
    <t xml:space="preserve">a = c + d </t>
  </si>
  <si>
    <t>b</t>
  </si>
  <si>
    <t>c</t>
  </si>
  <si>
    <t>d</t>
  </si>
  <si>
    <t>c * b</t>
  </si>
  <si>
    <t>Total Power Only Fixture Costs</t>
  </si>
  <si>
    <t>d * b</t>
  </si>
  <si>
    <t>Ratios</t>
  </si>
  <si>
    <t>Total costs</t>
  </si>
  <si>
    <t>Single phase primary</t>
  </si>
  <si>
    <t>Two phase primary</t>
  </si>
  <si>
    <t>Three phase primary</t>
  </si>
  <si>
    <t>The capital cost of a distribution pole includes the cost of installing a bare pole.  This includes the net embedded cost of poles applicable to third party telecom attachers (USoA #1830 - Poles, Towers and Fixtures less accumulated depreciation, multiplied by a power deduction factor).</t>
  </si>
  <si>
    <t>Pole maintenance costs represent the costs of the distributor's activities to maintain the structural integrity of its distribution poles, which include pole testing, repairs and straightening. Maintenance costs include an allocation of costs from USoA #5120 - Maintenance of Poles, Towers and Fixtures and USoA #5135 - Overhead Distribution Lines and Feeders - Right of Way, that are applicable to third party telecom attachers.</t>
  </si>
  <si>
    <t>Equal Sharing Allocation Factor</t>
  </si>
  <si>
    <t>The depreciation rate relates to the distributor's return of the distribution pole.</t>
  </si>
  <si>
    <t>The pre-tax weighted cost of capital is used to determine the distributor's return on the distribution pole.</t>
  </si>
  <si>
    <t>[1]</t>
  </si>
  <si>
    <t>[2]</t>
  </si>
  <si>
    <r>
      <t xml:space="preserve">Rate Charged </t>
    </r>
    <r>
      <rPr>
        <sz val="11"/>
        <rFont val="Arial"/>
        <family val="2"/>
      </rPr>
      <t>($/attacher)</t>
    </r>
  </si>
  <si>
    <t>[3]</t>
  </si>
  <si>
    <t>[4]</t>
  </si>
  <si>
    <t>[5]</t>
  </si>
  <si>
    <t>[6]</t>
  </si>
  <si>
    <t>Period of Data in Provincial Rate</t>
  </si>
  <si>
    <t>The classification of costs in Account 1830 has been proposed by the Pole Attachment Working Group (PAWG) consultation (EB-2015-0304) as follows:</t>
  </si>
  <si>
    <t>Average Number of Attacher</t>
  </si>
  <si>
    <t>Table 10:  Classification of Costs in USoA 1830</t>
  </si>
  <si>
    <t>Table 10-a:  Costs by Power Circuit</t>
  </si>
  <si>
    <t xml:space="preserve">[1] </t>
  </si>
  <si>
    <t xml:space="preserve">Direct Labour </t>
  </si>
  <si>
    <t xml:space="preserve">Direct Materials </t>
  </si>
  <si>
    <t xml:space="preserve">Other </t>
  </si>
  <si>
    <t>Notes or Rationale for Change</t>
  </si>
  <si>
    <t>Pole Count and Attachers from Nordicity's expert report</t>
  </si>
  <si>
    <t>Gross Book Values from Nordicity's expert report</t>
  </si>
  <si>
    <t>Hybrid Equal Sharing Methodology from Nordicity's expert report</t>
  </si>
  <si>
    <t>OEB's inflation factor for the incentive rate setting under Price Cap IRs and Annual Index Plans.</t>
  </si>
  <si>
    <t>6-year weighted average using figures in Nordicity's expert report</t>
  </si>
  <si>
    <t>Field Verification, per pole</t>
  </si>
  <si>
    <t>Total labour cost</t>
  </si>
  <si>
    <t>Total vehicle time costs</t>
  </si>
  <si>
    <t>Total Cost of Wires Down</t>
  </si>
  <si>
    <t>Total Cost of Field Verification</t>
  </si>
  <si>
    <t>Total Cost of Trees on Wires</t>
  </si>
  <si>
    <t>Total Cost of Wires Down, per pole</t>
  </si>
  <si>
    <t>Total Cost of Trees on Wires, per pole</t>
  </si>
  <si>
    <t>Total Cost of Field Verification, per pole</t>
  </si>
  <si>
    <t>A pole attachment is any third party attachment to a distribution pole.</t>
  </si>
  <si>
    <t>Total Pole Maintenance Expense</t>
  </si>
  <si>
    <t>2018 Pole Attachment Charge (effective Jan. 1, 2019)</t>
  </si>
  <si>
    <t>Pole Attachment Charge (2015)</t>
  </si>
  <si>
    <t>Distributor Allocations</t>
  </si>
  <si>
    <t>Administration cost, per attacher</t>
  </si>
  <si>
    <t>Breakdown of costs from Pole Attachment Consultation (EB-2015-0304)</t>
  </si>
  <si>
    <r>
      <t>Table 4:  Administration Costs</t>
    </r>
    <r>
      <rPr>
        <b/>
        <sz val="12"/>
        <rFont val="Arial"/>
        <family val="2"/>
      </rPr>
      <t xml:space="preserve"> (sub-account)</t>
    </r>
  </si>
  <si>
    <t>Pole Inspection Costs  (sub-account)</t>
  </si>
  <si>
    <t>Pole Replacement Costs (sub-account)</t>
  </si>
  <si>
    <t>Pole Attachment Charge (effective Jan. 1, 2019)</t>
  </si>
  <si>
    <t>OEB's RRR records</t>
  </si>
  <si>
    <t>Provincial Rate</t>
  </si>
  <si>
    <t>Pole Maintenance [USoA 5120]</t>
  </si>
  <si>
    <t>Net Book Value, per pole (net of power fixture costs)</t>
  </si>
  <si>
    <t>Net Book Value and Power Deduction Factor from Nordicity's expert report</t>
  </si>
  <si>
    <t>Submitted by Hydro One, Hydro Ottawa and Toronto Hydro in past proceedings (2013-2015)</t>
  </si>
  <si>
    <t>Appendix:  Breakdown of Provincial Wireline Pole Attachment Charge</t>
  </si>
  <si>
    <t>Net Book Value, per pole (after power deduction)</t>
  </si>
  <si>
    <t>Useful life of poles (years)</t>
  </si>
  <si>
    <t>Please provide a percent breakdown of the following cost components:</t>
  </si>
  <si>
    <t>Pole related costs</t>
  </si>
  <si>
    <t>Power fixture costs</t>
  </si>
  <si>
    <r>
      <rPr>
        <b/>
        <sz val="12"/>
        <color theme="1"/>
        <rFont val="Arial"/>
        <family val="2"/>
      </rPr>
      <t xml:space="preserve">Instructions: </t>
    </r>
    <r>
      <rPr>
        <sz val="12"/>
        <color theme="1"/>
        <rFont val="Arial"/>
        <family val="2"/>
      </rPr>
      <t xml:space="preserve"> If a change to the default allocation of 15% power deduction is proposed, please complete Table 10-a on the costs by circuit configuration separating out common and power-only fixture costs, and provide detailed tables on construction costs from sample work orders for the distributor's typical pole designs.  Please provide any additional analysis in a new tab.
HONI's methodology to confirm the 15% power deduction factor was undertaken in 3 steps: 1) For each pole design, the labour hours of installation for each work order activity was used to determine a ratio to allocate costs for the 'pole' vs. 'power fixtures'.  These ratios were used to separate out any common cost of labour, vehicle (truck) and work equipment into 'power' vs. 'pole' cost categories.  2) Material costs can similarly be divided out, using the established ratios; contractor costs for installing the pole were pole related.  3) Common and power only costs were weighted by the proportion of poles that have different circuit configurations.</t>
    </r>
  </si>
  <si>
    <t>The total number of poles refers to in-service poles with wireline attachments in the distributor's service territory.</t>
  </si>
  <si>
    <t xml:space="preserve">The allocation factor is based on ratio of space used between the pole owner and third party attacher to determine the appropriate proportion of common costs that each attacher pays per pole.  The allocation factor accordingly apportions the common costs to each third party attacher on the distribution pole.  </t>
  </si>
  <si>
    <t>Maintenance, per pole</t>
  </si>
  <si>
    <t>Depreciation expense, per pole</t>
  </si>
  <si>
    <r>
      <rPr>
        <b/>
        <sz val="12"/>
        <color theme="1"/>
        <rFont val="Arial"/>
        <family val="2"/>
      </rPr>
      <t xml:space="preserve">Instructions:  </t>
    </r>
    <r>
      <rPr>
        <sz val="12"/>
        <color theme="1"/>
        <rFont val="Arial"/>
        <family val="2"/>
      </rPr>
      <t xml:space="preserve">This workform provides a template for distributors to display and report information in a consistent and standardized format, if a distributor specific charge is requested for approval.  Please complete Tabs 1 to 4 of this work form, and Tab 4-a if applicable, in order to apply for a variance to the province-wide pole attachment charge at time of rebasing. The costing inputs underpinning direct costs are linked to Tab 3, and those underpinning indirect costs are linked to Tab 4.  Attacher and pole population information is requested in Tab 2.  
The majority of information in Summary Tab 1 is linked to other spreadsheets and is intended to provide an overview of distributor-specific information pertinent to the calculation of the pole attachment charge.  Please refer to the comments for further guidance on completing the workform.  </t>
    </r>
  </si>
  <si>
    <t>Straight Line</t>
  </si>
  <si>
    <t>EB-2017-0049</t>
  </si>
</sst>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5" formatCode="&quot;$&quot;#,##0_);\(&quot;$&quot;#,##0\)"/>
    <numFmt numFmtId="44" formatCode="_(&quot;$&quot;* #,##0.00_);_(&quot;$&quot;* \(#,##0.00\);_(&quot;$&quot;* &quot;-&quot;??_);_(@_)"/>
    <numFmt numFmtId="43" formatCode="_(* #,##0.00_);_(* \(#,##0.00\);_(* &quot;-&quot;??_);_(@_)"/>
    <numFmt numFmtId="164" formatCode="_-&quot;$&quot;* #,##0.00_-;\-&quot;$&quot;* #,##0.00_-;_-&quot;$&quot;* &quot;-&quot;??_-;_-@_-"/>
    <numFmt numFmtId="165" formatCode="_-* #,##0.00_-;\-* #,##0.00_-;_-* &quot;-&quot;??_-;_-@_-"/>
    <numFmt numFmtId="166" formatCode="_-* #,##0_-;\-* #,##0_-;_-* &quot;-&quot;??_-;_-@_-"/>
    <numFmt numFmtId="167" formatCode="_-* #,##0.0_-;\-* #,##0.0_-;_-* &quot;-&quot;??_-;_-@_-"/>
    <numFmt numFmtId="168" formatCode="_(* #,##0.0_);_(* \(#,##0.0\);_(* &quot;-&quot;??_);_(@_)"/>
    <numFmt numFmtId="169" formatCode="#,##0.0"/>
    <numFmt numFmtId="170" formatCode="mm/dd/yyyy"/>
    <numFmt numFmtId="171" formatCode="0\-0"/>
    <numFmt numFmtId="172" formatCode="##\-#"/>
    <numFmt numFmtId="173" formatCode="_(* #,##0_);_(* \(#,##0\);_(* &quot;-&quot;??_);_(@_)"/>
    <numFmt numFmtId="174" formatCode="&quot;£ &quot;#,##0.00;[Red]\-&quot;£ &quot;#,##0.00"/>
    <numFmt numFmtId="175" formatCode="_-&quot;$&quot;* #,##0_-;\-&quot;$&quot;* #,##0_-;_-&quot;$&quot;* &quot;-&quot;??_-;_-@_-"/>
    <numFmt numFmtId="176" formatCode="&quot;$&quot;#,##0.00"/>
  </numFmts>
  <fonts count="67" x14ac:knownFonts="1">
    <font>
      <sz val="11"/>
      <color theme="1"/>
      <name val="Calibri"/>
      <family val="2"/>
      <scheme val="minor"/>
    </font>
    <font>
      <sz val="11"/>
      <color theme="1"/>
      <name val="Calibri"/>
      <family val="2"/>
      <scheme val="minor"/>
    </font>
    <font>
      <sz val="11"/>
      <color theme="1"/>
      <name val="Arial"/>
      <family val="2"/>
    </font>
    <font>
      <b/>
      <sz val="11"/>
      <color theme="1"/>
      <name val="Arial"/>
      <family val="2"/>
    </font>
    <font>
      <sz val="12"/>
      <color theme="1"/>
      <name val="Arial"/>
      <family val="2"/>
    </font>
    <font>
      <b/>
      <sz val="16"/>
      <color theme="1"/>
      <name val="Arial"/>
      <family val="2"/>
    </font>
    <font>
      <b/>
      <sz val="12"/>
      <color theme="1"/>
      <name val="Arial"/>
      <family val="2"/>
    </font>
    <font>
      <b/>
      <sz val="12"/>
      <color theme="0"/>
      <name val="Arial"/>
      <family val="2"/>
    </font>
    <font>
      <u/>
      <sz val="12"/>
      <color theme="1"/>
      <name val="Arial"/>
      <family val="2"/>
    </font>
    <font>
      <sz val="12"/>
      <color rgb="FF000000"/>
      <name val="Arial"/>
      <family val="2"/>
    </font>
    <font>
      <i/>
      <sz val="12"/>
      <name val="Arial"/>
      <family val="2"/>
    </font>
    <font>
      <sz val="9"/>
      <color indexed="81"/>
      <name val="Tahoma"/>
      <family val="2"/>
    </font>
    <font>
      <b/>
      <sz val="9"/>
      <color indexed="81"/>
      <name val="Tahoma"/>
      <family val="2"/>
    </font>
    <font>
      <sz val="11"/>
      <name val="Arial"/>
      <family val="2"/>
    </font>
    <font>
      <sz val="12"/>
      <name val="Arial"/>
      <family val="2"/>
    </font>
    <font>
      <sz val="12"/>
      <color theme="1"/>
      <name val="Calibri"/>
      <family val="2"/>
      <scheme val="minor"/>
    </font>
    <font>
      <sz val="12"/>
      <name val="Calibri"/>
      <family val="2"/>
      <scheme val="minor"/>
    </font>
    <font>
      <b/>
      <sz val="14"/>
      <color theme="1"/>
      <name val="Arial"/>
      <family val="2"/>
    </font>
    <font>
      <b/>
      <sz val="12"/>
      <name val="Arial"/>
      <family val="2"/>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1"/>
      <color theme="1"/>
      <name val="Arial"/>
      <family val="2"/>
    </font>
    <font>
      <i/>
      <sz val="12"/>
      <color theme="1"/>
      <name val="Arial"/>
      <family val="2"/>
    </font>
    <font>
      <sz val="10"/>
      <name val="Arial"/>
      <family val="2"/>
    </font>
    <font>
      <sz val="8"/>
      <name val="Arial"/>
      <family val="2"/>
    </font>
    <font>
      <b/>
      <sz val="10"/>
      <name val="Arial"/>
      <family val="2"/>
    </font>
    <font>
      <b/>
      <u/>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1"/>
      <name val="Arial"/>
      <family val="2"/>
    </font>
    <font>
      <b/>
      <sz val="18"/>
      <color theme="3"/>
      <name val="Cambria"/>
      <family val="2"/>
      <scheme val="major"/>
    </font>
    <font>
      <u/>
      <sz val="14"/>
      <color theme="1"/>
      <name val="Arial"/>
      <family val="2"/>
    </font>
    <font>
      <b/>
      <u/>
      <sz val="12"/>
      <color theme="1"/>
      <name val="Arial"/>
      <family val="2"/>
    </font>
    <font>
      <b/>
      <sz val="12"/>
      <name val="Calibri"/>
      <family val="2"/>
      <scheme val="minor"/>
    </font>
    <font>
      <b/>
      <i/>
      <sz val="10"/>
      <name val="Arial"/>
      <family val="2"/>
    </font>
    <font>
      <b/>
      <u/>
      <sz val="11"/>
      <color theme="1"/>
      <name val="Arial"/>
      <family val="2"/>
    </font>
    <font>
      <b/>
      <u/>
      <sz val="12"/>
      <name val="Arial"/>
      <family val="2"/>
    </font>
    <font>
      <sz val="9"/>
      <color indexed="81"/>
      <name val="Tahoma"/>
      <charset val="1"/>
    </font>
    <font>
      <b/>
      <sz val="9"/>
      <color indexed="81"/>
      <name val="Tahoma"/>
      <charset val="1"/>
    </font>
  </fonts>
  <fills count="62">
    <fill>
      <patternFill patternType="none"/>
    </fill>
    <fill>
      <patternFill patternType="gray125"/>
    </fill>
    <fill>
      <patternFill patternType="solid">
        <fgColor theme="1"/>
        <bgColor indexed="64"/>
      </patternFill>
    </fill>
    <fill>
      <patternFill patternType="solid">
        <fgColor theme="0"/>
        <bgColor indexed="64"/>
      </patternFill>
    </fill>
    <fill>
      <patternFill patternType="solid">
        <fgColor theme="6" tint="0.799981688894314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4" tint="0.7999816888943144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22"/>
        <bgColor indexed="64"/>
      </patternFill>
    </fill>
    <fill>
      <patternFill patternType="solid">
        <fgColor indexed="26"/>
        <bgColor indexed="64"/>
      </patternFill>
    </fill>
    <fill>
      <patternFill patternType="solid">
        <fgColor theme="0" tint="-4.9989318521683403E-2"/>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thin">
        <color indexed="64"/>
      </bottom>
      <diagonal/>
    </border>
    <border>
      <left/>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diagonal/>
    </border>
    <border>
      <left/>
      <right/>
      <top/>
      <bottom style="thin">
        <color theme="0"/>
      </bottom>
      <diagonal/>
    </border>
    <border>
      <left style="thin">
        <color indexed="64"/>
      </left>
      <right/>
      <top style="thin">
        <color indexed="64"/>
      </top>
      <bottom/>
      <diagonal/>
    </border>
    <border>
      <left style="thin">
        <color indexed="64"/>
      </left>
      <right/>
      <top/>
      <bottom/>
      <diagonal/>
    </border>
    <border>
      <left style="thin">
        <color indexed="64"/>
      </left>
      <right style="thin">
        <color indexed="64"/>
      </right>
      <top/>
      <bottom/>
      <diagonal/>
    </border>
    <border>
      <left/>
      <right/>
      <top style="thin">
        <color indexed="64"/>
      </top>
      <bottom style="double">
        <color indexed="64"/>
      </bottom>
      <diagonal/>
    </border>
  </borders>
  <cellStyleXfs count="147">
    <xf numFmtId="0" fontId="0" fillId="0" borderId="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9" fontId="1" fillId="0" borderId="0" applyFont="0" applyFill="0" applyBorder="0" applyAlignment="0" applyProtection="0"/>
    <xf numFmtId="0" fontId="36" fillId="0" borderId="0"/>
    <xf numFmtId="0" fontId="40" fillId="37" borderId="0" applyNumberFormat="0" applyBorder="0" applyAlignment="0" applyProtection="0"/>
    <xf numFmtId="0" fontId="40" fillId="38" borderId="0" applyNumberFormat="0" applyBorder="0" applyAlignment="0" applyProtection="0"/>
    <xf numFmtId="0" fontId="40" fillId="39" borderId="0" applyNumberFormat="0" applyBorder="0" applyAlignment="0" applyProtection="0"/>
    <xf numFmtId="0" fontId="40" fillId="40" borderId="0" applyNumberFormat="0" applyBorder="0" applyAlignment="0" applyProtection="0"/>
    <xf numFmtId="0" fontId="40" fillId="41" borderId="0" applyNumberFormat="0" applyBorder="0" applyAlignment="0" applyProtection="0"/>
    <xf numFmtId="0" fontId="40" fillId="42" borderId="0" applyNumberFormat="0" applyBorder="0" applyAlignment="0" applyProtection="0"/>
    <xf numFmtId="0" fontId="40" fillId="43" borderId="0" applyNumberFormat="0" applyBorder="0" applyAlignment="0" applyProtection="0"/>
    <xf numFmtId="0" fontId="40" fillId="44" borderId="0" applyNumberFormat="0" applyBorder="0" applyAlignment="0" applyProtection="0"/>
    <xf numFmtId="0" fontId="40" fillId="45" borderId="0" applyNumberFormat="0" applyBorder="0" applyAlignment="0" applyProtection="0"/>
    <xf numFmtId="0" fontId="40" fillId="40" borderId="0" applyNumberFormat="0" applyBorder="0" applyAlignment="0" applyProtection="0"/>
    <xf numFmtId="0" fontId="40" fillId="43" borderId="0" applyNumberFormat="0" applyBorder="0" applyAlignment="0" applyProtection="0"/>
    <xf numFmtId="0" fontId="40" fillId="46" borderId="0" applyNumberFormat="0" applyBorder="0" applyAlignment="0" applyProtection="0"/>
    <xf numFmtId="0" fontId="41" fillId="47" borderId="0" applyNumberFormat="0" applyBorder="0" applyAlignment="0" applyProtection="0"/>
    <xf numFmtId="0" fontId="41" fillId="44" borderId="0" applyNumberFormat="0" applyBorder="0" applyAlignment="0" applyProtection="0"/>
    <xf numFmtId="0" fontId="41" fillId="45" borderId="0" applyNumberFormat="0" applyBorder="0" applyAlignment="0" applyProtection="0"/>
    <xf numFmtId="0" fontId="41" fillId="48" borderId="0" applyNumberFormat="0" applyBorder="0" applyAlignment="0" applyProtection="0"/>
    <xf numFmtId="0" fontId="41" fillId="49" borderId="0" applyNumberFormat="0" applyBorder="0" applyAlignment="0" applyProtection="0"/>
    <xf numFmtId="0" fontId="41" fillId="50" borderId="0" applyNumberFormat="0" applyBorder="0" applyAlignment="0" applyProtection="0"/>
    <xf numFmtId="0" fontId="41" fillId="51" borderId="0" applyNumberFormat="0" applyBorder="0" applyAlignment="0" applyProtection="0"/>
    <xf numFmtId="0" fontId="41" fillId="52" borderId="0" applyNumberFormat="0" applyBorder="0" applyAlignment="0" applyProtection="0"/>
    <xf numFmtId="0" fontId="41" fillId="53" borderId="0" applyNumberFormat="0" applyBorder="0" applyAlignment="0" applyProtection="0"/>
    <xf numFmtId="0" fontId="41" fillId="48" borderId="0" applyNumberFormat="0" applyBorder="0" applyAlignment="0" applyProtection="0"/>
    <xf numFmtId="0" fontId="41" fillId="49" borderId="0" applyNumberFormat="0" applyBorder="0" applyAlignment="0" applyProtection="0"/>
    <xf numFmtId="0" fontId="41" fillId="54" borderId="0" applyNumberFormat="0" applyBorder="0" applyAlignment="0" applyProtection="0"/>
    <xf numFmtId="0" fontId="42" fillId="38" borderId="0" applyNumberFormat="0" applyBorder="0" applyAlignment="0" applyProtection="0"/>
    <xf numFmtId="0" fontId="43" fillId="55" borderId="13" applyNumberFormat="0" applyAlignment="0" applyProtection="0"/>
    <xf numFmtId="0" fontId="44" fillId="56" borderId="14" applyNumberFormat="0" applyAlignment="0" applyProtection="0"/>
    <xf numFmtId="165" fontId="36" fillId="0" borderId="0" applyFont="0" applyFill="0" applyBorder="0" applyAlignment="0" applyProtection="0"/>
    <xf numFmtId="164" fontId="36" fillId="0" borderId="0" applyFont="0" applyFill="0" applyBorder="0" applyAlignment="0" applyProtection="0"/>
    <xf numFmtId="0" fontId="45" fillId="0" borderId="0" applyNumberFormat="0" applyFill="0" applyBorder="0" applyAlignment="0" applyProtection="0"/>
    <xf numFmtId="0" fontId="46" fillId="39" borderId="0" applyNumberFormat="0" applyBorder="0" applyAlignment="0" applyProtection="0"/>
    <xf numFmtId="0" fontId="47" fillId="0" borderId="15" applyNumberFormat="0" applyFill="0" applyAlignment="0" applyProtection="0"/>
    <xf numFmtId="0" fontId="48" fillId="0" borderId="16" applyNumberFormat="0" applyFill="0" applyAlignment="0" applyProtection="0"/>
    <xf numFmtId="0" fontId="49" fillId="0" borderId="17" applyNumberFormat="0" applyFill="0" applyAlignment="0" applyProtection="0"/>
    <xf numFmtId="0" fontId="49" fillId="0" borderId="0" applyNumberFormat="0" applyFill="0" applyBorder="0" applyAlignment="0" applyProtection="0"/>
    <xf numFmtId="0" fontId="50" fillId="42" borderId="13" applyNumberFormat="0" applyAlignment="0" applyProtection="0"/>
    <xf numFmtId="0" fontId="51" fillId="0" borderId="18" applyNumberFormat="0" applyFill="0" applyAlignment="0" applyProtection="0"/>
    <xf numFmtId="0" fontId="52" fillId="57" borderId="0" applyNumberFormat="0" applyBorder="0" applyAlignment="0" applyProtection="0"/>
    <xf numFmtId="0" fontId="36" fillId="58" borderId="19" applyNumberFormat="0" applyFont="0" applyAlignment="0" applyProtection="0"/>
    <xf numFmtId="0" fontId="53" fillId="55" borderId="20" applyNumberFormat="0" applyAlignment="0" applyProtection="0"/>
    <xf numFmtId="9" fontId="36" fillId="0" borderId="0" applyFont="0" applyFill="0" applyBorder="0" applyAlignment="0" applyProtection="0"/>
    <xf numFmtId="0" fontId="54" fillId="0" borderId="0" applyNumberFormat="0" applyFill="0" applyBorder="0" applyAlignment="0" applyProtection="0"/>
    <xf numFmtId="0" fontId="55" fillId="0" borderId="21" applyNumberFormat="0" applyFill="0" applyAlignment="0" applyProtection="0"/>
    <xf numFmtId="0" fontId="56" fillId="0" borderId="0" applyNumberFormat="0" applyFill="0" applyBorder="0" applyAlignment="0" applyProtection="0"/>
    <xf numFmtId="0" fontId="36" fillId="0" borderId="0"/>
    <xf numFmtId="0" fontId="58" fillId="0" borderId="0" applyNumberFormat="0" applyFill="0" applyBorder="0" applyAlignment="0" applyProtection="0"/>
    <xf numFmtId="0" fontId="20" fillId="0" borderId="5" applyNumberFormat="0" applyFill="0" applyAlignment="0" applyProtection="0"/>
    <xf numFmtId="0" fontId="19" fillId="0" borderId="4" applyNumberFormat="0" applyFill="0" applyAlignment="0" applyProtection="0"/>
    <xf numFmtId="0" fontId="1" fillId="0" borderId="0"/>
    <xf numFmtId="0" fontId="21" fillId="0" borderId="6" applyNumberFormat="0" applyFill="0" applyAlignment="0" applyProtection="0"/>
    <xf numFmtId="0" fontId="21" fillId="0" borderId="0" applyNumberFormat="0" applyFill="0" applyBorder="0" applyAlignment="0" applyProtection="0"/>
    <xf numFmtId="0" fontId="22" fillId="5" borderId="0" applyNumberFormat="0" applyBorder="0" applyAlignment="0" applyProtection="0"/>
    <xf numFmtId="0" fontId="23" fillId="6" borderId="0" applyNumberFormat="0" applyBorder="0" applyAlignment="0" applyProtection="0"/>
    <xf numFmtId="0" fontId="24" fillId="7" borderId="0" applyNumberFormat="0" applyBorder="0" applyAlignment="0" applyProtection="0"/>
    <xf numFmtId="0" fontId="25" fillId="8" borderId="7" applyNumberFormat="0" applyAlignment="0" applyProtection="0"/>
    <xf numFmtId="0" fontId="26" fillId="9" borderId="8" applyNumberFormat="0" applyAlignment="0" applyProtection="0"/>
    <xf numFmtId="0" fontId="27" fillId="9" borderId="7" applyNumberFormat="0" applyAlignment="0" applyProtection="0"/>
    <xf numFmtId="0" fontId="28" fillId="0" borderId="9" applyNumberFormat="0" applyFill="0" applyAlignment="0" applyProtection="0"/>
    <xf numFmtId="0" fontId="29" fillId="10" borderId="10" applyNumberFormat="0" applyAlignment="0" applyProtection="0"/>
    <xf numFmtId="0" fontId="30" fillId="0" borderId="0" applyNumberFormat="0" applyFill="0" applyBorder="0" applyAlignment="0" applyProtection="0"/>
    <xf numFmtId="0" fontId="1" fillId="11" borderId="11" applyNumberFormat="0" applyFont="0" applyAlignment="0" applyProtection="0"/>
    <xf numFmtId="0" fontId="31" fillId="0" borderId="0" applyNumberFormat="0" applyFill="0" applyBorder="0" applyAlignment="0" applyProtection="0"/>
    <xf numFmtId="0" fontId="32" fillId="0" borderId="12" applyNumberFormat="0" applyFill="0" applyAlignment="0" applyProtection="0"/>
    <xf numFmtId="0" fontId="33"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33" fillId="15" borderId="0" applyNumberFormat="0" applyBorder="0" applyAlignment="0" applyProtection="0"/>
    <xf numFmtId="0" fontId="33"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33" fillId="19" borderId="0" applyNumberFormat="0" applyBorder="0" applyAlignment="0" applyProtection="0"/>
    <xf numFmtId="0" fontId="33"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33" fillId="23" borderId="0" applyNumberFormat="0" applyBorder="0" applyAlignment="0" applyProtection="0"/>
    <xf numFmtId="0" fontId="33"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33" fillId="27" borderId="0" applyNumberFormat="0" applyBorder="0" applyAlignment="0" applyProtection="0"/>
    <xf numFmtId="0" fontId="33"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33" fillId="31" borderId="0" applyNumberFormat="0" applyBorder="0" applyAlignment="0" applyProtection="0"/>
    <xf numFmtId="0" fontId="33"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33" fillId="35" borderId="0" applyNumberFormat="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8" fontId="36" fillId="0" borderId="0"/>
    <xf numFmtId="169" fontId="36" fillId="0" borderId="0"/>
    <xf numFmtId="168" fontId="36" fillId="0" borderId="0"/>
    <xf numFmtId="168" fontId="36" fillId="0" borderId="0"/>
    <xf numFmtId="168" fontId="36" fillId="0" borderId="0"/>
    <xf numFmtId="168" fontId="36" fillId="0" borderId="0"/>
    <xf numFmtId="170" fontId="36" fillId="0" borderId="0"/>
    <xf numFmtId="171" fontId="36" fillId="0" borderId="0"/>
    <xf numFmtId="170" fontId="36" fillId="0" borderId="0"/>
    <xf numFmtId="3" fontId="36" fillId="0" borderId="0" applyFont="0" applyFill="0" applyBorder="0" applyAlignment="0" applyProtection="0"/>
    <xf numFmtId="5" fontId="36" fillId="0" borderId="0" applyFont="0" applyFill="0" applyBorder="0" applyAlignment="0" applyProtection="0"/>
    <xf numFmtId="14" fontId="36" fillId="0" borderId="0" applyFont="0" applyFill="0" applyBorder="0" applyAlignment="0" applyProtection="0"/>
    <xf numFmtId="2" fontId="36" fillId="0" borderId="0" applyFont="0" applyFill="0" applyBorder="0" applyAlignment="0" applyProtection="0"/>
    <xf numFmtId="38" fontId="37" fillId="59" borderId="0" applyNumberFormat="0" applyBorder="0" applyAlignment="0" applyProtection="0"/>
    <xf numFmtId="10" fontId="37" fillId="60" borderId="1" applyNumberFormat="0" applyBorder="0" applyAlignment="0" applyProtection="0"/>
    <xf numFmtId="172" fontId="36" fillId="0" borderId="0"/>
    <xf numFmtId="173" fontId="36" fillId="0" borderId="0"/>
    <xf numFmtId="172" fontId="36" fillId="0" borderId="0"/>
    <xf numFmtId="172" fontId="36" fillId="0" borderId="0"/>
    <xf numFmtId="172" fontId="36" fillId="0" borderId="0"/>
    <xf numFmtId="172" fontId="36" fillId="0" borderId="0"/>
    <xf numFmtId="174" fontId="36" fillId="0" borderId="0"/>
    <xf numFmtId="10" fontId="36" fillId="0" borderId="0" applyFont="0" applyFill="0" applyBorder="0" applyAlignment="0" applyProtection="0"/>
    <xf numFmtId="0" fontId="1" fillId="0" borderId="0"/>
    <xf numFmtId="9" fontId="1" fillId="0" borderId="0" applyFont="0" applyFill="0" applyBorder="0" applyAlignment="0" applyProtection="0"/>
    <xf numFmtId="164" fontId="36"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0" fontId="1" fillId="0" borderId="0"/>
    <xf numFmtId="164"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36" fillId="0" borderId="0"/>
    <xf numFmtId="9" fontId="36" fillId="0" borderId="0" applyFont="0" applyFill="0" applyBorder="0" applyAlignment="0" applyProtection="0"/>
    <xf numFmtId="0" fontId="50" fillId="42" borderId="13" applyNumberFormat="0" applyAlignment="0" applyProtection="0"/>
    <xf numFmtId="9" fontId="36" fillId="0" borderId="0" applyFont="0" applyFill="0" applyBorder="0" applyAlignment="0" applyProtection="0"/>
    <xf numFmtId="0" fontId="36" fillId="0" borderId="0"/>
    <xf numFmtId="0" fontId="50" fillId="42" borderId="13" applyNumberFormat="0" applyAlignment="0" applyProtection="0"/>
    <xf numFmtId="0" fontId="36" fillId="0" borderId="0"/>
    <xf numFmtId="0" fontId="50" fillId="42" borderId="13" applyNumberFormat="0" applyAlignment="0" applyProtection="0"/>
    <xf numFmtId="9" fontId="36" fillId="0" borderId="0" applyFont="0" applyFill="0" applyBorder="0" applyAlignment="0" applyProtection="0"/>
    <xf numFmtId="43" fontId="62" fillId="0" borderId="0" applyFont="0" applyFill="0" applyBorder="0" applyAlignment="0" applyProtection="0"/>
    <xf numFmtId="0" fontId="36" fillId="0" borderId="0"/>
  </cellStyleXfs>
  <cellXfs count="393">
    <xf numFmtId="0" fontId="0" fillId="0" borderId="0" xfId="0"/>
    <xf numFmtId="0" fontId="2" fillId="3" borderId="0" xfId="0" applyFont="1" applyFill="1"/>
    <xf numFmtId="0" fontId="4" fillId="3" borderId="0" xfId="0" applyFont="1" applyFill="1" applyAlignment="1">
      <alignment vertical="center"/>
    </xf>
    <xf numFmtId="0" fontId="4" fillId="3" borderId="0" xfId="0" applyFont="1" applyFill="1" applyAlignment="1">
      <alignment vertical="center" wrapText="1"/>
    </xf>
    <xf numFmtId="0" fontId="4" fillId="3" borderId="0" xfId="0" applyFont="1" applyFill="1"/>
    <xf numFmtId="0" fontId="4" fillId="3" borderId="1" xfId="0" applyFont="1" applyFill="1" applyBorder="1" applyAlignment="1">
      <alignment vertical="center"/>
    </xf>
    <xf numFmtId="0" fontId="4" fillId="3" borderId="1" xfId="0" applyFont="1" applyFill="1" applyBorder="1" applyAlignment="1">
      <alignment vertical="center" wrapText="1"/>
    </xf>
    <xf numFmtId="0" fontId="3" fillId="3" borderId="0" xfId="0" applyFont="1" applyFill="1"/>
    <xf numFmtId="0" fontId="6" fillId="3" borderId="0" xfId="0" applyFont="1" applyFill="1"/>
    <xf numFmtId="0" fontId="5" fillId="3" borderId="0" xfId="0" applyFont="1" applyFill="1" applyAlignment="1">
      <alignment vertical="center"/>
    </xf>
    <xf numFmtId="0" fontId="2" fillId="3" borderId="0" xfId="0" applyFont="1" applyFill="1" applyAlignment="1">
      <alignment vertical="center"/>
    </xf>
    <xf numFmtId="0" fontId="4" fillId="3" borderId="0" xfId="0" applyFont="1" applyFill="1" applyBorder="1"/>
    <xf numFmtId="0" fontId="4" fillId="3" borderId="0" xfId="0" applyFont="1" applyFill="1" applyAlignment="1">
      <alignment horizontal="center"/>
    </xf>
    <xf numFmtId="0" fontId="4" fillId="3" borderId="0" xfId="0" applyFont="1" applyFill="1" applyAlignment="1">
      <alignment horizontal="left"/>
    </xf>
    <xf numFmtId="165" fontId="2" fillId="3" borderId="0" xfId="0" applyNumberFormat="1" applyFont="1" applyFill="1"/>
    <xf numFmtId="164" fontId="6" fillId="3" borderId="1" xfId="3" applyFont="1" applyFill="1" applyBorder="1" applyAlignment="1">
      <alignment vertical="center"/>
    </xf>
    <xf numFmtId="164" fontId="4" fillId="3" borderId="1" xfId="3" applyFont="1" applyFill="1" applyBorder="1" applyAlignment="1">
      <alignment vertical="center"/>
    </xf>
    <xf numFmtId="0" fontId="0" fillId="3" borderId="0" xfId="0" applyFill="1"/>
    <xf numFmtId="0" fontId="6" fillId="3" borderId="0" xfId="0" applyFont="1" applyFill="1" applyAlignment="1">
      <alignment vertical="top"/>
    </xf>
    <xf numFmtId="0" fontId="14" fillId="3" borderId="1" xfId="0" applyFont="1" applyFill="1" applyBorder="1" applyAlignment="1">
      <alignment vertical="center" wrapText="1"/>
    </xf>
    <xf numFmtId="0" fontId="14" fillId="3" borderId="0" xfId="0" applyFont="1" applyFill="1" applyAlignment="1">
      <alignment vertical="center" wrapText="1"/>
    </xf>
    <xf numFmtId="164" fontId="9" fillId="3" borderId="1" xfId="3" applyFont="1" applyFill="1" applyBorder="1" applyAlignment="1">
      <alignment horizontal="left" vertical="center"/>
    </xf>
    <xf numFmtId="10" fontId="4" fillId="3" borderId="1" xfId="4" applyNumberFormat="1" applyFont="1" applyFill="1" applyBorder="1" applyAlignment="1">
      <alignment vertical="center"/>
    </xf>
    <xf numFmtId="0" fontId="8" fillId="3" borderId="0" xfId="0" applyFont="1" applyFill="1" applyAlignment="1">
      <alignment horizontal="center"/>
    </xf>
    <xf numFmtId="0" fontId="0" fillId="3" borderId="0" xfId="0" applyFill="1" applyAlignment="1">
      <alignment horizontal="center"/>
    </xf>
    <xf numFmtId="0" fontId="6" fillId="3" borderId="0" xfId="0" applyFont="1" applyFill="1" applyAlignment="1">
      <alignment horizontal="center"/>
    </xf>
    <xf numFmtId="0" fontId="18" fillId="3" borderId="0" xfId="0" applyFont="1" applyFill="1"/>
    <xf numFmtId="0" fontId="2" fillId="3" borderId="0" xfId="0" applyFont="1" applyFill="1" applyBorder="1"/>
    <xf numFmtId="0" fontId="4" fillId="3" borderId="0" xfId="0" applyFont="1" applyFill="1" applyBorder="1" applyAlignment="1">
      <alignment vertical="center"/>
    </xf>
    <xf numFmtId="0" fontId="0" fillId="3" borderId="0" xfId="0" applyFill="1" applyBorder="1"/>
    <xf numFmtId="0" fontId="10" fillId="3" borderId="0" xfId="0" applyFont="1" applyFill="1" applyBorder="1" applyAlignment="1">
      <alignment horizontal="center" vertical="center" wrapText="1"/>
    </xf>
    <xf numFmtId="0" fontId="4" fillId="3" borderId="0" xfId="0" applyFont="1" applyFill="1" applyBorder="1" applyAlignment="1">
      <alignment horizontal="center"/>
    </xf>
    <xf numFmtId="0" fontId="15" fillId="3" borderId="0" xfId="0" applyFont="1" applyFill="1" applyAlignment="1">
      <alignment horizontal="center"/>
    </xf>
    <xf numFmtId="0" fontId="4" fillId="3" borderId="0" xfId="0" applyFont="1" applyFill="1" applyAlignment="1">
      <alignment vertical="top"/>
    </xf>
    <xf numFmtId="0" fontId="4" fillId="3" borderId="0" xfId="0" applyFont="1" applyFill="1" applyAlignment="1">
      <alignment horizontal="center" vertical="top" wrapText="1"/>
    </xf>
    <xf numFmtId="0" fontId="4" fillId="3" borderId="0" xfId="0" applyFont="1" applyFill="1" applyAlignment="1">
      <alignment horizontal="center" vertical="top"/>
    </xf>
    <xf numFmtId="0" fontId="3" fillId="3" borderId="0" xfId="0" applyFont="1" applyFill="1" applyAlignment="1">
      <alignment horizontal="center" vertical="center"/>
    </xf>
    <xf numFmtId="0" fontId="4" fillId="3" borderId="0" xfId="0" applyFont="1" applyFill="1" applyBorder="1" applyAlignment="1">
      <alignment horizontal="left"/>
    </xf>
    <xf numFmtId="0" fontId="4" fillId="3" borderId="0" xfId="0" applyFont="1" applyFill="1" applyAlignment="1">
      <alignment horizontal="center" vertical="center"/>
    </xf>
    <xf numFmtId="0" fontId="4" fillId="3" borderId="0" xfId="0" applyFont="1" applyFill="1" applyAlignment="1">
      <alignment horizontal="center" vertical="center" wrapText="1"/>
    </xf>
    <xf numFmtId="0" fontId="6" fillId="3" borderId="0" xfId="0" applyFont="1" applyFill="1" applyAlignment="1">
      <alignment vertical="center"/>
    </xf>
    <xf numFmtId="0" fontId="36" fillId="4" borderId="1" xfId="140" applyFill="1" applyBorder="1"/>
    <xf numFmtId="0" fontId="36" fillId="0" borderId="1" xfId="140" applyBorder="1"/>
    <xf numFmtId="0" fontId="36" fillId="3" borderId="0" xfId="140" applyFill="1" applyAlignment="1">
      <alignment horizontal="left" wrapText="1"/>
    </xf>
    <xf numFmtId="164" fontId="4" fillId="3" borderId="0" xfId="3" applyFont="1" applyFill="1" applyBorder="1" applyAlignment="1">
      <alignment vertical="center"/>
    </xf>
    <xf numFmtId="0" fontId="3" fillId="3" borderId="0" xfId="5" applyFont="1" applyFill="1" applyAlignment="1" applyProtection="1">
      <alignment horizontal="left" vertical="center"/>
    </xf>
    <xf numFmtId="165" fontId="4" fillId="3" borderId="0" xfId="2" applyFont="1" applyFill="1" applyBorder="1"/>
    <xf numFmtId="0" fontId="39" fillId="3" borderId="0" xfId="140" applyFont="1" applyFill="1"/>
    <xf numFmtId="0" fontId="6" fillId="3" borderId="0" xfId="0" applyFont="1" applyFill="1" applyBorder="1"/>
    <xf numFmtId="0" fontId="36" fillId="36" borderId="1" xfId="140" applyFill="1" applyBorder="1"/>
    <xf numFmtId="0" fontId="60" fillId="3" borderId="0" xfId="0" applyFont="1" applyFill="1" applyAlignment="1">
      <alignment horizontal="left"/>
    </xf>
    <xf numFmtId="0" fontId="59" fillId="3" borderId="0" xfId="0" applyFont="1" applyFill="1" applyAlignment="1">
      <alignment horizontal="left"/>
    </xf>
    <xf numFmtId="0" fontId="2" fillId="3" borderId="0" xfId="0" applyFont="1" applyFill="1" applyAlignment="1">
      <alignment horizontal="center" vertical="center"/>
    </xf>
    <xf numFmtId="0" fontId="36" fillId="0" borderId="0" xfId="140"/>
    <xf numFmtId="0" fontId="36" fillId="0" borderId="0" xfId="140" applyAlignment="1">
      <alignment wrapText="1"/>
    </xf>
    <xf numFmtId="0" fontId="36" fillId="3" borderId="0" xfId="140" applyFill="1"/>
    <xf numFmtId="0" fontId="14" fillId="3" borderId="0" xfId="0" applyFont="1" applyFill="1" applyBorder="1" applyAlignment="1">
      <alignment horizontal="center" vertical="center" wrapText="1"/>
    </xf>
    <xf numFmtId="0" fontId="6" fillId="3" borderId="0" xfId="0" applyFont="1" applyFill="1" applyBorder="1" applyAlignment="1"/>
    <xf numFmtId="0" fontId="6" fillId="3" borderId="0" xfId="0" applyFont="1" applyFill="1" applyAlignment="1"/>
    <xf numFmtId="0" fontId="6" fillId="3" borderId="0" xfId="0" applyFont="1" applyFill="1" applyAlignment="1">
      <alignment horizontal="left"/>
    </xf>
    <xf numFmtId="0" fontId="15" fillId="3" borderId="1" xfId="0" applyFont="1" applyFill="1" applyBorder="1" applyAlignment="1">
      <alignment horizontal="center"/>
    </xf>
    <xf numFmtId="0" fontId="4" fillId="3" borderId="25" xfId="0" applyFont="1" applyFill="1" applyBorder="1"/>
    <xf numFmtId="0" fontId="4" fillId="3" borderId="24" xfId="0" applyFont="1" applyFill="1" applyBorder="1" applyAlignment="1">
      <alignment horizontal="center"/>
    </xf>
    <xf numFmtId="0" fontId="17" fillId="3" borderId="0" xfId="0" applyFont="1" applyFill="1" applyBorder="1"/>
    <xf numFmtId="0" fontId="4" fillId="3" borderId="22" xfId="0" applyFont="1" applyFill="1" applyBorder="1"/>
    <xf numFmtId="0" fontId="5" fillId="3" borderId="0" xfId="0" applyFont="1" applyFill="1"/>
    <xf numFmtId="0" fontId="4" fillId="3" borderId="0" xfId="0" applyFont="1" applyFill="1" applyBorder="1" applyAlignment="1">
      <alignment horizontal="center" vertical="center"/>
    </xf>
    <xf numFmtId="0" fontId="17" fillId="3" borderId="0" xfId="0" applyFont="1" applyFill="1" applyAlignment="1">
      <alignment horizontal="left"/>
    </xf>
    <xf numFmtId="0" fontId="4" fillId="3" borderId="29" xfId="0" applyFont="1" applyFill="1" applyBorder="1"/>
    <xf numFmtId="0" fontId="38" fillId="3" borderId="0" xfId="142" applyFont="1" applyFill="1" applyProtection="1">
      <protection locked="0"/>
    </xf>
    <xf numFmtId="0" fontId="36" fillId="3" borderId="0" xfId="140" applyFill="1" applyAlignment="1">
      <alignment horizontal="center"/>
    </xf>
    <xf numFmtId="0" fontId="60" fillId="3" borderId="0" xfId="0" applyFont="1" applyFill="1"/>
    <xf numFmtId="0" fontId="14" fillId="3" borderId="0" xfId="0" applyNumberFormat="1" applyFont="1" applyFill="1" applyBorder="1" applyAlignment="1">
      <alignment horizontal="center" vertical="center" wrapText="1"/>
    </xf>
    <xf numFmtId="0" fontId="6" fillId="3" borderId="0" xfId="0" applyFont="1" applyFill="1" applyBorder="1" applyAlignment="1">
      <alignment horizontal="center"/>
    </xf>
    <xf numFmtId="10" fontId="4" fillId="3" borderId="1" xfId="4" applyNumberFormat="1" applyFont="1" applyFill="1" applyBorder="1" applyAlignment="1">
      <alignment horizontal="center" vertical="center"/>
    </xf>
    <xf numFmtId="0" fontId="5" fillId="3" borderId="0" xfId="0" applyFont="1" applyFill="1" applyAlignment="1"/>
    <xf numFmtId="0" fontId="17" fillId="3" borderId="30" xfId="0" applyFont="1" applyFill="1" applyBorder="1" applyAlignment="1">
      <alignment horizontal="center"/>
    </xf>
    <xf numFmtId="0" fontId="2" fillId="3" borderId="0" xfId="0" applyFont="1" applyFill="1" applyBorder="1" applyAlignment="1">
      <alignment vertical="center"/>
    </xf>
    <xf numFmtId="0" fontId="57" fillId="3" borderId="0" xfId="142" applyFont="1" applyFill="1" applyProtection="1">
      <protection locked="0"/>
    </xf>
    <xf numFmtId="0" fontId="4" fillId="3" borderId="33" xfId="0" applyFont="1" applyFill="1" applyBorder="1"/>
    <xf numFmtId="0" fontId="36" fillId="3" borderId="0" xfId="142" applyFill="1"/>
    <xf numFmtId="0" fontId="37" fillId="0" borderId="0" xfId="142" applyFont="1" applyAlignment="1" applyProtection="1">
      <alignment horizontal="right" vertical="top"/>
      <protection locked="0"/>
    </xf>
    <xf numFmtId="1" fontId="16" fillId="3" borderId="0" xfId="1" applyNumberFormat="1" applyFont="1" applyFill="1" applyBorder="1" applyAlignment="1">
      <alignment horizontal="center" vertical="center"/>
    </xf>
    <xf numFmtId="1" fontId="61" fillId="3" borderId="0" xfId="0" applyNumberFormat="1" applyFont="1" applyFill="1" applyBorder="1"/>
    <xf numFmtId="0" fontId="16" fillId="3" borderId="0" xfId="0" applyFont="1" applyFill="1" applyAlignment="1">
      <alignment horizontal="center" vertical="center"/>
    </xf>
    <xf numFmtId="0" fontId="16" fillId="3" borderId="0" xfId="0" applyFont="1" applyFill="1"/>
    <xf numFmtId="166" fontId="16" fillId="3" borderId="0" xfId="1" applyNumberFormat="1" applyFont="1" applyFill="1" applyBorder="1" applyAlignment="1">
      <alignment horizontal="center" vertical="center"/>
    </xf>
    <xf numFmtId="0" fontId="16" fillId="3" borderId="0" xfId="0" applyFont="1" applyFill="1" applyBorder="1" applyAlignment="1">
      <alignment horizontal="center"/>
    </xf>
    <xf numFmtId="10" fontId="4" fillId="3" borderId="0" xfId="4" applyNumberFormat="1" applyFont="1" applyFill="1" applyBorder="1" applyAlignment="1">
      <alignment horizontal="center" vertical="center"/>
    </xf>
    <xf numFmtId="164" fontId="9" fillId="3" borderId="0" xfId="3" applyFont="1" applyFill="1" applyBorder="1" applyAlignment="1">
      <alignment horizontal="left" vertical="center"/>
    </xf>
    <xf numFmtId="10" fontId="4" fillId="3" borderId="0" xfId="4" applyNumberFormat="1" applyFont="1" applyFill="1" applyBorder="1" applyAlignment="1">
      <alignment vertical="center"/>
    </xf>
    <xf numFmtId="164" fontId="6" fillId="3" borderId="0" xfId="3" applyFont="1" applyFill="1" applyBorder="1" applyAlignment="1">
      <alignment vertical="center"/>
    </xf>
    <xf numFmtId="0" fontId="4" fillId="3" borderId="0" xfId="0" applyFont="1" applyFill="1"/>
    <xf numFmtId="0" fontId="2" fillId="3" borderId="0" xfId="0" applyFont="1" applyFill="1"/>
    <xf numFmtId="0" fontId="4" fillId="3" borderId="24" xfId="0" applyFont="1" applyFill="1" applyBorder="1"/>
    <xf numFmtId="164" fontId="2" fillId="3" borderId="0" xfId="3" applyFont="1" applyFill="1" applyBorder="1" applyAlignment="1">
      <alignment horizontal="center" vertical="center"/>
    </xf>
    <xf numFmtId="0" fontId="0" fillId="3" borderId="0" xfId="0" applyFill="1" applyAlignment="1">
      <alignment horizontal="left"/>
    </xf>
    <xf numFmtId="0" fontId="2" fillId="3" borderId="0" xfId="0" applyFont="1" applyFill="1" applyAlignment="1">
      <alignment horizontal="left"/>
    </xf>
    <xf numFmtId="0" fontId="2" fillId="3" borderId="0" xfId="0" applyFont="1" applyFill="1" applyAlignment="1">
      <alignment horizontal="center" vertical="center" wrapText="1"/>
    </xf>
    <xf numFmtId="0" fontId="3" fillId="3" borderId="0" xfId="0" applyFont="1" applyFill="1" applyAlignment="1">
      <alignment horizontal="center" vertical="center" wrapText="1"/>
    </xf>
    <xf numFmtId="0" fontId="3" fillId="3" borderId="0" xfId="0" applyFont="1" applyFill="1" applyAlignment="1">
      <alignment vertical="center"/>
    </xf>
    <xf numFmtId="166" fontId="2" fillId="3" borderId="0" xfId="2" applyNumberFormat="1" applyFont="1" applyFill="1" applyAlignment="1">
      <alignment horizontal="left" wrapText="1"/>
    </xf>
    <xf numFmtId="166" fontId="2" fillId="3" borderId="0" xfId="2" applyNumberFormat="1" applyFont="1" applyFill="1"/>
    <xf numFmtId="0" fontId="2" fillId="3" borderId="0" xfId="0" applyFont="1" applyFill="1" applyAlignment="1">
      <alignment horizontal="left" wrapText="1"/>
    </xf>
    <xf numFmtId="164" fontId="2" fillId="3" borderId="0" xfId="3" applyFont="1" applyFill="1" applyAlignment="1">
      <alignment horizontal="left"/>
    </xf>
    <xf numFmtId="164" fontId="2" fillId="3" borderId="22" xfId="3" applyFont="1" applyFill="1" applyBorder="1" applyAlignment="1">
      <alignment horizontal="left"/>
    </xf>
    <xf numFmtId="164" fontId="3" fillId="3" borderId="0" xfId="3" applyFont="1" applyFill="1" applyAlignment="1">
      <alignment horizontal="left"/>
    </xf>
    <xf numFmtId="0" fontId="2" fillId="3" borderId="0" xfId="0" applyFont="1" applyFill="1" applyAlignment="1">
      <alignment wrapText="1"/>
    </xf>
    <xf numFmtId="175" fontId="2" fillId="3" borderId="0" xfId="3" applyNumberFormat="1" applyFont="1" applyFill="1" applyAlignment="1">
      <alignment horizontal="left" vertical="center"/>
    </xf>
    <xf numFmtId="175" fontId="2" fillId="3" borderId="0" xfId="3" applyNumberFormat="1" applyFont="1" applyFill="1" applyAlignment="1">
      <alignment horizontal="center" vertical="center" wrapText="1"/>
    </xf>
    <xf numFmtId="0" fontId="3" fillId="3" borderId="0" xfId="0" applyFont="1" applyFill="1" applyAlignment="1">
      <alignment wrapText="1"/>
    </xf>
    <xf numFmtId="175" fontId="3" fillId="3" borderId="0" xfId="3" applyNumberFormat="1" applyFont="1" applyFill="1" applyAlignment="1">
      <alignment horizontal="center" vertical="center" wrapText="1"/>
    </xf>
    <xf numFmtId="164" fontId="2" fillId="3" borderId="0" xfId="3" applyFont="1" applyFill="1"/>
    <xf numFmtId="164" fontId="2" fillId="3" borderId="0" xfId="3" applyFont="1" applyFill="1" applyBorder="1" applyAlignment="1">
      <alignment horizontal="left"/>
    </xf>
    <xf numFmtId="0" fontId="4" fillId="0" borderId="22" xfId="0" applyFont="1" applyFill="1" applyBorder="1" applyAlignment="1">
      <alignment vertical="center"/>
    </xf>
    <xf numFmtId="0" fontId="4" fillId="3" borderId="22" xfId="0" applyFont="1" applyFill="1" applyBorder="1" applyAlignment="1">
      <alignment vertical="center"/>
    </xf>
    <xf numFmtId="175" fontId="2" fillId="3" borderId="0" xfId="3" applyNumberFormat="1" applyFont="1" applyFill="1"/>
    <xf numFmtId="175" fontId="2" fillId="3" borderId="0" xfId="0" applyNumberFormat="1" applyFont="1" applyFill="1" applyAlignment="1">
      <alignment horizontal="left"/>
    </xf>
    <xf numFmtId="44" fontId="3" fillId="3" borderId="0" xfId="0" applyNumberFormat="1" applyFont="1" applyFill="1" applyAlignment="1">
      <alignment horizontal="left"/>
    </xf>
    <xf numFmtId="0" fontId="3" fillId="3" borderId="0" xfId="0" applyFont="1" applyFill="1" applyAlignment="1">
      <alignment horizontal="left"/>
    </xf>
    <xf numFmtId="0" fontId="63" fillId="3" borderId="0" xfId="0" applyFont="1" applyFill="1"/>
    <xf numFmtId="0" fontId="3" fillId="3" borderId="0" xfId="0" applyFont="1" applyFill="1" applyAlignment="1">
      <alignment horizontal="center" vertical="top" wrapText="1"/>
    </xf>
    <xf numFmtId="0" fontId="3" fillId="3" borderId="0" xfId="0" applyFont="1" applyFill="1" applyAlignment="1">
      <alignment horizontal="left" vertical="top"/>
    </xf>
    <xf numFmtId="0" fontId="3" fillId="3" borderId="0" xfId="0" applyFont="1" applyFill="1" applyAlignment="1">
      <alignment horizontal="center" vertical="top"/>
    </xf>
    <xf numFmtId="0" fontId="4" fillId="3" borderId="34" xfId="0" applyFont="1" applyFill="1" applyBorder="1"/>
    <xf numFmtId="0" fontId="4" fillId="3" borderId="26" xfId="0" applyFont="1" applyFill="1" applyBorder="1" applyAlignment="1">
      <alignment horizontal="center"/>
    </xf>
    <xf numFmtId="0" fontId="4" fillId="3" borderId="0" xfId="0" applyFont="1" applyFill="1" applyAlignment="1">
      <alignment horizontal="left" wrapText="1"/>
    </xf>
    <xf numFmtId="0" fontId="57" fillId="3" borderId="0" xfId="142" applyFont="1" applyFill="1" applyAlignment="1" applyProtection="1">
      <alignment horizontal="left"/>
      <protection locked="0"/>
    </xf>
    <xf numFmtId="0" fontId="4" fillId="3" borderId="0" xfId="0" applyFont="1" applyFill="1" applyAlignment="1">
      <alignment horizontal="left" vertical="center"/>
    </xf>
    <xf numFmtId="0" fontId="6" fillId="3" borderId="0" xfId="0" applyFont="1" applyFill="1" applyBorder="1" applyAlignment="1">
      <alignment horizontal="left"/>
    </xf>
    <xf numFmtId="0" fontId="4" fillId="3" borderId="0" xfId="0" applyFont="1" applyFill="1" applyAlignment="1">
      <alignment horizontal="left" vertical="center" wrapText="1"/>
    </xf>
    <xf numFmtId="0" fontId="4" fillId="3" borderId="24" xfId="0" applyFont="1" applyFill="1" applyBorder="1" applyAlignment="1">
      <alignment horizontal="center" vertical="center"/>
    </xf>
    <xf numFmtId="0" fontId="15" fillId="3" borderId="34" xfId="0" applyFont="1" applyFill="1" applyBorder="1" applyAlignment="1">
      <alignment vertical="center"/>
    </xf>
    <xf numFmtId="0" fontId="15" fillId="3" borderId="33" xfId="0" applyFont="1" applyFill="1" applyBorder="1" applyAlignment="1">
      <alignment vertical="center"/>
    </xf>
    <xf numFmtId="0" fontId="15" fillId="3" borderId="24" xfId="0" applyFont="1" applyFill="1" applyBorder="1" applyAlignment="1">
      <alignment horizontal="left" vertical="center"/>
    </xf>
    <xf numFmtId="0" fontId="15" fillId="3" borderId="28" xfId="0" applyFont="1" applyFill="1" applyBorder="1" applyAlignment="1">
      <alignment vertical="center"/>
    </xf>
    <xf numFmtId="0" fontId="15" fillId="3" borderId="29" xfId="0" applyFont="1" applyFill="1" applyBorder="1" applyAlignment="1">
      <alignment vertical="center"/>
    </xf>
    <xf numFmtId="164" fontId="4" fillId="3" borderId="28" xfId="3" applyFont="1" applyFill="1" applyBorder="1"/>
    <xf numFmtId="0" fontId="4" fillId="3" borderId="0" xfId="0" applyFont="1" applyFill="1" applyProtection="1"/>
    <xf numFmtId="0" fontId="36" fillId="3" borderId="0" xfId="142" applyFill="1" applyProtection="1"/>
    <xf numFmtId="0" fontId="4" fillId="3" borderId="0" xfId="0" applyFont="1" applyFill="1" applyAlignment="1" applyProtection="1">
      <alignment horizontal="center"/>
    </xf>
    <xf numFmtId="0" fontId="5" fillId="3" borderId="0" xfId="0" applyFont="1" applyFill="1" applyAlignment="1" applyProtection="1">
      <alignment vertical="center"/>
    </xf>
    <xf numFmtId="0" fontId="6" fillId="3" borderId="0" xfId="0" applyFont="1" applyFill="1" applyProtection="1"/>
    <xf numFmtId="0" fontId="4" fillId="3" borderId="0" xfId="0" applyFont="1" applyFill="1" applyAlignment="1" applyProtection="1">
      <alignment horizontal="center" vertical="top" wrapText="1"/>
    </xf>
    <xf numFmtId="0" fontId="6" fillId="3" borderId="0" xfId="0" applyFont="1" applyFill="1" applyAlignment="1" applyProtection="1">
      <alignment vertical="top"/>
    </xf>
    <xf numFmtId="0" fontId="4" fillId="3" borderId="0" xfId="0" applyFont="1" applyFill="1" applyAlignment="1" applyProtection="1">
      <alignment horizontal="center" vertical="top"/>
    </xf>
    <xf numFmtId="0" fontId="6" fillId="3" borderId="0" xfId="0" applyFont="1" applyFill="1" applyAlignment="1" applyProtection="1">
      <alignment vertical="center"/>
    </xf>
    <xf numFmtId="1" fontId="16" fillId="3" borderId="0" xfId="1" applyNumberFormat="1" applyFont="1" applyFill="1" applyBorder="1" applyAlignment="1" applyProtection="1">
      <alignment horizontal="center" vertical="center"/>
    </xf>
    <xf numFmtId="1" fontId="61" fillId="3" borderId="0" xfId="0" applyNumberFormat="1" applyFont="1" applyFill="1" applyBorder="1" applyProtection="1"/>
    <xf numFmtId="0" fontId="16" fillId="3" borderId="0" xfId="0" applyFont="1" applyFill="1" applyAlignment="1" applyProtection="1">
      <alignment horizontal="center" vertical="center"/>
    </xf>
    <xf numFmtId="0" fontId="14" fillId="3" borderId="0" xfId="0" applyFont="1" applyFill="1" applyAlignment="1" applyProtection="1">
      <alignment horizontal="center" vertical="center"/>
    </xf>
    <xf numFmtId="0" fontId="14" fillId="3" borderId="0" xfId="0" applyFont="1" applyFill="1" applyAlignment="1" applyProtection="1">
      <alignment horizontal="left" vertical="center"/>
    </xf>
    <xf numFmtId="0" fontId="16" fillId="3" borderId="0" xfId="0" applyFont="1" applyFill="1" applyBorder="1" applyProtection="1"/>
    <xf numFmtId="166" fontId="16" fillId="3" borderId="0" xfId="1" applyNumberFormat="1" applyFont="1" applyFill="1" applyBorder="1" applyAlignment="1" applyProtection="1">
      <alignment horizontal="center" vertical="center"/>
    </xf>
    <xf numFmtId="0" fontId="16" fillId="3" borderId="0" xfId="0" applyFont="1" applyFill="1" applyBorder="1" applyAlignment="1" applyProtection="1">
      <alignment horizontal="center"/>
    </xf>
    <xf numFmtId="0" fontId="18" fillId="3" borderId="0" xfId="0" applyFont="1" applyFill="1" applyAlignment="1" applyProtection="1">
      <alignment horizontal="center"/>
    </xf>
    <xf numFmtId="0" fontId="18" fillId="3" borderId="0" xfId="0" applyFont="1" applyFill="1" applyAlignment="1" applyProtection="1">
      <alignment horizontal="left"/>
    </xf>
    <xf numFmtId="0" fontId="60" fillId="3" borderId="0" xfId="0" applyFont="1" applyFill="1" applyAlignment="1" applyProtection="1">
      <alignment horizontal="left"/>
    </xf>
    <xf numFmtId="0" fontId="8" fillId="3" borderId="0" xfId="0" applyFont="1" applyFill="1" applyAlignment="1" applyProtection="1">
      <alignment horizontal="left"/>
    </xf>
    <xf numFmtId="0" fontId="8" fillId="3" borderId="0" xfId="0" applyFont="1" applyFill="1" applyAlignment="1" applyProtection="1">
      <alignment horizontal="center"/>
    </xf>
    <xf numFmtId="0" fontId="6" fillId="3" borderId="0" xfId="0" applyFont="1" applyFill="1" applyAlignment="1" applyProtection="1">
      <alignment horizontal="left"/>
    </xf>
    <xf numFmtId="0" fontId="4" fillId="3" borderId="0" xfId="0" applyFont="1" applyFill="1" applyAlignment="1" applyProtection="1">
      <alignment horizontal="left"/>
    </xf>
    <xf numFmtId="0" fontId="4" fillId="3" borderId="0" xfId="0" applyFont="1" applyFill="1" applyAlignment="1" applyProtection="1">
      <alignment vertical="center"/>
    </xf>
    <xf numFmtId="0" fontId="4" fillId="3" borderId="0" xfId="0" applyFont="1" applyFill="1" applyAlignment="1" applyProtection="1">
      <alignment horizontal="center" vertical="center"/>
    </xf>
    <xf numFmtId="0" fontId="8" fillId="3" borderId="0" xfId="0" applyFont="1" applyFill="1" applyAlignment="1" applyProtection="1">
      <alignment horizontal="center" vertical="center"/>
    </xf>
    <xf numFmtId="0" fontId="14" fillId="3" borderId="0" xfId="0" applyFont="1" applyFill="1" applyAlignment="1" applyProtection="1">
      <alignment horizontal="center" vertical="center" wrapText="1"/>
    </xf>
    <xf numFmtId="0" fontId="2" fillId="3" borderId="0" xfId="0" applyFont="1" applyFill="1" applyAlignment="1" applyProtection="1">
      <alignment horizontal="center" vertical="center"/>
    </xf>
    <xf numFmtId="0" fontId="34" fillId="3" borderId="0" xfId="0" applyFont="1" applyFill="1" applyAlignment="1" applyProtection="1">
      <alignment horizontal="center" vertical="center"/>
    </xf>
    <xf numFmtId="166" fontId="9" fillId="3" borderId="0" xfId="1" applyNumberFormat="1" applyFont="1" applyFill="1" applyBorder="1" applyAlignment="1" applyProtection="1">
      <alignment horizontal="left" vertical="center"/>
    </xf>
    <xf numFmtId="0" fontId="4" fillId="3" borderId="0" xfId="0" applyFont="1" applyFill="1" applyAlignment="1" applyProtection="1">
      <alignment horizontal="left" vertical="center"/>
    </xf>
    <xf numFmtId="0" fontId="4" fillId="3" borderId="0" xfId="0" applyFont="1" applyFill="1" applyBorder="1" applyProtection="1"/>
    <xf numFmtId="165" fontId="4" fillId="3" borderId="0" xfId="2" applyFont="1" applyFill="1" applyBorder="1" applyProtection="1"/>
    <xf numFmtId="165" fontId="4" fillId="3" borderId="0" xfId="2" applyFont="1" applyFill="1" applyBorder="1" applyAlignment="1" applyProtection="1">
      <alignment horizontal="left"/>
    </xf>
    <xf numFmtId="165" fontId="4" fillId="3" borderId="0" xfId="2" applyFont="1" applyFill="1" applyBorder="1" applyAlignment="1" applyProtection="1">
      <alignment horizontal="center"/>
    </xf>
    <xf numFmtId="0" fontId="35" fillId="3" borderId="0" xfId="0" applyFont="1" applyFill="1" applyBorder="1" applyAlignment="1" applyProtection="1">
      <alignment horizontal="left"/>
    </xf>
    <xf numFmtId="0" fontId="4" fillId="3" borderId="0" xfId="0" applyFont="1" applyFill="1" applyBorder="1" applyAlignment="1" applyProtection="1">
      <alignment horizontal="left"/>
    </xf>
    <xf numFmtId="0" fontId="4" fillId="3" borderId="0" xfId="0" applyFont="1" applyFill="1" applyBorder="1" applyAlignment="1" applyProtection="1">
      <alignment horizontal="center"/>
    </xf>
    <xf numFmtId="164" fontId="2" fillId="3" borderId="0" xfId="0" applyNumberFormat="1" applyFont="1" applyFill="1" applyAlignment="1">
      <alignment horizontal="left"/>
    </xf>
    <xf numFmtId="0" fontId="4" fillId="3" borderId="0" xfId="0" applyFont="1" applyFill="1" applyAlignment="1">
      <alignment horizontal="center" wrapText="1"/>
    </xf>
    <xf numFmtId="164" fontId="14" fillId="3" borderId="1" xfId="3" applyFont="1" applyFill="1" applyBorder="1" applyAlignment="1">
      <alignment horizontal="center" vertical="center" wrapText="1"/>
    </xf>
    <xf numFmtId="0" fontId="4" fillId="0" borderId="1" xfId="0" applyFont="1" applyFill="1" applyBorder="1" applyAlignment="1" applyProtection="1">
      <alignment horizontal="center"/>
    </xf>
    <xf numFmtId="0" fontId="4" fillId="3" borderId="1" xfId="0" applyFont="1" applyFill="1" applyBorder="1" applyAlignment="1">
      <alignment horizontal="center"/>
    </xf>
    <xf numFmtId="164" fontId="14" fillId="3" borderId="26" xfId="3" applyFont="1" applyFill="1" applyBorder="1" applyAlignment="1">
      <alignment horizontal="center" vertical="center" wrapText="1"/>
    </xf>
    <xf numFmtId="165" fontId="14" fillId="3" borderId="1" xfId="2" applyFont="1" applyFill="1" applyBorder="1" applyAlignment="1">
      <alignment horizontal="center" vertical="center" wrapText="1"/>
    </xf>
    <xf numFmtId="165" fontId="4" fillId="3" borderId="0" xfId="2" applyFont="1" applyFill="1"/>
    <xf numFmtId="164" fontId="18" fillId="3" borderId="1" xfId="3" applyFont="1" applyFill="1" applyBorder="1" applyAlignment="1">
      <alignment horizontal="center" vertical="center" wrapText="1"/>
    </xf>
    <xf numFmtId="164" fontId="6" fillId="3" borderId="0" xfId="3" applyFont="1" applyFill="1"/>
    <xf numFmtId="164" fontId="4" fillId="3" borderId="1" xfId="3" applyFont="1" applyFill="1" applyBorder="1"/>
    <xf numFmtId="164" fontId="4" fillId="3" borderId="0" xfId="3" applyFont="1" applyFill="1"/>
    <xf numFmtId="164" fontId="4" fillId="3" borderId="0" xfId="3" applyFont="1" applyFill="1" applyBorder="1"/>
    <xf numFmtId="175" fontId="2" fillId="3" borderId="0" xfId="3" applyNumberFormat="1" applyFont="1" applyFill="1" applyAlignment="1">
      <alignment horizontal="center"/>
    </xf>
    <xf numFmtId="10" fontId="2" fillId="3" borderId="0" xfId="4" applyNumberFormat="1" applyFont="1" applyFill="1" applyAlignment="1">
      <alignment horizontal="center"/>
    </xf>
    <xf numFmtId="10" fontId="2" fillId="3" borderId="0" xfId="4" applyNumberFormat="1" applyFont="1" applyFill="1" applyAlignment="1">
      <alignment horizontal="center" vertical="center" wrapText="1"/>
    </xf>
    <xf numFmtId="164" fontId="4" fillId="3" borderId="0" xfId="3" applyFont="1" applyFill="1" applyBorder="1" applyAlignment="1">
      <alignment horizontal="center" vertical="center"/>
    </xf>
    <xf numFmtId="0" fontId="4" fillId="3" borderId="0" xfId="0" applyFont="1" applyFill="1" applyAlignment="1"/>
    <xf numFmtId="165" fontId="4" fillId="3" borderId="1" xfId="2" applyFont="1" applyFill="1" applyBorder="1"/>
    <xf numFmtId="164" fontId="6" fillId="3" borderId="1" xfId="3" applyFont="1" applyFill="1" applyBorder="1"/>
    <xf numFmtId="164" fontId="6" fillId="3" borderId="0" xfId="3" applyFont="1" applyFill="1" applyBorder="1"/>
    <xf numFmtId="164" fontId="4" fillId="3" borderId="1" xfId="3" applyFont="1" applyFill="1" applyBorder="1" applyAlignment="1">
      <alignment horizontal="right"/>
    </xf>
    <xf numFmtId="164" fontId="4" fillId="3" borderId="0" xfId="3" applyFont="1" applyFill="1" applyAlignment="1">
      <alignment horizontal="right"/>
    </xf>
    <xf numFmtId="0" fontId="14" fillId="3" borderId="1" xfId="0" applyFont="1" applyFill="1" applyBorder="1" applyAlignment="1">
      <alignment horizontal="right" vertical="center" wrapText="1"/>
    </xf>
    <xf numFmtId="44" fontId="14" fillId="3" borderId="1" xfId="0" applyNumberFormat="1" applyFont="1" applyFill="1" applyBorder="1" applyAlignment="1">
      <alignment horizontal="center" vertical="center" wrapText="1"/>
    </xf>
    <xf numFmtId="0" fontId="15" fillId="3" borderId="0" xfId="0" applyFont="1" applyFill="1"/>
    <xf numFmtId="0" fontId="0" fillId="3" borderId="0" xfId="0" applyFont="1" applyFill="1"/>
    <xf numFmtId="0" fontId="0" fillId="3" borderId="0" xfId="0" applyFont="1" applyFill="1" applyAlignment="1">
      <alignment horizontal="left"/>
    </xf>
    <xf numFmtId="10" fontId="14" fillId="3" borderId="1" xfId="4" applyNumberFormat="1" applyFont="1" applyFill="1" applyBorder="1" applyAlignment="1">
      <alignment horizontal="right" vertical="center" wrapText="1"/>
    </xf>
    <xf numFmtId="0" fontId="4" fillId="3" borderId="1" xfId="0" applyFont="1" applyFill="1" applyBorder="1" applyAlignment="1">
      <alignment horizontal="center" vertical="center"/>
    </xf>
    <xf numFmtId="0" fontId="15" fillId="3" borderId="0" xfId="0" applyFont="1" applyFill="1" applyAlignment="1">
      <alignment vertical="center"/>
    </xf>
    <xf numFmtId="0" fontId="15" fillId="3" borderId="0" xfId="0" applyFont="1" applyFill="1" applyAlignment="1">
      <alignment horizontal="left" vertical="center"/>
    </xf>
    <xf numFmtId="0" fontId="8" fillId="3" borderId="0" xfId="0" applyFont="1" applyFill="1"/>
    <xf numFmtId="0" fontId="3" fillId="3" borderId="0" xfId="0" applyFont="1" applyFill="1" applyAlignment="1">
      <alignment horizontal="center"/>
    </xf>
    <xf numFmtId="0" fontId="2" fillId="3" borderId="0" xfId="0" applyFont="1" applyFill="1" applyAlignment="1">
      <alignment horizontal="center" vertical="top"/>
    </xf>
    <xf numFmtId="164" fontId="4" fillId="3" borderId="0" xfId="3" applyFont="1" applyFill="1" applyAlignment="1"/>
    <xf numFmtId="164" fontId="6" fillId="3" borderId="1" xfId="3" applyFont="1" applyFill="1" applyBorder="1" applyAlignment="1"/>
    <xf numFmtId="0" fontId="2" fillId="3" borderId="0" xfId="0" applyFont="1" applyFill="1" applyAlignment="1"/>
    <xf numFmtId="10" fontId="4" fillId="3" borderId="1" xfId="4" applyNumberFormat="1" applyFont="1" applyFill="1" applyBorder="1"/>
    <xf numFmtId="0" fontId="6" fillId="3" borderId="0" xfId="0" applyFont="1" applyFill="1" applyAlignment="1">
      <alignment horizontal="center" vertical="center" wrapText="1"/>
    </xf>
    <xf numFmtId="9" fontId="6" fillId="3" borderId="28" xfId="4" applyFont="1" applyFill="1" applyBorder="1"/>
    <xf numFmtId="0" fontId="5" fillId="3" borderId="0" xfId="0" applyFont="1" applyFill="1" applyAlignment="1">
      <alignment vertical="top"/>
    </xf>
    <xf numFmtId="0" fontId="2" fillId="3" borderId="0" xfId="0" applyFont="1" applyFill="1" applyAlignment="1">
      <alignment horizontal="left" vertical="center"/>
    </xf>
    <xf numFmtId="165" fontId="2" fillId="3" borderId="0" xfId="2" applyNumberFormat="1" applyFont="1" applyFill="1" applyAlignment="1">
      <alignment horizontal="left" wrapText="1"/>
    </xf>
    <xf numFmtId="164" fontId="9" fillId="3" borderId="1" xfId="3" applyFont="1" applyFill="1" applyBorder="1" applyAlignment="1">
      <alignment horizontal="center" vertical="center"/>
    </xf>
    <xf numFmtId="164" fontId="4" fillId="3" borderId="0" xfId="3" applyFont="1" applyFill="1" applyAlignment="1">
      <alignment horizontal="center"/>
    </xf>
    <xf numFmtId="0" fontId="2" fillId="3" borderId="22" xfId="0" applyFont="1" applyFill="1" applyBorder="1" applyAlignment="1">
      <alignment horizontal="left"/>
    </xf>
    <xf numFmtId="167" fontId="9" fillId="4" borderId="1" xfId="1" applyNumberFormat="1" applyFont="1" applyFill="1" applyBorder="1" applyAlignment="1" applyProtection="1">
      <alignment horizontal="left" vertical="center"/>
      <protection locked="0"/>
    </xf>
    <xf numFmtId="9" fontId="4" fillId="4" borderId="1" xfId="4" applyFont="1" applyFill="1" applyBorder="1" applyAlignment="1" applyProtection="1">
      <alignment vertical="center"/>
      <protection locked="0"/>
    </xf>
    <xf numFmtId="10" fontId="9" fillId="4" borderId="1" xfId="4" applyNumberFormat="1" applyFont="1" applyFill="1" applyBorder="1" applyAlignment="1" applyProtection="1">
      <alignment horizontal="right" vertical="center"/>
      <protection locked="0"/>
    </xf>
    <xf numFmtId="0" fontId="36" fillId="4" borderId="31" xfId="142" applyFont="1" applyFill="1" applyBorder="1" applyAlignment="1" applyProtection="1">
      <alignment horizontal="left" vertical="top"/>
      <protection locked="0"/>
    </xf>
    <xf numFmtId="0" fontId="36" fillId="4" borderId="0" xfId="142" applyFont="1" applyFill="1" applyAlignment="1" applyProtection="1">
      <alignment horizontal="left" vertical="top"/>
      <protection locked="0"/>
    </xf>
    <xf numFmtId="0" fontId="4" fillId="4" borderId="1" xfId="0" applyFont="1" applyFill="1" applyBorder="1" applyProtection="1">
      <protection locked="0"/>
    </xf>
    <xf numFmtId="0" fontId="4" fillId="36" borderId="1" xfId="0" applyFont="1" applyFill="1" applyBorder="1" applyAlignment="1" applyProtection="1">
      <alignment horizontal="center"/>
      <protection locked="0"/>
    </xf>
    <xf numFmtId="164" fontId="9" fillId="4" borderId="1" xfId="3" applyFont="1" applyFill="1" applyBorder="1" applyAlignment="1" applyProtection="1">
      <alignment horizontal="left" vertical="center"/>
      <protection locked="0"/>
    </xf>
    <xf numFmtId="166" fontId="16" fillId="4" borderId="0" xfId="1" applyNumberFormat="1" applyFont="1" applyFill="1" applyBorder="1" applyAlignment="1" applyProtection="1">
      <alignment horizontal="center" vertical="center"/>
      <protection locked="0"/>
    </xf>
    <xf numFmtId="0" fontId="4" fillId="36" borderId="1" xfId="0" applyFont="1" applyFill="1" applyBorder="1" applyAlignment="1" applyProtection="1">
      <alignment horizontal="center" vertical="top" wrapText="1"/>
      <protection locked="0"/>
    </xf>
    <xf numFmtId="0" fontId="14" fillId="4" borderId="1" xfId="0" applyFont="1" applyFill="1" applyBorder="1" applyAlignment="1" applyProtection="1">
      <alignment horizontal="left"/>
      <protection locked="0"/>
    </xf>
    <xf numFmtId="164" fontId="14" fillId="4" borderId="1" xfId="3" applyFont="1" applyFill="1" applyBorder="1" applyAlignment="1" applyProtection="1">
      <alignment horizontal="center" vertical="center" wrapText="1"/>
      <protection locked="0"/>
    </xf>
    <xf numFmtId="0" fontId="4" fillId="4" borderId="28" xfId="0" applyFont="1" applyFill="1" applyBorder="1" applyProtection="1">
      <protection locked="0"/>
    </xf>
    <xf numFmtId="0" fontId="4" fillId="4" borderId="1" xfId="0" applyFont="1" applyFill="1" applyBorder="1" applyAlignment="1" applyProtection="1">
      <alignment horizontal="left"/>
      <protection locked="0"/>
    </xf>
    <xf numFmtId="164" fontId="14" fillId="4" borderId="26" xfId="3" applyFont="1" applyFill="1" applyBorder="1" applyAlignment="1" applyProtection="1">
      <alignment horizontal="center" vertical="center" wrapText="1"/>
      <protection locked="0"/>
    </xf>
    <xf numFmtId="0" fontId="14" fillId="4" borderId="1" xfId="0" applyFont="1" applyFill="1" applyBorder="1" applyAlignment="1" applyProtection="1">
      <alignment horizontal="right" vertical="center" wrapText="1"/>
      <protection locked="0"/>
    </xf>
    <xf numFmtId="0" fontId="4" fillId="4" borderId="1" xfId="0" applyFont="1" applyFill="1" applyBorder="1" applyAlignment="1" applyProtection="1">
      <alignment horizontal="center"/>
      <protection locked="0"/>
    </xf>
    <xf numFmtId="0" fontId="14" fillId="4" borderId="1" xfId="0" applyFont="1" applyFill="1" applyBorder="1" applyAlignment="1" applyProtection="1">
      <alignment horizontal="left" vertical="center" wrapText="1"/>
      <protection locked="0"/>
    </xf>
    <xf numFmtId="164" fontId="6" fillId="3" borderId="0" xfId="3" applyFont="1" applyFill="1" applyBorder="1" applyAlignment="1">
      <alignment horizontal="left"/>
    </xf>
    <xf numFmtId="0" fontId="14" fillId="4" borderId="1" xfId="0" applyFont="1" applyFill="1" applyBorder="1" applyAlignment="1" applyProtection="1">
      <alignment horizontal="center" vertical="center" wrapText="1"/>
      <protection locked="0"/>
    </xf>
    <xf numFmtId="44" fontId="4" fillId="4" borderId="1" xfId="3" applyNumberFormat="1" applyFont="1" applyFill="1" applyBorder="1" applyProtection="1">
      <protection locked="0"/>
    </xf>
    <xf numFmtId="10" fontId="4" fillId="4" borderId="1" xfId="4" applyNumberFormat="1" applyFont="1" applyFill="1" applyBorder="1" applyProtection="1">
      <protection locked="0"/>
    </xf>
    <xf numFmtId="164" fontId="4" fillId="4" borderId="1" xfId="3" applyFont="1" applyFill="1" applyBorder="1" applyProtection="1">
      <protection locked="0"/>
    </xf>
    <xf numFmtId="0" fontId="15" fillId="36" borderId="1" xfId="0" applyFont="1" applyFill="1" applyBorder="1" applyAlignment="1" applyProtection="1">
      <alignment horizontal="center"/>
      <protection locked="0"/>
    </xf>
    <xf numFmtId="166" fontId="4" fillId="3" borderId="1" xfId="2" applyNumberFormat="1" applyFont="1" applyFill="1" applyBorder="1" applyAlignment="1" applyProtection="1">
      <alignment horizontal="center"/>
    </xf>
    <xf numFmtId="166" fontId="4" fillId="3" borderId="0" xfId="2" applyNumberFormat="1" applyFont="1" applyFill="1" applyProtection="1"/>
    <xf numFmtId="166" fontId="4" fillId="3" borderId="1" xfId="2" applyNumberFormat="1" applyFont="1" applyFill="1" applyBorder="1" applyAlignment="1" applyProtection="1">
      <alignment horizontal="center" vertical="center"/>
    </xf>
    <xf numFmtId="166" fontId="4" fillId="3" borderId="0" xfId="2" applyNumberFormat="1" applyFont="1" applyFill="1" applyAlignment="1" applyProtection="1">
      <alignment vertical="center"/>
    </xf>
    <xf numFmtId="2" fontId="9" fillId="3" borderId="1" xfId="1" applyNumberFormat="1" applyFont="1" applyFill="1" applyBorder="1" applyAlignment="1" applyProtection="1">
      <alignment horizontal="right" vertical="center"/>
    </xf>
    <xf numFmtId="2" fontId="4" fillId="3" borderId="0" xfId="0" applyNumberFormat="1" applyFont="1" applyFill="1" applyAlignment="1" applyProtection="1">
      <alignment horizontal="right"/>
    </xf>
    <xf numFmtId="2" fontId="9" fillId="3" borderId="0" xfId="1" applyNumberFormat="1" applyFont="1" applyFill="1" applyBorder="1" applyAlignment="1" applyProtection="1">
      <alignment horizontal="right" vertical="center"/>
    </xf>
    <xf numFmtId="166" fontId="4" fillId="4" borderId="1" xfId="2" applyNumberFormat="1" applyFont="1" applyFill="1" applyBorder="1" applyProtection="1">
      <protection locked="0"/>
    </xf>
    <xf numFmtId="166" fontId="4" fillId="3" borderId="28" xfId="2" applyNumberFormat="1" applyFont="1" applyFill="1" applyBorder="1" applyProtection="1"/>
    <xf numFmtId="166" fontId="9" fillId="4" borderId="1" xfId="2" applyNumberFormat="1" applyFont="1" applyFill="1" applyBorder="1" applyAlignment="1" applyProtection="1">
      <alignment horizontal="left" vertical="center"/>
      <protection locked="0"/>
    </xf>
    <xf numFmtId="166" fontId="9" fillId="3" borderId="0" xfId="2" applyNumberFormat="1" applyFont="1" applyFill="1" applyBorder="1" applyAlignment="1" applyProtection="1">
      <alignment horizontal="left" vertical="center"/>
    </xf>
    <xf numFmtId="166" fontId="4" fillId="3" borderId="1" xfId="2" applyNumberFormat="1" applyFont="1" applyFill="1" applyBorder="1" applyProtection="1"/>
    <xf numFmtId="165" fontId="4" fillId="3" borderId="1" xfId="2" applyFont="1" applyFill="1" applyBorder="1" applyAlignment="1">
      <alignment horizontal="right"/>
    </xf>
    <xf numFmtId="165" fontId="4" fillId="3" borderId="0" xfId="2" applyFont="1" applyFill="1" applyAlignment="1">
      <alignment horizontal="right"/>
    </xf>
    <xf numFmtId="0" fontId="4" fillId="3" borderId="0" xfId="0" applyFont="1" applyFill="1" applyBorder="1" applyProtection="1">
      <protection locked="0"/>
    </xf>
    <xf numFmtId="0" fontId="4" fillId="3" borderId="0" xfId="0" applyFont="1" applyFill="1" applyAlignment="1" applyProtection="1">
      <alignment horizontal="center"/>
      <protection locked="0"/>
    </xf>
    <xf numFmtId="166" fontId="4" fillId="3" borderId="0" xfId="2" applyNumberFormat="1" applyFont="1" applyFill="1" applyAlignment="1" applyProtection="1">
      <alignment horizontal="center"/>
      <protection locked="0"/>
    </xf>
    <xf numFmtId="166" fontId="9" fillId="3" borderId="0" xfId="2" applyNumberFormat="1" applyFont="1" applyFill="1" applyBorder="1" applyAlignment="1" applyProtection="1">
      <alignment horizontal="left" vertical="center"/>
      <protection locked="0"/>
    </xf>
    <xf numFmtId="166" fontId="4" fillId="3" borderId="0" xfId="2" applyNumberFormat="1" applyFont="1" applyFill="1" applyProtection="1">
      <protection locked="0"/>
    </xf>
    <xf numFmtId="0" fontId="4" fillId="3" borderId="0" xfId="0" applyFont="1" applyFill="1" applyProtection="1">
      <protection locked="0"/>
    </xf>
    <xf numFmtId="0" fontId="4" fillId="3" borderId="0" xfId="0" applyFont="1" applyFill="1" applyAlignment="1" applyProtection="1">
      <alignment vertical="center"/>
      <protection locked="0"/>
    </xf>
    <xf numFmtId="165" fontId="4" fillId="3" borderId="0" xfId="2" applyFont="1" applyFill="1" applyBorder="1" applyProtection="1">
      <protection locked="0"/>
    </xf>
    <xf numFmtId="0" fontId="2" fillId="3" borderId="0" xfId="0" applyFont="1" applyFill="1" applyAlignment="1" applyProtection="1">
      <alignment vertical="center"/>
      <protection locked="0"/>
    </xf>
    <xf numFmtId="0" fontId="2" fillId="3" borderId="0" xfId="0" applyFont="1" applyFill="1" applyProtection="1">
      <protection locked="0"/>
    </xf>
    <xf numFmtId="0" fontId="4" fillId="3" borderId="0" xfId="0" applyFont="1" applyFill="1" applyAlignment="1" applyProtection="1">
      <alignment horizontal="left"/>
      <protection locked="0"/>
    </xf>
    <xf numFmtId="0" fontId="4" fillId="3" borderId="0" xfId="0" applyFont="1" applyFill="1" applyBorder="1" applyAlignment="1" applyProtection="1">
      <alignment horizontal="left"/>
      <protection locked="0"/>
    </xf>
    <xf numFmtId="0" fontId="6" fillId="3" borderId="0" xfId="0" applyFont="1" applyFill="1" applyAlignment="1" applyProtection="1">
      <alignment horizontal="center"/>
      <protection locked="0"/>
    </xf>
    <xf numFmtId="0" fontId="4" fillId="3" borderId="0" xfId="0" applyFont="1" applyFill="1" applyBorder="1" applyAlignment="1" applyProtection="1">
      <alignment horizontal="center"/>
      <protection locked="0"/>
    </xf>
    <xf numFmtId="164" fontId="4" fillId="3" borderId="0" xfId="3" applyFont="1" applyFill="1" applyProtection="1">
      <protection locked="0"/>
    </xf>
    <xf numFmtId="164" fontId="4" fillId="3" borderId="0" xfId="3" applyFont="1" applyFill="1" applyBorder="1" applyProtection="1">
      <protection locked="0"/>
    </xf>
    <xf numFmtId="0" fontId="10" fillId="3" borderId="0" xfId="0" applyFont="1" applyFill="1" applyBorder="1" applyAlignment="1" applyProtection="1">
      <alignment horizontal="center" vertical="center" wrapText="1"/>
      <protection locked="0"/>
    </xf>
    <xf numFmtId="0" fontId="4" fillId="3" borderId="0" xfId="0" applyFont="1" applyFill="1" applyBorder="1" applyAlignment="1" applyProtection="1">
      <alignment vertical="center"/>
      <protection locked="0"/>
    </xf>
    <xf numFmtId="0" fontId="4" fillId="3" borderId="0" xfId="0" applyFont="1" applyFill="1" applyAlignment="1" applyProtection="1">
      <alignment horizontal="right"/>
      <protection locked="0"/>
    </xf>
    <xf numFmtId="0" fontId="6" fillId="3" borderId="0" xfId="0" applyFont="1" applyFill="1" applyProtection="1">
      <protection locked="0"/>
    </xf>
    <xf numFmtId="0" fontId="4" fillId="3" borderId="0" xfId="0" applyFont="1" applyFill="1" applyBorder="1" applyAlignment="1" applyProtection="1">
      <alignment horizontal="left" vertical="center"/>
      <protection locked="0"/>
    </xf>
    <xf numFmtId="0" fontId="60" fillId="3" borderId="0" xfId="0" applyFont="1" applyFill="1" applyProtection="1">
      <protection locked="0"/>
    </xf>
    <xf numFmtId="0" fontId="6" fillId="3" borderId="0" xfId="0" applyFont="1" applyFill="1" applyAlignment="1" applyProtection="1">
      <alignment vertical="center"/>
      <protection locked="0"/>
    </xf>
    <xf numFmtId="0" fontId="6" fillId="3" borderId="0" xfId="0" applyFont="1" applyFill="1" applyBorder="1" applyProtection="1">
      <protection locked="0"/>
    </xf>
    <xf numFmtId="0" fontId="6" fillId="3" borderId="0" xfId="0" applyFont="1" applyFill="1" applyBorder="1" applyAlignment="1" applyProtection="1">
      <alignment horizontal="left"/>
      <protection locked="0"/>
    </xf>
    <xf numFmtId="0" fontId="8" fillId="3" borderId="0" xfId="0" applyFont="1" applyFill="1" applyAlignment="1" applyProtection="1">
      <alignment horizontal="center"/>
      <protection locked="0"/>
    </xf>
    <xf numFmtId="0" fontId="14" fillId="3" borderId="0" xfId="0" applyFont="1" applyFill="1" applyBorder="1" applyAlignment="1" applyProtection="1">
      <alignment horizontal="center" vertical="center" wrapText="1"/>
      <protection locked="0"/>
    </xf>
    <xf numFmtId="0" fontId="4" fillId="3" borderId="0" xfId="0" applyFont="1" applyFill="1" applyAlignment="1" applyProtection="1">
      <alignment horizontal="center" vertical="center"/>
      <protection locked="0"/>
    </xf>
    <xf numFmtId="0" fontId="4" fillId="3" borderId="0" xfId="0" applyFont="1" applyFill="1" applyAlignment="1" applyProtection="1">
      <alignment horizontal="right" vertical="center"/>
      <protection locked="0"/>
    </xf>
    <xf numFmtId="164" fontId="4" fillId="3" borderId="0" xfId="3" applyFont="1" applyFill="1" applyAlignment="1" applyProtection="1">
      <alignment vertical="center"/>
      <protection locked="0"/>
    </xf>
    <xf numFmtId="9" fontId="4" fillId="3" borderId="0" xfId="4" applyFont="1" applyFill="1" applyAlignment="1" applyProtection="1">
      <alignment vertical="center"/>
      <protection locked="0"/>
    </xf>
    <xf numFmtId="0" fontId="0" fillId="3" borderId="0" xfId="0" applyFill="1" applyProtection="1">
      <protection locked="0"/>
    </xf>
    <xf numFmtId="0" fontId="4" fillId="3" borderId="0" xfId="0" applyFont="1" applyFill="1" applyAlignment="1" applyProtection="1">
      <alignment horizontal="center" vertical="top"/>
      <protection locked="0"/>
    </xf>
    <xf numFmtId="0" fontId="2" fillId="3" borderId="0" xfId="0" applyFont="1" applyFill="1" applyAlignment="1" applyProtection="1">
      <alignment horizontal="left"/>
      <protection locked="0"/>
    </xf>
    <xf numFmtId="0" fontId="2" fillId="3" borderId="0" xfId="0" applyFont="1" applyFill="1" applyAlignment="1">
      <alignment horizontal="left" wrapText="1"/>
    </xf>
    <xf numFmtId="0" fontId="4" fillId="4" borderId="1" xfId="3" applyNumberFormat="1" applyFont="1" applyFill="1" applyBorder="1" applyProtection="1">
      <protection locked="0"/>
    </xf>
    <xf numFmtId="10" fontId="4" fillId="3" borderId="1" xfId="4" applyNumberFormat="1" applyFont="1" applyFill="1" applyBorder="1" applyAlignment="1">
      <alignment horizontal="right" vertical="center"/>
    </xf>
    <xf numFmtId="10" fontId="2" fillId="3" borderId="0" xfId="4" applyNumberFormat="1" applyFont="1" applyFill="1" applyAlignment="1">
      <alignment horizontal="right" vertical="center"/>
    </xf>
    <xf numFmtId="0" fontId="34" fillId="3" borderId="0" xfId="3" applyNumberFormat="1" applyFont="1" applyFill="1" applyBorder="1" applyAlignment="1">
      <alignment horizontal="left" vertical="center"/>
    </xf>
    <xf numFmtId="0" fontId="2" fillId="3" borderId="0" xfId="0" applyFont="1" applyFill="1" applyAlignment="1">
      <alignment horizontal="left" vertical="center" wrapText="1"/>
    </xf>
    <xf numFmtId="164" fontId="4" fillId="3" borderId="1" xfId="3" applyFont="1" applyFill="1" applyBorder="1" applyAlignment="1">
      <alignment horizontal="center" vertical="center"/>
    </xf>
    <xf numFmtId="165" fontId="9" fillId="3" borderId="1" xfId="2" applyNumberFormat="1" applyFont="1" applyFill="1" applyBorder="1" applyAlignment="1">
      <alignment horizontal="left" vertical="center"/>
    </xf>
    <xf numFmtId="165" fontId="9" fillId="3" borderId="0" xfId="2" applyNumberFormat="1" applyFont="1" applyFill="1" applyBorder="1" applyAlignment="1">
      <alignment horizontal="left" vertical="center"/>
    </xf>
    <xf numFmtId="165" fontId="9" fillId="3" borderId="1" xfId="2" applyNumberFormat="1" applyFont="1" applyFill="1" applyBorder="1" applyAlignment="1">
      <alignment horizontal="center" vertical="center"/>
    </xf>
    <xf numFmtId="165" fontId="4" fillId="3" borderId="0" xfId="2" applyNumberFormat="1" applyFont="1" applyFill="1"/>
    <xf numFmtId="165" fontId="4" fillId="3" borderId="1" xfId="2" applyNumberFormat="1" applyFont="1" applyFill="1" applyBorder="1" applyAlignment="1">
      <alignment vertical="center"/>
    </xf>
    <xf numFmtId="166" fontId="2" fillId="3" borderId="0" xfId="2" applyNumberFormat="1" applyFont="1" applyFill="1" applyAlignment="1">
      <alignment horizontal="left" vertical="center"/>
    </xf>
    <xf numFmtId="0" fontId="3" fillId="3" borderId="0" xfId="0" applyFont="1" applyFill="1" applyAlignment="1">
      <alignment horizontal="left" vertical="center" wrapText="1"/>
    </xf>
    <xf numFmtId="0" fontId="4" fillId="4" borderId="26" xfId="0" applyFont="1" applyFill="1" applyBorder="1" applyAlignment="1" applyProtection="1">
      <alignment horizontal="center"/>
      <protection locked="0"/>
    </xf>
    <xf numFmtId="0" fontId="4" fillId="4" borderId="26" xfId="0" applyFont="1" applyFill="1" applyBorder="1" applyAlignment="1" applyProtection="1">
      <alignment horizontal="left"/>
      <protection locked="0"/>
    </xf>
    <xf numFmtId="164" fontId="14" fillId="3" borderId="0" xfId="3" applyFont="1" applyFill="1" applyBorder="1" applyAlignment="1" applyProtection="1">
      <alignment horizontal="center" vertical="center" wrapText="1"/>
      <protection locked="0"/>
    </xf>
    <xf numFmtId="0" fontId="14" fillId="3" borderId="0" xfId="0" applyFont="1" applyFill="1" applyBorder="1" applyAlignment="1" applyProtection="1">
      <alignment horizontal="right" vertical="center" wrapText="1"/>
      <protection locked="0"/>
    </xf>
    <xf numFmtId="0" fontId="4" fillId="3" borderId="0" xfId="0" applyFont="1" applyFill="1" applyBorder="1" applyAlignment="1" applyProtection="1">
      <alignment horizontal="right"/>
      <protection locked="0"/>
    </xf>
    <xf numFmtId="166" fontId="14" fillId="3" borderId="1" xfId="2" applyNumberFormat="1" applyFont="1" applyFill="1" applyBorder="1" applyAlignment="1">
      <alignment horizontal="center" vertical="center" wrapText="1"/>
    </xf>
    <xf numFmtId="166" fontId="4" fillId="3" borderId="0" xfId="2" applyNumberFormat="1" applyFont="1" applyFill="1" applyBorder="1" applyAlignment="1" applyProtection="1">
      <alignment horizontal="center"/>
      <protection locked="0"/>
    </xf>
    <xf numFmtId="166" fontId="4" fillId="3" borderId="0" xfId="2" applyNumberFormat="1" applyFont="1" applyFill="1" applyBorder="1" applyProtection="1">
      <protection locked="0"/>
    </xf>
    <xf numFmtId="164" fontId="14" fillId="0" borderId="1" xfId="3" applyFont="1" applyFill="1" applyBorder="1" applyAlignment="1">
      <alignment horizontal="center" vertical="center" wrapText="1"/>
    </xf>
    <xf numFmtId="0" fontId="4" fillId="0" borderId="0" xfId="0" applyFont="1" applyFill="1" applyBorder="1" applyAlignment="1" applyProtection="1">
      <alignment horizontal="center"/>
      <protection locked="0"/>
    </xf>
    <xf numFmtId="0" fontId="4" fillId="0" borderId="0" xfId="0" applyFont="1" applyFill="1" applyBorder="1" applyProtection="1">
      <protection locked="0"/>
    </xf>
    <xf numFmtId="164" fontId="14" fillId="0" borderId="26" xfId="3" applyFont="1" applyFill="1" applyBorder="1" applyAlignment="1">
      <alignment horizontal="center" vertical="center" wrapText="1"/>
    </xf>
    <xf numFmtId="10" fontId="4" fillId="3" borderId="0" xfId="4" applyNumberFormat="1" applyFont="1" applyFill="1" applyAlignment="1">
      <alignment horizontal="center"/>
    </xf>
    <xf numFmtId="10" fontId="9" fillId="3" borderId="1" xfId="4" applyNumberFormat="1" applyFont="1" applyFill="1" applyBorder="1" applyAlignment="1">
      <alignment horizontal="center" vertical="center"/>
    </xf>
    <xf numFmtId="0" fontId="4" fillId="3" borderId="1" xfId="4" applyNumberFormat="1" applyFont="1" applyFill="1" applyBorder="1" applyAlignment="1">
      <alignment vertical="center"/>
    </xf>
    <xf numFmtId="0" fontId="4" fillId="3" borderId="1" xfId="3" applyNumberFormat="1" applyFont="1" applyFill="1" applyBorder="1" applyAlignment="1">
      <alignment vertical="center"/>
    </xf>
    <xf numFmtId="0" fontId="6" fillId="3" borderId="1" xfId="3" applyNumberFormat="1" applyFont="1" applyFill="1" applyBorder="1" applyAlignment="1"/>
    <xf numFmtId="0" fontId="17" fillId="3" borderId="32" xfId="0" applyFont="1" applyFill="1" applyBorder="1" applyAlignment="1"/>
    <xf numFmtId="0" fontId="17" fillId="3" borderId="30" xfId="0" applyFont="1" applyFill="1" applyBorder="1" applyAlignment="1"/>
    <xf numFmtId="0" fontId="17" fillId="3" borderId="27" xfId="0" applyFont="1" applyFill="1" applyBorder="1" applyAlignment="1"/>
    <xf numFmtId="0" fontId="64" fillId="3" borderId="0" xfId="0" applyFont="1" applyFill="1" applyAlignment="1">
      <alignment horizontal="left"/>
    </xf>
    <xf numFmtId="0" fontId="18" fillId="3" borderId="0" xfId="0" applyFont="1" applyFill="1" applyProtection="1">
      <protection locked="0"/>
    </xf>
    <xf numFmtId="0" fontId="2" fillId="3" borderId="0" xfId="0" applyFont="1" applyFill="1" applyAlignment="1">
      <alignment horizontal="left" wrapText="1"/>
    </xf>
    <xf numFmtId="10" fontId="4" fillId="4" borderId="1" xfId="4" applyNumberFormat="1" applyFont="1" applyFill="1" applyBorder="1" applyAlignment="1" applyProtection="1">
      <alignment horizontal="center" vertical="center"/>
      <protection locked="0"/>
    </xf>
    <xf numFmtId="0" fontId="4" fillId="3" borderId="1" xfId="3" applyNumberFormat="1" applyFont="1" applyFill="1" applyBorder="1"/>
    <xf numFmtId="0" fontId="4" fillId="3" borderId="30" xfId="0" applyFont="1" applyFill="1" applyBorder="1" applyAlignment="1">
      <alignment horizontal="center" vertical="center"/>
    </xf>
    <xf numFmtId="0" fontId="4" fillId="0" borderId="30" xfId="0" applyFont="1" applyFill="1" applyBorder="1" applyAlignment="1">
      <alignment horizontal="center" vertical="center"/>
    </xf>
    <xf numFmtId="44" fontId="3" fillId="3" borderId="35" xfId="0" applyNumberFormat="1" applyFont="1" applyFill="1" applyBorder="1" applyAlignment="1">
      <alignment horizontal="left"/>
    </xf>
    <xf numFmtId="10" fontId="2" fillId="3" borderId="0" xfId="4" applyNumberFormat="1" applyFont="1" applyFill="1" applyBorder="1" applyAlignment="1">
      <alignment horizontal="right" vertical="center"/>
    </xf>
    <xf numFmtId="166" fontId="2" fillId="3" borderId="0" xfId="2" applyNumberFormat="1" applyFont="1" applyFill="1" applyAlignment="1">
      <alignment horizontal="center" vertical="center" wrapText="1"/>
    </xf>
    <xf numFmtId="44" fontId="4" fillId="3" borderId="1" xfId="3" applyNumberFormat="1" applyFont="1" applyFill="1" applyBorder="1" applyAlignment="1">
      <alignment vertical="center"/>
    </xf>
    <xf numFmtId="0" fontId="60" fillId="3" borderId="0" xfId="0" applyFont="1" applyFill="1" applyProtection="1"/>
    <xf numFmtId="164" fontId="18" fillId="3" borderId="0" xfId="3" applyFont="1" applyFill="1" applyBorder="1" applyAlignment="1">
      <alignment horizontal="center" vertical="center" wrapText="1"/>
    </xf>
    <xf numFmtId="1" fontId="16" fillId="3" borderId="0" xfId="0" applyNumberFormat="1" applyFont="1" applyFill="1" applyAlignment="1" applyProtection="1">
      <alignment horizontal="center" vertical="center"/>
    </xf>
    <xf numFmtId="1" fontId="16" fillId="3" borderId="0" xfId="0" applyNumberFormat="1" applyFont="1" applyFill="1" applyAlignment="1">
      <alignment horizontal="center" vertical="center"/>
    </xf>
    <xf numFmtId="0" fontId="4" fillId="3" borderId="0" xfId="0" applyFont="1" applyFill="1" applyProtection="1"/>
    <xf numFmtId="0" fontId="4" fillId="3" borderId="0" xfId="0" applyFont="1" applyFill="1" applyAlignment="1" applyProtection="1">
      <alignment horizontal="left"/>
    </xf>
    <xf numFmtId="0" fontId="4" fillId="36" borderId="1" xfId="0" applyFont="1" applyFill="1" applyBorder="1" applyAlignment="1" applyProtection="1">
      <alignment horizontal="center"/>
      <protection locked="0"/>
    </xf>
    <xf numFmtId="0" fontId="14" fillId="4" borderId="1" xfId="0" applyFont="1" applyFill="1" applyBorder="1" applyAlignment="1" applyProtection="1">
      <alignment horizontal="center" vertical="center" wrapText="1"/>
      <protection locked="0"/>
    </xf>
    <xf numFmtId="166" fontId="4" fillId="3" borderId="0" xfId="2" applyNumberFormat="1" applyFont="1" applyFill="1" applyProtection="1"/>
    <xf numFmtId="166" fontId="4" fillId="4" borderId="1" xfId="2" applyNumberFormat="1" applyFont="1" applyFill="1" applyBorder="1" applyProtection="1">
      <protection locked="0"/>
    </xf>
    <xf numFmtId="166" fontId="4" fillId="3" borderId="28" xfId="2" applyNumberFormat="1" applyFont="1" applyFill="1" applyBorder="1" applyProtection="1"/>
    <xf numFmtId="166" fontId="9" fillId="4" borderId="1" xfId="2" applyNumberFormat="1" applyFont="1" applyFill="1" applyBorder="1" applyAlignment="1" applyProtection="1">
      <alignment horizontal="left" vertical="center"/>
      <protection locked="0"/>
    </xf>
    <xf numFmtId="0" fontId="4" fillId="3" borderId="0" xfId="0" applyFont="1" applyFill="1" applyBorder="1" applyProtection="1">
      <protection locked="0"/>
    </xf>
    <xf numFmtId="166" fontId="4" fillId="3" borderId="0" xfId="2" applyNumberFormat="1" applyFont="1" applyFill="1" applyAlignment="1" applyProtection="1">
      <alignment horizontal="center"/>
      <protection locked="0"/>
    </xf>
    <xf numFmtId="166" fontId="4" fillId="3" borderId="0" xfId="2" applyNumberFormat="1" applyFont="1" applyFill="1" applyProtection="1">
      <protection locked="0"/>
    </xf>
    <xf numFmtId="0" fontId="4" fillId="3" borderId="0" xfId="0" applyFont="1" applyFill="1" applyProtection="1">
      <protection locked="0"/>
    </xf>
    <xf numFmtId="176" fontId="4" fillId="3" borderId="1" xfId="3" applyNumberFormat="1" applyFont="1" applyFill="1" applyBorder="1" applyAlignment="1">
      <alignment vertical="center"/>
    </xf>
    <xf numFmtId="176" fontId="6" fillId="3" borderId="1" xfId="3" applyNumberFormat="1" applyFont="1" applyFill="1" applyBorder="1" applyAlignment="1"/>
    <xf numFmtId="176" fontId="14" fillId="3" borderId="1" xfId="0" applyNumberFormat="1" applyFont="1" applyFill="1" applyBorder="1" applyAlignment="1">
      <alignment horizontal="center" vertical="center" wrapText="1"/>
    </xf>
    <xf numFmtId="176" fontId="4" fillId="3" borderId="0" xfId="0" applyNumberFormat="1" applyFont="1" applyFill="1" applyAlignment="1" applyProtection="1">
      <alignment horizontal="center"/>
      <protection locked="0"/>
    </xf>
    <xf numFmtId="176" fontId="4" fillId="4" borderId="1" xfId="3" applyNumberFormat="1" applyFont="1" applyFill="1" applyBorder="1" applyProtection="1">
      <protection locked="0"/>
    </xf>
    <xf numFmtId="0" fontId="36" fillId="3" borderId="0" xfId="140" applyFill="1" applyAlignment="1">
      <alignment horizontal="left"/>
    </xf>
    <xf numFmtId="0" fontId="36" fillId="3" borderId="0" xfId="140" applyFont="1" applyFill="1" applyAlignment="1">
      <alignment horizontal="left" wrapText="1"/>
    </xf>
    <xf numFmtId="0" fontId="36" fillId="3" borderId="0" xfId="140" applyFill="1" applyAlignment="1">
      <alignment horizontal="left" wrapText="1"/>
    </xf>
    <xf numFmtId="0" fontId="36" fillId="3" borderId="0" xfId="140" applyFont="1" applyFill="1" applyBorder="1" applyAlignment="1">
      <alignment horizontal="left" vertical="top" wrapText="1"/>
    </xf>
    <xf numFmtId="0" fontId="15" fillId="4" borderId="3" xfId="0" applyFont="1" applyFill="1" applyBorder="1" applyAlignment="1" applyProtection="1">
      <alignment horizontal="left"/>
      <protection locked="0"/>
    </xf>
    <xf numFmtId="0" fontId="15" fillId="4" borderId="23" xfId="0" applyFont="1" applyFill="1" applyBorder="1" applyAlignment="1" applyProtection="1">
      <alignment horizontal="left"/>
      <protection locked="0"/>
    </xf>
    <xf numFmtId="0" fontId="15" fillId="4" borderId="2" xfId="0" applyFont="1" applyFill="1" applyBorder="1" applyAlignment="1" applyProtection="1">
      <alignment horizontal="left"/>
      <protection locked="0"/>
    </xf>
    <xf numFmtId="0" fontId="7" fillId="2" borderId="3" xfId="0" applyFont="1" applyFill="1" applyBorder="1" applyAlignment="1">
      <alignment horizontal="left" vertical="center"/>
    </xf>
    <xf numFmtId="0" fontId="7" fillId="2" borderId="2" xfId="0" applyFont="1" applyFill="1" applyBorder="1" applyAlignment="1">
      <alignment horizontal="left" vertical="center"/>
    </xf>
    <xf numFmtId="0" fontId="4" fillId="61" borderId="0" xfId="0" applyFont="1" applyFill="1" applyAlignment="1">
      <alignment horizontal="left" vertical="center" wrapText="1"/>
    </xf>
    <xf numFmtId="0" fontId="4" fillId="4" borderId="26" xfId="0" applyFont="1" applyFill="1" applyBorder="1" applyAlignment="1" applyProtection="1">
      <alignment horizontal="left" vertical="center" wrapText="1"/>
      <protection locked="0"/>
    </xf>
    <xf numFmtId="0" fontId="4" fillId="4" borderId="34" xfId="0" applyFont="1" applyFill="1" applyBorder="1" applyAlignment="1" applyProtection="1">
      <alignment horizontal="left" vertical="center" wrapText="1"/>
      <protection locked="0"/>
    </xf>
    <xf numFmtId="0" fontId="4" fillId="4" borderId="28" xfId="0" applyFont="1" applyFill="1" applyBorder="1" applyAlignment="1" applyProtection="1">
      <alignment horizontal="left" vertical="center" wrapText="1"/>
      <protection locked="0"/>
    </xf>
    <xf numFmtId="0" fontId="2" fillId="4" borderId="0" xfId="0" applyFont="1" applyFill="1" applyBorder="1" applyAlignment="1" applyProtection="1">
      <alignment horizontal="left" vertical="center"/>
      <protection locked="0"/>
    </xf>
    <xf numFmtId="0" fontId="2" fillId="4" borderId="0" xfId="0" applyFont="1" applyFill="1" applyBorder="1" applyAlignment="1" applyProtection="1">
      <alignment horizontal="left" vertical="center" wrapText="1"/>
      <protection locked="0"/>
    </xf>
    <xf numFmtId="0" fontId="2" fillId="3" borderId="0" xfId="0" applyFont="1" applyFill="1" applyBorder="1" applyAlignment="1" applyProtection="1">
      <alignment horizontal="left" vertical="center" wrapText="1"/>
      <protection locked="0"/>
    </xf>
    <xf numFmtId="0" fontId="4" fillId="3" borderId="0" xfId="0" applyFont="1" applyFill="1" applyAlignment="1">
      <alignment horizontal="left" wrapText="1"/>
    </xf>
    <xf numFmtId="0" fontId="4" fillId="4" borderId="32" xfId="0" applyFont="1" applyFill="1" applyBorder="1" applyAlignment="1" applyProtection="1">
      <alignment horizontal="left" vertical="center" wrapText="1"/>
      <protection locked="0"/>
    </xf>
    <xf numFmtId="0" fontId="4" fillId="4" borderId="30" xfId="0" applyFont="1" applyFill="1" applyBorder="1" applyAlignment="1" applyProtection="1">
      <alignment horizontal="left" vertical="center" wrapText="1"/>
      <protection locked="0"/>
    </xf>
    <xf numFmtId="0" fontId="4" fillId="4" borderId="27" xfId="0" applyFont="1" applyFill="1" applyBorder="1" applyAlignment="1" applyProtection="1">
      <alignment horizontal="left" vertical="center" wrapText="1"/>
      <protection locked="0"/>
    </xf>
    <xf numFmtId="0" fontId="4" fillId="4" borderId="33" xfId="0" applyFont="1" applyFill="1" applyBorder="1" applyAlignment="1" applyProtection="1">
      <alignment horizontal="left" vertical="center" wrapText="1"/>
      <protection locked="0"/>
    </xf>
    <xf numFmtId="0" fontId="4" fillId="4" borderId="0" xfId="0" applyFont="1" applyFill="1" applyBorder="1" applyAlignment="1" applyProtection="1">
      <alignment horizontal="left" vertical="center" wrapText="1"/>
      <protection locked="0"/>
    </xf>
    <xf numFmtId="0" fontId="4" fillId="4" borderId="24" xfId="0" applyFont="1" applyFill="1" applyBorder="1" applyAlignment="1" applyProtection="1">
      <alignment horizontal="left" vertical="center" wrapText="1"/>
      <protection locked="0"/>
    </xf>
    <xf numFmtId="0" fontId="4" fillId="4" borderId="29" xfId="0" applyFont="1" applyFill="1" applyBorder="1" applyAlignment="1" applyProtection="1">
      <alignment horizontal="left" vertical="center" wrapText="1"/>
      <protection locked="0"/>
    </xf>
    <xf numFmtId="0" fontId="4" fillId="4" borderId="22" xfId="0" applyFont="1" applyFill="1" applyBorder="1" applyAlignment="1" applyProtection="1">
      <alignment horizontal="left" vertical="center" wrapText="1"/>
      <protection locked="0"/>
    </xf>
    <xf numFmtId="0" fontId="4" fillId="4" borderId="25" xfId="0" applyFont="1" applyFill="1" applyBorder="1" applyAlignment="1" applyProtection="1">
      <alignment horizontal="left" vertical="center" wrapText="1"/>
      <protection locked="0"/>
    </xf>
    <xf numFmtId="0" fontId="4" fillId="3" borderId="32" xfId="0" applyFont="1" applyFill="1" applyBorder="1" applyAlignment="1">
      <alignment horizontal="center"/>
    </xf>
    <xf numFmtId="0" fontId="4" fillId="3" borderId="30" xfId="0" applyFont="1" applyFill="1" applyBorder="1" applyAlignment="1">
      <alignment horizontal="center"/>
    </xf>
    <xf numFmtId="0" fontId="4" fillId="3" borderId="27" xfId="0" applyFont="1" applyFill="1" applyBorder="1" applyAlignment="1">
      <alignment horizontal="center"/>
    </xf>
    <xf numFmtId="0" fontId="2" fillId="3" borderId="0" xfId="0" applyFont="1" applyFill="1" applyAlignment="1">
      <alignment horizontal="left" vertical="center" wrapText="1"/>
    </xf>
    <xf numFmtId="0" fontId="2" fillId="3" borderId="0" xfId="0" applyFont="1" applyFill="1" applyAlignment="1">
      <alignment horizontal="left" wrapText="1"/>
    </xf>
  </cellXfs>
  <cellStyles count="147">
    <cellStyle name="$" xfId="103"/>
    <cellStyle name="$.00" xfId="104"/>
    <cellStyle name="$_9. Rev2Cost_GDPIPI" xfId="105"/>
    <cellStyle name="$_lists" xfId="106"/>
    <cellStyle name="$_lists_4. Current Monthly Fixed Charge" xfId="107"/>
    <cellStyle name="$_Sheet4" xfId="108"/>
    <cellStyle name="$M" xfId="109"/>
    <cellStyle name="$M.00" xfId="110"/>
    <cellStyle name="$M_9. Rev2Cost_GDPIPI" xfId="111"/>
    <cellStyle name="20% - Accent1 2" xfId="70"/>
    <cellStyle name="20% - Accent1 3" xfId="6"/>
    <cellStyle name="20% - Accent2 2" xfId="74"/>
    <cellStyle name="20% - Accent2 3" xfId="7"/>
    <cellStyle name="20% - Accent3 2" xfId="78"/>
    <cellStyle name="20% - Accent3 3" xfId="8"/>
    <cellStyle name="20% - Accent4 2" xfId="82"/>
    <cellStyle name="20% - Accent4 3" xfId="9"/>
    <cellStyle name="20% - Accent5 2" xfId="86"/>
    <cellStyle name="20% - Accent5 3" xfId="10"/>
    <cellStyle name="20% - Accent6 2" xfId="90"/>
    <cellStyle name="20% - Accent6 3" xfId="11"/>
    <cellStyle name="40% - Accent1 2" xfId="71"/>
    <cellStyle name="40% - Accent1 3" xfId="12"/>
    <cellStyle name="40% - Accent2 2" xfId="75"/>
    <cellStyle name="40% - Accent2 3" xfId="13"/>
    <cellStyle name="40% - Accent3 2" xfId="79"/>
    <cellStyle name="40% - Accent3 3" xfId="14"/>
    <cellStyle name="40% - Accent4 2" xfId="83"/>
    <cellStyle name="40% - Accent4 3" xfId="15"/>
    <cellStyle name="40% - Accent5 2" xfId="87"/>
    <cellStyle name="40% - Accent5 3" xfId="16"/>
    <cellStyle name="40% - Accent6 2" xfId="91"/>
    <cellStyle name="40% - Accent6 3" xfId="17"/>
    <cellStyle name="60% - Accent1 2" xfId="72"/>
    <cellStyle name="60% - Accent1 3" xfId="18"/>
    <cellStyle name="60% - Accent2 2" xfId="76"/>
    <cellStyle name="60% - Accent2 3" xfId="19"/>
    <cellStyle name="60% - Accent3 2" xfId="80"/>
    <cellStyle name="60% - Accent3 3" xfId="20"/>
    <cellStyle name="60% - Accent4 2" xfId="84"/>
    <cellStyle name="60% - Accent4 3" xfId="21"/>
    <cellStyle name="60% - Accent5 2" xfId="88"/>
    <cellStyle name="60% - Accent5 3" xfId="22"/>
    <cellStyle name="60% - Accent6 2" xfId="92"/>
    <cellStyle name="60% - Accent6 3" xfId="23"/>
    <cellStyle name="Accent1 2" xfId="69"/>
    <cellStyle name="Accent1 3" xfId="24"/>
    <cellStyle name="Accent2 2" xfId="73"/>
    <cellStyle name="Accent2 3" xfId="25"/>
    <cellStyle name="Accent3 2" xfId="77"/>
    <cellStyle name="Accent3 3" xfId="26"/>
    <cellStyle name="Accent4 2" xfId="81"/>
    <cellStyle name="Accent4 3" xfId="27"/>
    <cellStyle name="Accent5 2" xfId="85"/>
    <cellStyle name="Accent5 3" xfId="28"/>
    <cellStyle name="Accent6 2" xfId="89"/>
    <cellStyle name="Accent6 3" xfId="29"/>
    <cellStyle name="Bad 2" xfId="58"/>
    <cellStyle name="Bad 3" xfId="30"/>
    <cellStyle name="Calculation 2" xfId="62"/>
    <cellStyle name="Calculation 3" xfId="31"/>
    <cellStyle name="Check Cell 2" xfId="64"/>
    <cellStyle name="Check Cell 3" xfId="32"/>
    <cellStyle name="Comma" xfId="2" builtinId="3"/>
    <cellStyle name="Comma 2" xfId="94"/>
    <cellStyle name="Comma 2 2" xfId="145"/>
    <cellStyle name="Comma 3" xfId="97"/>
    <cellStyle name="Comma 3 2" xfId="1"/>
    <cellStyle name="Comma 3 2 2" xfId="130"/>
    <cellStyle name="Comma 4" xfId="102"/>
    <cellStyle name="Comma 5" xfId="134"/>
    <cellStyle name="Comma 6" xfId="33"/>
    <cellStyle name="Comma0" xfId="112"/>
    <cellStyle name="Currency" xfId="3" builtinId="4"/>
    <cellStyle name="Currency 2" xfId="101"/>
    <cellStyle name="Currency 3" xfId="128"/>
    <cellStyle name="Currency 4" xfId="133"/>
    <cellStyle name="Currency 5" xfId="34"/>
    <cellStyle name="Currency0" xfId="113"/>
    <cellStyle name="Date" xfId="114"/>
    <cellStyle name="Explanatory Text 2" xfId="67"/>
    <cellStyle name="Explanatory Text 3" xfId="35"/>
    <cellStyle name="Fixed" xfId="115"/>
    <cellStyle name="Good 2" xfId="57"/>
    <cellStyle name="Good 3" xfId="36"/>
    <cellStyle name="Grey" xfId="116"/>
    <cellStyle name="Heading 1 2" xfId="53"/>
    <cellStyle name="Heading 1 3" xfId="37"/>
    <cellStyle name="Heading 2 2" xfId="52"/>
    <cellStyle name="Heading 2 3" xfId="38"/>
    <cellStyle name="Heading 3 2" xfId="55"/>
    <cellStyle name="Heading 3 3" xfId="39"/>
    <cellStyle name="Heading 4 2" xfId="56"/>
    <cellStyle name="Heading 4 3" xfId="40"/>
    <cellStyle name="Input [yellow]" xfId="117"/>
    <cellStyle name="Input 2" xfId="60"/>
    <cellStyle name="Input 3" xfId="41"/>
    <cellStyle name="Input 4" xfId="138"/>
    <cellStyle name="Input 5" xfId="141"/>
    <cellStyle name="Input 6" xfId="143"/>
    <cellStyle name="Linked Cell 2" xfId="63"/>
    <cellStyle name="Linked Cell 3" xfId="42"/>
    <cellStyle name="M" xfId="118"/>
    <cellStyle name="M.00" xfId="119"/>
    <cellStyle name="M_9. Rev2Cost_GDPIPI" xfId="120"/>
    <cellStyle name="M_lists" xfId="121"/>
    <cellStyle name="M_lists_4. Current Monthly Fixed Charge" xfId="122"/>
    <cellStyle name="M_Sheet4" xfId="123"/>
    <cellStyle name="Neutral 2" xfId="59"/>
    <cellStyle name="Neutral 3" xfId="43"/>
    <cellStyle name="Normal" xfId="0" builtinId="0"/>
    <cellStyle name="Normal - Style1" xfId="124"/>
    <cellStyle name="Normal 10" xfId="140"/>
    <cellStyle name="Normal 11" xfId="142"/>
    <cellStyle name="Normal 2" xfId="50"/>
    <cellStyle name="Normal 3" xfId="54"/>
    <cellStyle name="Normal 4" xfId="93"/>
    <cellStyle name="Normal 5" xfId="96"/>
    <cellStyle name="Normal 5 2" xfId="126"/>
    <cellStyle name="Normal 5 2 2" xfId="129"/>
    <cellStyle name="Normal 5 3" xfId="146"/>
    <cellStyle name="Normal 6" xfId="99"/>
    <cellStyle name="Normal 7" xfId="132"/>
    <cellStyle name="Normal 8" xfId="5"/>
    <cellStyle name="Normal 9" xfId="136"/>
    <cellStyle name="Note 2" xfId="66"/>
    <cellStyle name="Note 3" xfId="44"/>
    <cellStyle name="Output 2" xfId="61"/>
    <cellStyle name="Output 3" xfId="45"/>
    <cellStyle name="Percent" xfId="4" builtinId="5"/>
    <cellStyle name="Percent [2]" xfId="125"/>
    <cellStyle name="Percent 2" xfId="95"/>
    <cellStyle name="Percent 3" xfId="98"/>
    <cellStyle name="Percent 3 2" xfId="127"/>
    <cellStyle name="Percent 3 2 2" xfId="131"/>
    <cellStyle name="Percent 4" xfId="100"/>
    <cellStyle name="Percent 5" xfId="135"/>
    <cellStyle name="Percent 6" xfId="46"/>
    <cellStyle name="Percent 7" xfId="139"/>
    <cellStyle name="Percent 8" xfId="137"/>
    <cellStyle name="Percent 9" xfId="144"/>
    <cellStyle name="Title 2" xfId="51"/>
    <cellStyle name="Title 3" xfId="47"/>
    <cellStyle name="Total 2" xfId="68"/>
    <cellStyle name="Total 3" xfId="48"/>
    <cellStyle name="Warning Text 2" xfId="65"/>
    <cellStyle name="Warning Text 3" xfId="4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82974</xdr:colOff>
      <xdr:row>0</xdr:row>
      <xdr:rowOff>118956</xdr:rowOff>
    </xdr:from>
    <xdr:to>
      <xdr:col>15</xdr:col>
      <xdr:colOff>465667</xdr:colOff>
      <xdr:row>13</xdr:row>
      <xdr:rowOff>153458</xdr:rowOff>
    </xdr:to>
    <xdr:grpSp>
      <xdr:nvGrpSpPr>
        <xdr:cNvPr id="2" name="Group 1"/>
        <xdr:cNvGrpSpPr/>
      </xdr:nvGrpSpPr>
      <xdr:grpSpPr>
        <a:xfrm>
          <a:off x="82974" y="118956"/>
          <a:ext cx="10504111" cy="2542350"/>
          <a:chOff x="270943" y="174641"/>
          <a:chExt cx="12544425" cy="2762249"/>
        </a:xfrm>
      </xdr:grpSpPr>
      <xdr:grpSp>
        <xdr:nvGrpSpPr>
          <xdr:cNvPr id="3" name="Group 2"/>
          <xdr:cNvGrpSpPr/>
        </xdr:nvGrpSpPr>
        <xdr:grpSpPr>
          <a:xfrm>
            <a:off x="270943" y="174641"/>
            <a:ext cx="12544425" cy="2762249"/>
            <a:chOff x="10731832" y="-1280833"/>
            <a:chExt cx="8857420" cy="16793400"/>
          </a:xfrm>
        </xdr:grpSpPr>
        <xdr:pic>
          <xdr:nvPicPr>
            <xdr:cNvPr id="5" name="Picture 4"/>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731832" y="-1280833"/>
              <a:ext cx="8857420" cy="16793400"/>
            </a:xfrm>
            <a:prstGeom prst="rect">
              <a:avLst/>
            </a:prstGeom>
            <a:ln>
              <a:noFill/>
            </a:ln>
            <a:effectLst>
              <a:softEdge rad="112500"/>
            </a:effectLst>
          </xdr:spPr>
        </xdr:pic>
        <xdr:sp macro="" textlink="">
          <xdr:nvSpPr>
            <xdr:cNvPr id="6" name="Rectangle 5"/>
            <xdr:cNvSpPr/>
          </xdr:nvSpPr>
          <xdr:spPr>
            <a:xfrm>
              <a:off x="11389098" y="4819133"/>
              <a:ext cx="7382834" cy="6705297"/>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Specific Service Charges - Wireline Pole Attachment </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Work Form</a:t>
              </a:r>
            </a:p>
          </xdr:txBody>
        </xdr:sp>
        <xdr:sp macro="" textlink="">
          <xdr:nvSpPr>
            <xdr:cNvPr id="8" name="Rectangle 7"/>
            <xdr:cNvSpPr/>
          </xdr:nvSpPr>
          <xdr:spPr>
            <a:xfrm>
              <a:off x="11478435" y="-326657"/>
              <a:ext cx="1486855" cy="284837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sp macro="" textlink="">
        <xdr:nvSpPr>
          <xdr:cNvPr id="4" name="TextBox 3"/>
          <xdr:cNvSpPr txBox="1"/>
        </xdr:nvSpPr>
        <xdr:spPr>
          <a:xfrm>
            <a:off x="10328308" y="2358208"/>
            <a:ext cx="1883699" cy="392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1.0</a:t>
            </a:r>
            <a:endParaRPr lang="en-CA" sz="1400"/>
          </a:p>
        </xdr:txBody>
      </xdr:sp>
    </xdr:grpSp>
    <xdr:clientData/>
  </xdr:twoCellAnchor>
  <xdr:twoCellAnchor>
    <xdr:from>
      <xdr:col>0</xdr:col>
      <xdr:colOff>499533</xdr:colOff>
      <xdr:row>29</xdr:row>
      <xdr:rowOff>42334</xdr:rowOff>
    </xdr:from>
    <xdr:to>
      <xdr:col>15</xdr:col>
      <xdr:colOff>423333</xdr:colOff>
      <xdr:row>36</xdr:row>
      <xdr:rowOff>147109</xdr:rowOff>
    </xdr:to>
    <xdr:sp macro="" textlink="">
      <xdr:nvSpPr>
        <xdr:cNvPr id="9" name="Text Box 50"/>
        <xdr:cNvSpPr txBox="1">
          <a:spLocks noChangeArrowheads="1"/>
        </xdr:cNvSpPr>
      </xdr:nvSpPr>
      <xdr:spPr bwMode="auto">
        <a:xfrm>
          <a:off x="499533" y="5681134"/>
          <a:ext cx="9067800" cy="1408642"/>
        </a:xfrm>
        <a:prstGeom prst="rect">
          <a:avLst/>
        </a:prstGeom>
        <a:noFill/>
        <a:ln>
          <a:noFill/>
        </a:ln>
        <a:effectLst>
          <a:softEdge rad="31750"/>
        </a:effectLst>
        <a:extLst/>
      </xdr:spPr>
      <xdr:txBody>
        <a:bodyPr vertOverflow="clip" wrap="square" lIns="27432" tIns="22860" rIns="0" bIns="0" anchor="t" upright="1"/>
        <a:lstStyle/>
        <a:p>
          <a:pPr algn="l" rtl="0">
            <a:defRPr sz="1000"/>
          </a:pPr>
          <a:r>
            <a:rPr lang="en-CA" sz="1000" b="1" i="1" u="none" strike="noStrike" baseline="0">
              <a:solidFill>
                <a:srgbClr val="000000"/>
              </a:solidFill>
              <a:latin typeface="Arial" pitchFamily="34" charset="0"/>
              <a:cs typeface="Arial" pitchFamily="34" charset="0"/>
            </a:rPr>
            <a:t>This Workbook Model is protected by copyright and is being made available to you solely for the purpose of filing your COS application. You may use and copy this model for that purpose, and provide a copy of this model to any person that is advising or assisting you in that regard. Except as indicated above, any copying, reproduction, publication, sale, adaptation, translation, modification, reverse engineering or other use or dissemination of this model without the express written consent of the Ontario Energy Board is prohibited. If you provide a copy of this model to a person that is advising or assisting you in preparing the application or reviewing your draft rate order, you must ensure that the person understands and agrees to the restrictions noted above.</a:t>
          </a:r>
        </a:p>
        <a:p>
          <a:pPr algn="l" rtl="0">
            <a:defRPr sz="1000"/>
          </a:pPr>
          <a:endParaRPr lang="en-CA" sz="1000" b="1" i="1" u="none" strike="noStrike" baseline="0">
            <a:solidFill>
              <a:srgbClr val="000000"/>
            </a:solidFill>
            <a:latin typeface="Arial" pitchFamily="34" charset="0"/>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CA" sz="1000" b="1" i="1" baseline="0">
              <a:effectLst/>
              <a:latin typeface="Arial" pitchFamily="34" charset="0"/>
              <a:ea typeface="+mn-ea"/>
              <a:cs typeface="Arial" pitchFamily="34" charset="0"/>
            </a:rPr>
            <a:t>While this model has been provided in Excel format and is required to be filed with your application, the onus remains on the applicant to ensure the accuracy of the data and the results.</a:t>
          </a:r>
          <a:endParaRPr lang="en-CA" sz="1000" b="1" i="1" u="none" strike="noStrike" baseline="0">
            <a:solidFill>
              <a:srgbClr val="000000"/>
            </a:solidFill>
            <a:latin typeface="Arial" pitchFamily="34" charset="0"/>
            <a:cs typeface="Arial" pitchFamily="34" charset="0"/>
          </a:endParaRPr>
        </a:p>
      </xdr:txBody>
    </xdr:sp>
    <xdr:clientData/>
  </xdr:twoCellAnchor>
  <xdr:twoCellAnchor>
    <xdr:from>
      <xdr:col>0</xdr:col>
      <xdr:colOff>476250</xdr:colOff>
      <xdr:row>1</xdr:row>
      <xdr:rowOff>111125</xdr:rowOff>
    </xdr:from>
    <xdr:to>
      <xdr:col>1</xdr:col>
      <xdr:colOff>371253</xdr:colOff>
      <xdr:row>4</xdr:row>
      <xdr:rowOff>12752</xdr:rowOff>
    </xdr:to>
    <xdr:pic>
      <xdr:nvPicPr>
        <xdr:cNvPr id="10" name="Picture 9"/>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476250" y="291042"/>
          <a:ext cx="530003" cy="4413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2:N29"/>
  <sheetViews>
    <sheetView tabSelected="1" topLeftCell="A14" zoomScale="90" zoomScaleNormal="90" workbookViewId="0">
      <selection activeCell="G22" sqref="G22"/>
    </sheetView>
  </sheetViews>
  <sheetFormatPr defaultColWidth="8.83203125" defaultRowHeight="14.15" x14ac:dyDescent="0.35"/>
  <cols>
    <col min="1" max="1" width="8.83203125" style="17"/>
    <col min="2" max="2" width="22.58203125" style="17" customWidth="1"/>
    <col min="3" max="16384" width="8.83203125" style="17"/>
  </cols>
  <sheetData>
    <row r="12" spans="2:10" ht="21" customHeight="1" x14ac:dyDescent="0.3"/>
    <row r="13" spans="2:10" ht="21" customHeight="1" x14ac:dyDescent="0.3"/>
    <row r="14" spans="2:10" ht="31.35" customHeight="1" x14ac:dyDescent="0.3"/>
    <row r="15" spans="2:10" ht="15.65" x14ac:dyDescent="0.3">
      <c r="B15" s="45" t="s">
        <v>69</v>
      </c>
      <c r="E15" s="366" t="s">
        <v>157</v>
      </c>
      <c r="F15" s="367"/>
      <c r="G15" s="367"/>
      <c r="H15" s="368"/>
      <c r="I15" s="29"/>
      <c r="J15" s="29"/>
    </row>
    <row r="16" spans="2:10" ht="15.65" x14ac:dyDescent="0.3">
      <c r="E16" s="32"/>
    </row>
    <row r="17" spans="2:14" ht="15.65" x14ac:dyDescent="0.3">
      <c r="B17" s="45" t="s">
        <v>70</v>
      </c>
      <c r="E17" s="247">
        <v>2018</v>
      </c>
    </row>
    <row r="18" spans="2:14" ht="15.65" x14ac:dyDescent="0.3">
      <c r="B18" s="45"/>
      <c r="E18" s="32"/>
    </row>
    <row r="19" spans="2:14" ht="15.65" x14ac:dyDescent="0.3">
      <c r="B19" s="45" t="s">
        <v>71</v>
      </c>
      <c r="E19" s="60">
        <f>IF(ISBLANK(E17),"",E17-1)</f>
        <v>2017</v>
      </c>
    </row>
    <row r="20" spans="2:14" ht="15.65" x14ac:dyDescent="0.3">
      <c r="B20" s="45"/>
      <c r="E20" s="32"/>
    </row>
    <row r="21" spans="2:14" ht="7.55" customHeight="1" x14ac:dyDescent="0.35">
      <c r="E21" s="24"/>
    </row>
    <row r="22" spans="2:14" x14ac:dyDescent="0.35">
      <c r="B22" s="47" t="s">
        <v>72</v>
      </c>
      <c r="C22" s="55"/>
      <c r="D22" s="55"/>
      <c r="E22" s="70"/>
      <c r="F22" s="55"/>
      <c r="G22" s="55"/>
      <c r="H22" s="55"/>
      <c r="I22" s="55"/>
      <c r="J22" s="55"/>
      <c r="K22" s="55"/>
      <c r="L22" s="55"/>
      <c r="M22" s="55"/>
      <c r="N22" s="55"/>
    </row>
    <row r="23" spans="2:14" x14ac:dyDescent="0.35">
      <c r="B23" s="55"/>
      <c r="C23" s="55"/>
      <c r="D23" s="55"/>
      <c r="E23" s="70"/>
      <c r="F23" s="55"/>
      <c r="G23" s="55"/>
      <c r="H23" s="55"/>
      <c r="I23" s="55"/>
      <c r="J23" s="55"/>
      <c r="K23" s="55"/>
      <c r="L23" s="55"/>
      <c r="M23" s="55"/>
      <c r="N23" s="55"/>
    </row>
    <row r="24" spans="2:14" x14ac:dyDescent="0.35">
      <c r="B24" s="41"/>
      <c r="C24" s="362" t="s">
        <v>168</v>
      </c>
      <c r="D24" s="362"/>
      <c r="E24" s="362"/>
      <c r="F24" s="362"/>
      <c r="G24" s="362"/>
      <c r="H24" s="362"/>
      <c r="I24" s="362"/>
      <c r="J24" s="362"/>
      <c r="K24" s="362"/>
      <c r="L24" s="362"/>
      <c r="M24" s="55"/>
      <c r="N24" s="55"/>
    </row>
    <row r="25" spans="2:14" x14ac:dyDescent="0.35">
      <c r="B25" s="53"/>
      <c r="C25" s="55"/>
      <c r="D25" s="55"/>
      <c r="E25" s="55"/>
      <c r="F25" s="55"/>
      <c r="G25" s="55"/>
      <c r="H25" s="55"/>
      <c r="I25" s="55"/>
      <c r="J25" s="55"/>
      <c r="K25" s="55"/>
      <c r="L25" s="55"/>
      <c r="M25" s="55"/>
      <c r="N25" s="55"/>
    </row>
    <row r="26" spans="2:14" x14ac:dyDescent="0.35">
      <c r="B26" s="49"/>
      <c r="C26" s="365" t="s">
        <v>73</v>
      </c>
      <c r="D26" s="365"/>
      <c r="E26" s="365"/>
      <c r="F26" s="365"/>
      <c r="G26" s="365"/>
      <c r="H26" s="365"/>
      <c r="I26" s="365"/>
      <c r="J26" s="365"/>
      <c r="K26" s="365"/>
      <c r="L26" s="365"/>
      <c r="M26" s="365"/>
      <c r="N26" s="365"/>
    </row>
    <row r="27" spans="2:14" x14ac:dyDescent="0.35">
      <c r="B27" s="54"/>
      <c r="C27" s="55"/>
      <c r="D27" s="55"/>
      <c r="E27" s="55"/>
      <c r="F27" s="55"/>
      <c r="G27" s="55"/>
      <c r="H27" s="55"/>
      <c r="I27" s="55"/>
      <c r="J27" s="55"/>
      <c r="K27" s="55"/>
      <c r="L27" s="55"/>
      <c r="M27" s="55"/>
      <c r="N27" s="55"/>
    </row>
    <row r="28" spans="2:14" x14ac:dyDescent="0.35">
      <c r="B28" s="42"/>
      <c r="C28" s="363" t="s">
        <v>74</v>
      </c>
      <c r="D28" s="364"/>
      <c r="E28" s="364"/>
      <c r="F28" s="364"/>
      <c r="G28" s="364"/>
      <c r="H28" s="364"/>
      <c r="I28" s="364"/>
      <c r="J28" s="364"/>
      <c r="K28" s="364"/>
      <c r="L28" s="364"/>
      <c r="M28" s="364"/>
      <c r="N28" s="55" t="s">
        <v>75</v>
      </c>
    </row>
    <row r="29" spans="2:14" ht="19.399999999999999" customHeight="1" x14ac:dyDescent="0.35">
      <c r="B29" s="53"/>
      <c r="C29" s="55"/>
      <c r="D29" s="55"/>
      <c r="E29" s="55"/>
      <c r="F29" s="55"/>
      <c r="G29" s="55"/>
      <c r="H29" s="43"/>
      <c r="I29" s="43"/>
      <c r="J29" s="43"/>
      <c r="K29" s="43"/>
      <c r="L29" s="43"/>
      <c r="M29" s="43"/>
      <c r="N29" s="55" t="s">
        <v>75</v>
      </c>
    </row>
  </sheetData>
  <sheetProtection algorithmName="SHA-512" hashValue="JkyeRuOC5VPifVpCOapd0DapKoPHKotIJhKXOFrZJlDib9jqM0lsm6JqUPyvRyBMyEm50zwV19yktLMtErB1TA==" saltValue="fS1Te567jQtYR1YvHrgwRQ==" spinCount="100000" sheet="1" objects="1" scenarios="1"/>
  <dataConsolidate/>
  <mergeCells count="4">
    <mergeCell ref="C24:L24"/>
    <mergeCell ref="C28:M28"/>
    <mergeCell ref="C26:N26"/>
    <mergeCell ref="E15:H15"/>
  </mergeCells>
  <pageMargins left="0.7" right="0.7" top="0.75" bottom="0.75" header="0.3" footer="0.3"/>
  <pageSetup scale="74" fitToHeight="0"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'Drop Down List'!$C$2:$C$10</xm:f>
          </x14:formula1>
          <xm:sqref>E17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C21"/>
  <sheetViews>
    <sheetView zoomScale="80" zoomScaleNormal="80" workbookViewId="0">
      <selection activeCell="E10" sqref="E10"/>
    </sheetView>
  </sheetViews>
  <sheetFormatPr defaultColWidth="9.1640625" defaultRowHeight="30.8" customHeight="1" x14ac:dyDescent="0.35"/>
  <cols>
    <col min="1" max="1" width="5.4140625" style="4" customWidth="1"/>
    <col min="2" max="2" width="40" style="2" customWidth="1"/>
    <col min="3" max="3" width="143.58203125" style="3" customWidth="1"/>
    <col min="4" max="16384" width="9.1640625" style="4"/>
  </cols>
  <sheetData>
    <row r="1" spans="2:3" ht="68.5" customHeight="1" x14ac:dyDescent="0.4">
      <c r="B1" s="75" t="s">
        <v>167</v>
      </c>
    </row>
    <row r="2" spans="2:3" ht="26.45" customHeight="1" x14ac:dyDescent="0.4">
      <c r="B2" s="75"/>
    </row>
    <row r="3" spans="2:3" ht="23.25" customHeight="1" x14ac:dyDescent="0.25">
      <c r="B3" s="369" t="s">
        <v>50</v>
      </c>
      <c r="C3" s="370"/>
    </row>
    <row r="4" spans="2:3" ht="25.4" customHeight="1" x14ac:dyDescent="0.25">
      <c r="B4" s="5" t="s">
        <v>35</v>
      </c>
      <c r="C4" s="6" t="s">
        <v>252</v>
      </c>
    </row>
    <row r="5" spans="2:3" ht="25.4" customHeight="1" x14ac:dyDescent="0.25">
      <c r="B5" s="5" t="s">
        <v>34</v>
      </c>
      <c r="C5" s="6" t="s">
        <v>39</v>
      </c>
    </row>
    <row r="6" spans="2:3" ht="25.4" customHeight="1" x14ac:dyDescent="0.25">
      <c r="B6" s="5" t="s">
        <v>36</v>
      </c>
      <c r="C6" s="6" t="s">
        <v>276</v>
      </c>
    </row>
    <row r="7" spans="2:3" ht="25.4" customHeight="1" x14ac:dyDescent="0.25">
      <c r="B7" s="5" t="s">
        <v>37</v>
      </c>
      <c r="C7" s="6" t="s">
        <v>38</v>
      </c>
    </row>
    <row r="8" spans="2:3" ht="30" customHeight="1" x14ac:dyDescent="0.25">
      <c r="B8" s="9"/>
    </row>
    <row r="9" spans="2:3" ht="23.85" customHeight="1" x14ac:dyDescent="0.25">
      <c r="B9" s="369" t="s">
        <v>7</v>
      </c>
      <c r="C9" s="370"/>
    </row>
    <row r="10" spans="2:3" ht="63.6" customHeight="1" x14ac:dyDescent="0.25">
      <c r="B10" s="5" t="s">
        <v>1</v>
      </c>
      <c r="C10" s="6" t="s">
        <v>59</v>
      </c>
    </row>
    <row r="11" spans="2:3" ht="164.85" customHeight="1" x14ac:dyDescent="0.25">
      <c r="B11" s="5" t="s">
        <v>2</v>
      </c>
      <c r="C11" s="6" t="s">
        <v>58</v>
      </c>
    </row>
    <row r="13" spans="2:3" ht="23.85" customHeight="1" x14ac:dyDescent="0.35">
      <c r="B13" s="369" t="s">
        <v>6</v>
      </c>
      <c r="C13" s="370"/>
    </row>
    <row r="14" spans="2:3" s="1" customFormat="1" ht="30.1" x14ac:dyDescent="0.35">
      <c r="B14" s="5" t="s">
        <v>3</v>
      </c>
      <c r="C14" s="6" t="s">
        <v>216</v>
      </c>
    </row>
    <row r="15" spans="2:3" s="1" customFormat="1" ht="65.05" customHeight="1" x14ac:dyDescent="0.35">
      <c r="B15" s="5" t="s">
        <v>5</v>
      </c>
      <c r="C15" s="19" t="s">
        <v>217</v>
      </c>
    </row>
    <row r="16" spans="2:3" s="1" customFormat="1" ht="47.3" customHeight="1" x14ac:dyDescent="0.35">
      <c r="B16" s="5" t="s">
        <v>218</v>
      </c>
      <c r="C16" s="19" t="s">
        <v>277</v>
      </c>
    </row>
    <row r="17" spans="2:3" s="1" customFormat="1" ht="26.9" customHeight="1" x14ac:dyDescent="0.35">
      <c r="B17" s="5" t="s">
        <v>4</v>
      </c>
      <c r="C17" s="19" t="s">
        <v>219</v>
      </c>
    </row>
    <row r="18" spans="2:3" s="1" customFormat="1" ht="31.35" customHeight="1" x14ac:dyDescent="0.35">
      <c r="B18" s="5" t="s">
        <v>154</v>
      </c>
      <c r="C18" s="19" t="s">
        <v>220</v>
      </c>
    </row>
    <row r="20" spans="2:3" ht="30.8" customHeight="1" x14ac:dyDescent="0.35">
      <c r="C20" s="20"/>
    </row>
    <row r="21" spans="2:3" ht="25.4" customHeight="1" x14ac:dyDescent="0.35"/>
  </sheetData>
  <sheetProtection algorithmName="SHA-512" hashValue="pD5sm+g4AQASMEgKPlfujUXXTsYVYu4k5Wp7LmX0h0fYGdbWx2rPrt0cUIda1g8poORNzXyHy+hgVK4IvKaRSg==" saltValue="c/jEZeuH6/m6nTLic74k0g==" spinCount="100000" sheet="1" objects="1" scenarios="1"/>
  <mergeCells count="3">
    <mergeCell ref="B9:C9"/>
    <mergeCell ref="B13:C13"/>
    <mergeCell ref="B3:C3"/>
  </mergeCells>
  <pageMargins left="0.7" right="0.7" top="0.75" bottom="0.75" header="0.3" footer="0.3"/>
  <pageSetup scale="62" orientation="landscape"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N83"/>
  <sheetViews>
    <sheetView zoomScale="80" zoomScaleNormal="80" workbookViewId="0">
      <pane ySplit="7" topLeftCell="A8" activePane="bottomLeft" state="frozen"/>
      <selection pane="bottomLeft" activeCell="K1" sqref="K1"/>
    </sheetView>
  </sheetViews>
  <sheetFormatPr defaultColWidth="9.1640625" defaultRowHeight="15.05" x14ac:dyDescent="0.35"/>
  <cols>
    <col min="1" max="1" width="6.83203125" style="52" customWidth="1"/>
    <col min="2" max="2" width="64" style="4" customWidth="1"/>
    <col min="3" max="3" width="5.25" style="4" customWidth="1"/>
    <col min="4" max="4" width="19" style="10" customWidth="1"/>
    <col min="5" max="5" width="3.75" style="10" customWidth="1"/>
    <col min="6" max="6" width="7.83203125" style="10" customWidth="1"/>
    <col min="7" max="7" width="29.58203125" style="1" customWidth="1"/>
    <col min="8" max="8" width="20.25" style="1" customWidth="1"/>
    <col min="9" max="9" width="31.4140625" style="1" customWidth="1"/>
    <col min="10" max="10" width="12.4140625" style="1" customWidth="1"/>
    <col min="11" max="11" width="30" style="1" customWidth="1"/>
    <col min="12" max="12" width="9.1640625" style="1"/>
    <col min="13" max="13" width="10.4140625" style="1" bestFit="1" customWidth="1"/>
    <col min="14" max="16384" width="9.1640625" style="1"/>
  </cols>
  <sheetData>
    <row r="1" spans="1:11" x14ac:dyDescent="0.25">
      <c r="I1" s="78" t="s">
        <v>94</v>
      </c>
      <c r="J1" s="80"/>
      <c r="K1" s="227" t="s">
        <v>282</v>
      </c>
    </row>
    <row r="2" spans="1:11" x14ac:dyDescent="0.25">
      <c r="I2" s="78" t="s">
        <v>95</v>
      </c>
      <c r="J2" s="80"/>
      <c r="K2" s="227"/>
    </row>
    <row r="3" spans="1:11" x14ac:dyDescent="0.25">
      <c r="I3" s="78" t="s">
        <v>96</v>
      </c>
      <c r="J3" s="80"/>
      <c r="K3" s="227"/>
    </row>
    <row r="4" spans="1:11" x14ac:dyDescent="0.25">
      <c r="I4" s="78" t="s">
        <v>97</v>
      </c>
      <c r="J4" s="80"/>
      <c r="K4" s="227"/>
    </row>
    <row r="5" spans="1:11" x14ac:dyDescent="0.25">
      <c r="I5" s="78" t="s">
        <v>98</v>
      </c>
      <c r="J5" s="80"/>
      <c r="K5" s="228"/>
    </row>
    <row r="6" spans="1:11" x14ac:dyDescent="0.25">
      <c r="I6" s="78"/>
      <c r="J6" s="80"/>
      <c r="K6" s="81"/>
    </row>
    <row r="7" spans="1:11" ht="21" x14ac:dyDescent="0.4">
      <c r="B7" s="65" t="s">
        <v>169</v>
      </c>
      <c r="C7" s="65"/>
      <c r="I7" s="69"/>
      <c r="J7" s="69"/>
      <c r="K7" s="69"/>
    </row>
    <row r="8" spans="1:11" s="93" customFormat="1" ht="15.65" customHeight="1" x14ac:dyDescent="0.4">
      <c r="A8" s="52"/>
      <c r="B8" s="65"/>
      <c r="C8" s="65"/>
      <c r="D8" s="10"/>
      <c r="E8" s="10"/>
      <c r="F8" s="10"/>
      <c r="I8" s="69"/>
      <c r="J8" s="69"/>
      <c r="K8" s="69"/>
    </row>
    <row r="9" spans="1:11" s="93" customFormat="1" ht="92.85" customHeight="1" x14ac:dyDescent="0.25">
      <c r="A9" s="52"/>
      <c r="B9" s="371" t="s">
        <v>280</v>
      </c>
      <c r="C9" s="371"/>
      <c r="D9" s="371"/>
      <c r="E9" s="371"/>
      <c r="F9" s="371"/>
      <c r="G9" s="371"/>
      <c r="H9" s="371"/>
      <c r="I9" s="371"/>
      <c r="J9" s="371"/>
      <c r="K9" s="371"/>
    </row>
    <row r="10" spans="1:11" ht="18.8" customHeight="1" x14ac:dyDescent="0.25"/>
    <row r="11" spans="1:11" ht="16.399999999999999" customHeight="1" x14ac:dyDescent="0.3">
      <c r="B11" s="67" t="s">
        <v>112</v>
      </c>
      <c r="C11" s="67"/>
    </row>
    <row r="12" spans="1:11" ht="16.399999999999999" customHeight="1" x14ac:dyDescent="0.3">
      <c r="B12" s="67"/>
      <c r="C12" s="67"/>
      <c r="G12" s="63"/>
    </row>
    <row r="13" spans="1:11" ht="22.35" customHeight="1" x14ac:dyDescent="0.3">
      <c r="B13" s="327" t="s">
        <v>104</v>
      </c>
      <c r="C13" s="328"/>
      <c r="D13" s="335" t="s">
        <v>100</v>
      </c>
      <c r="E13" s="76"/>
      <c r="F13" s="76"/>
      <c r="G13" s="328" t="s">
        <v>99</v>
      </c>
      <c r="H13" s="328"/>
      <c r="I13" s="336" t="s">
        <v>256</v>
      </c>
      <c r="J13" s="328"/>
      <c r="K13" s="329"/>
    </row>
    <row r="14" spans="1:11" ht="16.399999999999999" customHeight="1" x14ac:dyDescent="0.3">
      <c r="B14" s="79"/>
      <c r="C14" s="11"/>
      <c r="D14" s="77"/>
      <c r="E14" s="77"/>
      <c r="F14" s="77"/>
      <c r="G14" s="48"/>
      <c r="H14" s="27"/>
      <c r="I14" s="77"/>
      <c r="J14" s="77"/>
      <c r="K14" s="62"/>
    </row>
    <row r="15" spans="1:11" ht="17.2" customHeight="1" x14ac:dyDescent="0.25">
      <c r="B15" s="79" t="s">
        <v>228</v>
      </c>
      <c r="C15" s="11"/>
      <c r="D15" s="206" t="s">
        <v>103</v>
      </c>
      <c r="E15" s="66"/>
      <c r="F15" s="66"/>
      <c r="G15" s="11"/>
      <c r="H15" s="11"/>
      <c r="I15" s="11"/>
      <c r="J15" s="11"/>
      <c r="K15" s="62"/>
    </row>
    <row r="16" spans="1:11" ht="19.399999999999999" customHeight="1" x14ac:dyDescent="0.25">
      <c r="B16" s="79" t="s">
        <v>101</v>
      </c>
      <c r="C16" s="11"/>
      <c r="D16" s="206">
        <v>1.3</v>
      </c>
      <c r="E16" s="66"/>
      <c r="F16" s="66"/>
      <c r="G16" s="11" t="s">
        <v>102</v>
      </c>
      <c r="H16" s="11"/>
      <c r="I16" s="224"/>
      <c r="J16" s="77"/>
      <c r="K16" s="62"/>
    </row>
    <row r="17" spans="1:14" ht="16.2" customHeight="1" x14ac:dyDescent="0.25">
      <c r="B17" s="79"/>
      <c r="C17" s="11"/>
      <c r="D17" s="28"/>
      <c r="E17" s="28"/>
      <c r="F17" s="28"/>
      <c r="G17" s="11"/>
      <c r="H17" s="11"/>
      <c r="I17" s="28"/>
      <c r="J17" s="77"/>
      <c r="K17" s="62"/>
    </row>
    <row r="18" spans="1:14" ht="14.25" customHeight="1" x14ac:dyDescent="0.25">
      <c r="B18" s="79"/>
      <c r="C18" s="11"/>
      <c r="D18" s="11"/>
      <c r="E18" s="11"/>
      <c r="F18" s="11"/>
      <c r="G18" s="11"/>
      <c r="H18" s="28"/>
      <c r="I18" s="28"/>
      <c r="J18" s="77"/>
      <c r="K18" s="62"/>
      <c r="N18" s="4"/>
    </row>
    <row r="19" spans="1:14" x14ac:dyDescent="0.25">
      <c r="B19" s="79" t="s">
        <v>114</v>
      </c>
      <c r="C19" s="11"/>
      <c r="D19" s="11"/>
      <c r="E19" s="11"/>
      <c r="F19" s="11"/>
      <c r="G19" s="11" t="s">
        <v>124</v>
      </c>
      <c r="H19" s="28"/>
      <c r="I19" s="28"/>
      <c r="J19" s="77"/>
      <c r="K19" s="62"/>
    </row>
    <row r="20" spans="1:14" ht="13.1" customHeight="1" x14ac:dyDescent="0.25">
      <c r="B20" s="79"/>
      <c r="C20" s="11"/>
      <c r="D20" s="27"/>
      <c r="E20" s="66"/>
      <c r="F20" s="66"/>
      <c r="G20" s="11"/>
      <c r="H20" s="28"/>
      <c r="I20" s="27"/>
      <c r="J20" s="77"/>
      <c r="K20" s="62"/>
    </row>
    <row r="21" spans="1:14" ht="21.65" customHeight="1" x14ac:dyDescent="0.25">
      <c r="B21" s="79" t="s">
        <v>20</v>
      </c>
      <c r="C21" s="11"/>
      <c r="D21" s="74">
        <v>0.15</v>
      </c>
      <c r="E21" s="88"/>
      <c r="F21" s="88"/>
      <c r="G21" s="11" t="s">
        <v>20</v>
      </c>
      <c r="H21" s="11"/>
      <c r="I21" s="225"/>
      <c r="J21" s="77"/>
      <c r="K21" s="62"/>
    </row>
    <row r="22" spans="1:14" ht="21.65" customHeight="1" x14ac:dyDescent="0.25">
      <c r="B22" s="79" t="s">
        <v>57</v>
      </c>
      <c r="C22" s="11"/>
      <c r="D22" s="74">
        <v>0.48499999999999999</v>
      </c>
      <c r="E22" s="88"/>
      <c r="F22" s="88"/>
      <c r="G22" s="11" t="s">
        <v>57</v>
      </c>
      <c r="H22" s="11"/>
      <c r="I22" s="225"/>
      <c r="J22" s="77"/>
      <c r="K22" s="62"/>
    </row>
    <row r="23" spans="1:14" ht="21.8" customHeight="1" x14ac:dyDescent="0.25">
      <c r="B23" s="68"/>
      <c r="C23" s="64"/>
      <c r="D23" s="64"/>
      <c r="E23" s="64"/>
      <c r="F23" s="64"/>
      <c r="G23" s="64"/>
      <c r="H23" s="64"/>
      <c r="I23" s="114"/>
      <c r="J23" s="115"/>
      <c r="K23" s="61"/>
    </row>
    <row r="24" spans="1:14" ht="20.05" customHeight="1" x14ac:dyDescent="0.25">
      <c r="B24" s="1"/>
      <c r="C24" s="1"/>
      <c r="D24" s="2"/>
      <c r="E24" s="2"/>
      <c r="F24" s="2"/>
      <c r="G24" s="4"/>
      <c r="H24" s="11"/>
      <c r="I24" s="2"/>
      <c r="J24" s="2"/>
      <c r="K24" s="4"/>
    </row>
    <row r="25" spans="1:14" ht="23.25" customHeight="1" x14ac:dyDescent="0.4">
      <c r="B25" s="67" t="s">
        <v>151</v>
      </c>
      <c r="C25" s="67"/>
      <c r="D25" s="2"/>
      <c r="E25" s="2"/>
      <c r="F25" s="2"/>
      <c r="G25" s="4"/>
      <c r="H25" s="11"/>
      <c r="I25" s="4"/>
      <c r="J25" s="4"/>
      <c r="K25" s="4"/>
    </row>
    <row r="26" spans="1:14" ht="11.05" customHeight="1" x14ac:dyDescent="0.35">
      <c r="D26" s="2"/>
      <c r="E26" s="2"/>
      <c r="F26" s="2"/>
      <c r="G26" s="4"/>
      <c r="H26" s="4"/>
      <c r="I26" s="4"/>
      <c r="J26" s="4"/>
      <c r="K26" s="4"/>
    </row>
    <row r="27" spans="1:14" ht="30.1" x14ac:dyDescent="0.4">
      <c r="B27" s="51" t="s">
        <v>8</v>
      </c>
      <c r="C27" s="51"/>
      <c r="D27" s="39" t="s">
        <v>111</v>
      </c>
      <c r="E27" s="39"/>
      <c r="F27" s="39"/>
      <c r="G27" s="34" t="s">
        <v>123</v>
      </c>
      <c r="H27" s="35"/>
      <c r="I27" s="233" t="s">
        <v>68</v>
      </c>
      <c r="J27" s="35"/>
      <c r="K27" s="233" t="s">
        <v>66</v>
      </c>
    </row>
    <row r="28" spans="1:14" x14ac:dyDescent="0.35">
      <c r="D28" s="33"/>
      <c r="E28" s="33"/>
      <c r="F28" s="33"/>
      <c r="G28" s="33"/>
      <c r="H28" s="33"/>
      <c r="I28" s="33"/>
      <c r="J28" s="33"/>
      <c r="K28" s="33"/>
      <c r="L28" s="4"/>
    </row>
    <row r="29" spans="1:14" ht="32.85" customHeight="1" x14ac:dyDescent="0.35">
      <c r="A29" s="36" t="s">
        <v>10</v>
      </c>
      <c r="B29" s="2" t="s">
        <v>9</v>
      </c>
      <c r="C29" s="2"/>
      <c r="G29" s="93"/>
      <c r="H29" s="93"/>
      <c r="I29" s="93"/>
      <c r="J29" s="93"/>
      <c r="K29" s="93"/>
      <c r="L29" s="92"/>
      <c r="M29" s="93"/>
    </row>
    <row r="30" spans="1:14" ht="21" customHeight="1" x14ac:dyDescent="0.35">
      <c r="A30" s="100"/>
      <c r="B30" s="2" t="s">
        <v>257</v>
      </c>
      <c r="C30" s="2"/>
      <c r="D30" s="16">
        <f>'Appendix. Provincial Rate'!D13</f>
        <v>2.8463440860215052</v>
      </c>
      <c r="E30" s="44"/>
      <c r="F30" s="44"/>
      <c r="G30" s="16">
        <f>'3. Direct Costs'!H36</f>
        <v>1.5927055794227807</v>
      </c>
      <c r="H30" s="92"/>
      <c r="I30" s="16" t="e">
        <f>'3. Direct Costs'!J36</f>
        <v>#DIV/0!</v>
      </c>
      <c r="J30" s="92"/>
      <c r="K30" s="16" t="e">
        <f>'3. Direct Costs'!L36</f>
        <v>#DIV/0!</v>
      </c>
      <c r="L30" s="92"/>
      <c r="M30" s="93"/>
    </row>
    <row r="31" spans="1:14" ht="9.6" customHeight="1" x14ac:dyDescent="0.35">
      <c r="A31" s="36"/>
      <c r="D31" s="2"/>
      <c r="E31" s="2"/>
      <c r="F31" s="2"/>
      <c r="G31" s="92"/>
      <c r="H31" s="92"/>
      <c r="I31" s="92"/>
      <c r="J31" s="92"/>
      <c r="K31" s="92"/>
      <c r="L31" s="92"/>
      <c r="M31" s="93"/>
    </row>
    <row r="32" spans="1:14" x14ac:dyDescent="0.35">
      <c r="A32" s="36" t="s">
        <v>11</v>
      </c>
      <c r="B32" s="4" t="s">
        <v>2</v>
      </c>
      <c r="D32" s="2"/>
      <c r="E32" s="2"/>
      <c r="F32" s="2"/>
      <c r="G32" s="92"/>
      <c r="H32" s="92"/>
      <c r="I32" s="92"/>
      <c r="J32" s="92"/>
      <c r="K32" s="92"/>
      <c r="L32" s="92"/>
      <c r="M32" s="93"/>
    </row>
    <row r="33" spans="1:13" ht="23.5" customHeight="1" x14ac:dyDescent="0.35">
      <c r="A33" s="36"/>
      <c r="B33" s="4" t="s">
        <v>13</v>
      </c>
      <c r="D33" s="16">
        <f>'Appendix. Provincial Rate'!D14</f>
        <v>3.3009892473118283</v>
      </c>
      <c r="E33" s="44"/>
      <c r="F33" s="44"/>
      <c r="G33" s="16">
        <f>'3. Direct Costs'!H95</f>
        <v>3.196020779631529</v>
      </c>
      <c r="H33" s="92"/>
      <c r="I33" s="16" t="e">
        <f>'3. Direct Costs'!J95</f>
        <v>#DIV/0!</v>
      </c>
      <c r="J33" s="92"/>
      <c r="K33" s="16" t="e">
        <f>'3. Direct Costs'!L95</f>
        <v>#DIV/0!</v>
      </c>
      <c r="L33" s="92"/>
      <c r="M33" s="93"/>
    </row>
    <row r="34" spans="1:13" x14ac:dyDescent="0.35">
      <c r="A34" s="36"/>
      <c r="D34" s="2"/>
      <c r="E34" s="2"/>
      <c r="F34" s="2"/>
      <c r="G34" s="92"/>
      <c r="H34" s="92"/>
      <c r="I34" s="92"/>
      <c r="J34" s="92"/>
      <c r="K34" s="92"/>
      <c r="L34" s="92"/>
      <c r="M34" s="93"/>
    </row>
    <row r="35" spans="1:13" s="8" customFormat="1" ht="22.35" customHeight="1" x14ac:dyDescent="0.35">
      <c r="A35" s="36" t="s">
        <v>14</v>
      </c>
      <c r="B35" s="8" t="s">
        <v>15</v>
      </c>
      <c r="D35" s="16">
        <f>D30+D33</f>
        <v>6.147333333333334</v>
      </c>
      <c r="E35" s="44"/>
      <c r="F35" s="44"/>
      <c r="G35" s="16">
        <f>G30+G33</f>
        <v>4.7887263590543094</v>
      </c>
      <c r="H35" s="92"/>
      <c r="I35" s="16" t="e">
        <f>I30+I33</f>
        <v>#DIV/0!</v>
      </c>
      <c r="J35" s="92"/>
      <c r="K35" s="16" t="e">
        <f>K30+K33</f>
        <v>#DIV/0!</v>
      </c>
    </row>
    <row r="36" spans="1:13" x14ac:dyDescent="0.35">
      <c r="D36" s="2"/>
      <c r="E36" s="2"/>
      <c r="F36" s="2"/>
      <c r="G36" s="4"/>
      <c r="H36" s="4"/>
      <c r="I36" s="4"/>
      <c r="J36" s="4"/>
      <c r="K36" s="4"/>
      <c r="L36" s="4"/>
    </row>
    <row r="37" spans="1:13" x14ac:dyDescent="0.35">
      <c r="D37" s="2"/>
      <c r="E37" s="2"/>
      <c r="F37" s="2"/>
      <c r="G37" s="4"/>
      <c r="H37" s="4"/>
      <c r="I37" s="4"/>
      <c r="J37" s="4"/>
      <c r="K37" s="4"/>
      <c r="L37" s="4"/>
    </row>
    <row r="38" spans="1:13" ht="17.8" x14ac:dyDescent="0.4">
      <c r="B38" s="51" t="s">
        <v>155</v>
      </c>
      <c r="C38" s="51"/>
      <c r="D38" s="2"/>
      <c r="E38" s="2"/>
      <c r="F38" s="2"/>
      <c r="G38" s="4"/>
      <c r="H38" s="4"/>
      <c r="I38" s="4"/>
      <c r="J38" s="4"/>
      <c r="K38" s="4"/>
      <c r="L38" s="4"/>
    </row>
    <row r="39" spans="1:13" x14ac:dyDescent="0.35">
      <c r="D39" s="92"/>
      <c r="E39" s="4"/>
      <c r="F39" s="4"/>
      <c r="G39" s="4"/>
      <c r="H39" s="4"/>
      <c r="I39" s="4"/>
      <c r="J39" s="4"/>
      <c r="K39" s="4"/>
      <c r="L39" s="4"/>
    </row>
    <row r="40" spans="1:13" x14ac:dyDescent="0.35">
      <c r="A40" s="36" t="s">
        <v>16</v>
      </c>
      <c r="B40" s="2" t="s">
        <v>22</v>
      </c>
      <c r="D40" s="92"/>
      <c r="E40" s="4"/>
      <c r="F40" s="4"/>
      <c r="G40" s="12"/>
      <c r="H40" s="12"/>
      <c r="I40" s="12"/>
      <c r="J40" s="12"/>
      <c r="K40" s="12"/>
      <c r="L40" s="4"/>
    </row>
    <row r="41" spans="1:13" x14ac:dyDescent="0.35">
      <c r="A41" s="36"/>
      <c r="B41" s="2"/>
      <c r="D41" s="92"/>
      <c r="E41" s="4"/>
      <c r="F41" s="4"/>
      <c r="G41" s="12"/>
      <c r="H41" s="12"/>
      <c r="I41" s="12"/>
      <c r="J41" s="12"/>
      <c r="K41" s="12"/>
      <c r="L41" s="4"/>
    </row>
    <row r="42" spans="1:13" ht="34.9" customHeight="1" x14ac:dyDescent="0.35">
      <c r="A42" s="36"/>
      <c r="B42" s="3" t="s">
        <v>179</v>
      </c>
      <c r="D42" s="21">
        <f>'Appendix. Provincial Rate'!D20</f>
        <v>1077.9342559609113</v>
      </c>
      <c r="E42" s="89"/>
      <c r="F42" s="89"/>
      <c r="G42" s="221">
        <f>'4. Indirect Costs'!K19</f>
        <v>1518.3247852224902</v>
      </c>
      <c r="H42" s="222"/>
      <c r="I42" s="221" t="e">
        <f>'4. Indirect Costs'!M19</f>
        <v>#DIV/0!</v>
      </c>
      <c r="J42" s="222"/>
      <c r="K42" s="221" t="e">
        <f>'4. Indirect Costs'!O19</f>
        <v>#DIV/0!</v>
      </c>
      <c r="L42" s="4"/>
    </row>
    <row r="43" spans="1:13" ht="21.65" customHeight="1" x14ac:dyDescent="0.35">
      <c r="A43" s="36"/>
      <c r="B43" s="2" t="s">
        <v>42</v>
      </c>
      <c r="D43" s="22">
        <f>D21</f>
        <v>0.15</v>
      </c>
      <c r="E43" s="90"/>
      <c r="F43" s="90"/>
      <c r="G43" s="333">
        <f>'4. Indirect Costs'!K20</f>
        <v>0.15</v>
      </c>
      <c r="H43" s="322"/>
      <c r="I43" s="333">
        <f>'4. Indirect Costs'!M20</f>
        <v>0.15</v>
      </c>
      <c r="J43" s="322"/>
      <c r="K43" s="333">
        <f>'4. Indirect Costs'!O20</f>
        <v>0.15</v>
      </c>
      <c r="L43" s="4"/>
      <c r="M43" s="14"/>
    </row>
    <row r="44" spans="1:13" ht="21.65" customHeight="1" x14ac:dyDescent="0.35">
      <c r="A44" s="36"/>
      <c r="B44" s="2" t="s">
        <v>182</v>
      </c>
      <c r="D44" s="16">
        <f>D42*(1-D43)</f>
        <v>916.24411756677455</v>
      </c>
      <c r="E44" s="44"/>
      <c r="F44" s="44"/>
      <c r="G44" s="302">
        <f>G42*(1-G43)</f>
        <v>1290.5760674391165</v>
      </c>
      <c r="H44" s="12"/>
      <c r="I44" s="302" t="e">
        <f>I42*(1-I43)</f>
        <v>#DIV/0!</v>
      </c>
      <c r="J44" s="12"/>
      <c r="K44" s="302" t="e">
        <f>K42*(1-K43)</f>
        <v>#DIV/0!</v>
      </c>
      <c r="L44" s="4"/>
    </row>
    <row r="45" spans="1:13" ht="23.25" customHeight="1" x14ac:dyDescent="0.35">
      <c r="A45" s="36"/>
      <c r="B45" s="2"/>
      <c r="D45" s="2"/>
      <c r="E45" s="2"/>
      <c r="F45" s="2"/>
      <c r="G45" s="12"/>
      <c r="H45" s="12"/>
      <c r="I45" s="12"/>
      <c r="J45" s="12"/>
      <c r="K45" s="12"/>
      <c r="L45" s="4"/>
    </row>
    <row r="46" spans="1:13" x14ac:dyDescent="0.35">
      <c r="A46" s="36" t="s">
        <v>17</v>
      </c>
      <c r="B46" s="2" t="s">
        <v>4</v>
      </c>
      <c r="D46" s="2"/>
      <c r="E46" s="2"/>
      <c r="F46" s="2"/>
      <c r="G46" s="12"/>
      <c r="H46" s="12"/>
      <c r="I46" s="12"/>
      <c r="J46" s="12"/>
      <c r="K46" s="12"/>
      <c r="L46" s="4"/>
    </row>
    <row r="47" spans="1:13" x14ac:dyDescent="0.35">
      <c r="A47" s="36"/>
      <c r="B47" s="2"/>
      <c r="D47" s="2"/>
      <c r="E47" s="2"/>
      <c r="F47" s="2"/>
      <c r="G47" s="222"/>
      <c r="H47" s="222"/>
      <c r="I47" s="222"/>
      <c r="J47" s="222"/>
      <c r="K47" s="222"/>
      <c r="L47" s="4"/>
    </row>
    <row r="48" spans="1:13" ht="23.25" customHeight="1" x14ac:dyDescent="0.35">
      <c r="A48" s="36"/>
      <c r="B48" s="2" t="s">
        <v>180</v>
      </c>
      <c r="D48" s="16">
        <f>'Appendix. Provincial Rate'!D29</f>
        <v>1625.7110481074369</v>
      </c>
      <c r="E48" s="44"/>
      <c r="F48" s="44"/>
      <c r="G48" s="221">
        <f>'4. Indirect Costs'!K34</f>
        <v>2158.0606860111143</v>
      </c>
      <c r="H48" s="222"/>
      <c r="I48" s="221" t="e">
        <f>'4. Indirect Costs'!M34</f>
        <v>#DIV/0!</v>
      </c>
      <c r="J48" s="222"/>
      <c r="K48" s="221" t="e">
        <f>'4. Indirect Costs'!O34</f>
        <v>#DIV/0!</v>
      </c>
      <c r="L48" s="4"/>
    </row>
    <row r="49" spans="1:12" ht="21.65" customHeight="1" x14ac:dyDescent="0.35">
      <c r="A49" s="36"/>
      <c r="B49" s="2" t="s">
        <v>18</v>
      </c>
      <c r="D49" s="22">
        <f>'Appendix. Provincial Rate'!D31</f>
        <v>1.9106611869208603E-2</v>
      </c>
      <c r="E49" s="90"/>
      <c r="F49" s="90"/>
      <c r="G49" s="323">
        <f>'4. Indirect Costs'!K35</f>
        <v>1.8181818181818181E-2</v>
      </c>
      <c r="H49" s="322"/>
      <c r="I49" s="323" t="e">
        <f>'4. Indirect Costs'!M35</f>
        <v>#DIV/0!</v>
      </c>
      <c r="J49" s="322"/>
      <c r="K49" s="323" t="e">
        <f>'4. Indirect Costs'!O35</f>
        <v>#DIV/0!</v>
      </c>
      <c r="L49" s="4"/>
    </row>
    <row r="50" spans="1:12" s="7" customFormat="1" ht="23.85" customHeight="1" x14ac:dyDescent="0.35">
      <c r="A50" s="36"/>
      <c r="B50" s="2" t="s">
        <v>150</v>
      </c>
      <c r="C50" s="4"/>
      <c r="D50" s="16">
        <f>D48*D49*(1-D43)</f>
        <v>26.402555506522145</v>
      </c>
      <c r="E50" s="44"/>
      <c r="F50" s="44"/>
      <c r="G50" s="302">
        <f>G48*G49*(1-G43)</f>
        <v>33.351846965626308</v>
      </c>
      <c r="H50" s="222"/>
      <c r="I50" s="302" t="e">
        <f>I48*I49*(1-I43)</f>
        <v>#DIV/0!</v>
      </c>
      <c r="J50" s="222"/>
      <c r="K50" s="302" t="e">
        <f>K48*K49*(1-K43)</f>
        <v>#DIV/0!</v>
      </c>
      <c r="L50" s="8"/>
    </row>
    <row r="51" spans="1:12" x14ac:dyDescent="0.35">
      <c r="A51" s="36"/>
      <c r="B51" s="2"/>
      <c r="D51" s="2"/>
      <c r="E51" s="2"/>
      <c r="F51" s="2"/>
      <c r="G51" s="4"/>
      <c r="H51" s="4"/>
      <c r="I51" s="4"/>
      <c r="J51" s="4"/>
      <c r="K51" s="4"/>
      <c r="L51" s="4"/>
    </row>
    <row r="52" spans="1:12" x14ac:dyDescent="0.35">
      <c r="A52" s="36" t="s">
        <v>21</v>
      </c>
      <c r="B52" s="2" t="s">
        <v>5</v>
      </c>
      <c r="D52" s="2"/>
      <c r="E52" s="2"/>
      <c r="F52" s="2"/>
      <c r="G52" s="4"/>
      <c r="H52" s="4"/>
      <c r="I52" s="4"/>
      <c r="J52" s="4"/>
      <c r="K52" s="4"/>
      <c r="L52" s="4"/>
    </row>
    <row r="53" spans="1:12" x14ac:dyDescent="0.35">
      <c r="A53" s="211"/>
      <c r="B53" s="2"/>
      <c r="D53" s="2"/>
      <c r="E53" s="2"/>
      <c r="F53" s="2"/>
      <c r="G53" s="4"/>
      <c r="H53" s="4"/>
      <c r="I53" s="4"/>
      <c r="J53" s="4"/>
      <c r="K53" s="4"/>
      <c r="L53" s="4"/>
    </row>
    <row r="54" spans="1:12" ht="31.35" customHeight="1" x14ac:dyDescent="0.35">
      <c r="A54" s="211"/>
      <c r="B54" s="3" t="s">
        <v>164</v>
      </c>
      <c r="D54" s="16">
        <f>'Appendix. Provincial Rate'!D24</f>
        <v>13.96524852053872</v>
      </c>
      <c r="E54" s="44"/>
      <c r="F54" s="44"/>
      <c r="G54" s="221">
        <f>'4. Indirect Costs'!K49</f>
        <v>14.954498770914597</v>
      </c>
      <c r="H54" s="222"/>
      <c r="I54" s="302" t="e">
        <f>'4. Indirect Costs'!M49</f>
        <v>#DIV/0!</v>
      </c>
      <c r="J54" s="222"/>
      <c r="K54" s="302" t="e">
        <f>'4. Indirect Costs'!O49</f>
        <v>#DIV/0!</v>
      </c>
      <c r="L54" s="4"/>
    </row>
    <row r="55" spans="1:12" ht="22.35" customHeight="1" x14ac:dyDescent="0.35">
      <c r="A55" s="211"/>
      <c r="B55" s="2" t="s">
        <v>41</v>
      </c>
      <c r="D55" s="22">
        <f>D22</f>
        <v>0.48499999999999999</v>
      </c>
      <c r="E55" s="90"/>
      <c r="F55" s="90"/>
      <c r="G55" s="333">
        <f>'4. Indirect Costs'!I55</f>
        <v>0.48499999999999999</v>
      </c>
      <c r="H55" s="322"/>
      <c r="I55" s="333">
        <f>'4. Indirect Costs'!I55</f>
        <v>0.48499999999999999</v>
      </c>
      <c r="J55" s="322"/>
      <c r="K55" s="333">
        <f>'4. Indirect Costs'!I55</f>
        <v>0.48499999999999999</v>
      </c>
      <c r="L55" s="4"/>
    </row>
    <row r="56" spans="1:12" ht="22.35" customHeight="1" x14ac:dyDescent="0.35">
      <c r="A56" s="211"/>
      <c r="B56" s="2" t="s">
        <v>40</v>
      </c>
      <c r="D56" s="16">
        <f>D54*D55</f>
        <v>6.773145532461279</v>
      </c>
      <c r="E56" s="44"/>
      <c r="F56" s="44"/>
      <c r="G56" s="302">
        <f>G54*G55</f>
        <v>7.2529319038935798</v>
      </c>
      <c r="H56" s="222"/>
      <c r="I56" s="302" t="e">
        <f>I54*I55</f>
        <v>#DIV/0!</v>
      </c>
      <c r="J56" s="222"/>
      <c r="K56" s="302" t="e">
        <f>K54*K55</f>
        <v>#DIV/0!</v>
      </c>
      <c r="L56" s="4"/>
    </row>
    <row r="57" spans="1:12" ht="22.6" customHeight="1" x14ac:dyDescent="0.35">
      <c r="A57" s="211"/>
      <c r="B57" s="2"/>
      <c r="D57" s="2"/>
      <c r="E57" s="2"/>
      <c r="F57" s="2"/>
      <c r="G57" s="12"/>
      <c r="H57" s="12"/>
      <c r="I57" s="12"/>
      <c r="J57" s="12"/>
      <c r="K57" s="12"/>
      <c r="L57" s="4"/>
    </row>
    <row r="58" spans="1:12" s="7" customFormat="1" ht="21" customHeight="1" x14ac:dyDescent="0.35">
      <c r="A58" s="52"/>
      <c r="B58" s="2" t="s">
        <v>253</v>
      </c>
      <c r="C58" s="8"/>
      <c r="D58" s="16">
        <f>D56</f>
        <v>6.773145532461279</v>
      </c>
      <c r="E58" s="44"/>
      <c r="F58" s="44"/>
      <c r="G58" s="16">
        <f>G56</f>
        <v>7.2529319038935798</v>
      </c>
      <c r="H58" s="222"/>
      <c r="I58" s="302" t="e">
        <f>I56</f>
        <v>#DIV/0!</v>
      </c>
      <c r="J58" s="222"/>
      <c r="K58" s="302" t="e">
        <f>K56</f>
        <v>#DIV/0!</v>
      </c>
      <c r="L58" s="8"/>
    </row>
    <row r="59" spans="1:12" x14ac:dyDescent="0.35">
      <c r="B59" s="2"/>
      <c r="D59" s="2"/>
      <c r="E59" s="2"/>
      <c r="F59" s="2"/>
      <c r="G59" s="4"/>
      <c r="H59" s="4"/>
      <c r="I59" s="4"/>
      <c r="J59" s="4"/>
      <c r="K59" s="4"/>
      <c r="L59" s="4"/>
    </row>
    <row r="60" spans="1:12" x14ac:dyDescent="0.35">
      <c r="A60" s="36" t="s">
        <v>23</v>
      </c>
      <c r="B60" s="2" t="s">
        <v>24</v>
      </c>
      <c r="D60" s="92"/>
      <c r="E60" s="4"/>
      <c r="F60" s="4"/>
      <c r="G60" s="4"/>
      <c r="H60" s="4"/>
      <c r="I60" s="4"/>
      <c r="J60" s="4"/>
      <c r="K60" s="4"/>
      <c r="L60" s="4"/>
    </row>
    <row r="61" spans="1:12" x14ac:dyDescent="0.35">
      <c r="A61" s="36"/>
      <c r="B61" s="2"/>
      <c r="D61" s="92"/>
      <c r="E61" s="4"/>
      <c r="F61" s="4"/>
      <c r="G61" s="4"/>
      <c r="H61" s="4"/>
      <c r="I61" s="4"/>
      <c r="J61" s="4"/>
      <c r="K61" s="4"/>
      <c r="L61" s="4"/>
    </row>
    <row r="62" spans="1:12" ht="21" customHeight="1" x14ac:dyDescent="0.35">
      <c r="A62" s="36"/>
      <c r="B62" s="2" t="s">
        <v>26</v>
      </c>
      <c r="D62" s="22">
        <f>'Appendix. Provincial Rate'!D34</f>
        <v>8.2478416762578957E-2</v>
      </c>
      <c r="E62" s="90"/>
      <c r="F62" s="90"/>
      <c r="G62" s="226">
        <v>7.4899999999999994E-2</v>
      </c>
      <c r="H62" s="4"/>
      <c r="I62" s="226"/>
      <c r="J62" s="4"/>
      <c r="K62" s="226"/>
      <c r="L62" s="4"/>
    </row>
    <row r="63" spans="1:12" s="7" customFormat="1" ht="21" customHeight="1" x14ac:dyDescent="0.35">
      <c r="A63" s="36"/>
      <c r="B63" s="2" t="s">
        <v>25</v>
      </c>
      <c r="C63" s="4"/>
      <c r="D63" s="16">
        <f>D62*D44</f>
        <v>75.570364184933823</v>
      </c>
      <c r="E63" s="44"/>
      <c r="F63" s="44"/>
      <c r="G63" s="340">
        <f>G62*G44</f>
        <v>96.66414745118982</v>
      </c>
      <c r="H63" s="8"/>
      <c r="I63" s="16" t="e">
        <f>I62*I44</f>
        <v>#DIV/0!</v>
      </c>
      <c r="J63" s="8"/>
      <c r="K63" s="16" t="e">
        <f>K62*K44</f>
        <v>#DIV/0!</v>
      </c>
      <c r="L63" s="8"/>
    </row>
    <row r="64" spans="1:12" x14ac:dyDescent="0.35">
      <c r="A64" s="36"/>
      <c r="B64" s="2"/>
      <c r="D64" s="2"/>
      <c r="E64" s="2"/>
      <c r="F64" s="2"/>
      <c r="G64" s="4"/>
      <c r="H64" s="4"/>
      <c r="I64" s="4"/>
      <c r="J64" s="4"/>
      <c r="K64" s="4"/>
      <c r="L64" s="4"/>
    </row>
    <row r="65" spans="1:12" s="7" customFormat="1" ht="21.8" customHeight="1" x14ac:dyDescent="0.35">
      <c r="A65" s="36" t="s">
        <v>27</v>
      </c>
      <c r="B65" s="2" t="s">
        <v>28</v>
      </c>
      <c r="C65" s="8"/>
      <c r="D65" s="16">
        <f>D50+D58+D63</f>
        <v>108.74606522391724</v>
      </c>
      <c r="E65" s="44"/>
      <c r="F65" s="44"/>
      <c r="G65" s="357">
        <f>G50+G58+G63</f>
        <v>137.26892632070971</v>
      </c>
      <c r="H65" s="186"/>
      <c r="I65" s="325" t="e">
        <f>I50+I58+I63</f>
        <v>#DIV/0!</v>
      </c>
      <c r="J65" s="186"/>
      <c r="K65" s="325" t="e">
        <f>K50+K58+K63</f>
        <v>#DIV/0!</v>
      </c>
      <c r="L65" s="8"/>
    </row>
    <row r="66" spans="1:12" ht="19.399999999999999" customHeight="1" x14ac:dyDescent="0.35">
      <c r="A66" s="36"/>
      <c r="B66" s="2"/>
      <c r="D66" s="2"/>
      <c r="E66" s="2"/>
      <c r="F66" s="2"/>
      <c r="G66" s="4"/>
      <c r="H66" s="4"/>
      <c r="I66" s="4"/>
      <c r="J66" s="4"/>
      <c r="K66" s="4"/>
      <c r="L66" s="4"/>
    </row>
    <row r="67" spans="1:12" ht="20.85" customHeight="1" x14ac:dyDescent="0.35">
      <c r="A67" s="36"/>
      <c r="B67" s="128" t="s">
        <v>51</v>
      </c>
      <c r="C67" s="13"/>
      <c r="D67" s="303">
        <v>1.3</v>
      </c>
      <c r="E67" s="304"/>
      <c r="F67" s="304"/>
      <c r="G67" s="305">
        <f>'2. Attacher and Pole Data'!J53</f>
        <v>1.3505938975561584</v>
      </c>
      <c r="H67" s="306"/>
      <c r="I67" s="307" t="e">
        <f>'2. Attacher and Pole Data'!L53</f>
        <v>#DIV/0!</v>
      </c>
      <c r="J67" s="306"/>
      <c r="K67" s="307" t="e">
        <f>'2. Attacher and Pole Data'!N53</f>
        <v>#DIV/0!</v>
      </c>
      <c r="L67" s="4"/>
    </row>
    <row r="68" spans="1:12" ht="17.2" customHeight="1" x14ac:dyDescent="0.35">
      <c r="A68" s="36"/>
      <c r="D68" s="2"/>
      <c r="E68" s="2"/>
      <c r="F68" s="2"/>
      <c r="G68" s="4"/>
      <c r="H68" s="4"/>
      <c r="I68" s="4"/>
      <c r="J68" s="4"/>
      <c r="K68" s="4"/>
      <c r="L68" s="4"/>
    </row>
    <row r="69" spans="1:12" s="100" customFormat="1" ht="21.65" customHeight="1" x14ac:dyDescent="0.35">
      <c r="A69" s="36" t="s">
        <v>30</v>
      </c>
      <c r="B69" s="2" t="s">
        <v>113</v>
      </c>
      <c r="C69" s="40"/>
      <c r="D69" s="22">
        <f>1/40*(5.25+(23.25/2))/D67</f>
        <v>0.32451923076923078</v>
      </c>
      <c r="E69" s="90"/>
      <c r="F69" s="90"/>
      <c r="G69" s="22">
        <f>1/40*(5.25+(23.25/2))/G67</f>
        <v>0.31236258416639129</v>
      </c>
      <c r="H69" s="38"/>
      <c r="I69" s="22" t="e">
        <f>1/40*(5.25+(23.25/2))/I67</f>
        <v>#DIV/0!</v>
      </c>
      <c r="J69" s="38"/>
      <c r="K69" s="324" t="e">
        <f>1/40*(5.25+(23.25/2))/K67</f>
        <v>#DIV/0!</v>
      </c>
      <c r="L69" s="40"/>
    </row>
    <row r="70" spans="1:12" ht="12.8" customHeight="1" x14ac:dyDescent="0.35">
      <c r="A70" s="36"/>
      <c r="D70" s="2"/>
      <c r="E70" s="2"/>
      <c r="F70" s="2"/>
      <c r="G70" s="2"/>
      <c r="H70" s="4"/>
      <c r="I70" s="2"/>
      <c r="J70" s="4"/>
      <c r="K70" s="2"/>
      <c r="L70" s="4"/>
    </row>
    <row r="71" spans="1:12" s="7" customFormat="1" ht="23.25" customHeight="1" x14ac:dyDescent="0.35">
      <c r="A71" s="210" t="s">
        <v>31</v>
      </c>
      <c r="B71" s="58" t="s">
        <v>29</v>
      </c>
      <c r="C71" s="8"/>
      <c r="D71" s="16">
        <f>D65*D69</f>
        <v>35.290189435646219</v>
      </c>
      <c r="E71" s="44"/>
      <c r="F71" s="44"/>
      <c r="G71" s="357">
        <f>G65*G69</f>
        <v>42.877676551282853</v>
      </c>
      <c r="H71" s="8"/>
      <c r="I71" s="16" t="e">
        <f>I65*I69</f>
        <v>#DIV/0!</v>
      </c>
      <c r="J71" s="8"/>
      <c r="K71" s="325" t="e">
        <f>K65*K69</f>
        <v>#DIV/0!</v>
      </c>
      <c r="L71" s="8"/>
    </row>
    <row r="72" spans="1:12" ht="13.6" customHeight="1" x14ac:dyDescent="0.35">
      <c r="A72" s="36"/>
      <c r="D72" s="2"/>
      <c r="E72" s="2"/>
      <c r="F72" s="2"/>
      <c r="G72" s="2"/>
      <c r="H72" s="4"/>
      <c r="I72" s="2"/>
      <c r="J72" s="4"/>
      <c r="K72" s="2"/>
      <c r="L72" s="4"/>
    </row>
    <row r="73" spans="1:12" s="7" customFormat="1" ht="20.3" customHeight="1" x14ac:dyDescent="0.35">
      <c r="A73" s="210" t="s">
        <v>32</v>
      </c>
      <c r="B73" s="58" t="s">
        <v>33</v>
      </c>
      <c r="C73" s="8"/>
      <c r="D73" s="16">
        <f>D71+D35</f>
        <v>41.437522768979555</v>
      </c>
      <c r="E73" s="44"/>
      <c r="F73" s="95"/>
      <c r="G73" s="28"/>
      <c r="H73" s="48"/>
      <c r="I73" s="44"/>
      <c r="J73" s="48"/>
      <c r="K73" s="44"/>
      <c r="L73" s="8"/>
    </row>
    <row r="74" spans="1:12" ht="15.05" customHeight="1" x14ac:dyDescent="0.35">
      <c r="A74" s="36"/>
      <c r="D74" s="2"/>
      <c r="E74" s="2"/>
      <c r="F74" s="2"/>
      <c r="G74" s="27"/>
      <c r="H74" s="11"/>
      <c r="I74" s="28"/>
      <c r="J74" s="11"/>
      <c r="K74" s="28"/>
      <c r="L74" s="4"/>
    </row>
    <row r="75" spans="1:12" s="7" customFormat="1" ht="21.65" customHeight="1" x14ac:dyDescent="0.35">
      <c r="A75" s="36"/>
      <c r="B75" s="26" t="s">
        <v>254</v>
      </c>
      <c r="C75" s="26"/>
      <c r="D75" s="15">
        <f>'Appendix. Provincial Rate'!D50</f>
        <v>43.628895938339433</v>
      </c>
      <c r="E75" s="91"/>
      <c r="F75" s="91"/>
      <c r="L75" s="8"/>
    </row>
    <row r="76" spans="1:12" x14ac:dyDescent="0.35">
      <c r="A76" s="36"/>
      <c r="D76" s="2"/>
      <c r="E76" s="2"/>
      <c r="F76" s="2"/>
      <c r="G76" s="4"/>
      <c r="H76" s="4"/>
      <c r="I76" s="4"/>
      <c r="J76" s="4"/>
      <c r="K76" s="4"/>
      <c r="L76" s="4"/>
    </row>
    <row r="77" spans="1:12" s="214" customFormat="1" ht="24.05" customHeight="1" x14ac:dyDescent="0.35">
      <c r="A77" s="210"/>
      <c r="B77" s="58" t="s">
        <v>79</v>
      </c>
      <c r="C77" s="58"/>
      <c r="D77" s="212"/>
      <c r="E77" s="212"/>
      <c r="F77" s="212"/>
      <c r="G77" s="358">
        <f>G71+G35</f>
        <v>47.666402910337162</v>
      </c>
      <c r="H77" s="58"/>
      <c r="I77" s="213" t="e">
        <f>I71+I35</f>
        <v>#DIV/0!</v>
      </c>
      <c r="J77" s="58"/>
      <c r="K77" s="326" t="e">
        <f>K71+K35</f>
        <v>#DIV/0!</v>
      </c>
      <c r="L77" s="194"/>
    </row>
    <row r="78" spans="1:12" x14ac:dyDescent="0.35">
      <c r="A78" s="36"/>
      <c r="D78" s="2"/>
      <c r="E78" s="2"/>
      <c r="F78" s="2"/>
      <c r="G78" s="4"/>
      <c r="H78" s="4"/>
      <c r="I78" s="4"/>
      <c r="J78" s="4"/>
      <c r="K78" s="4"/>
      <c r="L78" s="4"/>
    </row>
    <row r="79" spans="1:12" x14ac:dyDescent="0.35">
      <c r="A79" s="36"/>
    </row>
    <row r="80" spans="1:12" x14ac:dyDescent="0.35">
      <c r="A80" s="36"/>
    </row>
    <row r="81" spans="1:1" x14ac:dyDescent="0.35">
      <c r="A81" s="36"/>
    </row>
    <row r="82" spans="1:1" x14ac:dyDescent="0.35">
      <c r="A82" s="36"/>
    </row>
    <row r="83" spans="1:1" x14ac:dyDescent="0.35">
      <c r="A83" s="36"/>
    </row>
  </sheetData>
  <sheetProtection algorithmName="SHA-512" hashValue="xsj+rZlLMd9tlQDW9npeXYo/UlOPcM0bcOhs/NlHU8pZ9/dqf3M7ikD77OQLj0b0YAR8kskHSHC/pMo7CfRDdw==" saltValue="aFgNPLhPz+7b0l18C8wCvA==" spinCount="100000" sheet="1" formatCells="0" formatColumns="0" formatRows="0" insertColumns="0" insertRows="0" deleteColumns="0" deleteRows="0"/>
  <mergeCells count="1">
    <mergeCell ref="B9:K9"/>
  </mergeCells>
  <pageMargins left="0.25" right="0.25" top="0.75" bottom="0.75" header="0.3" footer="0.3"/>
  <pageSetup scale="40" fitToHeight="0" orientation="portrait"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'Drop Down List'!$B$2:$B$3</xm:f>
          </x14:formula1>
          <xm:sqref>I27 K27</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T60"/>
  <sheetViews>
    <sheetView zoomScale="60" zoomScaleNormal="60" workbookViewId="0">
      <pane ySplit="10" topLeftCell="A11" activePane="bottomLeft" state="frozen"/>
      <selection pane="bottomLeft" activeCell="P1" sqref="P1"/>
    </sheetView>
  </sheetViews>
  <sheetFormatPr defaultColWidth="9.1640625" defaultRowHeight="15.05" x14ac:dyDescent="0.35"/>
  <cols>
    <col min="1" max="1" width="5" style="4" customWidth="1"/>
    <col min="2" max="2" width="44.1640625" style="4" customWidth="1"/>
    <col min="3" max="3" width="2.25" style="4" customWidth="1"/>
    <col min="4" max="4" width="15.25" style="4" customWidth="1"/>
    <col min="5" max="5" width="2.4140625" style="4" customWidth="1"/>
    <col min="6" max="6" width="14" style="4" customWidth="1"/>
    <col min="7" max="7" width="2.4140625" style="4" customWidth="1"/>
    <col min="8" max="8" width="22.75" style="4" bestFit="1" customWidth="1"/>
    <col min="9" max="9" width="2.25" style="4" customWidth="1"/>
    <col min="10" max="10" width="22.75" style="4" bestFit="1" customWidth="1"/>
    <col min="11" max="11" width="2.4140625" style="4" customWidth="1"/>
    <col min="12" max="12" width="22.75" style="4" bestFit="1" customWidth="1"/>
    <col min="13" max="13" width="2.4140625" style="4" customWidth="1"/>
    <col min="14" max="14" width="22.75" style="4" bestFit="1" customWidth="1"/>
    <col min="15" max="15" width="2.83203125" style="4" customWidth="1"/>
    <col min="16" max="16" width="36.4140625" style="13" customWidth="1"/>
    <col min="17" max="20" width="9.1640625" style="267"/>
    <col min="21" max="16384" width="9.1640625" style="4"/>
  </cols>
  <sheetData>
    <row r="1" spans="1:20" x14ac:dyDescent="0.25">
      <c r="A1" s="138"/>
      <c r="B1" s="138"/>
      <c r="C1" s="138"/>
      <c r="D1" s="138"/>
      <c r="E1" s="138"/>
      <c r="F1" s="138"/>
      <c r="G1" s="138"/>
      <c r="H1" s="138"/>
      <c r="I1" s="138"/>
      <c r="J1" s="138"/>
      <c r="K1" s="138"/>
      <c r="L1" s="138"/>
      <c r="M1" s="138"/>
      <c r="N1" s="78" t="s">
        <v>94</v>
      </c>
      <c r="O1" s="139"/>
      <c r="P1" s="227" t="s">
        <v>282</v>
      </c>
    </row>
    <row r="2" spans="1:20" x14ac:dyDescent="0.25">
      <c r="A2" s="138"/>
      <c r="B2" s="138"/>
      <c r="C2" s="138"/>
      <c r="D2" s="138"/>
      <c r="E2" s="138"/>
      <c r="F2" s="138"/>
      <c r="G2" s="138"/>
      <c r="H2" s="138"/>
      <c r="I2" s="138"/>
      <c r="J2" s="138"/>
      <c r="K2" s="138"/>
      <c r="L2" s="138"/>
      <c r="M2" s="138"/>
      <c r="N2" s="78" t="s">
        <v>95</v>
      </c>
      <c r="O2" s="139"/>
      <c r="P2" s="227"/>
    </row>
    <row r="3" spans="1:20" x14ac:dyDescent="0.25">
      <c r="A3" s="138"/>
      <c r="B3" s="138"/>
      <c r="C3" s="138"/>
      <c r="D3" s="138"/>
      <c r="E3" s="138"/>
      <c r="F3" s="138"/>
      <c r="G3" s="138"/>
      <c r="H3" s="138"/>
      <c r="I3" s="138"/>
      <c r="J3" s="138"/>
      <c r="K3" s="138"/>
      <c r="L3" s="138"/>
      <c r="M3" s="138"/>
      <c r="N3" s="78" t="s">
        <v>96</v>
      </c>
      <c r="O3" s="139"/>
      <c r="P3" s="227"/>
    </row>
    <row r="4" spans="1:20" x14ac:dyDescent="0.25">
      <c r="A4" s="138"/>
      <c r="B4" s="138"/>
      <c r="C4" s="138"/>
      <c r="D4" s="138"/>
      <c r="E4" s="138"/>
      <c r="F4" s="138"/>
      <c r="G4" s="138"/>
      <c r="H4" s="138"/>
      <c r="I4" s="138"/>
      <c r="J4" s="138"/>
      <c r="K4" s="138"/>
      <c r="L4" s="138"/>
      <c r="M4" s="138"/>
      <c r="N4" s="78" t="s">
        <v>97</v>
      </c>
      <c r="O4" s="139"/>
      <c r="P4" s="227"/>
    </row>
    <row r="5" spans="1:20" x14ac:dyDescent="0.25">
      <c r="A5" s="138"/>
      <c r="B5" s="138"/>
      <c r="C5" s="138"/>
      <c r="D5" s="138"/>
      <c r="E5" s="138"/>
      <c r="F5" s="138"/>
      <c r="G5" s="138"/>
      <c r="H5" s="138"/>
      <c r="I5" s="138"/>
      <c r="J5" s="138"/>
      <c r="K5" s="138"/>
      <c r="L5" s="138"/>
      <c r="M5" s="138"/>
      <c r="N5" s="78" t="s">
        <v>98</v>
      </c>
      <c r="O5" s="139"/>
      <c r="P5" s="228"/>
    </row>
    <row r="6" spans="1:20" x14ac:dyDescent="0.25">
      <c r="A6" s="138"/>
      <c r="B6" s="138"/>
      <c r="C6" s="138"/>
      <c r="D6" s="138"/>
      <c r="E6" s="138"/>
      <c r="F6" s="138"/>
      <c r="G6" s="138"/>
      <c r="H6" s="138"/>
      <c r="I6" s="138"/>
      <c r="J6" s="138"/>
      <c r="K6" s="138"/>
      <c r="L6" s="138"/>
      <c r="M6" s="138"/>
      <c r="N6" s="78"/>
      <c r="O6" s="139"/>
      <c r="P6" s="127"/>
    </row>
    <row r="7" spans="1:20" ht="26.1" customHeight="1" x14ac:dyDescent="0.25">
      <c r="A7" s="138"/>
      <c r="B7" s="141" t="s">
        <v>187</v>
      </c>
      <c r="C7" s="138"/>
      <c r="D7" s="138"/>
      <c r="E7" s="138"/>
      <c r="F7" s="138"/>
      <c r="G7" s="138"/>
      <c r="H7" s="138"/>
      <c r="I7" s="138"/>
      <c r="J7" s="138"/>
      <c r="K7" s="138"/>
      <c r="L7" s="138"/>
      <c r="M7" s="138"/>
      <c r="N7" s="138"/>
      <c r="O7" s="138"/>
      <c r="P7" s="140"/>
    </row>
    <row r="8" spans="1:20" ht="30.65" customHeight="1" x14ac:dyDescent="0.3">
      <c r="A8" s="138"/>
      <c r="C8" s="142"/>
      <c r="D8" s="138"/>
      <c r="E8" s="142"/>
      <c r="F8" s="142"/>
      <c r="G8" s="142"/>
      <c r="H8" s="143" t="s">
        <v>87</v>
      </c>
      <c r="I8" s="144"/>
      <c r="J8" s="143" t="s">
        <v>122</v>
      </c>
      <c r="K8" s="145"/>
      <c r="L8" s="233" t="s">
        <v>68</v>
      </c>
      <c r="M8" s="145"/>
      <c r="N8" s="233" t="s">
        <v>66</v>
      </c>
      <c r="O8" s="145"/>
      <c r="P8" s="145" t="s">
        <v>52</v>
      </c>
    </row>
    <row r="9" spans="1:20" ht="17.45" customHeight="1" x14ac:dyDescent="0.3">
      <c r="A9" s="138"/>
      <c r="B9" s="146"/>
      <c r="C9" s="142"/>
      <c r="D9" s="142"/>
      <c r="E9" s="142"/>
      <c r="F9" s="142"/>
      <c r="G9" s="142"/>
      <c r="H9" s="147">
        <v>2017</v>
      </c>
      <c r="I9" s="148"/>
      <c r="J9" s="147">
        <v>2018</v>
      </c>
      <c r="K9" s="149"/>
      <c r="L9" s="343">
        <f>J9</f>
        <v>2018</v>
      </c>
      <c r="M9" s="149"/>
      <c r="N9" s="343">
        <f>J9</f>
        <v>2018</v>
      </c>
      <c r="O9" s="150"/>
      <c r="P9" s="151"/>
    </row>
    <row r="10" spans="1:20" ht="18.600000000000001" customHeight="1" x14ac:dyDescent="0.3">
      <c r="A10" s="138"/>
      <c r="B10" s="138"/>
      <c r="C10" s="138"/>
      <c r="D10" s="138"/>
      <c r="E10" s="138"/>
      <c r="F10" s="138"/>
      <c r="G10" s="138"/>
      <c r="H10" s="232" t="s">
        <v>80</v>
      </c>
      <c r="I10" s="152"/>
      <c r="J10" s="232" t="s">
        <v>80</v>
      </c>
      <c r="K10" s="153"/>
      <c r="L10" s="232" t="s">
        <v>80</v>
      </c>
      <c r="M10" s="154"/>
      <c r="N10" s="232" t="s">
        <v>80</v>
      </c>
      <c r="O10" s="155"/>
      <c r="P10" s="156"/>
    </row>
    <row r="11" spans="1:20" s="12" customFormat="1" ht="27" customHeight="1" x14ac:dyDescent="0.3">
      <c r="A11" s="140"/>
      <c r="B11" s="157" t="s">
        <v>110</v>
      </c>
      <c r="C11" s="158"/>
      <c r="D11" s="159"/>
      <c r="E11" s="159"/>
      <c r="F11" s="159"/>
      <c r="G11" s="159"/>
      <c r="H11" s="142"/>
      <c r="I11" s="159"/>
      <c r="J11" s="140"/>
      <c r="K11" s="142"/>
      <c r="L11" s="142"/>
      <c r="M11" s="142"/>
      <c r="N11" s="142"/>
      <c r="O11" s="142"/>
      <c r="P11" s="160"/>
      <c r="Q11" s="263"/>
      <c r="R11" s="263"/>
      <c r="S11" s="263"/>
      <c r="T11" s="263"/>
    </row>
    <row r="12" spans="1:20" x14ac:dyDescent="0.25">
      <c r="A12" s="138"/>
      <c r="B12" s="138"/>
      <c r="C12" s="138"/>
      <c r="D12" s="138"/>
      <c r="E12" s="138"/>
      <c r="F12" s="138"/>
      <c r="G12" s="138"/>
      <c r="H12" s="138"/>
      <c r="I12" s="138"/>
      <c r="J12" s="138"/>
      <c r="K12" s="138"/>
      <c r="L12" s="138"/>
      <c r="M12" s="138"/>
      <c r="N12" s="138"/>
      <c r="O12" s="138"/>
      <c r="P12" s="161"/>
    </row>
    <row r="13" spans="1:20" s="2" customFormat="1" ht="53.2" customHeight="1" x14ac:dyDescent="0.3">
      <c r="A13" s="162"/>
      <c r="B13" s="162" t="s">
        <v>64</v>
      </c>
      <c r="C13" s="162"/>
      <c r="D13" s="163" t="s">
        <v>43</v>
      </c>
      <c r="E13" s="164"/>
      <c r="F13" s="165" t="s">
        <v>223</v>
      </c>
      <c r="G13" s="164"/>
      <c r="H13" s="166" t="s">
        <v>82</v>
      </c>
      <c r="I13" s="167"/>
      <c r="J13" s="166" t="s">
        <v>81</v>
      </c>
      <c r="K13" s="168"/>
      <c r="L13" s="166" t="s">
        <v>81</v>
      </c>
      <c r="M13" s="162"/>
      <c r="N13" s="166" t="s">
        <v>81</v>
      </c>
      <c r="O13" s="162"/>
      <c r="P13" s="169"/>
      <c r="Q13" s="268"/>
      <c r="R13" s="268"/>
      <c r="S13" s="268"/>
      <c r="T13" s="268"/>
    </row>
    <row r="14" spans="1:20" ht="20.55" customHeight="1" x14ac:dyDescent="0.35">
      <c r="A14" s="138"/>
      <c r="B14" s="229" t="s">
        <v>49</v>
      </c>
      <c r="C14" s="262"/>
      <c r="D14" s="230" t="s">
        <v>62</v>
      </c>
      <c r="E14" s="262"/>
      <c r="F14" s="231">
        <v>41.28</v>
      </c>
      <c r="G14" s="262"/>
      <c r="H14" s="352">
        <v>302268</v>
      </c>
      <c r="I14" s="353"/>
      <c r="J14" s="352">
        <v>303394</v>
      </c>
      <c r="K14" s="265"/>
      <c r="L14" s="257"/>
      <c r="M14" s="266"/>
      <c r="N14" s="257"/>
      <c r="O14" s="267"/>
      <c r="P14" s="372"/>
    </row>
    <row r="15" spans="1:20" ht="20.55" customHeight="1" x14ac:dyDescent="0.35">
      <c r="A15" s="138"/>
      <c r="B15" s="229" t="s">
        <v>47</v>
      </c>
      <c r="C15" s="262"/>
      <c r="D15" s="230" t="s">
        <v>63</v>
      </c>
      <c r="E15" s="263"/>
      <c r="F15" s="231"/>
      <c r="G15" s="263"/>
      <c r="H15" s="257"/>
      <c r="I15" s="264"/>
      <c r="J15" s="257"/>
      <c r="K15" s="265"/>
      <c r="L15" s="257"/>
      <c r="M15" s="266"/>
      <c r="N15" s="257"/>
      <c r="O15" s="267"/>
      <c r="P15" s="373"/>
    </row>
    <row r="16" spans="1:20" ht="20.55" customHeight="1" x14ac:dyDescent="0.35">
      <c r="A16" s="138"/>
      <c r="B16" s="229" t="s">
        <v>65</v>
      </c>
      <c r="C16" s="262"/>
      <c r="D16" s="230" t="s">
        <v>63</v>
      </c>
      <c r="E16" s="263"/>
      <c r="F16" s="231"/>
      <c r="G16" s="263"/>
      <c r="H16" s="352">
        <v>331238</v>
      </c>
      <c r="I16" s="354"/>
      <c r="J16" s="352">
        <v>331238</v>
      </c>
      <c r="K16" s="265"/>
      <c r="L16" s="257"/>
      <c r="M16" s="266"/>
      <c r="N16" s="257"/>
      <c r="O16" s="267"/>
      <c r="P16" s="373"/>
    </row>
    <row r="17" spans="1:20" ht="20.55" customHeight="1" x14ac:dyDescent="0.35">
      <c r="A17" s="138"/>
      <c r="B17" s="229" t="s">
        <v>45</v>
      </c>
      <c r="C17" s="262"/>
      <c r="D17" s="230" t="s">
        <v>62</v>
      </c>
      <c r="E17" s="263"/>
      <c r="F17" s="231">
        <v>2.04</v>
      </c>
      <c r="G17" s="263"/>
      <c r="H17" s="352">
        <v>77341</v>
      </c>
      <c r="I17" s="354"/>
      <c r="J17" s="352">
        <v>77341</v>
      </c>
      <c r="K17" s="265"/>
      <c r="L17" s="257"/>
      <c r="M17" s="266"/>
      <c r="N17" s="257"/>
      <c r="O17" s="267"/>
      <c r="P17" s="373"/>
    </row>
    <row r="18" spans="1:20" ht="20.55" customHeight="1" x14ac:dyDescent="0.35">
      <c r="A18" s="138"/>
      <c r="B18" s="229" t="s">
        <v>48</v>
      </c>
      <c r="C18" s="262"/>
      <c r="D18" s="230" t="s">
        <v>62</v>
      </c>
      <c r="E18" s="263"/>
      <c r="F18" s="231">
        <v>47.82</v>
      </c>
      <c r="G18" s="263"/>
      <c r="H18" s="352">
        <v>14263</v>
      </c>
      <c r="I18" s="354"/>
      <c r="J18" s="352">
        <f>10144+4123</f>
        <v>14267</v>
      </c>
      <c r="K18" s="265"/>
      <c r="L18" s="257"/>
      <c r="M18" s="266"/>
      <c r="N18" s="257"/>
      <c r="O18" s="267"/>
      <c r="P18" s="373"/>
    </row>
    <row r="19" spans="1:20" ht="20.55" customHeight="1" x14ac:dyDescent="0.35">
      <c r="A19" s="138"/>
      <c r="B19" s="229" t="s">
        <v>46</v>
      </c>
      <c r="C19" s="262"/>
      <c r="D19" s="230" t="s">
        <v>63</v>
      </c>
      <c r="E19" s="263"/>
      <c r="F19" s="231"/>
      <c r="G19" s="263"/>
      <c r="H19" s="257"/>
      <c r="I19" s="264"/>
      <c r="J19" s="257"/>
      <c r="K19" s="265"/>
      <c r="L19" s="257"/>
      <c r="M19" s="266"/>
      <c r="N19" s="257"/>
      <c r="O19" s="267"/>
      <c r="P19" s="373"/>
    </row>
    <row r="20" spans="1:20" ht="20.55" customHeight="1" x14ac:dyDescent="0.35">
      <c r="A20" s="138"/>
      <c r="B20" s="229" t="s">
        <v>53</v>
      </c>
      <c r="C20" s="262"/>
      <c r="D20" s="230" t="s">
        <v>63</v>
      </c>
      <c r="E20" s="263"/>
      <c r="F20" s="231"/>
      <c r="G20" s="263"/>
      <c r="H20" s="257"/>
      <c r="I20" s="264"/>
      <c r="J20" s="257"/>
      <c r="K20" s="265"/>
      <c r="L20" s="257"/>
      <c r="M20" s="266"/>
      <c r="N20" s="257"/>
      <c r="O20" s="267"/>
      <c r="P20" s="373"/>
    </row>
    <row r="21" spans="1:20" ht="20.55" customHeight="1" x14ac:dyDescent="0.35">
      <c r="A21" s="138"/>
      <c r="B21" s="229"/>
      <c r="C21" s="262"/>
      <c r="D21" s="138"/>
      <c r="E21" s="263"/>
      <c r="F21" s="231"/>
      <c r="G21" s="263"/>
      <c r="H21" s="257"/>
      <c r="I21" s="264"/>
      <c r="J21" s="257"/>
      <c r="K21" s="265"/>
      <c r="L21" s="257"/>
      <c r="M21" s="266"/>
      <c r="N21" s="257"/>
      <c r="O21" s="267"/>
      <c r="P21" s="373"/>
    </row>
    <row r="22" spans="1:20" ht="20.55" customHeight="1" x14ac:dyDescent="0.35">
      <c r="A22" s="138"/>
      <c r="B22" s="229"/>
      <c r="C22" s="262"/>
      <c r="D22" s="140"/>
      <c r="E22" s="263"/>
      <c r="F22" s="231"/>
      <c r="G22" s="263"/>
      <c r="H22" s="257"/>
      <c r="I22" s="264"/>
      <c r="J22" s="257"/>
      <c r="K22" s="265"/>
      <c r="L22" s="257"/>
      <c r="M22" s="266"/>
      <c r="N22" s="257"/>
      <c r="O22" s="267"/>
      <c r="P22" s="373"/>
    </row>
    <row r="23" spans="1:20" ht="20.05" customHeight="1" x14ac:dyDescent="0.35">
      <c r="A23" s="138"/>
      <c r="B23" s="138" t="s">
        <v>118</v>
      </c>
      <c r="C23" s="138"/>
      <c r="D23" s="138"/>
      <c r="E23" s="138"/>
      <c r="F23" s="138"/>
      <c r="G23" s="138"/>
      <c r="H23" s="259">
        <f>SUM(H14:H22)</f>
        <v>725110</v>
      </c>
      <c r="I23" s="249"/>
      <c r="J23" s="259">
        <f>SUM(J14:J22)</f>
        <v>726240</v>
      </c>
      <c r="K23" s="258"/>
      <c r="L23" s="259">
        <f>SUM(L14:L22)</f>
        <v>0</v>
      </c>
      <c r="M23" s="249"/>
      <c r="N23" s="259">
        <f>SUM(N14:N22)</f>
        <v>0</v>
      </c>
      <c r="O23" s="138"/>
      <c r="P23" s="374"/>
    </row>
    <row r="24" spans="1:20" x14ac:dyDescent="0.25">
      <c r="A24" s="138"/>
      <c r="B24" s="138"/>
      <c r="C24" s="138"/>
      <c r="D24" s="138"/>
      <c r="E24" s="138"/>
      <c r="F24" s="138"/>
      <c r="G24" s="138"/>
      <c r="H24" s="138"/>
      <c r="I24" s="138"/>
      <c r="J24" s="138"/>
      <c r="K24" s="138"/>
      <c r="L24" s="138"/>
      <c r="M24" s="138"/>
      <c r="N24" s="138"/>
      <c r="O24" s="138"/>
      <c r="P24" s="169"/>
    </row>
    <row r="25" spans="1:20" x14ac:dyDescent="0.25">
      <c r="A25" s="138"/>
      <c r="B25" s="138"/>
      <c r="C25" s="138"/>
      <c r="D25" s="138"/>
      <c r="E25" s="138"/>
      <c r="F25" s="138"/>
      <c r="G25" s="138"/>
      <c r="H25" s="140"/>
      <c r="I25" s="138"/>
      <c r="J25" s="140"/>
      <c r="K25" s="140"/>
      <c r="L25" s="140"/>
      <c r="M25" s="140"/>
      <c r="N25" s="140"/>
      <c r="O25" s="138"/>
      <c r="P25" s="161"/>
    </row>
    <row r="26" spans="1:20" ht="15.65" x14ac:dyDescent="0.3">
      <c r="A26" s="138"/>
      <c r="B26" s="157" t="s">
        <v>88</v>
      </c>
      <c r="C26" s="158"/>
      <c r="D26" s="138"/>
      <c r="E26" s="138"/>
      <c r="F26" s="138"/>
      <c r="G26" s="138"/>
      <c r="H26" s="138"/>
      <c r="I26" s="138"/>
      <c r="J26" s="138"/>
      <c r="K26" s="138"/>
      <c r="L26" s="138"/>
      <c r="M26" s="138"/>
      <c r="N26" s="138"/>
      <c r="O26" s="138"/>
      <c r="P26" s="161"/>
    </row>
    <row r="27" spans="1:20" x14ac:dyDescent="0.25">
      <c r="A27" s="138"/>
      <c r="B27" s="158"/>
      <c r="C27" s="158"/>
      <c r="D27" s="138"/>
      <c r="E27" s="138"/>
      <c r="F27" s="138"/>
      <c r="G27" s="138"/>
      <c r="H27" s="138"/>
      <c r="I27" s="138"/>
      <c r="J27" s="138"/>
      <c r="K27" s="138"/>
      <c r="L27" s="138"/>
      <c r="M27" s="138"/>
      <c r="N27" s="138"/>
      <c r="O27" s="138"/>
      <c r="P27" s="161"/>
    </row>
    <row r="28" spans="1:20" s="46" customFormat="1" x14ac:dyDescent="0.25">
      <c r="A28" s="171"/>
      <c r="B28" s="172" t="s">
        <v>83</v>
      </c>
      <c r="C28" s="171"/>
      <c r="D28" s="163" t="s">
        <v>43</v>
      </c>
      <c r="E28" s="171"/>
      <c r="F28" s="171"/>
      <c r="G28" s="171"/>
      <c r="H28" s="173" t="s">
        <v>85</v>
      </c>
      <c r="I28" s="173"/>
      <c r="J28" s="173" t="s">
        <v>85</v>
      </c>
      <c r="K28" s="171"/>
      <c r="L28" s="173" t="s">
        <v>85</v>
      </c>
      <c r="M28" s="171"/>
      <c r="N28" s="173" t="s">
        <v>85</v>
      </c>
      <c r="O28" s="171"/>
      <c r="P28" s="172"/>
      <c r="Q28" s="269"/>
      <c r="R28" s="269"/>
      <c r="S28" s="269"/>
      <c r="T28" s="269"/>
    </row>
    <row r="29" spans="1:20" ht="16.399999999999999" customHeight="1" x14ac:dyDescent="0.3">
      <c r="A29" s="138"/>
      <c r="B29" s="138"/>
      <c r="C29" s="138"/>
      <c r="D29" s="138"/>
      <c r="E29" s="138"/>
      <c r="F29" s="138"/>
      <c r="G29" s="138"/>
      <c r="H29" s="138"/>
      <c r="I29" s="170"/>
      <c r="J29" s="138"/>
      <c r="K29" s="170"/>
      <c r="L29" s="138"/>
      <c r="M29" s="170"/>
      <c r="N29" s="138"/>
      <c r="O29" s="170"/>
      <c r="P29" s="174"/>
    </row>
    <row r="30" spans="1:20" ht="20.55" customHeight="1" x14ac:dyDescent="0.35">
      <c r="A30" s="138"/>
      <c r="B30" s="234">
        <v>30</v>
      </c>
      <c r="C30" s="267"/>
      <c r="D30" s="347" t="s">
        <v>62</v>
      </c>
      <c r="E30" s="345"/>
      <c r="F30" s="345"/>
      <c r="G30" s="356"/>
      <c r="H30" s="350">
        <v>223024</v>
      </c>
      <c r="I30" s="355"/>
      <c r="J30" s="350">
        <v>218682</v>
      </c>
      <c r="K30" s="266"/>
      <c r="L30" s="255"/>
      <c r="M30" s="266"/>
      <c r="N30" s="255"/>
      <c r="O30" s="267"/>
      <c r="P30" s="372"/>
    </row>
    <row r="31" spans="1:20" ht="20.55" customHeight="1" x14ac:dyDescent="0.35">
      <c r="A31" s="138"/>
      <c r="B31" s="234">
        <v>35</v>
      </c>
      <c r="C31" s="267"/>
      <c r="D31" s="347" t="s">
        <v>62</v>
      </c>
      <c r="E31" s="345"/>
      <c r="F31" s="345"/>
      <c r="G31" s="356"/>
      <c r="H31" s="350">
        <v>500014</v>
      </c>
      <c r="I31" s="355"/>
      <c r="J31" s="350">
        <v>496621</v>
      </c>
      <c r="K31" s="266"/>
      <c r="L31" s="255"/>
      <c r="M31" s="266"/>
      <c r="N31" s="255"/>
      <c r="O31" s="267"/>
      <c r="P31" s="373"/>
    </row>
    <row r="32" spans="1:20" ht="20.55" customHeight="1" x14ac:dyDescent="0.35">
      <c r="A32" s="138"/>
      <c r="B32" s="234">
        <v>40</v>
      </c>
      <c r="C32" s="267"/>
      <c r="D32" s="347" t="s">
        <v>62</v>
      </c>
      <c r="E32" s="345"/>
      <c r="F32" s="345"/>
      <c r="G32" s="356"/>
      <c r="H32" s="350">
        <v>432907</v>
      </c>
      <c r="I32" s="355"/>
      <c r="J32" s="350">
        <v>437937</v>
      </c>
      <c r="K32" s="266"/>
      <c r="L32" s="255"/>
      <c r="M32" s="266"/>
      <c r="N32" s="255"/>
      <c r="O32" s="267"/>
      <c r="P32" s="373"/>
    </row>
    <row r="33" spans="1:16" ht="20.55" customHeight="1" x14ac:dyDescent="0.35">
      <c r="A33" s="138"/>
      <c r="B33" s="234">
        <v>45</v>
      </c>
      <c r="C33" s="267"/>
      <c r="D33" s="347" t="s">
        <v>62</v>
      </c>
      <c r="E33" s="345"/>
      <c r="F33" s="345"/>
      <c r="G33" s="356"/>
      <c r="H33" s="350">
        <v>233978</v>
      </c>
      <c r="I33" s="355"/>
      <c r="J33" s="350">
        <v>237925</v>
      </c>
      <c r="K33" s="266"/>
      <c r="L33" s="255"/>
      <c r="M33" s="266"/>
      <c r="N33" s="255"/>
      <c r="O33" s="267"/>
      <c r="P33" s="373"/>
    </row>
    <row r="34" spans="1:16" ht="20.55" customHeight="1" x14ac:dyDescent="0.35">
      <c r="A34" s="138"/>
      <c r="B34" s="234" t="s">
        <v>89</v>
      </c>
      <c r="C34" s="267"/>
      <c r="D34" s="347" t="s">
        <v>62</v>
      </c>
      <c r="E34" s="345"/>
      <c r="F34" s="345"/>
      <c r="G34" s="356"/>
      <c r="H34" s="350">
        <v>163968</v>
      </c>
      <c r="I34" s="355"/>
      <c r="J34" s="350">
        <v>165657</v>
      </c>
      <c r="K34" s="266"/>
      <c r="L34" s="255"/>
      <c r="M34" s="266"/>
      <c r="N34" s="255"/>
      <c r="O34" s="267"/>
      <c r="P34" s="373"/>
    </row>
    <row r="35" spans="1:16" ht="20.55" customHeight="1" x14ac:dyDescent="0.35">
      <c r="A35" s="138"/>
      <c r="B35" s="234" t="s">
        <v>84</v>
      </c>
      <c r="C35" s="267"/>
      <c r="D35" s="347" t="s">
        <v>62</v>
      </c>
      <c r="E35" s="345"/>
      <c r="F35" s="345"/>
      <c r="G35" s="356"/>
      <c r="H35" s="350">
        <v>10737</v>
      </c>
      <c r="I35" s="355"/>
      <c r="J35" s="350">
        <v>9450</v>
      </c>
      <c r="K35" s="266"/>
      <c r="L35" s="255"/>
      <c r="M35" s="266"/>
      <c r="N35" s="255"/>
      <c r="O35" s="267"/>
      <c r="P35" s="373"/>
    </row>
    <row r="36" spans="1:16" ht="20.05" customHeight="1" x14ac:dyDescent="0.35">
      <c r="A36" s="138"/>
      <c r="B36" s="175" t="s">
        <v>85</v>
      </c>
      <c r="C36" s="138"/>
      <c r="D36" s="346"/>
      <c r="E36" s="345"/>
      <c r="F36" s="345"/>
      <c r="G36" s="345"/>
      <c r="H36" s="351">
        <f>SUM(H30:H35)</f>
        <v>1564628</v>
      </c>
      <c r="I36" s="349"/>
      <c r="J36" s="351">
        <f>SUM(J30:J35)</f>
        <v>1566272</v>
      </c>
      <c r="K36" s="249"/>
      <c r="L36" s="256">
        <f>SUM(L30:L35)</f>
        <v>0</v>
      </c>
      <c r="M36" s="249"/>
      <c r="N36" s="256">
        <f>SUM(N30:N35)</f>
        <v>0</v>
      </c>
      <c r="O36" s="138"/>
      <c r="P36" s="374"/>
    </row>
    <row r="37" spans="1:16" x14ac:dyDescent="0.35">
      <c r="A37" s="138"/>
      <c r="B37" s="161"/>
      <c r="C37" s="138"/>
      <c r="D37" s="161"/>
      <c r="E37" s="138"/>
      <c r="F37" s="138"/>
      <c r="G37" s="138"/>
      <c r="H37" s="170"/>
      <c r="I37" s="138"/>
      <c r="J37" s="170"/>
      <c r="K37" s="138"/>
      <c r="L37" s="170"/>
      <c r="M37" s="138"/>
      <c r="N37" s="170"/>
      <c r="O37" s="138"/>
      <c r="P37" s="174"/>
    </row>
    <row r="38" spans="1:16" x14ac:dyDescent="0.35">
      <c r="A38" s="138"/>
      <c r="B38" s="161" t="s">
        <v>83</v>
      </c>
      <c r="C38" s="138"/>
      <c r="D38" s="138"/>
      <c r="E38" s="138"/>
      <c r="F38" s="138"/>
      <c r="G38" s="138"/>
      <c r="H38" s="176" t="s">
        <v>86</v>
      </c>
      <c r="I38" s="140"/>
      <c r="J38" s="176" t="s">
        <v>86</v>
      </c>
      <c r="K38" s="140"/>
      <c r="L38" s="176" t="s">
        <v>86</v>
      </c>
      <c r="M38" s="140"/>
      <c r="N38" s="176" t="s">
        <v>86</v>
      </c>
      <c r="O38" s="138"/>
      <c r="P38" s="174"/>
    </row>
    <row r="39" spans="1:16" x14ac:dyDescent="0.35">
      <c r="A39" s="138"/>
      <c r="B39" s="161"/>
      <c r="C39" s="138"/>
      <c r="D39" s="138"/>
      <c r="E39" s="138"/>
      <c r="F39" s="138"/>
      <c r="G39" s="138"/>
      <c r="H39" s="176"/>
      <c r="I39" s="140"/>
      <c r="J39" s="176"/>
      <c r="K39" s="140"/>
      <c r="L39" s="176"/>
      <c r="M39" s="140"/>
      <c r="N39" s="176"/>
      <c r="O39" s="138"/>
      <c r="P39" s="174"/>
    </row>
    <row r="40" spans="1:16" ht="20.55" customHeight="1" x14ac:dyDescent="0.35">
      <c r="A40" s="138"/>
      <c r="B40" s="234">
        <v>30</v>
      </c>
      <c r="C40" s="267"/>
      <c r="D40" s="347" t="s">
        <v>62</v>
      </c>
      <c r="E40" s="356"/>
      <c r="F40" s="356"/>
      <c r="G40" s="356"/>
      <c r="H40" s="350">
        <v>48615</v>
      </c>
      <c r="I40" s="355"/>
      <c r="J40" s="350">
        <v>48775</v>
      </c>
      <c r="K40" s="266"/>
      <c r="L40" s="255"/>
      <c r="M40" s="266"/>
      <c r="N40" s="255"/>
      <c r="O40" s="267"/>
      <c r="P40" s="372"/>
    </row>
    <row r="41" spans="1:16" ht="20.55" customHeight="1" x14ac:dyDescent="0.35">
      <c r="A41" s="138"/>
      <c r="B41" s="234">
        <v>35</v>
      </c>
      <c r="C41" s="267"/>
      <c r="D41" s="347" t="s">
        <v>62</v>
      </c>
      <c r="E41" s="356"/>
      <c r="F41" s="356"/>
      <c r="G41" s="356"/>
      <c r="H41" s="350">
        <v>143681</v>
      </c>
      <c r="I41" s="355"/>
      <c r="J41" s="350">
        <v>146379</v>
      </c>
      <c r="K41" s="266"/>
      <c r="L41" s="255"/>
      <c r="M41" s="266"/>
      <c r="N41" s="255"/>
      <c r="O41" s="267"/>
      <c r="P41" s="373"/>
    </row>
    <row r="42" spans="1:16" ht="20.55" customHeight="1" x14ac:dyDescent="0.35">
      <c r="A42" s="138"/>
      <c r="B42" s="234">
        <v>40</v>
      </c>
      <c r="C42" s="267"/>
      <c r="D42" s="347" t="s">
        <v>62</v>
      </c>
      <c r="E42" s="356"/>
      <c r="F42" s="356"/>
      <c r="G42" s="356"/>
      <c r="H42" s="350">
        <v>151467</v>
      </c>
      <c r="I42" s="355"/>
      <c r="J42" s="350">
        <v>156110</v>
      </c>
      <c r="K42" s="266"/>
      <c r="L42" s="255"/>
      <c r="M42" s="266"/>
      <c r="N42" s="255"/>
      <c r="O42" s="267"/>
      <c r="P42" s="373"/>
    </row>
    <row r="43" spans="1:16" ht="20.55" customHeight="1" x14ac:dyDescent="0.35">
      <c r="A43" s="138"/>
      <c r="B43" s="234">
        <v>45</v>
      </c>
      <c r="C43" s="267"/>
      <c r="D43" s="347" t="s">
        <v>62</v>
      </c>
      <c r="E43" s="356"/>
      <c r="F43" s="356"/>
      <c r="G43" s="356"/>
      <c r="H43" s="350">
        <v>108754</v>
      </c>
      <c r="I43" s="355"/>
      <c r="J43" s="350">
        <v>112277</v>
      </c>
      <c r="K43" s="266"/>
      <c r="L43" s="255"/>
      <c r="M43" s="266"/>
      <c r="N43" s="255"/>
      <c r="O43" s="267"/>
      <c r="P43" s="373"/>
    </row>
    <row r="44" spans="1:16" ht="20.55" customHeight="1" x14ac:dyDescent="0.35">
      <c r="A44" s="138"/>
      <c r="B44" s="234" t="s">
        <v>89</v>
      </c>
      <c r="C44" s="267"/>
      <c r="D44" s="347" t="s">
        <v>62</v>
      </c>
      <c r="E44" s="356"/>
      <c r="F44" s="356"/>
      <c r="G44" s="356"/>
      <c r="H44" s="350">
        <v>71930</v>
      </c>
      <c r="I44" s="355"/>
      <c r="J44" s="350">
        <v>73139</v>
      </c>
      <c r="K44" s="266"/>
      <c r="L44" s="255"/>
      <c r="M44" s="266"/>
      <c r="N44" s="255"/>
      <c r="O44" s="267"/>
      <c r="P44" s="373"/>
    </row>
    <row r="45" spans="1:16" ht="20.55" customHeight="1" x14ac:dyDescent="0.35">
      <c r="A45" s="138"/>
      <c r="B45" s="234" t="s">
        <v>84</v>
      </c>
      <c r="C45" s="267"/>
      <c r="D45" s="347" t="s">
        <v>62</v>
      </c>
      <c r="E45" s="356"/>
      <c r="F45" s="356"/>
      <c r="G45" s="356"/>
      <c r="H45" s="350">
        <f>862+183</f>
        <v>1045</v>
      </c>
      <c r="I45" s="355"/>
      <c r="J45" s="350">
        <v>1039</v>
      </c>
      <c r="K45" s="266"/>
      <c r="L45" s="255"/>
      <c r="M45" s="266"/>
      <c r="N45" s="255"/>
      <c r="O45" s="267"/>
      <c r="P45" s="373"/>
    </row>
    <row r="46" spans="1:16" ht="18.600000000000001" customHeight="1" x14ac:dyDescent="0.35">
      <c r="A46" s="138"/>
      <c r="B46" s="175" t="s">
        <v>91</v>
      </c>
      <c r="C46" s="138"/>
      <c r="D46" s="345"/>
      <c r="E46" s="345"/>
      <c r="F46" s="345"/>
      <c r="G46" s="345"/>
      <c r="H46" s="351">
        <f>SUM(H40:H45)</f>
        <v>525492</v>
      </c>
      <c r="I46" s="349"/>
      <c r="J46" s="351">
        <f>SUM(J40:J45)</f>
        <v>537719</v>
      </c>
      <c r="K46" s="249"/>
      <c r="L46" s="256">
        <f>SUM(L40:L45)</f>
        <v>0</v>
      </c>
      <c r="M46" s="249"/>
      <c r="N46" s="256">
        <f>SUM(N40:N45)</f>
        <v>0</v>
      </c>
      <c r="O46" s="138"/>
      <c r="P46" s="374"/>
    </row>
    <row r="47" spans="1:16" x14ac:dyDescent="0.35">
      <c r="A47" s="138"/>
      <c r="B47" s="161"/>
      <c r="C47" s="138"/>
      <c r="D47" s="138"/>
      <c r="E47" s="138"/>
      <c r="F47" s="138"/>
      <c r="G47" s="138"/>
      <c r="H47" s="170"/>
      <c r="I47" s="138"/>
      <c r="J47" s="170"/>
      <c r="K47" s="138"/>
      <c r="L47" s="170"/>
      <c r="M47" s="138"/>
      <c r="N47" s="170"/>
      <c r="O47" s="138"/>
      <c r="P47" s="174"/>
    </row>
    <row r="48" spans="1:16" x14ac:dyDescent="0.35">
      <c r="A48" s="138"/>
      <c r="B48" s="161"/>
      <c r="C48" s="138"/>
      <c r="D48" s="138"/>
      <c r="E48" s="138"/>
      <c r="F48" s="138"/>
      <c r="G48" s="138"/>
      <c r="H48" s="170"/>
      <c r="I48" s="138"/>
      <c r="J48" s="170"/>
      <c r="K48" s="138"/>
      <c r="L48" s="170"/>
      <c r="M48" s="138"/>
      <c r="N48" s="170"/>
      <c r="O48" s="138"/>
      <c r="P48" s="174"/>
    </row>
    <row r="49" spans="1:20" x14ac:dyDescent="0.35">
      <c r="A49" s="138"/>
      <c r="B49" s="157" t="s">
        <v>108</v>
      </c>
      <c r="C49" s="138"/>
      <c r="D49" s="138"/>
      <c r="E49" s="138"/>
      <c r="F49" s="138"/>
      <c r="G49" s="138"/>
      <c r="H49" s="170"/>
      <c r="I49" s="138"/>
      <c r="J49" s="170"/>
      <c r="K49" s="138"/>
      <c r="L49" s="170"/>
      <c r="M49" s="138"/>
      <c r="N49" s="170"/>
      <c r="O49" s="138"/>
      <c r="P49" s="174"/>
    </row>
    <row r="50" spans="1:20" ht="12.65" customHeight="1" x14ac:dyDescent="0.35">
      <c r="A50" s="138"/>
      <c r="B50" s="157"/>
      <c r="C50" s="138"/>
      <c r="D50" s="138"/>
      <c r="E50" s="138"/>
      <c r="F50" s="140" t="s">
        <v>117</v>
      </c>
      <c r="G50" s="138"/>
      <c r="H50" s="170"/>
      <c r="I50" s="138"/>
      <c r="J50" s="170"/>
      <c r="K50" s="138"/>
      <c r="L50" s="170"/>
      <c r="M50" s="138"/>
      <c r="N50" s="170"/>
      <c r="O50" s="138"/>
      <c r="P50" s="174"/>
    </row>
    <row r="51" spans="1:20" ht="19.399999999999999" customHeight="1" x14ac:dyDescent="0.35">
      <c r="A51" s="138"/>
      <c r="B51" s="175" t="s">
        <v>90</v>
      </c>
      <c r="C51" s="138"/>
      <c r="D51" s="138"/>
      <c r="E51" s="138"/>
      <c r="F51" s="180">
        <v>1</v>
      </c>
      <c r="G51" s="138"/>
      <c r="H51" s="248">
        <f>H23</f>
        <v>725110</v>
      </c>
      <c r="I51" s="249"/>
      <c r="J51" s="248">
        <f>J23</f>
        <v>726240</v>
      </c>
      <c r="K51" s="249"/>
      <c r="L51" s="248">
        <f>L23</f>
        <v>0</v>
      </c>
      <c r="M51" s="249"/>
      <c r="N51" s="248">
        <f>N23</f>
        <v>0</v>
      </c>
      <c r="O51" s="138"/>
      <c r="P51" s="174"/>
    </row>
    <row r="52" spans="1:20" ht="19.149999999999999" customHeight="1" x14ac:dyDescent="0.35">
      <c r="A52" s="138"/>
      <c r="B52" s="175" t="s">
        <v>0</v>
      </c>
      <c r="C52" s="138"/>
      <c r="D52" s="138"/>
      <c r="E52" s="138"/>
      <c r="F52" s="180">
        <v>2</v>
      </c>
      <c r="G52" s="138"/>
      <c r="H52" s="250">
        <f>H46</f>
        <v>525492</v>
      </c>
      <c r="I52" s="251"/>
      <c r="J52" s="250">
        <f>J46</f>
        <v>537719</v>
      </c>
      <c r="K52" s="251"/>
      <c r="L52" s="250">
        <f>L46</f>
        <v>0</v>
      </c>
      <c r="M52" s="251"/>
      <c r="N52" s="250">
        <f>N46</f>
        <v>0</v>
      </c>
      <c r="O52" s="138"/>
      <c r="P52" s="174"/>
    </row>
    <row r="53" spans="1:20" ht="19.399999999999999" customHeight="1" x14ac:dyDescent="0.35">
      <c r="A53" s="138"/>
      <c r="B53" s="170" t="s">
        <v>105</v>
      </c>
      <c r="C53" s="138"/>
      <c r="D53" s="138"/>
      <c r="E53" s="138"/>
      <c r="F53" s="138"/>
      <c r="G53" s="138"/>
      <c r="H53" s="252">
        <f>H51/H52</f>
        <v>1.3798687705997428</v>
      </c>
      <c r="I53" s="253"/>
      <c r="J53" s="252">
        <f>J51/J52</f>
        <v>1.3505938975561584</v>
      </c>
      <c r="K53" s="254"/>
      <c r="L53" s="252" t="e">
        <f>L51/L52</f>
        <v>#DIV/0!</v>
      </c>
      <c r="M53" s="253"/>
      <c r="N53" s="252" t="e">
        <f>N51/N52</f>
        <v>#DIV/0!</v>
      </c>
      <c r="O53" s="138"/>
      <c r="P53" s="161"/>
    </row>
    <row r="54" spans="1:20" x14ac:dyDescent="0.35">
      <c r="A54" s="138"/>
      <c r="B54" s="170"/>
      <c r="C54" s="138"/>
      <c r="D54" s="138"/>
      <c r="E54" s="138"/>
      <c r="F54" s="138"/>
      <c r="G54" s="138"/>
      <c r="H54" s="170"/>
      <c r="I54" s="138"/>
      <c r="J54" s="170"/>
      <c r="K54" s="138"/>
      <c r="L54" s="170"/>
      <c r="M54" s="138"/>
      <c r="N54" s="170"/>
      <c r="O54" s="138"/>
      <c r="P54" s="174"/>
    </row>
    <row r="55" spans="1:20" x14ac:dyDescent="0.35">
      <c r="A55" s="138"/>
      <c r="B55" s="138"/>
      <c r="C55" s="138"/>
      <c r="D55" s="159"/>
      <c r="E55" s="138"/>
      <c r="F55" s="138"/>
      <c r="G55" s="138"/>
      <c r="H55" s="138"/>
      <c r="I55" s="138"/>
      <c r="J55" s="138"/>
      <c r="K55" s="138"/>
      <c r="L55" s="138"/>
      <c r="M55" s="162"/>
      <c r="N55" s="138"/>
      <c r="O55" s="138"/>
      <c r="P55" s="161"/>
    </row>
    <row r="56" spans="1:20" x14ac:dyDescent="0.35">
      <c r="A56" s="138"/>
      <c r="B56" s="341" t="s">
        <v>72</v>
      </c>
      <c r="C56" s="138"/>
      <c r="D56" s="140"/>
      <c r="E56" s="138"/>
      <c r="O56" s="138"/>
      <c r="P56" s="161"/>
    </row>
    <row r="57" spans="1:20" x14ac:dyDescent="0.35">
      <c r="A57" s="138"/>
      <c r="B57" s="161"/>
      <c r="C57" s="161"/>
      <c r="D57" s="161"/>
      <c r="E57" s="161"/>
      <c r="F57" s="13"/>
      <c r="G57" s="13"/>
      <c r="H57" s="13"/>
      <c r="I57" s="13"/>
      <c r="J57" s="13"/>
      <c r="O57" s="138"/>
      <c r="P57" s="161"/>
    </row>
    <row r="58" spans="1:20" s="10" customFormat="1" ht="21.65" customHeight="1" x14ac:dyDescent="0.35">
      <c r="B58" s="375" t="s">
        <v>221</v>
      </c>
      <c r="C58" s="375"/>
      <c r="D58" s="375"/>
      <c r="E58" s="375"/>
      <c r="F58" s="375"/>
      <c r="G58" s="375"/>
      <c r="H58" s="375"/>
      <c r="I58" s="375"/>
      <c r="J58" s="375"/>
      <c r="K58" s="375"/>
      <c r="L58" s="375"/>
      <c r="M58" s="375"/>
      <c r="N58" s="375"/>
      <c r="P58" s="219"/>
      <c r="Q58" s="270"/>
      <c r="R58" s="270"/>
      <c r="S58" s="270"/>
      <c r="T58" s="270"/>
    </row>
    <row r="59" spans="1:20" s="10" customFormat="1" ht="21.65" customHeight="1" x14ac:dyDescent="0.35">
      <c r="B59" s="375" t="s">
        <v>222</v>
      </c>
      <c r="C59" s="375"/>
      <c r="D59" s="375"/>
      <c r="E59" s="375"/>
      <c r="F59" s="375"/>
      <c r="G59" s="375"/>
      <c r="H59" s="375"/>
      <c r="I59" s="375"/>
      <c r="J59" s="375"/>
      <c r="K59" s="375"/>
      <c r="L59" s="375"/>
      <c r="M59" s="375"/>
      <c r="N59" s="375"/>
      <c r="P59" s="219"/>
      <c r="Q59" s="270"/>
      <c r="R59" s="270"/>
      <c r="S59" s="270"/>
      <c r="T59" s="270"/>
    </row>
    <row r="60" spans="1:20" s="93" customFormat="1" ht="14.15" x14ac:dyDescent="0.35">
      <c r="P60" s="97"/>
      <c r="Q60" s="271"/>
      <c r="R60" s="271"/>
      <c r="S60" s="271"/>
      <c r="T60" s="271"/>
    </row>
  </sheetData>
  <sheetProtection formatCells="0" formatColumns="0" formatRows="0" insertColumns="0" insertRows="0" deleteColumns="0" deleteRows="0" sort="0"/>
  <mergeCells count="5">
    <mergeCell ref="P14:P23"/>
    <mergeCell ref="P30:P36"/>
    <mergeCell ref="P40:P46"/>
    <mergeCell ref="B58:N58"/>
    <mergeCell ref="B59:N59"/>
  </mergeCells>
  <pageMargins left="0.7" right="0.7" top="0.75" bottom="0.75" header="0.3" footer="0.3"/>
  <pageSetup scale="40"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R110"/>
  <sheetViews>
    <sheetView zoomScale="80" zoomScaleNormal="80" workbookViewId="0">
      <pane ySplit="10" topLeftCell="A11" activePane="bottomLeft" state="frozen"/>
      <selection pane="bottomLeft" activeCell="N1" sqref="N1"/>
    </sheetView>
  </sheetViews>
  <sheetFormatPr defaultColWidth="9.1640625" defaultRowHeight="15.05" x14ac:dyDescent="0.35"/>
  <cols>
    <col min="1" max="1" width="5.1640625" style="4" customWidth="1"/>
    <col min="2" max="2" width="50.1640625" style="4" customWidth="1"/>
    <col min="3" max="3" width="3.83203125" style="4" customWidth="1"/>
    <col min="4" max="4" width="7.25" style="4" bestFit="1" customWidth="1"/>
    <col min="5" max="5" width="3.58203125" style="4" customWidth="1"/>
    <col min="6" max="6" width="22.75" style="4" bestFit="1" customWidth="1"/>
    <col min="7" max="7" width="3.1640625" style="4" customWidth="1"/>
    <col min="8" max="8" width="22.75" style="4" bestFit="1" customWidth="1"/>
    <col min="9" max="9" width="3.4140625" style="4" customWidth="1"/>
    <col min="10" max="10" width="22.75" style="4" bestFit="1" customWidth="1"/>
    <col min="11" max="11" width="3.58203125" style="4" customWidth="1"/>
    <col min="12" max="12" width="22.75" style="4" bestFit="1" customWidth="1"/>
    <col min="13" max="13" width="2.83203125" style="4" customWidth="1"/>
    <col min="14" max="14" width="47.58203125" style="13" customWidth="1"/>
    <col min="15" max="18" width="9.1640625" style="267"/>
    <col min="19" max="16384" width="9.1640625" style="4"/>
  </cols>
  <sheetData>
    <row r="1" spans="2:18" x14ac:dyDescent="0.25">
      <c r="L1" s="78" t="s">
        <v>94</v>
      </c>
      <c r="M1" s="80"/>
      <c r="N1" s="227" t="s">
        <v>282</v>
      </c>
    </row>
    <row r="2" spans="2:18" x14ac:dyDescent="0.25">
      <c r="L2" s="78" t="s">
        <v>95</v>
      </c>
      <c r="M2" s="80"/>
      <c r="N2" s="227"/>
    </row>
    <row r="3" spans="2:18" x14ac:dyDescent="0.25">
      <c r="L3" s="78" t="s">
        <v>96</v>
      </c>
      <c r="M3" s="80"/>
      <c r="N3" s="227"/>
    </row>
    <row r="4" spans="2:18" x14ac:dyDescent="0.25">
      <c r="C4" s="92"/>
      <c r="D4" s="92"/>
      <c r="E4" s="92"/>
      <c r="F4" s="92"/>
      <c r="G4" s="92"/>
      <c r="H4" s="92"/>
      <c r="I4" s="92"/>
      <c r="L4" s="78" t="s">
        <v>97</v>
      </c>
      <c r="M4" s="80"/>
      <c r="N4" s="227"/>
    </row>
    <row r="5" spans="2:18" x14ac:dyDescent="0.25">
      <c r="L5" s="78" t="s">
        <v>98</v>
      </c>
      <c r="M5" s="80"/>
      <c r="N5" s="228"/>
    </row>
    <row r="6" spans="2:18" x14ac:dyDescent="0.25">
      <c r="L6" s="78"/>
      <c r="M6" s="80"/>
      <c r="N6" s="127"/>
    </row>
    <row r="7" spans="2:18" ht="26.1" customHeight="1" x14ac:dyDescent="0.25">
      <c r="B7" s="9" t="s">
        <v>192</v>
      </c>
    </row>
    <row r="8" spans="2:18" ht="32.25" customHeight="1" x14ac:dyDescent="0.3">
      <c r="B8" s="40"/>
      <c r="C8" s="8"/>
      <c r="D8" s="8"/>
      <c r="E8" s="8"/>
      <c r="F8" s="34" t="s">
        <v>87</v>
      </c>
      <c r="G8" s="18"/>
      <c r="H8" s="34" t="s">
        <v>122</v>
      </c>
      <c r="I8" s="35"/>
      <c r="J8" s="233" t="s">
        <v>68</v>
      </c>
      <c r="K8" s="35"/>
      <c r="L8" s="233" t="s">
        <v>66</v>
      </c>
      <c r="M8" s="35"/>
      <c r="N8" s="35" t="s">
        <v>52</v>
      </c>
    </row>
    <row r="9" spans="2:18" ht="18.600000000000001" customHeight="1" x14ac:dyDescent="0.3">
      <c r="F9" s="82">
        <v>2017</v>
      </c>
      <c r="G9" s="83"/>
      <c r="H9" s="82">
        <v>2018</v>
      </c>
      <c r="I9" s="84"/>
      <c r="J9" s="344">
        <f>H9</f>
        <v>2018</v>
      </c>
      <c r="K9" s="84"/>
      <c r="L9" s="344">
        <f>H9</f>
        <v>2018</v>
      </c>
      <c r="M9" s="38"/>
      <c r="N9" s="128"/>
    </row>
    <row r="10" spans="2:18" ht="21" customHeight="1" x14ac:dyDescent="0.3">
      <c r="F10" s="232" t="s">
        <v>80</v>
      </c>
      <c r="G10" s="85"/>
      <c r="H10" s="232" t="s">
        <v>80</v>
      </c>
      <c r="I10" s="86"/>
      <c r="J10" s="232" t="s">
        <v>80</v>
      </c>
      <c r="K10" s="87"/>
      <c r="L10" s="232" t="s">
        <v>80</v>
      </c>
      <c r="M10" s="25"/>
      <c r="N10" s="59"/>
    </row>
    <row r="11" spans="2:18" s="92" customFormat="1" ht="15.65" x14ac:dyDescent="0.3">
      <c r="F11" s="86"/>
      <c r="G11" s="85"/>
      <c r="H11" s="86"/>
      <c r="I11" s="86"/>
      <c r="J11" s="86"/>
      <c r="K11" s="87"/>
      <c r="L11" s="86"/>
      <c r="M11" s="25"/>
      <c r="N11" s="59"/>
      <c r="O11" s="267"/>
      <c r="P11" s="267"/>
      <c r="Q11" s="267"/>
      <c r="R11" s="267"/>
    </row>
    <row r="12" spans="2:18" ht="15.65" x14ac:dyDescent="0.3">
      <c r="B12" s="330" t="s">
        <v>259</v>
      </c>
      <c r="C12" s="58"/>
      <c r="D12" s="25"/>
      <c r="E12" s="25"/>
      <c r="F12" s="73"/>
      <c r="G12" s="25"/>
      <c r="H12" s="73"/>
      <c r="I12" s="73"/>
      <c r="J12" s="73"/>
      <c r="K12" s="73"/>
      <c r="L12" s="73"/>
      <c r="M12" s="57"/>
      <c r="N12" s="129"/>
    </row>
    <row r="13" spans="2:18" x14ac:dyDescent="0.25">
      <c r="D13" s="12"/>
      <c r="F13" s="11"/>
      <c r="H13" s="11"/>
      <c r="I13" s="11"/>
      <c r="J13" s="11"/>
      <c r="K13" s="11"/>
      <c r="L13" s="11"/>
      <c r="M13" s="11"/>
      <c r="N13" s="37"/>
    </row>
    <row r="14" spans="2:18" ht="15.65" x14ac:dyDescent="0.3">
      <c r="B14" s="8" t="s">
        <v>234</v>
      </c>
      <c r="C14" s="13"/>
      <c r="D14" s="12" t="s">
        <v>117</v>
      </c>
      <c r="E14" s="25"/>
      <c r="F14" s="30"/>
      <c r="G14" s="23"/>
      <c r="H14" s="30"/>
      <c r="I14" s="11"/>
      <c r="J14" s="30"/>
      <c r="K14" s="11"/>
      <c r="L14" s="30"/>
      <c r="M14" s="11"/>
      <c r="N14" s="37"/>
    </row>
    <row r="15" spans="2:18" ht="15.65" x14ac:dyDescent="0.3">
      <c r="B15" s="229" t="s">
        <v>44</v>
      </c>
      <c r="C15" s="262"/>
      <c r="D15" s="240">
        <v>1</v>
      </c>
      <c r="E15" s="274"/>
      <c r="F15" s="235"/>
      <c r="G15" s="263"/>
      <c r="H15" s="235"/>
      <c r="I15" s="267"/>
      <c r="J15" s="235"/>
      <c r="K15" s="267"/>
      <c r="L15" s="235"/>
      <c r="M15" s="267"/>
      <c r="N15" s="237"/>
    </row>
    <row r="16" spans="2:18" ht="15.65" x14ac:dyDescent="0.3">
      <c r="B16" s="229" t="s">
        <v>166</v>
      </c>
      <c r="C16" s="262"/>
      <c r="D16" s="240">
        <v>2</v>
      </c>
      <c r="E16" s="274"/>
      <c r="F16" s="235"/>
      <c r="G16" s="263"/>
      <c r="H16" s="235"/>
      <c r="I16" s="267"/>
      <c r="J16" s="235"/>
      <c r="K16" s="267"/>
      <c r="L16" s="235"/>
      <c r="M16" s="267"/>
      <c r="N16" s="237"/>
    </row>
    <row r="17" spans="2:18" s="92" customFormat="1" ht="15.65" x14ac:dyDescent="0.3">
      <c r="B17" s="229"/>
      <c r="C17" s="262"/>
      <c r="D17" s="240"/>
      <c r="E17" s="274"/>
      <c r="F17" s="235"/>
      <c r="G17" s="263"/>
      <c r="H17" s="235"/>
      <c r="I17" s="267"/>
      <c r="J17" s="235"/>
      <c r="K17" s="267"/>
      <c r="L17" s="235"/>
      <c r="M17" s="267"/>
      <c r="N17" s="237"/>
      <c r="O17" s="267"/>
      <c r="P17" s="267"/>
      <c r="Q17" s="267"/>
      <c r="R17" s="267"/>
    </row>
    <row r="18" spans="2:18" ht="15.65" x14ac:dyDescent="0.3">
      <c r="B18" s="11" t="s">
        <v>115</v>
      </c>
      <c r="C18" s="262"/>
      <c r="D18" s="12"/>
      <c r="E18" s="274"/>
      <c r="F18" s="179">
        <f>SUM(F15:F17)</f>
        <v>0</v>
      </c>
      <c r="G18" s="263"/>
      <c r="H18" s="179">
        <f>SUM(H15:H17)</f>
        <v>0</v>
      </c>
      <c r="I18" s="267"/>
      <c r="J18" s="179">
        <f>SUM(J15:J17)</f>
        <v>0</v>
      </c>
      <c r="K18" s="267"/>
      <c r="L18" s="179">
        <f>SUM(L15:L17)</f>
        <v>0</v>
      </c>
      <c r="M18" s="267"/>
    </row>
    <row r="19" spans="2:18" ht="15.65" x14ac:dyDescent="0.3">
      <c r="B19" s="13"/>
      <c r="C19" s="272"/>
      <c r="D19" s="12"/>
      <c r="E19" s="274"/>
      <c r="F19" s="30"/>
      <c r="G19" s="267"/>
      <c r="H19" s="30"/>
      <c r="I19" s="262"/>
      <c r="J19" s="30"/>
      <c r="K19" s="262"/>
      <c r="L19" s="30"/>
      <c r="M19" s="267"/>
    </row>
    <row r="20" spans="2:18" s="92" customFormat="1" ht="15.65" x14ac:dyDescent="0.3">
      <c r="B20" s="8" t="s">
        <v>235</v>
      </c>
      <c r="C20" s="272"/>
      <c r="D20" s="12"/>
      <c r="E20" s="274"/>
      <c r="F20" s="56"/>
      <c r="G20" s="267"/>
      <c r="H20" s="56"/>
      <c r="I20" s="262"/>
      <c r="J20" s="56"/>
      <c r="K20" s="262"/>
      <c r="L20" s="56"/>
      <c r="M20" s="267"/>
      <c r="N20" s="13"/>
      <c r="O20" s="267"/>
      <c r="P20" s="267"/>
      <c r="Q20" s="267"/>
      <c r="R20" s="267"/>
    </row>
    <row r="21" spans="2:18" ht="15.65" x14ac:dyDescent="0.3">
      <c r="B21" s="229" t="s">
        <v>152</v>
      </c>
      <c r="C21" s="262"/>
      <c r="D21" s="240">
        <v>3</v>
      </c>
      <c r="E21" s="274"/>
      <c r="F21" s="235"/>
      <c r="G21" s="263"/>
      <c r="H21" s="235"/>
      <c r="I21" s="267"/>
      <c r="J21" s="235"/>
      <c r="K21" s="267"/>
      <c r="L21" s="235"/>
      <c r="M21" s="267"/>
      <c r="N21" s="241"/>
    </row>
    <row r="22" spans="2:18" s="92" customFormat="1" ht="15.65" x14ac:dyDescent="0.3">
      <c r="B22" s="236"/>
      <c r="C22" s="262"/>
      <c r="D22" s="240"/>
      <c r="E22" s="274"/>
      <c r="F22" s="235"/>
      <c r="G22" s="263"/>
      <c r="H22" s="235"/>
      <c r="I22" s="267"/>
      <c r="J22" s="235"/>
      <c r="K22" s="267"/>
      <c r="L22" s="235"/>
      <c r="M22" s="267"/>
      <c r="N22" s="237"/>
      <c r="O22" s="267"/>
      <c r="P22" s="267"/>
      <c r="Q22" s="267"/>
      <c r="R22" s="267"/>
    </row>
    <row r="23" spans="2:18" ht="15.65" x14ac:dyDescent="0.3">
      <c r="B23" s="11" t="s">
        <v>116</v>
      </c>
      <c r="C23" s="262"/>
      <c r="D23" s="12"/>
      <c r="E23" s="274"/>
      <c r="F23" s="179">
        <f>SUM(F21:F22)</f>
        <v>0</v>
      </c>
      <c r="G23" s="263"/>
      <c r="H23" s="179">
        <f>SUM(H21:H22)</f>
        <v>0</v>
      </c>
      <c r="I23" s="267"/>
      <c r="J23" s="179">
        <f>SUM(J21:J22)</f>
        <v>0</v>
      </c>
      <c r="K23" s="267"/>
      <c r="L23" s="179">
        <f>SUM(L21:L22)</f>
        <v>0</v>
      </c>
      <c r="M23" s="267"/>
    </row>
    <row r="24" spans="2:18" ht="15.65" x14ac:dyDescent="0.3">
      <c r="B24" s="13"/>
      <c r="C24" s="272"/>
      <c r="D24" s="12"/>
      <c r="E24" s="274"/>
      <c r="G24" s="267"/>
      <c r="I24" s="268"/>
      <c r="K24" s="2"/>
      <c r="M24" s="267"/>
    </row>
    <row r="25" spans="2:18" ht="15.65" x14ac:dyDescent="0.3">
      <c r="B25" s="8" t="s">
        <v>236</v>
      </c>
      <c r="C25" s="272"/>
      <c r="D25" s="12"/>
      <c r="E25" s="274"/>
      <c r="G25" s="267"/>
      <c r="I25" s="268"/>
      <c r="K25" s="2"/>
      <c r="M25" s="267"/>
    </row>
    <row r="26" spans="2:18" ht="15.65" x14ac:dyDescent="0.3">
      <c r="B26" s="229" t="s">
        <v>165</v>
      </c>
      <c r="C26" s="262"/>
      <c r="D26" s="240">
        <v>4</v>
      </c>
      <c r="E26" s="274"/>
      <c r="F26" s="235"/>
      <c r="G26" s="263"/>
      <c r="H26" s="235">
        <v>47428</v>
      </c>
      <c r="I26" s="267"/>
      <c r="J26" s="235"/>
      <c r="K26" s="267"/>
      <c r="L26" s="235"/>
      <c r="M26" s="267"/>
      <c r="N26" s="237"/>
    </row>
    <row r="27" spans="2:18" ht="15.65" x14ac:dyDescent="0.3">
      <c r="B27" s="237" t="s">
        <v>149</v>
      </c>
      <c r="C27" s="273"/>
      <c r="D27" s="240">
        <v>5</v>
      </c>
      <c r="E27" s="274"/>
      <c r="F27" s="235"/>
      <c r="G27" s="263"/>
      <c r="H27" s="235">
        <v>1109258.5</v>
      </c>
      <c r="I27" s="267"/>
      <c r="J27" s="235"/>
      <c r="K27" s="267"/>
      <c r="L27" s="235"/>
      <c r="M27" s="267"/>
      <c r="N27" s="241"/>
    </row>
    <row r="28" spans="2:18" s="92" customFormat="1" ht="15.65" x14ac:dyDescent="0.3">
      <c r="B28" s="237"/>
      <c r="C28" s="273"/>
      <c r="D28" s="240"/>
      <c r="E28" s="274"/>
      <c r="F28" s="235"/>
      <c r="G28" s="263"/>
      <c r="H28" s="235"/>
      <c r="I28" s="267"/>
      <c r="J28" s="235"/>
      <c r="K28" s="267"/>
      <c r="L28" s="235"/>
      <c r="M28" s="267"/>
      <c r="N28" s="237"/>
      <c r="O28" s="267"/>
      <c r="P28" s="267"/>
      <c r="Q28" s="267"/>
      <c r="R28" s="267"/>
    </row>
    <row r="29" spans="2:18" ht="15.65" x14ac:dyDescent="0.3">
      <c r="B29" s="13" t="s">
        <v>12</v>
      </c>
      <c r="C29" s="13"/>
      <c r="D29" s="12"/>
      <c r="E29" s="25"/>
      <c r="F29" s="179">
        <f>SUM(F26:F28)</f>
        <v>0</v>
      </c>
      <c r="G29" s="267"/>
      <c r="H29" s="179">
        <f>SUM(H26:H28)</f>
        <v>1156686.5</v>
      </c>
      <c r="I29" s="2"/>
      <c r="J29" s="179">
        <f>SUM(J26:J28)</f>
        <v>0</v>
      </c>
      <c r="K29" s="2"/>
      <c r="L29" s="179">
        <f>SUM(L26:L28)</f>
        <v>0</v>
      </c>
    </row>
    <row r="30" spans="2:18" ht="15.65" x14ac:dyDescent="0.3">
      <c r="B30" s="13"/>
      <c r="C30" s="13"/>
      <c r="D30" s="25"/>
      <c r="E30" s="25"/>
    </row>
    <row r="31" spans="2:18" ht="15.65" x14ac:dyDescent="0.3">
      <c r="B31" s="13" t="s">
        <v>92</v>
      </c>
      <c r="C31" s="13"/>
      <c r="D31" s="25"/>
      <c r="E31" s="25"/>
      <c r="F31" s="198">
        <f>F18+F23+F29</f>
        <v>0</v>
      </c>
      <c r="G31" s="199"/>
      <c r="H31" s="198">
        <f>H18+H23+H29</f>
        <v>1156686.5</v>
      </c>
      <c r="I31" s="199"/>
      <c r="J31" s="198">
        <f>J18+J23+J29</f>
        <v>0</v>
      </c>
      <c r="K31" s="199"/>
      <c r="L31" s="198">
        <f>L18+L23+L29</f>
        <v>0</v>
      </c>
      <c r="N31" s="37"/>
    </row>
    <row r="32" spans="2:18" x14ac:dyDescent="0.25">
      <c r="B32" s="4" t="s">
        <v>0</v>
      </c>
      <c r="C32" s="13"/>
      <c r="D32" s="92"/>
      <c r="F32" s="260">
        <f>'2. Attacher and Pole Data'!H52</f>
        <v>525492</v>
      </c>
      <c r="G32" s="261"/>
      <c r="H32" s="260">
        <f>'2. Attacher and Pole Data'!J52</f>
        <v>537719</v>
      </c>
      <c r="I32" s="261"/>
      <c r="J32" s="260">
        <f>'2. Attacher and Pole Data'!L52</f>
        <v>0</v>
      </c>
      <c r="K32" s="261"/>
      <c r="L32" s="260">
        <f>'2. Attacher and Pole Data'!N52</f>
        <v>0</v>
      </c>
      <c r="N32" s="37"/>
    </row>
    <row r="33" spans="2:18" x14ac:dyDescent="0.25">
      <c r="B33" s="13" t="s">
        <v>54</v>
      </c>
      <c r="C33" s="13"/>
      <c r="F33" s="182">
        <f>F31/F32</f>
        <v>0</v>
      </c>
      <c r="H33" s="182">
        <f>H31/H32</f>
        <v>2.1510984361720529</v>
      </c>
      <c r="J33" s="182" t="e">
        <f>J31/J32</f>
        <v>#DIV/0!</v>
      </c>
      <c r="L33" s="182" t="e">
        <f>L31/L32</f>
        <v>#DIV/0!</v>
      </c>
      <c r="N33" s="37"/>
    </row>
    <row r="34" spans="2:18" x14ac:dyDescent="0.25">
      <c r="B34" s="13" t="s">
        <v>105</v>
      </c>
      <c r="C34" s="13"/>
      <c r="F34" s="183">
        <f>'2. Attacher and Pole Data'!H53</f>
        <v>1.3798687705997428</v>
      </c>
      <c r="G34" s="184"/>
      <c r="H34" s="183">
        <f>'2. Attacher and Pole Data'!J53</f>
        <v>1.3505938975561584</v>
      </c>
      <c r="I34" s="184"/>
      <c r="J34" s="183" t="e">
        <f>'2. Attacher and Pole Data'!L53</f>
        <v>#DIV/0!</v>
      </c>
      <c r="K34" s="184"/>
      <c r="L34" s="183" t="e">
        <f>'2. Attacher and Pole Data'!N53</f>
        <v>#DIV/0!</v>
      </c>
      <c r="N34" s="37"/>
    </row>
    <row r="35" spans="2:18" x14ac:dyDescent="0.25">
      <c r="B35" s="13"/>
      <c r="C35" s="13"/>
      <c r="F35" s="72"/>
      <c r="H35" s="72"/>
      <c r="J35" s="72"/>
      <c r="L35" s="72"/>
      <c r="N35" s="37"/>
    </row>
    <row r="36" spans="2:18" x14ac:dyDescent="0.35">
      <c r="B36" s="59" t="s">
        <v>106</v>
      </c>
      <c r="C36" s="59"/>
      <c r="D36" s="8"/>
      <c r="E36" s="8"/>
      <c r="F36" s="185">
        <f>F33/F34</f>
        <v>0</v>
      </c>
      <c r="G36" s="186"/>
      <c r="H36" s="185">
        <f>H33/H34</f>
        <v>1.5927055794227807</v>
      </c>
      <c r="I36" s="186"/>
      <c r="J36" s="185" t="e">
        <f>J33/J34</f>
        <v>#DIV/0!</v>
      </c>
      <c r="K36" s="186"/>
      <c r="L36" s="185" t="e">
        <f>L33/L34</f>
        <v>#DIV/0!</v>
      </c>
      <c r="M36" s="186"/>
      <c r="N36" s="242"/>
    </row>
    <row r="37" spans="2:18" s="92" customFormat="1" x14ac:dyDescent="0.35">
      <c r="B37" s="59"/>
      <c r="C37" s="59"/>
      <c r="D37" s="8"/>
      <c r="E37" s="8"/>
      <c r="F37" s="342"/>
      <c r="G37" s="186"/>
      <c r="H37" s="342"/>
      <c r="I37" s="186"/>
      <c r="J37" s="342"/>
      <c r="K37" s="186"/>
      <c r="L37" s="342"/>
      <c r="M37" s="186"/>
      <c r="N37" s="242"/>
      <c r="O37" s="267"/>
      <c r="P37" s="267"/>
      <c r="Q37" s="267"/>
      <c r="R37" s="267"/>
    </row>
    <row r="38" spans="2:18" x14ac:dyDescent="0.35">
      <c r="I38" s="2"/>
      <c r="K38" s="2"/>
      <c r="M38" s="2"/>
    </row>
    <row r="39" spans="2:18" x14ac:dyDescent="0.35">
      <c r="B39" s="50" t="s">
        <v>72</v>
      </c>
      <c r="C39" s="92"/>
      <c r="D39" s="92"/>
      <c r="E39" s="92"/>
      <c r="F39" s="92"/>
      <c r="G39" s="92"/>
      <c r="H39" s="92"/>
      <c r="I39" s="92"/>
      <c r="J39" s="92"/>
      <c r="K39" s="2"/>
      <c r="M39" s="2"/>
    </row>
    <row r="40" spans="2:18" x14ac:dyDescent="0.35">
      <c r="B40" s="12"/>
      <c r="C40" s="92"/>
      <c r="D40" s="92"/>
      <c r="E40" s="92"/>
      <c r="F40" s="92"/>
      <c r="G40" s="92"/>
      <c r="H40" s="92"/>
      <c r="I40" s="92"/>
      <c r="J40" s="92"/>
      <c r="K40" s="2"/>
      <c r="M40" s="2"/>
    </row>
    <row r="41" spans="2:18" s="93" customFormat="1" ht="20.55" customHeight="1" x14ac:dyDescent="0.35">
      <c r="B41" s="376" t="s">
        <v>233</v>
      </c>
      <c r="C41" s="376"/>
      <c r="D41" s="376"/>
      <c r="E41" s="376"/>
      <c r="F41" s="376"/>
      <c r="G41" s="376"/>
      <c r="H41" s="376"/>
      <c r="I41" s="376"/>
      <c r="J41" s="376"/>
      <c r="K41" s="376"/>
      <c r="L41" s="376"/>
      <c r="M41" s="10"/>
      <c r="N41" s="97"/>
      <c r="O41" s="271"/>
      <c r="P41" s="271"/>
      <c r="Q41" s="271"/>
      <c r="R41" s="271"/>
    </row>
    <row r="42" spans="2:18" s="93" customFormat="1" ht="20.55" customHeight="1" x14ac:dyDescent="0.35">
      <c r="B42" s="376" t="s">
        <v>222</v>
      </c>
      <c r="C42" s="376"/>
      <c r="D42" s="376"/>
      <c r="E42" s="376"/>
      <c r="F42" s="376"/>
      <c r="G42" s="376"/>
      <c r="H42" s="376"/>
      <c r="I42" s="376"/>
      <c r="J42" s="376"/>
      <c r="K42" s="376"/>
      <c r="L42" s="376"/>
      <c r="M42" s="10"/>
      <c r="N42" s="97"/>
      <c r="O42" s="271"/>
      <c r="P42" s="271"/>
      <c r="Q42" s="271"/>
      <c r="R42" s="271"/>
    </row>
    <row r="43" spans="2:18" s="93" customFormat="1" ht="20.55" customHeight="1" x14ac:dyDescent="0.35">
      <c r="B43" s="376" t="s">
        <v>224</v>
      </c>
      <c r="C43" s="376"/>
      <c r="D43" s="376"/>
      <c r="E43" s="376"/>
      <c r="F43" s="376"/>
      <c r="G43" s="376"/>
      <c r="H43" s="376"/>
      <c r="I43" s="376"/>
      <c r="J43" s="376"/>
      <c r="K43" s="376"/>
      <c r="L43" s="376"/>
      <c r="M43" s="10"/>
      <c r="N43" s="97"/>
      <c r="O43" s="271"/>
      <c r="P43" s="271"/>
      <c r="Q43" s="271"/>
      <c r="R43" s="271"/>
    </row>
    <row r="44" spans="2:18" s="93" customFormat="1" ht="20.55" customHeight="1" x14ac:dyDescent="0.35">
      <c r="B44" s="376" t="s">
        <v>225</v>
      </c>
      <c r="C44" s="376"/>
      <c r="D44" s="376"/>
      <c r="E44" s="376"/>
      <c r="F44" s="376"/>
      <c r="G44" s="376"/>
      <c r="H44" s="376"/>
      <c r="I44" s="376"/>
      <c r="J44" s="376"/>
      <c r="K44" s="376"/>
      <c r="L44" s="376"/>
      <c r="M44" s="10"/>
      <c r="N44" s="97"/>
      <c r="O44" s="271"/>
      <c r="P44" s="271"/>
      <c r="Q44" s="271"/>
      <c r="R44" s="271"/>
    </row>
    <row r="45" spans="2:18" s="93" customFormat="1" ht="20.55" customHeight="1" x14ac:dyDescent="0.35">
      <c r="B45" s="376" t="s">
        <v>226</v>
      </c>
      <c r="C45" s="376"/>
      <c r="D45" s="376"/>
      <c r="E45" s="376"/>
      <c r="F45" s="376"/>
      <c r="G45" s="376"/>
      <c r="H45" s="376"/>
      <c r="I45" s="376"/>
      <c r="J45" s="376"/>
      <c r="K45" s="376"/>
      <c r="L45" s="376"/>
      <c r="M45" s="10"/>
      <c r="N45" s="97"/>
      <c r="O45" s="271"/>
      <c r="P45" s="271"/>
      <c r="Q45" s="271"/>
      <c r="R45" s="271"/>
    </row>
    <row r="46" spans="2:18" s="271" customFormat="1" ht="20.55" customHeight="1" x14ac:dyDescent="0.35">
      <c r="B46" s="377"/>
      <c r="C46" s="377"/>
      <c r="D46" s="377"/>
      <c r="E46" s="377"/>
      <c r="F46" s="377"/>
      <c r="G46" s="377"/>
      <c r="H46" s="377"/>
      <c r="I46" s="377"/>
      <c r="J46" s="377"/>
      <c r="K46" s="377"/>
      <c r="L46" s="377"/>
      <c r="M46" s="270"/>
      <c r="N46" s="295"/>
    </row>
    <row r="47" spans="2:18" s="267" customFormat="1" x14ac:dyDescent="0.35">
      <c r="B47" s="282"/>
      <c r="C47" s="282"/>
      <c r="D47" s="282"/>
      <c r="E47" s="282"/>
      <c r="F47" s="282"/>
      <c r="G47" s="282"/>
      <c r="H47" s="282"/>
      <c r="I47" s="268"/>
      <c r="K47" s="268"/>
      <c r="M47" s="268"/>
      <c r="N47" s="272"/>
    </row>
    <row r="48" spans="2:18" s="267" customFormat="1" x14ac:dyDescent="0.35">
      <c r="N48" s="272"/>
    </row>
    <row r="49" spans="2:18" s="267" customFormat="1" x14ac:dyDescent="0.35">
      <c r="B49" s="283" t="s">
        <v>109</v>
      </c>
      <c r="C49" s="281"/>
      <c r="D49" s="284"/>
      <c r="E49" s="284"/>
      <c r="F49" s="285"/>
      <c r="G49" s="284"/>
      <c r="H49" s="285"/>
      <c r="I49" s="285"/>
      <c r="J49" s="285"/>
      <c r="K49" s="285"/>
      <c r="L49" s="285"/>
      <c r="M49" s="285"/>
      <c r="N49" s="286"/>
    </row>
    <row r="50" spans="2:18" s="267" customFormat="1" x14ac:dyDescent="0.35">
      <c r="D50" s="268"/>
      <c r="E50" s="268"/>
      <c r="F50" s="262"/>
      <c r="G50" s="268"/>
      <c r="H50" s="262"/>
      <c r="I50" s="262"/>
      <c r="J50" s="262"/>
      <c r="K50" s="262"/>
      <c r="L50" s="262"/>
      <c r="M50" s="262"/>
      <c r="N50" s="273"/>
    </row>
    <row r="51" spans="2:18" s="267" customFormat="1" x14ac:dyDescent="0.35">
      <c r="B51" s="331" t="s">
        <v>260</v>
      </c>
      <c r="E51" s="287"/>
      <c r="F51" s="262"/>
      <c r="G51" s="287"/>
      <c r="H51" s="262"/>
      <c r="I51" s="288"/>
      <c r="J51" s="262"/>
      <c r="K51" s="288"/>
      <c r="L51" s="262"/>
      <c r="M51" s="278"/>
      <c r="N51" s="273"/>
    </row>
    <row r="52" spans="2:18" s="267" customFormat="1" x14ac:dyDescent="0.35">
      <c r="D52" s="263"/>
      <c r="E52" s="287"/>
      <c r="F52" s="262"/>
      <c r="G52" s="287"/>
      <c r="H52" s="262"/>
      <c r="I52" s="288"/>
      <c r="J52" s="262"/>
      <c r="K52" s="288"/>
      <c r="L52" s="262"/>
      <c r="M52" s="278"/>
      <c r="N52" s="273"/>
    </row>
    <row r="53" spans="2:18" x14ac:dyDescent="0.35">
      <c r="B53" s="8" t="s">
        <v>55</v>
      </c>
      <c r="D53" s="12" t="s">
        <v>117</v>
      </c>
      <c r="E53" s="23"/>
      <c r="F53" s="11"/>
      <c r="G53" s="23"/>
      <c r="H53" s="11"/>
      <c r="I53" s="56"/>
      <c r="J53" s="11"/>
      <c r="K53" s="56"/>
      <c r="L53" s="11"/>
      <c r="M53" s="30"/>
      <c r="N53" s="37"/>
    </row>
    <row r="54" spans="2:18" s="92" customFormat="1" x14ac:dyDescent="0.35">
      <c r="B54" s="8"/>
      <c r="D54" s="12"/>
      <c r="E54" s="23"/>
      <c r="F54" s="11"/>
      <c r="G54" s="23"/>
      <c r="H54" s="11"/>
      <c r="I54" s="56"/>
      <c r="J54" s="11"/>
      <c r="K54" s="56"/>
      <c r="L54" s="11"/>
      <c r="M54" s="30"/>
      <c r="N54" s="37"/>
      <c r="O54" s="267"/>
      <c r="P54" s="267"/>
      <c r="Q54" s="267"/>
      <c r="R54" s="267"/>
    </row>
    <row r="55" spans="2:18" x14ac:dyDescent="0.35">
      <c r="B55" s="11" t="s">
        <v>77</v>
      </c>
      <c r="C55" s="262"/>
      <c r="D55" s="12"/>
      <c r="E55" s="263"/>
      <c r="F55" s="239"/>
      <c r="G55" s="263"/>
      <c r="H55" s="239">
        <v>1902</v>
      </c>
      <c r="I55" s="267"/>
      <c r="J55" s="239"/>
      <c r="K55" s="267"/>
      <c r="L55" s="239"/>
      <c r="M55" s="279"/>
      <c r="N55" s="237"/>
    </row>
    <row r="56" spans="2:18" s="92" customFormat="1" x14ac:dyDescent="0.35">
      <c r="B56" s="8"/>
      <c r="D56" s="12"/>
      <c r="E56" s="23"/>
      <c r="F56" s="11"/>
      <c r="G56" s="23"/>
      <c r="H56" s="11"/>
      <c r="I56" s="56"/>
      <c r="J56" s="11"/>
      <c r="K56" s="56"/>
      <c r="L56" s="11"/>
      <c r="M56" s="30"/>
      <c r="N56" s="37"/>
      <c r="O56" s="267"/>
      <c r="P56" s="267"/>
      <c r="Q56" s="267"/>
      <c r="R56" s="267"/>
    </row>
    <row r="57" spans="2:18" x14ac:dyDescent="0.35">
      <c r="B57" s="229" t="s">
        <v>244</v>
      </c>
      <c r="C57" s="262"/>
      <c r="D57" s="240">
        <v>1</v>
      </c>
      <c r="E57" s="263"/>
      <c r="F57" s="235"/>
      <c r="G57" s="263"/>
      <c r="H57" s="235">
        <v>1939182.2159997334</v>
      </c>
      <c r="I57" s="267"/>
      <c r="J57" s="235"/>
      <c r="K57" s="267"/>
      <c r="L57" s="235"/>
      <c r="M57" s="278"/>
      <c r="N57" s="237"/>
    </row>
    <row r="58" spans="2:18" x14ac:dyDescent="0.35">
      <c r="B58" s="229" t="s">
        <v>245</v>
      </c>
      <c r="C58" s="262"/>
      <c r="D58" s="240">
        <v>2</v>
      </c>
      <c r="E58" s="263"/>
      <c r="F58" s="238"/>
      <c r="G58" s="263"/>
      <c r="H58" s="235">
        <v>381895.91499986791</v>
      </c>
      <c r="I58" s="267"/>
      <c r="J58" s="238"/>
      <c r="K58" s="267"/>
      <c r="L58" s="238"/>
      <c r="M58" s="278"/>
      <c r="N58" s="237"/>
    </row>
    <row r="59" spans="2:18" s="92" customFormat="1" x14ac:dyDescent="0.35">
      <c r="B59" s="229"/>
      <c r="C59" s="262"/>
      <c r="D59" s="240"/>
      <c r="E59" s="263"/>
      <c r="F59" s="235"/>
      <c r="G59" s="263"/>
      <c r="H59" s="235"/>
      <c r="I59" s="267"/>
      <c r="J59" s="235"/>
      <c r="K59" s="267"/>
      <c r="L59" s="235"/>
      <c r="M59" s="278"/>
      <c r="N59" s="237"/>
      <c r="O59" s="267"/>
      <c r="P59" s="267"/>
      <c r="Q59" s="267"/>
      <c r="R59" s="267"/>
    </row>
    <row r="60" spans="2:18" s="11" customFormat="1" x14ac:dyDescent="0.35">
      <c r="B60" s="262"/>
      <c r="C60" s="262"/>
      <c r="D60" s="275"/>
      <c r="E60" s="275"/>
      <c r="F60" s="312"/>
      <c r="G60" s="275"/>
      <c r="H60" s="312"/>
      <c r="I60" s="262"/>
      <c r="J60" s="312"/>
      <c r="K60" s="262"/>
      <c r="L60" s="312"/>
      <c r="M60" s="278"/>
      <c r="N60" s="273"/>
      <c r="O60" s="262"/>
      <c r="P60" s="262"/>
      <c r="Q60" s="262"/>
      <c r="R60" s="262"/>
    </row>
    <row r="61" spans="2:18" s="11" customFormat="1" x14ac:dyDescent="0.35">
      <c r="B61" s="11" t="s">
        <v>246</v>
      </c>
      <c r="C61" s="262"/>
      <c r="D61" s="12"/>
      <c r="E61" s="275"/>
      <c r="F61" s="318">
        <f>SUM(F57:F59)</f>
        <v>0</v>
      </c>
      <c r="G61" s="319"/>
      <c r="H61" s="318">
        <f>SUM(H57:H59)</f>
        <v>2321078.1309996014</v>
      </c>
      <c r="I61" s="320"/>
      <c r="J61" s="318">
        <f>SUM(J57:J59)</f>
        <v>0</v>
      </c>
      <c r="K61" s="320"/>
      <c r="L61" s="318">
        <f>SUM(L57:L59)</f>
        <v>0</v>
      </c>
      <c r="M61" s="278"/>
      <c r="N61" s="37"/>
      <c r="O61" s="262"/>
      <c r="P61" s="262"/>
      <c r="Q61" s="262"/>
      <c r="R61" s="262"/>
    </row>
    <row r="62" spans="2:18" s="11" customFormat="1" x14ac:dyDescent="0.35">
      <c r="B62" s="11" t="s">
        <v>0</v>
      </c>
      <c r="C62" s="262"/>
      <c r="D62" s="12"/>
      <c r="E62" s="275"/>
      <c r="F62" s="315">
        <f>'2. Attacher and Pole Data'!H52</f>
        <v>525492</v>
      </c>
      <c r="G62" s="275"/>
      <c r="H62" s="315">
        <f>'2. Attacher and Pole Data'!J52</f>
        <v>537719</v>
      </c>
      <c r="I62" s="262"/>
      <c r="J62" s="315">
        <f>'2. Attacher and Pole Data'!L52</f>
        <v>0</v>
      </c>
      <c r="K62" s="262"/>
      <c r="L62" s="315">
        <f>'2. Attacher and Pole Data'!N52</f>
        <v>0</v>
      </c>
      <c r="M62" s="278"/>
      <c r="N62" s="37"/>
      <c r="O62" s="262"/>
      <c r="P62" s="262"/>
      <c r="Q62" s="262"/>
      <c r="R62" s="262"/>
    </row>
    <row r="63" spans="2:18" s="11" customFormat="1" x14ac:dyDescent="0.35">
      <c r="B63" s="11" t="s">
        <v>249</v>
      </c>
      <c r="C63" s="262"/>
      <c r="D63" s="12"/>
      <c r="E63" s="275"/>
      <c r="F63" s="179">
        <f>F61/F62</f>
        <v>0</v>
      </c>
      <c r="G63" s="275"/>
      <c r="H63" s="179">
        <f>H61/H62</f>
        <v>4.3165261614330186</v>
      </c>
      <c r="I63" s="262"/>
      <c r="J63" s="179" t="e">
        <f>J61/J62</f>
        <v>#DIV/0!</v>
      </c>
      <c r="K63" s="262"/>
      <c r="L63" s="179" t="e">
        <f>L61/L62</f>
        <v>#DIV/0!</v>
      </c>
      <c r="M63" s="278"/>
      <c r="N63" s="37"/>
      <c r="O63" s="262"/>
      <c r="P63" s="262"/>
      <c r="Q63" s="262"/>
      <c r="R63" s="262"/>
    </row>
    <row r="64" spans="2:18" s="92" customFormat="1" x14ac:dyDescent="0.35">
      <c r="C64" s="267"/>
      <c r="D64" s="12"/>
      <c r="E64" s="267"/>
      <c r="F64" s="189"/>
      <c r="G64" s="276"/>
      <c r="H64" s="189"/>
      <c r="I64" s="277"/>
      <c r="J64" s="189"/>
      <c r="K64" s="277"/>
      <c r="L64" s="189"/>
      <c r="M64" s="262"/>
      <c r="N64" s="37"/>
      <c r="O64" s="267"/>
      <c r="P64" s="267"/>
      <c r="Q64" s="267"/>
      <c r="R64" s="267"/>
    </row>
    <row r="65" spans="2:18" x14ac:dyDescent="0.35">
      <c r="B65" s="8" t="s">
        <v>56</v>
      </c>
      <c r="C65" s="267"/>
      <c r="D65" s="12"/>
      <c r="E65" s="267"/>
      <c r="F65" s="11"/>
      <c r="G65" s="267"/>
      <c r="H65" s="11"/>
      <c r="I65" s="262"/>
      <c r="J65" s="11"/>
      <c r="K65" s="262"/>
      <c r="L65" s="11"/>
      <c r="M65" s="262"/>
      <c r="N65" s="37"/>
    </row>
    <row r="66" spans="2:18" s="92" customFormat="1" x14ac:dyDescent="0.35">
      <c r="B66" s="8"/>
      <c r="C66" s="267"/>
      <c r="D66" s="12"/>
      <c r="E66" s="267"/>
      <c r="F66" s="11"/>
      <c r="G66" s="267"/>
      <c r="H66" s="11"/>
      <c r="I66" s="262"/>
      <c r="J66" s="11"/>
      <c r="K66" s="262"/>
      <c r="L66" s="11"/>
      <c r="M66" s="262"/>
      <c r="N66" s="37"/>
      <c r="O66" s="267"/>
      <c r="P66" s="267"/>
      <c r="Q66" s="267"/>
      <c r="R66" s="267"/>
    </row>
    <row r="67" spans="2:18" x14ac:dyDescent="0.35">
      <c r="B67" s="11" t="s">
        <v>78</v>
      </c>
      <c r="C67" s="11"/>
      <c r="D67" s="12"/>
      <c r="E67" s="12"/>
      <c r="F67" s="239"/>
      <c r="G67" s="280"/>
      <c r="H67" s="239"/>
      <c r="I67" s="280"/>
      <c r="J67" s="239"/>
      <c r="K67" s="280"/>
      <c r="L67" s="239"/>
      <c r="M67" s="267"/>
      <c r="N67" s="237"/>
    </row>
    <row r="68" spans="2:18" s="11" customFormat="1" x14ac:dyDescent="0.35">
      <c r="D68" s="31"/>
      <c r="E68" s="31"/>
      <c r="F68" s="313"/>
      <c r="G68" s="314"/>
      <c r="H68" s="313"/>
      <c r="I68" s="314"/>
      <c r="J68" s="313"/>
      <c r="K68" s="314"/>
      <c r="L68" s="313"/>
      <c r="M68" s="262"/>
      <c r="N68" s="273"/>
      <c r="O68" s="262"/>
      <c r="P68" s="262"/>
      <c r="Q68" s="262"/>
      <c r="R68" s="262"/>
    </row>
    <row r="69" spans="2:18" x14ac:dyDescent="0.35">
      <c r="B69" s="229" t="s">
        <v>244</v>
      </c>
      <c r="C69" s="262"/>
      <c r="D69" s="240">
        <v>3</v>
      </c>
      <c r="E69" s="263"/>
      <c r="F69" s="235"/>
      <c r="G69" s="263"/>
      <c r="H69" s="235"/>
      <c r="I69" s="267"/>
      <c r="J69" s="235"/>
      <c r="K69" s="267"/>
      <c r="L69" s="235"/>
      <c r="M69" s="267"/>
      <c r="N69" s="237"/>
    </row>
    <row r="70" spans="2:18" s="92" customFormat="1" x14ac:dyDescent="0.35">
      <c r="B70" s="229" t="s">
        <v>245</v>
      </c>
      <c r="C70" s="262"/>
      <c r="D70" s="240">
        <v>4</v>
      </c>
      <c r="E70" s="263"/>
      <c r="F70" s="238"/>
      <c r="G70" s="263"/>
      <c r="H70" s="235"/>
      <c r="I70" s="267"/>
      <c r="J70" s="238"/>
      <c r="K70" s="267"/>
      <c r="L70" s="238"/>
      <c r="M70" s="267"/>
      <c r="N70" s="237"/>
      <c r="O70" s="267"/>
      <c r="P70" s="267"/>
      <c r="Q70" s="267"/>
      <c r="R70" s="267"/>
    </row>
    <row r="71" spans="2:18" x14ac:dyDescent="0.35">
      <c r="B71" s="229"/>
      <c r="C71" s="262"/>
      <c r="D71" s="240"/>
      <c r="E71" s="263"/>
      <c r="F71" s="235"/>
      <c r="G71" s="263"/>
      <c r="H71" s="235"/>
      <c r="I71" s="267"/>
      <c r="J71" s="235"/>
      <c r="K71" s="267"/>
      <c r="L71" s="235"/>
      <c r="M71" s="267"/>
      <c r="N71" s="237"/>
    </row>
    <row r="72" spans="2:18" s="11" customFormat="1" x14ac:dyDescent="0.35">
      <c r="B72" s="262"/>
      <c r="C72" s="262"/>
      <c r="D72" s="275"/>
      <c r="E72" s="275"/>
      <c r="F72" s="312"/>
      <c r="G72" s="275"/>
      <c r="H72" s="312"/>
      <c r="I72" s="262"/>
      <c r="J72" s="312"/>
      <c r="K72" s="262"/>
      <c r="L72" s="312"/>
      <c r="M72" s="262"/>
      <c r="N72" s="273"/>
      <c r="O72" s="262"/>
      <c r="P72" s="262"/>
      <c r="Q72" s="262"/>
      <c r="R72" s="262"/>
    </row>
    <row r="73" spans="2:18" s="11" customFormat="1" x14ac:dyDescent="0.35">
      <c r="B73" s="11" t="s">
        <v>248</v>
      </c>
      <c r="D73" s="12"/>
      <c r="E73" s="31"/>
      <c r="F73" s="318">
        <f>SUM(F69:F71)</f>
        <v>0</v>
      </c>
      <c r="G73" s="319"/>
      <c r="H73" s="318">
        <f>SUM(H69:H71)</f>
        <v>0</v>
      </c>
      <c r="I73" s="320"/>
      <c r="J73" s="318">
        <f>SUM(J69:J71)</f>
        <v>0</v>
      </c>
      <c r="K73" s="320"/>
      <c r="L73" s="318">
        <f>SUM(L69:L71)</f>
        <v>0</v>
      </c>
      <c r="M73" s="262"/>
      <c r="N73" s="37"/>
      <c r="O73" s="262"/>
      <c r="P73" s="262"/>
      <c r="Q73" s="262"/>
      <c r="R73" s="262"/>
    </row>
    <row r="74" spans="2:18" s="11" customFormat="1" x14ac:dyDescent="0.35">
      <c r="B74" s="11" t="s">
        <v>0</v>
      </c>
      <c r="D74" s="12"/>
      <c r="E74" s="31"/>
      <c r="F74" s="315">
        <f>'2. Attacher and Pole Data'!H52</f>
        <v>525492</v>
      </c>
      <c r="G74" s="316"/>
      <c r="H74" s="315">
        <f>'2. Attacher and Pole Data'!J52</f>
        <v>537719</v>
      </c>
      <c r="I74" s="317"/>
      <c r="J74" s="315">
        <f>'2. Attacher and Pole Data'!L52</f>
        <v>0</v>
      </c>
      <c r="K74" s="317"/>
      <c r="L74" s="315">
        <f>'2. Attacher and Pole Data'!N52</f>
        <v>0</v>
      </c>
      <c r="M74" s="262"/>
      <c r="N74" s="37"/>
      <c r="O74" s="262"/>
      <c r="P74" s="262"/>
      <c r="Q74" s="262"/>
      <c r="R74" s="262"/>
    </row>
    <row r="75" spans="2:18" s="11" customFormat="1" x14ac:dyDescent="0.35">
      <c r="B75" s="11" t="s">
        <v>250</v>
      </c>
      <c r="D75" s="12"/>
      <c r="E75" s="31"/>
      <c r="F75" s="179">
        <f>F73/F74</f>
        <v>0</v>
      </c>
      <c r="G75" s="275"/>
      <c r="H75" s="179">
        <f>H73/H74</f>
        <v>0</v>
      </c>
      <c r="I75" s="262"/>
      <c r="J75" s="179" t="e">
        <f>J73/J74</f>
        <v>#DIV/0!</v>
      </c>
      <c r="K75" s="262"/>
      <c r="L75" s="179" t="e">
        <f>L73/L74</f>
        <v>#DIV/0!</v>
      </c>
      <c r="M75" s="262"/>
      <c r="N75" s="37"/>
      <c r="O75" s="262"/>
      <c r="P75" s="262"/>
      <c r="Q75" s="262"/>
      <c r="R75" s="262"/>
    </row>
    <row r="76" spans="2:18" x14ac:dyDescent="0.35">
      <c r="D76" s="12"/>
      <c r="F76" s="11"/>
      <c r="H76" s="11"/>
      <c r="I76" s="11"/>
      <c r="J76" s="11"/>
      <c r="K76" s="11"/>
      <c r="L76" s="11"/>
    </row>
    <row r="77" spans="2:18" s="267" customFormat="1" ht="23.5" customHeight="1" x14ac:dyDescent="0.35">
      <c r="B77" s="331" t="s">
        <v>261</v>
      </c>
      <c r="D77" s="263"/>
      <c r="N77" s="272"/>
    </row>
    <row r="78" spans="2:18" s="267" customFormat="1" x14ac:dyDescent="0.35">
      <c r="D78" s="263"/>
      <c r="N78" s="272"/>
    </row>
    <row r="79" spans="2:18" s="267" customFormat="1" x14ac:dyDescent="0.35">
      <c r="B79" s="281" t="s">
        <v>243</v>
      </c>
      <c r="D79" s="263"/>
      <c r="N79" s="272"/>
    </row>
    <row r="80" spans="2:18" s="267" customFormat="1" x14ac:dyDescent="0.35">
      <c r="B80" s="281"/>
      <c r="D80" s="263"/>
      <c r="N80" s="272"/>
    </row>
    <row r="81" spans="2:18" x14ac:dyDescent="0.35">
      <c r="B81" s="11" t="s">
        <v>93</v>
      </c>
      <c r="C81" s="11"/>
      <c r="D81" s="12"/>
      <c r="E81" s="12"/>
      <c r="F81" s="239"/>
      <c r="G81" s="280"/>
      <c r="H81" s="239"/>
      <c r="I81" s="280"/>
      <c r="J81" s="239"/>
      <c r="K81" s="280"/>
      <c r="L81" s="239"/>
      <c r="M81" s="267"/>
      <c r="N81" s="237"/>
    </row>
    <row r="82" spans="2:18" s="11" customFormat="1" x14ac:dyDescent="0.35">
      <c r="D82" s="31"/>
      <c r="E82" s="31"/>
      <c r="F82" s="313"/>
      <c r="G82" s="314"/>
      <c r="H82" s="313"/>
      <c r="I82" s="314"/>
      <c r="J82" s="313"/>
      <c r="K82" s="314"/>
      <c r="L82" s="313"/>
      <c r="M82" s="262"/>
      <c r="N82" s="273"/>
      <c r="O82" s="262"/>
      <c r="P82" s="262"/>
      <c r="Q82" s="262"/>
      <c r="R82" s="262"/>
    </row>
    <row r="83" spans="2:18" x14ac:dyDescent="0.35">
      <c r="B83" s="229" t="s">
        <v>244</v>
      </c>
      <c r="C83" s="262"/>
      <c r="D83" s="240">
        <v>5</v>
      </c>
      <c r="E83" s="263"/>
      <c r="F83" s="235"/>
      <c r="G83" s="263"/>
      <c r="H83" s="235"/>
      <c r="I83" s="267"/>
      <c r="J83" s="235"/>
      <c r="K83" s="267"/>
      <c r="L83" s="235"/>
      <c r="M83" s="267"/>
      <c r="N83" s="237"/>
    </row>
    <row r="84" spans="2:18" x14ac:dyDescent="0.35">
      <c r="B84" s="229" t="s">
        <v>245</v>
      </c>
      <c r="C84" s="262"/>
      <c r="D84" s="310">
        <v>6</v>
      </c>
      <c r="E84" s="263"/>
      <c r="F84" s="238"/>
      <c r="G84" s="263"/>
      <c r="H84" s="238"/>
      <c r="I84" s="267"/>
      <c r="J84" s="238"/>
      <c r="K84" s="267"/>
      <c r="L84" s="238"/>
      <c r="M84" s="267"/>
      <c r="N84" s="311"/>
    </row>
    <row r="85" spans="2:18" s="92" customFormat="1" x14ac:dyDescent="0.35">
      <c r="B85" s="229"/>
      <c r="C85" s="262"/>
      <c r="D85" s="240"/>
      <c r="E85" s="263"/>
      <c r="F85" s="235"/>
      <c r="G85" s="263"/>
      <c r="H85" s="235"/>
      <c r="I85" s="267"/>
      <c r="J85" s="235"/>
      <c r="K85" s="267"/>
      <c r="L85" s="235"/>
      <c r="M85" s="267"/>
      <c r="N85" s="237"/>
      <c r="O85" s="267"/>
      <c r="P85" s="267"/>
      <c r="Q85" s="267"/>
      <c r="R85" s="267"/>
    </row>
    <row r="86" spans="2:18" s="11" customFormat="1" x14ac:dyDescent="0.35">
      <c r="B86" s="262"/>
      <c r="C86" s="262"/>
      <c r="D86" s="275"/>
      <c r="E86" s="275"/>
      <c r="F86" s="312"/>
      <c r="G86" s="275"/>
      <c r="H86" s="312"/>
      <c r="I86" s="262"/>
      <c r="J86" s="312"/>
      <c r="K86" s="262"/>
      <c r="L86" s="312"/>
      <c r="M86" s="262"/>
      <c r="N86" s="273"/>
      <c r="O86" s="262"/>
      <c r="P86" s="262"/>
      <c r="Q86" s="262"/>
      <c r="R86" s="262"/>
    </row>
    <row r="87" spans="2:18" s="11" customFormat="1" x14ac:dyDescent="0.35">
      <c r="B87" s="11" t="s">
        <v>247</v>
      </c>
      <c r="D87" s="12"/>
      <c r="E87" s="31"/>
      <c r="F87" s="321">
        <f>SUM(F83:F85)</f>
        <v>0</v>
      </c>
      <c r="G87" s="319"/>
      <c r="H87" s="321">
        <f>SUM(H83:H85)</f>
        <v>0</v>
      </c>
      <c r="I87" s="320"/>
      <c r="J87" s="321">
        <f>SUM(J83:J85)</f>
        <v>0</v>
      </c>
      <c r="K87" s="320"/>
      <c r="L87" s="321">
        <f>SUM(L83:L85)</f>
        <v>0</v>
      </c>
      <c r="M87" s="320"/>
      <c r="N87" s="37"/>
      <c r="O87" s="262"/>
      <c r="P87" s="262"/>
      <c r="Q87" s="262"/>
      <c r="R87" s="262"/>
    </row>
    <row r="88" spans="2:18" s="11" customFormat="1" x14ac:dyDescent="0.35">
      <c r="B88" s="11" t="s">
        <v>0</v>
      </c>
      <c r="D88" s="12"/>
      <c r="E88" s="31"/>
      <c r="F88" s="315">
        <f>'2. Attacher and Pole Data'!H52</f>
        <v>525492</v>
      </c>
      <c r="G88" s="275"/>
      <c r="H88" s="315">
        <f>'2. Attacher and Pole Data'!J52</f>
        <v>537719</v>
      </c>
      <c r="I88" s="262"/>
      <c r="J88" s="315">
        <f>'2. Attacher and Pole Data'!L52</f>
        <v>0</v>
      </c>
      <c r="K88" s="262"/>
      <c r="L88" s="315">
        <f>'2. Attacher and Pole Data'!N52</f>
        <v>0</v>
      </c>
      <c r="M88" s="262"/>
      <c r="N88" s="37"/>
      <c r="O88" s="262"/>
      <c r="P88" s="262"/>
      <c r="Q88" s="262"/>
      <c r="R88" s="262"/>
    </row>
    <row r="89" spans="2:18" s="11" customFormat="1" x14ac:dyDescent="0.35">
      <c r="B89" s="11" t="s">
        <v>251</v>
      </c>
      <c r="D89" s="12"/>
      <c r="E89" s="31"/>
      <c r="F89" s="179">
        <f>F87/F88</f>
        <v>0</v>
      </c>
      <c r="G89" s="275"/>
      <c r="H89" s="179">
        <f>H87/H88</f>
        <v>0</v>
      </c>
      <c r="I89" s="262"/>
      <c r="J89" s="179" t="e">
        <f>J87/J88</f>
        <v>#DIV/0!</v>
      </c>
      <c r="K89" s="262"/>
      <c r="L89" s="179" t="e">
        <f>L87/L88</f>
        <v>#DIV/0!</v>
      </c>
      <c r="M89" s="262"/>
      <c r="N89" s="37"/>
      <c r="O89" s="262"/>
      <c r="P89" s="262"/>
      <c r="Q89" s="262"/>
      <c r="R89" s="262"/>
    </row>
    <row r="90" spans="2:18" x14ac:dyDescent="0.35">
      <c r="D90" s="12"/>
      <c r="N90" s="37"/>
    </row>
    <row r="91" spans="2:18" x14ac:dyDescent="0.35">
      <c r="B91" s="4" t="s">
        <v>60</v>
      </c>
      <c r="D91" s="12"/>
      <c r="F91" s="334">
        <f>F63+F75+F89</f>
        <v>0</v>
      </c>
      <c r="G91" s="188"/>
      <c r="H91" s="187">
        <f>H63+H75+H89</f>
        <v>4.3165261614330186</v>
      </c>
      <c r="I91" s="189"/>
      <c r="J91" s="187" t="e">
        <f>J63+J75+J89</f>
        <v>#DIV/0!</v>
      </c>
      <c r="K91" s="189"/>
      <c r="L91" s="187" t="e">
        <f>L63+L75+L89</f>
        <v>#DIV/0!</v>
      </c>
    </row>
    <row r="92" spans="2:18" s="11" customFormat="1" x14ac:dyDescent="0.35">
      <c r="D92" s="31"/>
      <c r="F92" s="189"/>
      <c r="G92" s="189"/>
      <c r="H92" s="189"/>
      <c r="I92" s="189"/>
      <c r="J92" s="189"/>
      <c r="K92" s="189"/>
      <c r="L92" s="189"/>
      <c r="N92" s="37"/>
      <c r="O92" s="262"/>
      <c r="P92" s="262"/>
      <c r="Q92" s="262"/>
      <c r="R92" s="262"/>
    </row>
    <row r="93" spans="2:18" x14ac:dyDescent="0.35">
      <c r="B93" s="4" t="s">
        <v>105</v>
      </c>
      <c r="D93" s="12"/>
      <c r="F93" s="195">
        <f>'2. Attacher and Pole Data'!H53</f>
        <v>1.3798687705997428</v>
      </c>
      <c r="G93" s="184"/>
      <c r="H93" s="195">
        <f>'2. Attacher and Pole Data'!J53</f>
        <v>1.3505938975561584</v>
      </c>
      <c r="I93" s="46"/>
      <c r="J93" s="195" t="e">
        <f>'2. Attacher and Pole Data'!L53</f>
        <v>#DIV/0!</v>
      </c>
      <c r="K93" s="46"/>
      <c r="L93" s="195" t="e">
        <f>'2. Attacher and Pole Data'!N53</f>
        <v>#DIV/0!</v>
      </c>
    </row>
    <row r="94" spans="2:18" x14ac:dyDescent="0.35">
      <c r="D94" s="12"/>
      <c r="F94" s="11"/>
      <c r="H94" s="11"/>
      <c r="I94" s="11"/>
      <c r="J94" s="11"/>
      <c r="K94" s="11"/>
      <c r="L94" s="11"/>
    </row>
    <row r="95" spans="2:18" x14ac:dyDescent="0.35">
      <c r="B95" s="8" t="s">
        <v>107</v>
      </c>
      <c r="C95" s="8"/>
      <c r="D95" s="8"/>
      <c r="E95" s="8"/>
      <c r="F95" s="196">
        <f>F91/F93</f>
        <v>0</v>
      </c>
      <c r="G95" s="186"/>
      <c r="H95" s="196">
        <f>H91/H93</f>
        <v>3.196020779631529</v>
      </c>
      <c r="I95" s="197"/>
      <c r="J95" s="196" t="e">
        <f>J91/J93</f>
        <v>#DIV/0!</v>
      </c>
      <c r="K95" s="197"/>
      <c r="L95" s="196" t="e">
        <f>L91/L93</f>
        <v>#DIV/0!</v>
      </c>
      <c r="M95" s="8"/>
      <c r="N95" s="59"/>
    </row>
    <row r="96" spans="2:18" x14ac:dyDescent="0.35">
      <c r="F96" s="188"/>
      <c r="G96" s="188"/>
      <c r="H96" s="188"/>
      <c r="I96" s="188"/>
      <c r="J96" s="188"/>
      <c r="K96" s="188"/>
      <c r="L96" s="188"/>
    </row>
    <row r="97" spans="2:18" s="92" customFormat="1" x14ac:dyDescent="0.35">
      <c r="F97" s="188"/>
      <c r="G97" s="188"/>
      <c r="H97" s="188"/>
      <c r="I97" s="188"/>
      <c r="J97" s="188"/>
      <c r="K97" s="188"/>
      <c r="L97" s="188"/>
      <c r="N97" s="13"/>
      <c r="O97" s="267"/>
      <c r="P97" s="267"/>
      <c r="Q97" s="267"/>
      <c r="R97" s="267"/>
    </row>
    <row r="98" spans="2:18" x14ac:dyDescent="0.35">
      <c r="B98" s="50" t="s">
        <v>72</v>
      </c>
      <c r="C98" s="92"/>
      <c r="D98" s="92"/>
      <c r="E98" s="92"/>
      <c r="F98" s="92"/>
      <c r="G98" s="92"/>
      <c r="H98" s="92"/>
    </row>
    <row r="99" spans="2:18" x14ac:dyDescent="0.35">
      <c r="B99" s="12"/>
      <c r="C99" s="92"/>
      <c r="D99" s="92"/>
      <c r="E99" s="92"/>
      <c r="F99" s="92"/>
      <c r="G99" s="92"/>
      <c r="H99" s="92"/>
      <c r="I99" s="92"/>
      <c r="J99" s="92"/>
      <c r="K99" s="92"/>
      <c r="L99" s="92"/>
    </row>
    <row r="100" spans="2:18" s="93" customFormat="1" ht="21" customHeight="1" x14ac:dyDescent="0.35">
      <c r="B100" s="376" t="s">
        <v>221</v>
      </c>
      <c r="C100" s="376"/>
      <c r="D100" s="376"/>
      <c r="E100" s="376"/>
      <c r="F100" s="376"/>
      <c r="G100" s="376"/>
      <c r="H100" s="376"/>
      <c r="I100" s="376"/>
      <c r="J100" s="376"/>
      <c r="K100" s="376"/>
      <c r="L100" s="376"/>
      <c r="N100" s="97"/>
      <c r="O100" s="271"/>
      <c r="P100" s="271"/>
      <c r="Q100" s="271"/>
      <c r="R100" s="271"/>
    </row>
    <row r="101" spans="2:18" s="93" customFormat="1" ht="21" customHeight="1" x14ac:dyDescent="0.35">
      <c r="B101" s="376" t="s">
        <v>222</v>
      </c>
      <c r="C101" s="376"/>
      <c r="D101" s="376"/>
      <c r="E101" s="376"/>
      <c r="F101" s="376"/>
      <c r="G101" s="376"/>
      <c r="H101" s="376"/>
      <c r="I101" s="376"/>
      <c r="J101" s="376"/>
      <c r="K101" s="376"/>
      <c r="L101" s="376"/>
      <c r="N101" s="97"/>
      <c r="O101" s="271"/>
      <c r="P101" s="271"/>
      <c r="Q101" s="271"/>
      <c r="R101" s="271"/>
    </row>
    <row r="102" spans="2:18" s="93" customFormat="1" ht="21" customHeight="1" x14ac:dyDescent="0.35">
      <c r="B102" s="376" t="s">
        <v>224</v>
      </c>
      <c r="C102" s="376"/>
      <c r="D102" s="376"/>
      <c r="E102" s="376"/>
      <c r="F102" s="376"/>
      <c r="G102" s="376"/>
      <c r="H102" s="376"/>
      <c r="I102" s="376"/>
      <c r="J102" s="376"/>
      <c r="K102" s="376"/>
      <c r="L102" s="376"/>
      <c r="N102" s="97"/>
      <c r="O102" s="271"/>
      <c r="P102" s="271"/>
      <c r="Q102" s="271"/>
      <c r="R102" s="271"/>
    </row>
    <row r="103" spans="2:18" s="93" customFormat="1" ht="21" customHeight="1" x14ac:dyDescent="0.35">
      <c r="B103" s="376" t="s">
        <v>225</v>
      </c>
      <c r="C103" s="376"/>
      <c r="D103" s="376"/>
      <c r="E103" s="376"/>
      <c r="F103" s="376"/>
      <c r="G103" s="376"/>
      <c r="H103" s="376"/>
      <c r="I103" s="376"/>
      <c r="J103" s="376"/>
      <c r="K103" s="376"/>
      <c r="L103" s="376"/>
      <c r="N103" s="97"/>
      <c r="O103" s="271"/>
      <c r="P103" s="271"/>
      <c r="Q103" s="271"/>
      <c r="R103" s="271"/>
    </row>
    <row r="104" spans="2:18" s="93" customFormat="1" ht="21" customHeight="1" x14ac:dyDescent="0.35">
      <c r="B104" s="376" t="s">
        <v>226</v>
      </c>
      <c r="C104" s="376"/>
      <c r="D104" s="376"/>
      <c r="E104" s="376"/>
      <c r="F104" s="376"/>
      <c r="G104" s="376"/>
      <c r="H104" s="376"/>
      <c r="I104" s="376"/>
      <c r="J104" s="376"/>
      <c r="K104" s="376"/>
      <c r="L104" s="376"/>
      <c r="N104" s="97"/>
      <c r="O104" s="271"/>
      <c r="P104" s="271"/>
      <c r="Q104" s="271"/>
      <c r="R104" s="271"/>
    </row>
    <row r="105" spans="2:18" s="93" customFormat="1" ht="21" customHeight="1" x14ac:dyDescent="0.35">
      <c r="B105" s="376" t="s">
        <v>227</v>
      </c>
      <c r="C105" s="376"/>
      <c r="D105" s="376"/>
      <c r="E105" s="376"/>
      <c r="F105" s="376"/>
      <c r="G105" s="376"/>
      <c r="H105" s="376"/>
      <c r="I105" s="376"/>
      <c r="J105" s="376"/>
      <c r="K105" s="376"/>
      <c r="L105" s="376"/>
      <c r="N105" s="97"/>
      <c r="O105" s="271"/>
      <c r="P105" s="271"/>
      <c r="Q105" s="271"/>
      <c r="R105" s="271"/>
    </row>
    <row r="106" spans="2:18" s="267" customFormat="1" x14ac:dyDescent="0.35">
      <c r="B106" s="262"/>
      <c r="C106" s="262"/>
      <c r="D106" s="262"/>
      <c r="E106" s="262"/>
      <c r="F106" s="262"/>
      <c r="G106" s="262"/>
      <c r="H106" s="262"/>
      <c r="N106" s="272"/>
    </row>
    <row r="107" spans="2:18" s="267" customFormat="1" x14ac:dyDescent="0.35">
      <c r="N107" s="272"/>
    </row>
    <row r="108" spans="2:18" s="267" customFormat="1" x14ac:dyDescent="0.35">
      <c r="N108" s="272"/>
    </row>
    <row r="109" spans="2:18" s="267" customFormat="1" x14ac:dyDescent="0.35">
      <c r="N109" s="272"/>
    </row>
    <row r="110" spans="2:18" s="267" customFormat="1" x14ac:dyDescent="0.35">
      <c r="N110" s="272"/>
    </row>
  </sheetData>
  <sheetProtection formatCells="0" formatColumns="0" formatRows="0" insertColumns="0" insertRows="0" deleteColumns="0" deleteRows="0" sort="0"/>
  <mergeCells count="12">
    <mergeCell ref="B41:L41"/>
    <mergeCell ref="B42:L42"/>
    <mergeCell ref="B43:L43"/>
    <mergeCell ref="B44:L44"/>
    <mergeCell ref="B45:L45"/>
    <mergeCell ref="B104:L104"/>
    <mergeCell ref="B105:L105"/>
    <mergeCell ref="B46:L46"/>
    <mergeCell ref="B100:L100"/>
    <mergeCell ref="B101:L101"/>
    <mergeCell ref="B102:L102"/>
    <mergeCell ref="B103:L103"/>
  </mergeCells>
  <pageMargins left="0.7" right="0.7" top="0.75" bottom="0.75" header="0.3" footer="0.3"/>
  <pageSetup scale="42" fitToHeight="0" orientation="portrait"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'Drop Down List'!$B$2:$B$3</xm:f>
          </x14:formula1>
          <xm:sqref>L8 J8</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Q61"/>
  <sheetViews>
    <sheetView zoomScale="80" zoomScaleNormal="80" workbookViewId="0">
      <pane ySplit="10" topLeftCell="A11" activePane="bottomLeft" state="frozen"/>
      <selection pane="bottomLeft" activeCell="Q1" sqref="Q1"/>
    </sheetView>
  </sheetViews>
  <sheetFormatPr defaultColWidth="9" defaultRowHeight="14.15" x14ac:dyDescent="0.35"/>
  <cols>
    <col min="1" max="1" width="5.25" style="17" customWidth="1"/>
    <col min="2" max="4" width="9" style="17"/>
    <col min="5" max="5" width="29.4140625" style="17" customWidth="1"/>
    <col min="6" max="6" width="3.25" style="17" customWidth="1"/>
    <col min="7" max="7" width="10.75" style="17" customWidth="1"/>
    <col min="8" max="8" width="3.1640625" style="17" customWidth="1"/>
    <col min="9" max="9" width="22" style="17" bestFit="1" customWidth="1"/>
    <col min="10" max="10" width="5" style="17" customWidth="1"/>
    <col min="11" max="11" width="22" style="17" bestFit="1" customWidth="1"/>
    <col min="12" max="12" width="5" style="17" customWidth="1"/>
    <col min="13" max="13" width="22" style="17" bestFit="1" customWidth="1"/>
    <col min="14" max="14" width="4.83203125" style="17" customWidth="1"/>
    <col min="15" max="15" width="22" style="17" bestFit="1" customWidth="1"/>
    <col min="16" max="16" width="5.25" style="17" customWidth="1"/>
    <col min="17" max="17" width="44.83203125" style="96" customWidth="1"/>
    <col min="18" max="16384" width="9" style="17"/>
  </cols>
  <sheetData>
    <row r="1" spans="1:17" s="92" customFormat="1" ht="15.05" x14ac:dyDescent="0.25">
      <c r="O1" s="78" t="s">
        <v>94</v>
      </c>
      <c r="P1" s="80"/>
      <c r="Q1" s="227" t="s">
        <v>282</v>
      </c>
    </row>
    <row r="2" spans="1:17" s="92" customFormat="1" ht="15.05" x14ac:dyDescent="0.25">
      <c r="O2" s="78" t="s">
        <v>95</v>
      </c>
      <c r="P2" s="80"/>
      <c r="Q2" s="227"/>
    </row>
    <row r="3" spans="1:17" s="92" customFormat="1" ht="15.05" x14ac:dyDescent="0.25">
      <c r="O3" s="78" t="s">
        <v>96</v>
      </c>
      <c r="P3" s="80"/>
      <c r="Q3" s="227"/>
    </row>
    <row r="4" spans="1:17" s="92" customFormat="1" ht="15.05" x14ac:dyDescent="0.25">
      <c r="O4" s="78" t="s">
        <v>97</v>
      </c>
      <c r="P4" s="80"/>
      <c r="Q4" s="227"/>
    </row>
    <row r="5" spans="1:17" s="92" customFormat="1" ht="15.05" x14ac:dyDescent="0.25">
      <c r="O5" s="78" t="s">
        <v>98</v>
      </c>
      <c r="P5" s="80"/>
      <c r="Q5" s="228"/>
    </row>
    <row r="6" spans="1:17" s="92" customFormat="1" ht="15.05" x14ac:dyDescent="0.25">
      <c r="O6" s="78"/>
      <c r="P6" s="80"/>
      <c r="Q6" s="127"/>
    </row>
    <row r="7" spans="1:17" s="92" customFormat="1" ht="30.65" customHeight="1" x14ac:dyDescent="0.3">
      <c r="B7" s="9" t="s">
        <v>193</v>
      </c>
      <c r="C7" s="8"/>
    </row>
    <row r="8" spans="1:17" s="92" customFormat="1" ht="30.8" customHeight="1" x14ac:dyDescent="0.25">
      <c r="I8" s="34" t="s">
        <v>87</v>
      </c>
      <c r="J8" s="18"/>
      <c r="K8" s="34" t="s">
        <v>122</v>
      </c>
      <c r="L8" s="294"/>
      <c r="M8" s="233" t="s">
        <v>68</v>
      </c>
      <c r="N8" s="294"/>
      <c r="O8" s="233" t="s">
        <v>66</v>
      </c>
      <c r="P8" s="294"/>
      <c r="Q8" s="35" t="s">
        <v>52</v>
      </c>
    </row>
    <row r="9" spans="1:17" s="92" customFormat="1" ht="17.2" customHeight="1" x14ac:dyDescent="0.3">
      <c r="I9" s="82">
        <v>2017</v>
      </c>
      <c r="J9" s="83"/>
      <c r="K9" s="82">
        <v>2018</v>
      </c>
      <c r="L9" s="84"/>
      <c r="M9" s="344">
        <f>K9</f>
        <v>2018</v>
      </c>
      <c r="N9" s="84"/>
      <c r="O9" s="344">
        <f>K9</f>
        <v>2018</v>
      </c>
      <c r="P9" s="38"/>
      <c r="Q9" s="128"/>
    </row>
    <row r="10" spans="1:17" s="92" customFormat="1" ht="18" customHeight="1" x14ac:dyDescent="0.3">
      <c r="I10" s="232" t="s">
        <v>80</v>
      </c>
      <c r="J10" s="85"/>
      <c r="K10" s="232" t="s">
        <v>80</v>
      </c>
      <c r="L10" s="86"/>
      <c r="M10" s="232" t="s">
        <v>80</v>
      </c>
      <c r="N10" s="87"/>
      <c r="O10" s="232" t="s">
        <v>80</v>
      </c>
      <c r="P10" s="25"/>
      <c r="Q10" s="59"/>
    </row>
    <row r="11" spans="1:17" s="92" customFormat="1" ht="17.2" customHeight="1" x14ac:dyDescent="0.3">
      <c r="I11" s="86"/>
      <c r="J11" s="85"/>
      <c r="K11" s="86"/>
      <c r="L11" s="86"/>
      <c r="M11" s="86"/>
      <c r="N11" s="87"/>
      <c r="O11" s="86"/>
      <c r="P11" s="25"/>
      <c r="Q11" s="59"/>
    </row>
    <row r="12" spans="1:17" s="92" customFormat="1" ht="17.2" customHeight="1" x14ac:dyDescent="0.3">
      <c r="I12" s="86"/>
      <c r="J12" s="85"/>
      <c r="K12" s="86"/>
      <c r="L12" s="86"/>
      <c r="M12" s="86"/>
      <c r="N12" s="87"/>
      <c r="O12" s="86"/>
      <c r="P12" s="25"/>
      <c r="Q12" s="59"/>
    </row>
    <row r="13" spans="1:17" s="4" customFormat="1" ht="15.65" x14ac:dyDescent="0.3">
      <c r="A13" s="92"/>
      <c r="B13" s="71" t="s">
        <v>178</v>
      </c>
      <c r="F13" s="92"/>
      <c r="G13" s="92"/>
      <c r="H13" s="92"/>
      <c r="Q13" s="13"/>
    </row>
    <row r="14" spans="1:17" s="4" customFormat="1" ht="15.05" x14ac:dyDescent="0.25">
      <c r="A14" s="92"/>
      <c r="F14" s="92"/>
      <c r="G14" s="12" t="s">
        <v>117</v>
      </c>
      <c r="H14" s="92"/>
      <c r="Q14" s="13"/>
    </row>
    <row r="15" spans="1:17" s="2" customFormat="1" ht="17.45" customHeight="1" x14ac:dyDescent="0.3">
      <c r="B15" s="2" t="s">
        <v>145</v>
      </c>
      <c r="G15" s="206">
        <v>1</v>
      </c>
      <c r="H15" s="268"/>
      <c r="I15" s="235">
        <v>3233447239.8000002</v>
      </c>
      <c r="J15" s="289"/>
      <c r="K15" s="235">
        <v>3380110026.8000002</v>
      </c>
      <c r="L15" s="268"/>
      <c r="M15" s="235"/>
      <c r="N15" s="268"/>
      <c r="O15" s="235"/>
      <c r="P15" s="268"/>
      <c r="Q15" s="241"/>
    </row>
    <row r="16" spans="1:17" s="2" customFormat="1" ht="17.45" customHeight="1" x14ac:dyDescent="0.3">
      <c r="B16" s="2" t="s">
        <v>153</v>
      </c>
      <c r="G16" s="206">
        <v>2</v>
      </c>
      <c r="H16" s="268"/>
      <c r="I16" s="235">
        <v>956053681.5</v>
      </c>
      <c r="J16" s="289"/>
      <c r="K16" s="235">
        <v>1002000428.8</v>
      </c>
      <c r="L16" s="268"/>
      <c r="M16" s="235"/>
      <c r="N16" s="268"/>
      <c r="O16" s="235"/>
      <c r="P16" s="268"/>
      <c r="Q16" s="241"/>
    </row>
    <row r="17" spans="2:17" s="2" customFormat="1" ht="17.45" customHeight="1" x14ac:dyDescent="0.3">
      <c r="B17" s="2" t="s">
        <v>147</v>
      </c>
      <c r="H17" s="268"/>
      <c r="I17" s="200">
        <f>'2. Attacher and Pole Data'!H36</f>
        <v>1564628</v>
      </c>
      <c r="J17" s="290"/>
      <c r="K17" s="200">
        <f>'2. Attacher and Pole Data'!J36</f>
        <v>1566272</v>
      </c>
      <c r="L17" s="290"/>
      <c r="M17" s="200">
        <f>'2. Attacher and Pole Data'!L36</f>
        <v>0</v>
      </c>
      <c r="N17" s="290"/>
      <c r="O17" s="200">
        <f>'2. Attacher and Pole Data'!N36</f>
        <v>0</v>
      </c>
      <c r="P17" s="268"/>
      <c r="Q17" s="128"/>
    </row>
    <row r="18" spans="2:17" s="2" customFormat="1" ht="15.05" x14ac:dyDescent="0.3">
      <c r="H18" s="268"/>
      <c r="J18" s="268"/>
      <c r="L18" s="268"/>
      <c r="N18" s="268"/>
      <c r="P18" s="268"/>
      <c r="Q18" s="128"/>
    </row>
    <row r="19" spans="2:17" s="2" customFormat="1" ht="18.8" customHeight="1" x14ac:dyDescent="0.3">
      <c r="B19" s="2" t="s">
        <v>146</v>
      </c>
      <c r="H19" s="268"/>
      <c r="I19" s="16">
        <f>(I15-I16)/I17</f>
        <v>1455.5495352888995</v>
      </c>
      <c r="J19" s="291"/>
      <c r="K19" s="16">
        <f>(K15-K16)/K17</f>
        <v>1518.3247852224902</v>
      </c>
      <c r="L19" s="291"/>
      <c r="M19" s="16" t="e">
        <f>(M15-M16)/M17</f>
        <v>#DIV/0!</v>
      </c>
      <c r="N19" s="291"/>
      <c r="O19" s="16" t="e">
        <f>(O15-O16)/O17</f>
        <v>#DIV/0!</v>
      </c>
      <c r="P19" s="268"/>
      <c r="Q19" s="128"/>
    </row>
    <row r="20" spans="2:17" s="2" customFormat="1" ht="18" customHeight="1" x14ac:dyDescent="0.3">
      <c r="B20" s="2" t="s">
        <v>42</v>
      </c>
      <c r="H20" s="268"/>
      <c r="I20" s="225">
        <v>0.15</v>
      </c>
      <c r="J20" s="292"/>
      <c r="K20" s="225">
        <v>0.15</v>
      </c>
      <c r="L20" s="292"/>
      <c r="M20" s="225">
        <v>0.15</v>
      </c>
      <c r="N20" s="292"/>
      <c r="O20" s="225">
        <v>0.15</v>
      </c>
      <c r="P20" s="268"/>
      <c r="Q20" s="128"/>
    </row>
    <row r="21" spans="2:17" s="2" customFormat="1" ht="18.8" customHeight="1" x14ac:dyDescent="0.3">
      <c r="B21" s="2" t="s">
        <v>270</v>
      </c>
      <c r="H21" s="268"/>
      <c r="I21" s="16">
        <f>I19*(1-I20)</f>
        <v>1237.2171049955646</v>
      </c>
      <c r="J21" s="268"/>
      <c r="K21" s="16">
        <f>K19*(1-K20)</f>
        <v>1290.5760674391165</v>
      </c>
      <c r="L21" s="268"/>
      <c r="M21" s="16" t="e">
        <f>M19*(1-M20)</f>
        <v>#DIV/0!</v>
      </c>
      <c r="N21" s="268"/>
      <c r="O21" s="16" t="e">
        <f>O19*(1-O20)</f>
        <v>#DIV/0!</v>
      </c>
      <c r="P21" s="268"/>
      <c r="Q21" s="128"/>
    </row>
    <row r="22" spans="2:17" s="2" customFormat="1" ht="15.05" x14ac:dyDescent="0.3">
      <c r="Q22" s="128"/>
    </row>
    <row r="23" spans="2:17" s="92" customFormat="1" ht="24.05" customHeight="1" x14ac:dyDescent="0.3">
      <c r="B23" s="50" t="s">
        <v>72</v>
      </c>
      <c r="Q23" s="13"/>
    </row>
    <row r="24" spans="2:17" s="92" customFormat="1" ht="15.95" customHeight="1" x14ac:dyDescent="0.25">
      <c r="B24" s="12"/>
      <c r="Q24" s="13"/>
    </row>
    <row r="25" spans="2:17" s="93" customFormat="1" ht="18.95" customHeight="1" x14ac:dyDescent="0.25">
      <c r="B25" s="375" t="s">
        <v>221</v>
      </c>
      <c r="C25" s="375"/>
      <c r="D25" s="375"/>
      <c r="E25" s="375"/>
      <c r="F25" s="375"/>
      <c r="G25" s="375"/>
      <c r="H25" s="375"/>
      <c r="I25" s="375"/>
      <c r="J25" s="375"/>
      <c r="K25" s="375"/>
      <c r="L25" s="375"/>
      <c r="M25" s="375"/>
      <c r="N25" s="375"/>
      <c r="O25" s="375"/>
      <c r="Q25" s="97"/>
    </row>
    <row r="26" spans="2:17" s="93" customFormat="1" ht="18.95" customHeight="1" x14ac:dyDescent="0.25">
      <c r="B26" s="375" t="s">
        <v>222</v>
      </c>
      <c r="C26" s="375"/>
      <c r="D26" s="375"/>
      <c r="E26" s="375"/>
      <c r="F26" s="375"/>
      <c r="G26" s="375"/>
      <c r="H26" s="375"/>
      <c r="I26" s="375"/>
      <c r="J26" s="375"/>
      <c r="K26" s="375"/>
      <c r="L26" s="375"/>
      <c r="M26" s="375"/>
      <c r="N26" s="375"/>
      <c r="O26" s="375"/>
      <c r="Q26" s="97"/>
    </row>
    <row r="27" spans="2:17" s="92" customFormat="1" ht="15.05" x14ac:dyDescent="0.25">
      <c r="Q27" s="13"/>
    </row>
    <row r="28" spans="2:17" s="92" customFormat="1" ht="15.05" x14ac:dyDescent="0.25">
      <c r="Q28" s="13"/>
    </row>
    <row r="29" spans="2:17" s="92" customFormat="1" ht="15.65" x14ac:dyDescent="0.3">
      <c r="B29" s="71" t="s">
        <v>183</v>
      </c>
      <c r="Q29" s="13"/>
    </row>
    <row r="30" spans="2:17" s="92" customFormat="1" ht="15.05" x14ac:dyDescent="0.25">
      <c r="G30" s="12" t="s">
        <v>117</v>
      </c>
      <c r="Q30" s="13"/>
    </row>
    <row r="31" spans="2:17" ht="15.65" x14ac:dyDescent="0.3">
      <c r="B31" s="92" t="s">
        <v>184</v>
      </c>
      <c r="C31" s="92"/>
      <c r="G31" s="181">
        <v>1</v>
      </c>
      <c r="H31" s="293"/>
      <c r="I31" s="348" t="s">
        <v>281</v>
      </c>
      <c r="J31" s="263"/>
      <c r="K31" s="348" t="s">
        <v>281</v>
      </c>
      <c r="L31" s="267"/>
      <c r="M31" s="243"/>
      <c r="N31" s="267"/>
      <c r="O31" s="243"/>
      <c r="P31" s="293"/>
      <c r="Q31" s="241"/>
    </row>
    <row r="32" spans="2:17" ht="15.65" x14ac:dyDescent="0.3">
      <c r="B32" s="92" t="s">
        <v>271</v>
      </c>
      <c r="C32" s="92"/>
      <c r="G32" s="181">
        <v>2</v>
      </c>
      <c r="H32" s="293"/>
      <c r="I32" s="348">
        <v>55</v>
      </c>
      <c r="J32" s="263"/>
      <c r="K32" s="348">
        <v>55</v>
      </c>
      <c r="L32" s="267"/>
      <c r="M32" s="243"/>
      <c r="N32" s="267"/>
      <c r="O32" s="243"/>
      <c r="P32" s="293"/>
      <c r="Q32" s="241"/>
    </row>
    <row r="33" spans="2:17" ht="15.65" x14ac:dyDescent="0.3">
      <c r="B33" s="92"/>
      <c r="C33" s="92"/>
      <c r="G33" s="31"/>
      <c r="H33" s="293"/>
      <c r="I33" s="56"/>
      <c r="J33" s="263"/>
      <c r="K33" s="56"/>
      <c r="L33" s="267"/>
      <c r="M33" s="56"/>
      <c r="N33" s="267"/>
      <c r="O33" s="56"/>
      <c r="P33" s="293"/>
    </row>
    <row r="34" spans="2:17" s="92" customFormat="1" ht="15.05" x14ac:dyDescent="0.35">
      <c r="B34" s="92" t="s">
        <v>19</v>
      </c>
      <c r="H34" s="293"/>
      <c r="I34" s="359">
        <f>I15/I17</f>
        <v>2066.5917009027066</v>
      </c>
      <c r="J34" s="360"/>
      <c r="K34" s="359">
        <f>K15/K17</f>
        <v>2158.0606860111143</v>
      </c>
      <c r="L34" s="267"/>
      <c r="M34" s="201" t="e">
        <f>M15/M17</f>
        <v>#DIV/0!</v>
      </c>
      <c r="N34" s="267"/>
      <c r="O34" s="201" t="e">
        <f>O15/O17</f>
        <v>#DIV/0!</v>
      </c>
      <c r="P34" s="267"/>
      <c r="Q34" s="13"/>
    </row>
    <row r="35" spans="2:17" ht="15.05" x14ac:dyDescent="0.35">
      <c r="B35" s="92" t="s">
        <v>185</v>
      </c>
      <c r="C35" s="92"/>
      <c r="G35" s="181">
        <v>3</v>
      </c>
      <c r="H35" s="293"/>
      <c r="I35" s="205">
        <f>1/I32</f>
        <v>1.8181818181818181E-2</v>
      </c>
      <c r="J35" s="280"/>
      <c r="K35" s="205">
        <f>1/K32</f>
        <v>1.8181818181818181E-2</v>
      </c>
      <c r="L35" s="280"/>
      <c r="M35" s="205" t="e">
        <f>1/M32</f>
        <v>#DIV/0!</v>
      </c>
      <c r="N35" s="280"/>
      <c r="O35" s="205" t="e">
        <f>1/O32</f>
        <v>#DIV/0!</v>
      </c>
      <c r="P35" s="293"/>
      <c r="Q35" s="13"/>
    </row>
    <row r="36" spans="2:17" ht="15.05" x14ac:dyDescent="0.35">
      <c r="B36" s="92"/>
      <c r="C36" s="92"/>
      <c r="G36" s="31"/>
      <c r="H36" s="293"/>
      <c r="I36" s="56"/>
      <c r="J36" s="263"/>
      <c r="K36" s="56"/>
      <c r="L36" s="92"/>
      <c r="M36" s="56"/>
      <c r="N36" s="92"/>
      <c r="O36" s="56"/>
    </row>
    <row r="37" spans="2:17" ht="15.05" x14ac:dyDescent="0.35">
      <c r="B37" s="92"/>
      <c r="C37" s="92"/>
      <c r="G37" s="31"/>
      <c r="H37" s="293"/>
      <c r="I37" s="56"/>
      <c r="J37" s="263"/>
      <c r="K37" s="56"/>
      <c r="L37" s="92"/>
      <c r="M37" s="56"/>
      <c r="N37" s="92"/>
      <c r="O37" s="56"/>
    </row>
    <row r="38" spans="2:17" ht="15.05" x14ac:dyDescent="0.35">
      <c r="B38" s="50" t="s">
        <v>72</v>
      </c>
      <c r="C38" s="92"/>
      <c r="D38" s="92"/>
      <c r="E38" s="92"/>
      <c r="F38" s="92"/>
      <c r="G38" s="92"/>
      <c r="H38" s="92"/>
      <c r="I38" s="92"/>
      <c r="J38" s="92"/>
      <c r="K38" s="92"/>
    </row>
    <row r="39" spans="2:17" ht="15.05" x14ac:dyDescent="0.35">
      <c r="B39" s="12"/>
      <c r="C39" s="92"/>
      <c r="D39" s="92"/>
      <c r="E39" s="92"/>
      <c r="F39" s="92"/>
      <c r="G39" s="92"/>
      <c r="H39" s="92"/>
      <c r="I39" s="92"/>
      <c r="J39" s="92"/>
      <c r="K39" s="92"/>
    </row>
    <row r="40" spans="2:17" s="203" customFormat="1" ht="19.5" customHeight="1" x14ac:dyDescent="0.35">
      <c r="B40" s="375" t="s">
        <v>221</v>
      </c>
      <c r="C40" s="375"/>
      <c r="D40" s="375"/>
      <c r="E40" s="375"/>
      <c r="F40" s="375"/>
      <c r="G40" s="375"/>
      <c r="H40" s="375"/>
      <c r="I40" s="375"/>
      <c r="J40" s="375"/>
      <c r="K40" s="375"/>
      <c r="L40" s="375"/>
      <c r="M40" s="375"/>
      <c r="N40" s="375"/>
      <c r="O40" s="375"/>
      <c r="Q40" s="204"/>
    </row>
    <row r="41" spans="2:17" s="203" customFormat="1" ht="19.5" customHeight="1" x14ac:dyDescent="0.35">
      <c r="B41" s="375" t="s">
        <v>222</v>
      </c>
      <c r="C41" s="375"/>
      <c r="D41" s="375"/>
      <c r="E41" s="375"/>
      <c r="F41" s="375"/>
      <c r="G41" s="375"/>
      <c r="H41" s="375"/>
      <c r="I41" s="375"/>
      <c r="J41" s="375"/>
      <c r="K41" s="375"/>
      <c r="L41" s="375"/>
      <c r="M41" s="375"/>
      <c r="N41" s="375"/>
      <c r="O41" s="375"/>
      <c r="Q41" s="204"/>
    </row>
    <row r="42" spans="2:17" s="203" customFormat="1" ht="19.5" customHeight="1" x14ac:dyDescent="0.35">
      <c r="B42" s="375" t="s">
        <v>224</v>
      </c>
      <c r="C42" s="375"/>
      <c r="D42" s="375"/>
      <c r="E42" s="375"/>
      <c r="F42" s="375"/>
      <c r="G42" s="375"/>
      <c r="H42" s="375"/>
      <c r="I42" s="375"/>
      <c r="J42" s="375"/>
      <c r="K42" s="375"/>
      <c r="L42" s="375"/>
      <c r="M42" s="375"/>
      <c r="N42" s="375"/>
      <c r="O42" s="375"/>
      <c r="Q42" s="204"/>
    </row>
    <row r="45" spans="2:17" ht="15.05" x14ac:dyDescent="0.35">
      <c r="B45" s="71" t="s">
        <v>186</v>
      </c>
      <c r="G45" s="24"/>
    </row>
    <row r="46" spans="2:17" x14ac:dyDescent="0.35">
      <c r="G46" s="24"/>
    </row>
    <row r="47" spans="2:17" ht="18.600000000000001" customHeight="1" x14ac:dyDescent="0.35">
      <c r="B47" s="92" t="s">
        <v>194</v>
      </c>
      <c r="G47" s="24"/>
      <c r="I47" s="235">
        <v>22993574.02</v>
      </c>
      <c r="J47" s="293"/>
      <c r="K47" s="235">
        <v>23422812.698917948</v>
      </c>
      <c r="L47" s="293"/>
      <c r="M47" s="235"/>
      <c r="N47" s="293"/>
      <c r="O47" s="235"/>
      <c r="P47" s="293"/>
      <c r="Q47" s="241"/>
    </row>
    <row r="48" spans="2:17" s="92" customFormat="1" ht="18" customHeight="1" x14ac:dyDescent="0.35">
      <c r="B48" s="92" t="s">
        <v>147</v>
      </c>
      <c r="I48" s="200">
        <f>'2. Attacher and Pole Data'!H36</f>
        <v>1564628</v>
      </c>
      <c r="J48" s="280"/>
      <c r="K48" s="200">
        <f>'2. Attacher and Pole Data'!J36</f>
        <v>1566272</v>
      </c>
      <c r="L48" s="280"/>
      <c r="M48" s="200">
        <f>'2. Attacher and Pole Data'!L36</f>
        <v>0</v>
      </c>
      <c r="N48" s="280"/>
      <c r="O48" s="200">
        <f>'2. Attacher and Pole Data'!N36</f>
        <v>0</v>
      </c>
      <c r="P48" s="267"/>
      <c r="Q48" s="13"/>
    </row>
    <row r="49" spans="2:17" ht="19.399999999999999" customHeight="1" x14ac:dyDescent="0.35">
      <c r="B49" s="92" t="s">
        <v>195</v>
      </c>
      <c r="I49" s="187">
        <f>I47/I48</f>
        <v>14.695872769757411</v>
      </c>
      <c r="J49" s="267"/>
      <c r="K49" s="187">
        <f>K47/K48</f>
        <v>14.954498770914597</v>
      </c>
      <c r="L49" s="267"/>
      <c r="M49" s="187" t="e">
        <f>M47/M48</f>
        <v>#DIV/0!</v>
      </c>
      <c r="N49" s="267"/>
      <c r="O49" s="187" t="e">
        <f>O47/O48</f>
        <v>#DIV/0!</v>
      </c>
      <c r="P49" s="293"/>
    </row>
    <row r="50" spans="2:17" x14ac:dyDescent="0.35">
      <c r="J50" s="293"/>
      <c r="L50" s="293"/>
      <c r="N50" s="293"/>
      <c r="P50" s="293"/>
    </row>
    <row r="51" spans="2:17" s="207" customFormat="1" ht="19.399999999999999" customHeight="1" x14ac:dyDescent="0.35">
      <c r="B51" s="2" t="s">
        <v>196</v>
      </c>
      <c r="I51" s="298">
        <f>(0.92+0.05)/2</f>
        <v>0.48500000000000004</v>
      </c>
      <c r="J51" s="268"/>
      <c r="K51" s="2"/>
      <c r="Q51" s="208"/>
    </row>
    <row r="52" spans="2:17" x14ac:dyDescent="0.35">
      <c r="G52" s="24"/>
      <c r="I52" s="93"/>
      <c r="J52" s="93"/>
      <c r="K52" s="93"/>
    </row>
    <row r="53" spans="2:17" ht="39.65" customHeight="1" x14ac:dyDescent="0.35">
      <c r="B53" s="378" t="s">
        <v>272</v>
      </c>
      <c r="C53" s="378"/>
      <c r="D53" s="378"/>
      <c r="E53" s="378"/>
      <c r="I53" s="92"/>
      <c r="J53" s="92"/>
      <c r="K53" s="209" t="s">
        <v>237</v>
      </c>
      <c r="L53" s="92"/>
      <c r="M53" s="92"/>
      <c r="N53" s="92"/>
      <c r="O53" s="92"/>
    </row>
    <row r="54" spans="2:17" ht="13.6" customHeight="1" x14ac:dyDescent="0.35">
      <c r="B54" s="126"/>
      <c r="C54" s="126"/>
      <c r="D54" s="126"/>
      <c r="E54" s="126"/>
      <c r="I54" s="92"/>
      <c r="J54" s="92"/>
      <c r="K54" s="92"/>
      <c r="L54" s="92"/>
      <c r="M54" s="92"/>
      <c r="N54" s="92"/>
      <c r="O54" s="92"/>
    </row>
    <row r="55" spans="2:17" ht="20.05" customHeight="1" x14ac:dyDescent="0.35">
      <c r="B55" s="92"/>
      <c r="C55" s="92"/>
      <c r="D55" s="92"/>
      <c r="E55" s="92" t="s">
        <v>273</v>
      </c>
      <c r="I55" s="245">
        <v>0.48499999999999999</v>
      </c>
      <c r="J55" s="92"/>
      <c r="K55" s="379"/>
      <c r="L55" s="380"/>
      <c r="M55" s="380"/>
      <c r="N55" s="380"/>
      <c r="O55" s="381"/>
    </row>
    <row r="56" spans="2:17" ht="20.05" customHeight="1" x14ac:dyDescent="0.35">
      <c r="B56" s="92"/>
      <c r="C56" s="92"/>
      <c r="D56" s="92"/>
      <c r="E56" s="92" t="s">
        <v>274</v>
      </c>
      <c r="I56" s="215">
        <f>1-I55</f>
        <v>0.51500000000000001</v>
      </c>
      <c r="J56" s="92"/>
      <c r="K56" s="382"/>
      <c r="L56" s="383"/>
      <c r="M56" s="383"/>
      <c r="N56" s="383"/>
      <c r="O56" s="384"/>
    </row>
    <row r="57" spans="2:17" ht="32.25" customHeight="1" x14ac:dyDescent="0.35">
      <c r="B57" s="92"/>
      <c r="C57" s="92"/>
      <c r="D57" s="92"/>
      <c r="E57" s="92"/>
      <c r="J57" s="92"/>
      <c r="K57" s="382"/>
      <c r="L57" s="383"/>
      <c r="M57" s="383"/>
      <c r="N57" s="383"/>
      <c r="O57" s="384"/>
    </row>
    <row r="58" spans="2:17" ht="30" customHeight="1" x14ac:dyDescent="0.35">
      <c r="B58" s="92"/>
      <c r="C58" s="92"/>
      <c r="D58" s="92"/>
      <c r="E58" s="92"/>
      <c r="J58" s="92"/>
      <c r="K58" s="385"/>
      <c r="L58" s="386"/>
      <c r="M58" s="386"/>
      <c r="N58" s="386"/>
      <c r="O58" s="387"/>
    </row>
    <row r="59" spans="2:17" ht="15.05" x14ac:dyDescent="0.35">
      <c r="B59" s="92"/>
      <c r="C59" s="92"/>
      <c r="D59" s="92"/>
      <c r="E59" s="92"/>
      <c r="I59" s="92"/>
      <c r="J59" s="92"/>
      <c r="K59" s="92"/>
      <c r="L59" s="92"/>
      <c r="M59" s="92"/>
      <c r="N59" s="92"/>
      <c r="O59" s="92"/>
    </row>
    <row r="60" spans="2:17" ht="21.65" customHeight="1" x14ac:dyDescent="0.35">
      <c r="B60" s="92" t="s">
        <v>197</v>
      </c>
      <c r="I60" s="361">
        <f>I49*$I$55</f>
        <v>7.1274982933323443</v>
      </c>
      <c r="J60" s="267"/>
      <c r="K60" s="361">
        <f>K49*$I$55</f>
        <v>7.2529319038935798</v>
      </c>
      <c r="L60" s="267"/>
      <c r="M60" s="244" t="e">
        <f>M49*$I$55</f>
        <v>#DIV/0!</v>
      </c>
      <c r="N60" s="267"/>
      <c r="O60" s="297" t="e">
        <f>O49*$I$55</f>
        <v>#DIV/0!</v>
      </c>
    </row>
    <row r="61" spans="2:17" ht="15.5" x14ac:dyDescent="0.4">
      <c r="I61" s="202"/>
      <c r="J61" s="202"/>
      <c r="K61" s="202"/>
      <c r="L61" s="202"/>
      <c r="M61" s="202"/>
      <c r="N61" s="202"/>
      <c r="O61" s="202"/>
    </row>
  </sheetData>
  <sheetProtection formatCells="0" formatColumns="0" formatRows="0" insertColumns="0" insertRows="0" deleteColumns="0" deleteRows="0" sort="0"/>
  <mergeCells count="7">
    <mergeCell ref="B53:E53"/>
    <mergeCell ref="K55:O58"/>
    <mergeCell ref="B25:O25"/>
    <mergeCell ref="B26:O26"/>
    <mergeCell ref="B40:O40"/>
    <mergeCell ref="B41:O41"/>
    <mergeCell ref="B42:O42"/>
  </mergeCells>
  <pageMargins left="0.7" right="0.7" top="0.75" bottom="0.75" header="0.3" footer="0.3"/>
  <pageSetup scale="38" fitToHeight="0" orientation="portrait"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'Drop Down List'!$B$2:$B$3</xm:f>
          </x14:formula1>
          <xm:sqref>O8 M8</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N34"/>
  <sheetViews>
    <sheetView zoomScale="80" zoomScaleNormal="80" workbookViewId="0">
      <pane ySplit="8" topLeftCell="A9" activePane="bottomLeft" state="frozen"/>
      <selection pane="bottomLeft" activeCell="K1" sqref="K1"/>
    </sheetView>
  </sheetViews>
  <sheetFormatPr defaultColWidth="9.1640625" defaultRowHeight="15.05" x14ac:dyDescent="0.35"/>
  <cols>
    <col min="1" max="1" width="5.1640625" style="92" customWidth="1"/>
    <col min="2" max="2" width="44.1640625" style="4" customWidth="1"/>
    <col min="3" max="3" width="4" style="4" customWidth="1"/>
    <col min="4" max="4" width="17.58203125" style="4" customWidth="1"/>
    <col min="5" max="5" width="18" style="4" customWidth="1"/>
    <col min="6" max="6" width="22.1640625" style="4" customWidth="1"/>
    <col min="7" max="7" width="22.75" style="4" bestFit="1" customWidth="1"/>
    <col min="8" max="8" width="18.58203125" style="4" customWidth="1"/>
    <col min="9" max="9" width="21" style="4" customWidth="1"/>
    <col min="10" max="10" width="2.83203125" style="4" customWidth="1"/>
    <col min="11" max="11" width="47.58203125" style="4" customWidth="1"/>
    <col min="12" max="16384" width="9.1640625" style="4"/>
  </cols>
  <sheetData>
    <row r="1" spans="2:14" x14ac:dyDescent="0.25">
      <c r="I1" s="78" t="s">
        <v>94</v>
      </c>
      <c r="J1" s="80"/>
      <c r="K1" s="227" t="s">
        <v>282</v>
      </c>
    </row>
    <row r="2" spans="2:14" x14ac:dyDescent="0.25">
      <c r="I2" s="78" t="s">
        <v>95</v>
      </c>
      <c r="J2" s="80"/>
      <c r="K2" s="227"/>
    </row>
    <row r="3" spans="2:14" x14ac:dyDescent="0.25">
      <c r="I3" s="78" t="s">
        <v>96</v>
      </c>
      <c r="J3" s="80"/>
      <c r="K3" s="227"/>
    </row>
    <row r="4" spans="2:14" x14ac:dyDescent="0.25">
      <c r="I4" s="78" t="s">
        <v>97</v>
      </c>
      <c r="J4" s="80"/>
      <c r="K4" s="227"/>
    </row>
    <row r="5" spans="2:14" x14ac:dyDescent="0.25">
      <c r="I5" s="78" t="s">
        <v>98</v>
      </c>
      <c r="J5" s="80"/>
      <c r="K5" s="228"/>
    </row>
    <row r="6" spans="2:14" ht="14.15" customHeight="1" x14ac:dyDescent="0.25"/>
    <row r="7" spans="2:14" ht="24.65" customHeight="1" x14ac:dyDescent="0.3">
      <c r="B7" s="218" t="s">
        <v>188</v>
      </c>
      <c r="C7" s="8"/>
    </row>
    <row r="8" spans="2:14" s="92" customFormat="1" ht="127.95" customHeight="1" x14ac:dyDescent="0.25">
      <c r="B8" s="371" t="s">
        <v>275</v>
      </c>
      <c r="C8" s="371"/>
      <c r="D8" s="371"/>
      <c r="E8" s="371"/>
      <c r="F8" s="371"/>
      <c r="G8" s="371"/>
      <c r="H8" s="371"/>
      <c r="I8" s="371"/>
      <c r="J8" s="11"/>
      <c r="K8" s="11"/>
      <c r="L8" s="11"/>
      <c r="M8" s="11"/>
      <c r="N8" s="11"/>
    </row>
    <row r="9" spans="2:14" s="92" customFormat="1" ht="16.399999999999999" customHeight="1" x14ac:dyDescent="0.25">
      <c r="B9" s="130"/>
      <c r="C9" s="130"/>
      <c r="D9" s="130"/>
      <c r="E9" s="130"/>
      <c r="F9" s="130"/>
      <c r="G9" s="130"/>
      <c r="H9" s="130"/>
      <c r="I9" s="130"/>
      <c r="J9" s="11"/>
      <c r="K9" s="11"/>
      <c r="L9" s="11"/>
      <c r="M9" s="11"/>
      <c r="N9" s="11"/>
    </row>
    <row r="10" spans="2:14" ht="15.65" x14ac:dyDescent="0.3">
      <c r="B10" s="50" t="s">
        <v>231</v>
      </c>
      <c r="C10" s="58"/>
      <c r="D10" s="25"/>
      <c r="E10" s="25"/>
      <c r="F10" s="73"/>
      <c r="G10" s="73"/>
      <c r="H10" s="73"/>
      <c r="I10" s="73"/>
      <c r="J10" s="57"/>
      <c r="K10" s="48"/>
    </row>
    <row r="11" spans="2:14" x14ac:dyDescent="0.25">
      <c r="D11" s="92"/>
      <c r="E11" s="92"/>
      <c r="F11" s="11"/>
      <c r="G11" s="11"/>
      <c r="H11" s="11"/>
      <c r="I11" s="11"/>
      <c r="J11" s="11"/>
      <c r="K11" s="11"/>
      <c r="L11" s="92"/>
      <c r="M11" s="92"/>
      <c r="N11" s="92"/>
    </row>
    <row r="12" spans="2:14" s="92" customFormat="1" x14ac:dyDescent="0.25">
      <c r="B12" s="92" t="s">
        <v>229</v>
      </c>
      <c r="F12" s="11"/>
      <c r="G12" s="11"/>
      <c r="H12" s="11"/>
      <c r="I12" s="11"/>
      <c r="J12" s="11"/>
      <c r="K12" s="11"/>
    </row>
    <row r="13" spans="2:14" ht="9" customHeight="1" x14ac:dyDescent="0.25">
      <c r="D13" s="11"/>
      <c r="E13" s="11"/>
      <c r="F13" s="11"/>
      <c r="G13" s="11"/>
      <c r="H13" s="11"/>
      <c r="I13" s="11"/>
      <c r="J13" s="11"/>
      <c r="K13" s="11"/>
      <c r="L13" s="11"/>
      <c r="M13" s="11"/>
      <c r="N13" s="11"/>
    </row>
    <row r="14" spans="2:14" ht="15.65" x14ac:dyDescent="0.3">
      <c r="B14" s="125" t="s">
        <v>191</v>
      </c>
      <c r="C14" s="8"/>
      <c r="D14" s="388" t="s">
        <v>190</v>
      </c>
      <c r="E14" s="389"/>
      <c r="F14" s="390"/>
      <c r="H14" s="11"/>
      <c r="I14" s="48"/>
      <c r="J14" s="48"/>
      <c r="K14" s="48"/>
      <c r="L14" s="11"/>
      <c r="M14" s="11"/>
      <c r="N14" s="11"/>
    </row>
    <row r="15" spans="2:14" s="92" customFormat="1" x14ac:dyDescent="0.25">
      <c r="B15" s="124"/>
      <c r="D15" s="79"/>
      <c r="E15" s="28"/>
      <c r="F15" s="131"/>
      <c r="I15" s="11"/>
      <c r="J15" s="11"/>
      <c r="K15" s="11"/>
      <c r="L15" s="11"/>
      <c r="M15" s="11"/>
      <c r="N15" s="11"/>
    </row>
    <row r="16" spans="2:14" s="92" customFormat="1" ht="15.65" x14ac:dyDescent="0.25">
      <c r="B16" s="132" t="s">
        <v>125</v>
      </c>
      <c r="C16" s="11"/>
      <c r="D16" s="133" t="s">
        <v>133</v>
      </c>
      <c r="E16" s="11"/>
      <c r="F16" s="134" t="s">
        <v>141</v>
      </c>
      <c r="H16" s="11"/>
      <c r="I16" s="11"/>
      <c r="J16" s="11"/>
      <c r="K16" s="11"/>
      <c r="L16" s="11"/>
      <c r="M16" s="11"/>
      <c r="N16" s="11"/>
    </row>
    <row r="17" spans="2:14" s="92" customFormat="1" ht="15.65" x14ac:dyDescent="0.25">
      <c r="B17" s="132" t="s">
        <v>126</v>
      </c>
      <c r="C17" s="11"/>
      <c r="D17" s="133" t="s">
        <v>134</v>
      </c>
      <c r="E17" s="11"/>
      <c r="F17" s="134" t="s">
        <v>142</v>
      </c>
      <c r="H17" s="11"/>
      <c r="I17" s="11"/>
      <c r="J17" s="11"/>
      <c r="K17" s="11"/>
      <c r="L17" s="11"/>
      <c r="M17" s="11"/>
      <c r="N17" s="11"/>
    </row>
    <row r="18" spans="2:14" s="92" customFormat="1" ht="15.65" x14ac:dyDescent="0.25">
      <c r="B18" s="132" t="s">
        <v>127</v>
      </c>
      <c r="C18" s="11"/>
      <c r="D18" s="133" t="s">
        <v>135</v>
      </c>
      <c r="E18" s="11"/>
      <c r="F18" s="134" t="s">
        <v>143</v>
      </c>
      <c r="H18" s="11"/>
      <c r="J18" s="11"/>
      <c r="K18" s="11"/>
      <c r="L18" s="11"/>
      <c r="M18" s="11"/>
      <c r="N18" s="11"/>
    </row>
    <row r="19" spans="2:14" s="92" customFormat="1" ht="15.65" x14ac:dyDescent="0.25">
      <c r="B19" s="132" t="s">
        <v>128</v>
      </c>
      <c r="C19" s="11"/>
      <c r="D19" s="133" t="s">
        <v>136</v>
      </c>
      <c r="E19" s="11"/>
      <c r="F19" s="134" t="s">
        <v>144</v>
      </c>
      <c r="H19" s="11"/>
      <c r="I19" s="11"/>
      <c r="J19" s="11"/>
      <c r="K19" s="11"/>
      <c r="L19" s="11"/>
      <c r="M19" s="11"/>
      <c r="N19" s="11"/>
    </row>
    <row r="20" spans="2:14" s="92" customFormat="1" ht="15.65" x14ac:dyDescent="0.25">
      <c r="B20" s="132" t="s">
        <v>129</v>
      </c>
      <c r="C20" s="11"/>
      <c r="D20" s="133" t="s">
        <v>137</v>
      </c>
      <c r="E20" s="11"/>
      <c r="F20" s="94"/>
      <c r="H20" s="11"/>
      <c r="I20" s="11"/>
      <c r="J20" s="11"/>
      <c r="K20" s="11"/>
      <c r="L20" s="11"/>
      <c r="M20" s="11"/>
      <c r="N20" s="11"/>
    </row>
    <row r="21" spans="2:14" s="92" customFormat="1" ht="15.65" x14ac:dyDescent="0.25">
      <c r="B21" s="132" t="s">
        <v>130</v>
      </c>
      <c r="C21" s="11"/>
      <c r="D21" s="133" t="s">
        <v>138</v>
      </c>
      <c r="E21" s="11"/>
      <c r="F21" s="94"/>
      <c r="H21" s="11"/>
      <c r="I21" s="11"/>
      <c r="J21" s="11"/>
      <c r="K21" s="11"/>
      <c r="L21" s="11"/>
      <c r="M21" s="11"/>
      <c r="N21" s="11"/>
    </row>
    <row r="22" spans="2:14" s="92" customFormat="1" ht="15.65" x14ac:dyDescent="0.25">
      <c r="B22" s="132" t="s">
        <v>131</v>
      </c>
      <c r="C22" s="11"/>
      <c r="D22" s="133" t="s">
        <v>139</v>
      </c>
      <c r="E22" s="11"/>
      <c r="F22" s="94"/>
      <c r="H22" s="11"/>
      <c r="I22" s="11"/>
      <c r="J22" s="11"/>
      <c r="K22" s="11"/>
      <c r="L22" s="11"/>
      <c r="M22" s="11"/>
      <c r="N22" s="11"/>
    </row>
    <row r="23" spans="2:14" s="92" customFormat="1" ht="15.65" x14ac:dyDescent="0.25">
      <c r="B23" s="135" t="s">
        <v>132</v>
      </c>
      <c r="C23" s="11"/>
      <c r="D23" s="136" t="s">
        <v>140</v>
      </c>
      <c r="E23" s="64"/>
      <c r="F23" s="61"/>
      <c r="H23" s="11"/>
      <c r="I23" s="11"/>
      <c r="J23" s="11"/>
      <c r="K23" s="11"/>
      <c r="L23" s="11"/>
      <c r="M23" s="11"/>
      <c r="N23" s="11"/>
    </row>
    <row r="24" spans="2:14" s="92" customFormat="1" x14ac:dyDescent="0.25">
      <c r="B24" s="11"/>
      <c r="C24" s="11"/>
      <c r="D24" s="11"/>
      <c r="E24" s="11"/>
      <c r="F24" s="11"/>
      <c r="H24" s="11"/>
      <c r="I24" s="11"/>
      <c r="J24" s="11"/>
      <c r="K24" s="11"/>
      <c r="L24" s="11"/>
      <c r="M24" s="11"/>
      <c r="N24" s="11"/>
    </row>
    <row r="25" spans="2:14" s="92" customFormat="1" ht="11.3" customHeight="1" x14ac:dyDescent="0.25">
      <c r="D25" s="11"/>
      <c r="E25" s="11"/>
      <c r="F25" s="11"/>
      <c r="G25" s="11"/>
      <c r="H25" s="11"/>
      <c r="I25" s="11"/>
      <c r="J25" s="11"/>
      <c r="K25" s="11"/>
      <c r="L25" s="11"/>
      <c r="M25" s="11"/>
      <c r="N25" s="11"/>
    </row>
    <row r="26" spans="2:14" s="92" customFormat="1" ht="17.2" customHeight="1" x14ac:dyDescent="0.3">
      <c r="B26" s="71" t="s">
        <v>232</v>
      </c>
      <c r="D26" s="11"/>
      <c r="E26" s="11"/>
      <c r="F26" s="11"/>
      <c r="G26" s="11"/>
      <c r="H26" s="11"/>
      <c r="I26" s="11"/>
      <c r="J26" s="11"/>
      <c r="K26" s="11"/>
      <c r="L26" s="11"/>
      <c r="M26" s="11"/>
      <c r="N26" s="11"/>
    </row>
    <row r="27" spans="2:14" x14ac:dyDescent="0.25">
      <c r="D27" s="92"/>
      <c r="E27" s="92"/>
      <c r="F27" s="92"/>
      <c r="G27" s="92"/>
      <c r="H27" s="92"/>
      <c r="I27" s="92"/>
      <c r="J27" s="92"/>
      <c r="K27" s="92"/>
      <c r="L27" s="92"/>
      <c r="M27" s="92"/>
      <c r="N27" s="92"/>
    </row>
    <row r="28" spans="2:14" s="8" customFormat="1" ht="46.95" x14ac:dyDescent="0.3">
      <c r="B28" s="8" t="s">
        <v>198</v>
      </c>
      <c r="D28" s="216" t="s">
        <v>199</v>
      </c>
      <c r="E28" s="216" t="s">
        <v>200</v>
      </c>
      <c r="F28" s="216" t="s">
        <v>201</v>
      </c>
      <c r="G28" s="216" t="s">
        <v>202</v>
      </c>
      <c r="H28" s="216" t="s">
        <v>203</v>
      </c>
      <c r="I28" s="216" t="s">
        <v>209</v>
      </c>
    </row>
    <row r="29" spans="2:14" s="92" customFormat="1" ht="19.5" customHeight="1" x14ac:dyDescent="0.25">
      <c r="D29" s="39" t="s">
        <v>204</v>
      </c>
      <c r="E29" s="39" t="s">
        <v>205</v>
      </c>
      <c r="F29" s="178" t="s">
        <v>206</v>
      </c>
      <c r="G29" s="178" t="s">
        <v>207</v>
      </c>
      <c r="H29" s="12" t="s">
        <v>208</v>
      </c>
      <c r="I29" s="12" t="s">
        <v>210</v>
      </c>
    </row>
    <row r="30" spans="2:14" ht="18.95" customHeight="1" x14ac:dyDescent="0.25">
      <c r="B30" s="4" t="s">
        <v>213</v>
      </c>
      <c r="D30" s="187">
        <f>F30+G30</f>
        <v>0</v>
      </c>
      <c r="E30" s="229"/>
      <c r="F30" s="246"/>
      <c r="G30" s="246"/>
      <c r="H30" s="187">
        <f>F30*E30</f>
        <v>0</v>
      </c>
      <c r="I30" s="187">
        <f>G30*E30</f>
        <v>0</v>
      </c>
    </row>
    <row r="31" spans="2:14" ht="18.95" customHeight="1" x14ac:dyDescent="0.25">
      <c r="B31" s="4" t="s">
        <v>214</v>
      </c>
      <c r="D31" s="187">
        <f t="shared" ref="D31:D32" si="0">F31+G31</f>
        <v>0</v>
      </c>
      <c r="E31" s="229"/>
      <c r="F31" s="246"/>
      <c r="G31" s="246"/>
      <c r="H31" s="187">
        <f>F31*E31</f>
        <v>0</v>
      </c>
      <c r="I31" s="187">
        <f>G31*E31</f>
        <v>0</v>
      </c>
    </row>
    <row r="32" spans="2:14" ht="18.95" customHeight="1" x14ac:dyDescent="0.35">
      <c r="B32" s="4" t="s">
        <v>215</v>
      </c>
      <c r="D32" s="187">
        <f t="shared" si="0"/>
        <v>0</v>
      </c>
      <c r="E32" s="229"/>
      <c r="F32" s="246"/>
      <c r="G32" s="246"/>
      <c r="H32" s="187">
        <f>F32*E32</f>
        <v>0</v>
      </c>
      <c r="I32" s="187">
        <f t="shared" ref="I32" si="1">G32*E32</f>
        <v>0</v>
      </c>
    </row>
    <row r="33" spans="2:9" ht="22.6" customHeight="1" x14ac:dyDescent="0.35">
      <c r="B33" s="4" t="s">
        <v>212</v>
      </c>
      <c r="H33" s="137">
        <f>SUM(H30:H32)</f>
        <v>0</v>
      </c>
      <c r="I33" s="137">
        <f>SUM(I30:I32)</f>
        <v>0</v>
      </c>
    </row>
    <row r="34" spans="2:9" s="8" customFormat="1" ht="22.9" customHeight="1" x14ac:dyDescent="0.35">
      <c r="B34" s="8" t="s">
        <v>211</v>
      </c>
      <c r="H34" s="217" t="e">
        <f>H33/(H33+I33)</f>
        <v>#DIV/0!</v>
      </c>
      <c r="I34" s="217" t="e">
        <f>I33/(H33+I33)</f>
        <v>#DIV/0!</v>
      </c>
    </row>
  </sheetData>
  <sheetProtection formatCells="0" formatColumns="0" formatRows="0" insertColumns="0" insertRows="0" deleteColumns="0" deleteRows="0" sort="0"/>
  <mergeCells count="2">
    <mergeCell ref="D14:F14"/>
    <mergeCell ref="B8:I8"/>
  </mergeCells>
  <pageMargins left="0.7" right="0.7" top="0.75" bottom="0.75" header="0.3" footer="0.3"/>
  <pageSetup scale="48" fitToHeight="0" orientation="landscape"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M51"/>
  <sheetViews>
    <sheetView zoomScale="90" zoomScaleNormal="90" workbookViewId="0">
      <pane ySplit="7" topLeftCell="A38" activePane="bottomLeft" state="frozen"/>
      <selection pane="bottomLeft" activeCell="D50" sqref="D50"/>
    </sheetView>
  </sheetViews>
  <sheetFormatPr defaultColWidth="9" defaultRowHeight="14.15" x14ac:dyDescent="0.35"/>
  <cols>
    <col min="1" max="1" width="5.25" style="93" customWidth="1"/>
    <col min="2" max="2" width="54.1640625" style="93" customWidth="1"/>
    <col min="3" max="3" width="3.75" style="93" customWidth="1"/>
    <col min="4" max="4" width="19.58203125" style="97" customWidth="1"/>
    <col min="5" max="5" width="3.58203125" style="97" customWidth="1"/>
    <col min="6" max="6" width="43.25" style="97" customWidth="1"/>
    <col min="7" max="7" width="2.1640625" style="93" customWidth="1"/>
    <col min="8" max="8" width="17.4140625" style="98" customWidth="1"/>
    <col min="9" max="9" width="14.25" style="98" customWidth="1"/>
    <col min="10" max="10" width="15.4140625" style="98" bestFit="1" customWidth="1"/>
    <col min="11" max="11" width="16.58203125" style="98" bestFit="1" customWidth="1"/>
    <col min="12" max="12" width="15.4140625" style="98" bestFit="1" customWidth="1"/>
    <col min="13" max="16384" width="9" style="93"/>
  </cols>
  <sheetData>
    <row r="3" spans="2:12" ht="21" x14ac:dyDescent="0.4">
      <c r="B3" s="65" t="s">
        <v>269</v>
      </c>
    </row>
    <row r="4" spans="2:12" ht="13.9" x14ac:dyDescent="0.25">
      <c r="B4" s="93" t="s">
        <v>258</v>
      </c>
    </row>
    <row r="7" spans="2:12" s="36" customFormat="1" ht="30.65" customHeight="1" x14ac:dyDescent="0.3">
      <c r="D7" s="121" t="s">
        <v>264</v>
      </c>
      <c r="E7" s="121"/>
      <c r="F7" s="122" t="s">
        <v>189</v>
      </c>
      <c r="G7" s="123"/>
      <c r="H7" s="121" t="s">
        <v>157</v>
      </c>
      <c r="I7" s="121" t="s">
        <v>158</v>
      </c>
      <c r="J7" s="121" t="s">
        <v>159</v>
      </c>
      <c r="K7" s="121" t="s">
        <v>160</v>
      </c>
      <c r="L7" s="121" t="s">
        <v>161</v>
      </c>
    </row>
    <row r="8" spans="2:12" s="36" customFormat="1" ht="13.9" x14ac:dyDescent="0.3">
      <c r="D8" s="121"/>
      <c r="E8" s="121"/>
      <c r="F8" s="122"/>
      <c r="G8" s="123"/>
      <c r="H8" s="121"/>
      <c r="I8" s="121"/>
      <c r="J8" s="121"/>
      <c r="K8" s="121"/>
      <c r="L8" s="121"/>
    </row>
    <row r="9" spans="2:12" x14ac:dyDescent="0.35">
      <c r="B9" s="10" t="s">
        <v>162</v>
      </c>
      <c r="C9" s="10"/>
      <c r="D9" s="101">
        <f>SUM(H9:L9)</f>
        <v>1807301.9999999998</v>
      </c>
      <c r="E9" s="101"/>
      <c r="F9" s="391" t="s">
        <v>238</v>
      </c>
      <c r="G9" s="102"/>
      <c r="H9" s="339">
        <v>1541380.3333333333</v>
      </c>
      <c r="I9" s="339">
        <v>48192.833333333336</v>
      </c>
      <c r="J9" s="339">
        <v>51793.833333333336</v>
      </c>
      <c r="K9" s="339">
        <v>137602.16666666666</v>
      </c>
      <c r="L9" s="339">
        <v>28332.833333333332</v>
      </c>
    </row>
    <row r="10" spans="2:12" s="36" customFormat="1" x14ac:dyDescent="0.35">
      <c r="B10" s="219" t="s">
        <v>230</v>
      </c>
      <c r="D10" s="220">
        <v>1.3</v>
      </c>
      <c r="E10" s="121"/>
      <c r="F10" s="391"/>
      <c r="G10" s="123"/>
      <c r="H10" s="121"/>
      <c r="I10" s="121"/>
      <c r="J10" s="121"/>
      <c r="K10" s="121"/>
      <c r="L10" s="121"/>
    </row>
    <row r="11" spans="2:12" ht="13.9" x14ac:dyDescent="0.25">
      <c r="D11" s="103"/>
      <c r="E11" s="103"/>
    </row>
    <row r="12" spans="2:12" ht="13.9" x14ac:dyDescent="0.25">
      <c r="B12" s="120" t="s">
        <v>163</v>
      </c>
      <c r="C12" s="7"/>
    </row>
    <row r="13" spans="2:12" ht="13.9" customHeight="1" x14ac:dyDescent="0.35">
      <c r="B13" s="93" t="s">
        <v>9</v>
      </c>
      <c r="D13" s="104">
        <f>(5.03*1.61+2.28*1.74+0.9*1.3)/(1.61+1.74+1.3)</f>
        <v>2.8463440860215052</v>
      </c>
      <c r="E13" s="104"/>
      <c r="F13" s="392" t="s">
        <v>268</v>
      </c>
      <c r="G13" s="103"/>
    </row>
    <row r="14" spans="2:12" x14ac:dyDescent="0.35">
      <c r="B14" s="93" t="s">
        <v>2</v>
      </c>
      <c r="D14" s="105">
        <f>(1.96*1.74+5.72*1.61+2.1*1.3)/(1.74+1.61+1.3)</f>
        <v>3.3009892473118283</v>
      </c>
      <c r="E14" s="113"/>
      <c r="F14" s="392"/>
      <c r="G14" s="103"/>
    </row>
    <row r="15" spans="2:12" s="7" customFormat="1" x14ac:dyDescent="0.35">
      <c r="B15" s="7" t="s">
        <v>156</v>
      </c>
      <c r="D15" s="106">
        <f>SUM(D13:D14)</f>
        <v>6.147333333333334</v>
      </c>
      <c r="E15" s="106"/>
      <c r="F15" s="392"/>
      <c r="H15" s="99"/>
      <c r="I15" s="99"/>
      <c r="J15" s="99"/>
      <c r="K15" s="99"/>
      <c r="L15" s="99"/>
    </row>
    <row r="17" spans="2:13" ht="13.9" x14ac:dyDescent="0.25">
      <c r="B17" s="120" t="s">
        <v>155</v>
      </c>
      <c r="C17" s="7"/>
    </row>
    <row r="19" spans="2:13" ht="28.25" x14ac:dyDescent="0.35">
      <c r="B19" s="107" t="s">
        <v>181</v>
      </c>
      <c r="C19" s="107"/>
      <c r="D19" s="108">
        <f>SUM(H19:L19)</f>
        <v>1948152736.6666665</v>
      </c>
      <c r="E19" s="108"/>
      <c r="F19" s="391" t="s">
        <v>267</v>
      </c>
      <c r="H19" s="109">
        <v>1591428358</v>
      </c>
      <c r="I19" s="109">
        <v>68769164.333333328</v>
      </c>
      <c r="J19" s="109">
        <v>61628420</v>
      </c>
      <c r="K19" s="109">
        <v>206118740.5</v>
      </c>
      <c r="L19" s="109">
        <v>20208053.833333332</v>
      </c>
    </row>
    <row r="20" spans="2:13" x14ac:dyDescent="0.35">
      <c r="B20" s="93" t="s">
        <v>146</v>
      </c>
      <c r="D20" s="113">
        <f>D19/D9</f>
        <v>1077.9342559609113</v>
      </c>
      <c r="E20" s="113"/>
      <c r="F20" s="391"/>
      <c r="H20" s="109"/>
      <c r="I20" s="109"/>
      <c r="J20" s="109"/>
      <c r="K20" s="109"/>
      <c r="L20" s="109"/>
    </row>
    <row r="21" spans="2:13" s="7" customFormat="1" ht="16.2" customHeight="1" x14ac:dyDescent="0.35">
      <c r="B21" s="110" t="s">
        <v>266</v>
      </c>
      <c r="C21" s="110"/>
      <c r="D21" s="106">
        <f>D20*0.85</f>
        <v>916.24411756677455</v>
      </c>
      <c r="E21" s="106"/>
      <c r="F21" s="391"/>
      <c r="H21" s="111"/>
      <c r="I21" s="111"/>
      <c r="J21" s="111"/>
      <c r="K21" s="111"/>
      <c r="L21" s="111"/>
    </row>
    <row r="23" spans="2:13" s="112" customFormat="1" ht="13.9" x14ac:dyDescent="0.25">
      <c r="B23" s="107" t="s">
        <v>265</v>
      </c>
      <c r="C23" s="107"/>
      <c r="D23" s="108">
        <f>SUM(H23:L23)</f>
        <v>25239421.581666667</v>
      </c>
      <c r="E23" s="108"/>
      <c r="F23" s="332" t="s">
        <v>263</v>
      </c>
      <c r="H23" s="109">
        <v>23477746.196666669</v>
      </c>
      <c r="I23" s="109">
        <v>463593.73166666669</v>
      </c>
      <c r="J23" s="109">
        <v>109591.25166666665</v>
      </c>
      <c r="K23" s="109">
        <v>693739.66666666663</v>
      </c>
      <c r="L23" s="109">
        <v>494750.73500000004</v>
      </c>
    </row>
    <row r="24" spans="2:13" ht="13.9" x14ac:dyDescent="0.25">
      <c r="B24" s="93" t="s">
        <v>171</v>
      </c>
      <c r="D24" s="113">
        <f>D23/D9</f>
        <v>13.96524852053872</v>
      </c>
      <c r="E24" s="113"/>
    </row>
    <row r="25" spans="2:13" s="7" customFormat="1" ht="16.2" customHeight="1" x14ac:dyDescent="0.25">
      <c r="B25" s="110" t="s">
        <v>278</v>
      </c>
      <c r="C25" s="110"/>
      <c r="D25" s="106">
        <f>D24*0.485</f>
        <v>6.773145532461279</v>
      </c>
      <c r="E25" s="106"/>
      <c r="F25" s="296"/>
      <c r="H25" s="99"/>
      <c r="I25" s="99"/>
      <c r="J25" s="99"/>
      <c r="K25" s="99"/>
      <c r="L25" s="99"/>
    </row>
    <row r="28" spans="2:13" x14ac:dyDescent="0.35">
      <c r="B28" s="10" t="s">
        <v>170</v>
      </c>
      <c r="D28" s="117">
        <f>SUM(H28:L28)</f>
        <v>2938150828.6666665</v>
      </c>
      <c r="F28" s="391" t="s">
        <v>239</v>
      </c>
      <c r="H28" s="190">
        <v>2421998496.6666665</v>
      </c>
      <c r="I28" s="190">
        <v>73213203.333333328</v>
      </c>
      <c r="J28" s="190">
        <v>74890104.166666672</v>
      </c>
      <c r="K28" s="190">
        <v>328753322.83333331</v>
      </c>
      <c r="L28" s="190">
        <v>39295701.666666664</v>
      </c>
      <c r="M28" s="116"/>
    </row>
    <row r="29" spans="2:13" ht="14.5" customHeight="1" x14ac:dyDescent="0.35">
      <c r="B29" s="93" t="s">
        <v>19</v>
      </c>
      <c r="D29" s="177">
        <f>D28/D9</f>
        <v>1625.7110481074369</v>
      </c>
      <c r="F29" s="391"/>
      <c r="H29" s="190"/>
      <c r="I29" s="190"/>
      <c r="J29" s="190"/>
      <c r="K29" s="190"/>
      <c r="L29" s="190"/>
      <c r="M29" s="116"/>
    </row>
    <row r="30" spans="2:13" ht="13.9" x14ac:dyDescent="0.25">
      <c r="D30" s="117"/>
      <c r="F30" s="308"/>
      <c r="H30" s="190"/>
      <c r="I30" s="190"/>
      <c r="J30" s="190"/>
      <c r="K30" s="190"/>
      <c r="L30" s="190"/>
      <c r="M30" s="116"/>
    </row>
    <row r="31" spans="2:13" ht="25.9" customHeight="1" x14ac:dyDescent="0.25">
      <c r="B31" s="10" t="s">
        <v>172</v>
      </c>
      <c r="C31" s="10"/>
      <c r="D31" s="338">
        <f>SUMPRODUCT(H9:L9,H31:L31)/SUM(H9:L9)</f>
        <v>1.9106611869208603E-2</v>
      </c>
      <c r="E31" s="219"/>
      <c r="F31" s="301" t="s">
        <v>242</v>
      </c>
      <c r="H31" s="191">
        <v>1.8083333333333333E-2</v>
      </c>
      <c r="I31" s="191">
        <v>2.7999999999999997E-2</v>
      </c>
      <c r="J31" s="191">
        <v>2.8133333333333333E-2</v>
      </c>
      <c r="K31" s="191">
        <v>2.2499999999999996E-2</v>
      </c>
      <c r="L31" s="191">
        <v>2.6666666666666668E-2</v>
      </c>
    </row>
    <row r="32" spans="2:13" ht="26.45" customHeight="1" x14ac:dyDescent="0.25">
      <c r="B32" s="110" t="s">
        <v>279</v>
      </c>
      <c r="D32" s="118">
        <f>(D28*D31*0.85)/D9</f>
        <v>26.402555506522148</v>
      </c>
    </row>
    <row r="34" spans="1:13" ht="28.5" x14ac:dyDescent="0.2">
      <c r="B34" s="10" t="s">
        <v>173</v>
      </c>
      <c r="C34" s="10"/>
      <c r="D34" s="299">
        <f>SUMPRODUCT(H34:K34,H9:K9)/SUM(H9:K9)</f>
        <v>8.2478416762578957E-2</v>
      </c>
      <c r="F34" s="301" t="s">
        <v>242</v>
      </c>
      <c r="H34" s="192">
        <v>8.4666666666666668E-2</v>
      </c>
      <c r="I34" s="192">
        <v>6.7416666666666666E-2</v>
      </c>
      <c r="J34" s="192">
        <v>6.908333333333333E-2</v>
      </c>
      <c r="K34" s="192">
        <v>6.8283333333333335E-2</v>
      </c>
      <c r="L34" s="98" t="s">
        <v>174</v>
      </c>
    </row>
    <row r="35" spans="1:13" ht="15.05" x14ac:dyDescent="0.25">
      <c r="B35" s="7" t="s">
        <v>175</v>
      </c>
      <c r="D35" s="118">
        <f>D21*D34</f>
        <v>75.570364184933823</v>
      </c>
      <c r="F35" s="301"/>
    </row>
    <row r="36" spans="1:13" ht="14.25" x14ac:dyDescent="0.2">
      <c r="D36" s="223"/>
      <c r="F36" s="301"/>
    </row>
    <row r="37" spans="1:13" s="7" customFormat="1" ht="15.05" x14ac:dyDescent="0.25">
      <c r="B37" s="7" t="s">
        <v>176</v>
      </c>
      <c r="D37" s="118">
        <f>D25+D32+D35</f>
        <v>108.74606522391724</v>
      </c>
      <c r="E37" s="119"/>
      <c r="F37" s="309"/>
      <c r="H37" s="99"/>
      <c r="I37" s="99"/>
      <c r="J37" s="99"/>
      <c r="K37" s="99"/>
      <c r="L37" s="99"/>
    </row>
    <row r="38" spans="1:13" ht="14.25" x14ac:dyDescent="0.2">
      <c r="F38" s="301"/>
    </row>
    <row r="39" spans="1:13" ht="28.5" x14ac:dyDescent="0.2">
      <c r="B39" s="10" t="s">
        <v>177</v>
      </c>
      <c r="C39" s="10"/>
      <c r="D39" s="299">
        <f>1/40*(5.25+(23.25/2))/1.3</f>
        <v>0.32451923076923078</v>
      </c>
      <c r="F39" s="296" t="s">
        <v>240</v>
      </c>
    </row>
    <row r="40" spans="1:13" ht="14.25" x14ac:dyDescent="0.2">
      <c r="D40" s="223"/>
    </row>
    <row r="41" spans="1:13" s="7" customFormat="1" ht="15.05" x14ac:dyDescent="0.25">
      <c r="B41" s="7" t="s">
        <v>176</v>
      </c>
      <c r="D41" s="118">
        <f>D37*D39</f>
        <v>35.290189435646219</v>
      </c>
      <c r="E41" s="119"/>
      <c r="F41" s="119"/>
      <c r="H41" s="99"/>
      <c r="I41" s="99"/>
      <c r="J41" s="99"/>
      <c r="K41" s="99"/>
      <c r="L41" s="99"/>
    </row>
    <row r="43" spans="1:13" s="7" customFormat="1" ht="15.05" x14ac:dyDescent="0.25">
      <c r="B43" s="7" t="s">
        <v>255</v>
      </c>
      <c r="D43" s="118">
        <f>D15+D41</f>
        <v>41.437522768979555</v>
      </c>
      <c r="E43" s="119"/>
      <c r="F43" s="119"/>
      <c r="H43" s="99"/>
      <c r="I43" s="99"/>
      <c r="J43" s="99"/>
      <c r="K43" s="99"/>
      <c r="L43" s="99"/>
    </row>
    <row r="44" spans="1:13" s="7" customFormat="1" ht="15.05" x14ac:dyDescent="0.25">
      <c r="D44" s="118"/>
      <c r="E44" s="119"/>
      <c r="F44" s="119"/>
      <c r="H44" s="99"/>
      <c r="I44" s="99"/>
      <c r="J44" s="99"/>
      <c r="K44" s="99"/>
      <c r="L44" s="99"/>
    </row>
    <row r="45" spans="1:13" x14ac:dyDescent="0.35">
      <c r="B45" s="300" t="s">
        <v>148</v>
      </c>
      <c r="F45" s="391" t="s">
        <v>241</v>
      </c>
    </row>
    <row r="46" spans="1:13" s="7" customFormat="1" ht="15.05" x14ac:dyDescent="0.35">
      <c r="A46" s="36"/>
      <c r="B46" s="93" t="s">
        <v>119</v>
      </c>
      <c r="C46" s="93"/>
      <c r="D46" s="93">
        <f>(1+2.1/100)</f>
        <v>1.0209999999999999</v>
      </c>
      <c r="E46" s="93"/>
      <c r="F46" s="391"/>
      <c r="G46" s="8"/>
      <c r="H46" s="66"/>
      <c r="I46" s="73"/>
      <c r="J46" s="193"/>
      <c r="K46" s="73"/>
      <c r="L46" s="193"/>
      <c r="M46" s="8"/>
    </row>
    <row r="47" spans="1:13" s="7" customFormat="1" ht="15.05" x14ac:dyDescent="0.35">
      <c r="A47" s="36"/>
      <c r="B47" s="93" t="s">
        <v>120</v>
      </c>
      <c r="C47" s="93"/>
      <c r="D47" s="93">
        <f>(1+1.9/100)</f>
        <v>1.0189999999999999</v>
      </c>
      <c r="E47" s="93"/>
      <c r="F47" s="391"/>
      <c r="G47" s="8"/>
      <c r="H47" s="66"/>
      <c r="I47" s="73"/>
      <c r="J47" s="193"/>
      <c r="K47" s="73"/>
      <c r="L47" s="193"/>
      <c r="M47" s="8"/>
    </row>
    <row r="48" spans="1:13" s="7" customFormat="1" ht="15.05" x14ac:dyDescent="0.35">
      <c r="A48" s="36"/>
      <c r="B48" s="93" t="s">
        <v>121</v>
      </c>
      <c r="C48" s="93"/>
      <c r="D48" s="93">
        <f>(1+1.2/100)</f>
        <v>1.012</v>
      </c>
      <c r="E48" s="93"/>
      <c r="F48" s="391"/>
      <c r="G48" s="8"/>
      <c r="H48" s="66"/>
      <c r="I48" s="73"/>
      <c r="J48" s="193"/>
      <c r="K48" s="73"/>
      <c r="L48" s="193"/>
      <c r="M48" s="8"/>
    </row>
    <row r="50" spans="2:4" ht="15.75" thickBot="1" x14ac:dyDescent="0.3">
      <c r="B50" s="7" t="s">
        <v>262</v>
      </c>
      <c r="D50" s="337">
        <f>D43*D46*D47*D48</f>
        <v>43.628895938339433</v>
      </c>
    </row>
    <row r="51" spans="2:4" ht="15.05" thickTop="1" x14ac:dyDescent="0.2"/>
  </sheetData>
  <sheetProtection algorithmName="SHA-512" hashValue="fBK8z9/LwbJiKapDobRrLyVTXM7RNyy7QqKmUwnauJlxhGqqN4Ztuc4r0rmt0UuOYDs11xEUzxbTeTDutmgg3Q==" saltValue="Xxljy6TGHYyYoNLaagmaUw==" spinCount="100000" sheet="1" formatCells="0" formatColumns="0" formatRows="0" insertColumns="0" insertRows="0" deleteColumns="0" deleteRows="0"/>
  <mergeCells count="5">
    <mergeCell ref="F45:F48"/>
    <mergeCell ref="F9:F10"/>
    <mergeCell ref="F19:F21"/>
    <mergeCell ref="F28:F29"/>
    <mergeCell ref="F13:F15"/>
  </mergeCells>
  <pageMargins left="0.7" right="0.7" top="0.75" bottom="0.75" header="0.3" footer="0.3"/>
  <pageSetup scale="58"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zoomScale="130" zoomScaleNormal="130" workbookViewId="0">
      <selection activeCell="B13" sqref="B13"/>
    </sheetView>
  </sheetViews>
  <sheetFormatPr defaultRowHeight="14.15" x14ac:dyDescent="0.35"/>
  <cols>
    <col min="1" max="1" width="13.75" customWidth="1"/>
    <col min="2" max="2" width="24.25" customWidth="1"/>
  </cols>
  <sheetData>
    <row r="1" spans="1:3" x14ac:dyDescent="0.3">
      <c r="A1" t="s">
        <v>61</v>
      </c>
      <c r="B1" t="s">
        <v>67</v>
      </c>
      <c r="C1" t="s">
        <v>76</v>
      </c>
    </row>
    <row r="2" spans="1:3" x14ac:dyDescent="0.3">
      <c r="A2" t="s">
        <v>62</v>
      </c>
      <c r="B2" t="s">
        <v>68</v>
      </c>
      <c r="C2">
        <v>2017</v>
      </c>
    </row>
    <row r="3" spans="1:3" x14ac:dyDescent="0.3">
      <c r="A3" t="s">
        <v>63</v>
      </c>
      <c r="B3" t="s">
        <v>66</v>
      </c>
      <c r="C3">
        <v>2018</v>
      </c>
    </row>
    <row r="4" spans="1:3" x14ac:dyDescent="0.3">
      <c r="C4">
        <v>2019</v>
      </c>
    </row>
    <row r="5" spans="1:3" x14ac:dyDescent="0.3">
      <c r="C5">
        <v>2020</v>
      </c>
    </row>
    <row r="6" spans="1:3" x14ac:dyDescent="0.3">
      <c r="C6">
        <v>2021</v>
      </c>
    </row>
    <row r="7" spans="1:3" x14ac:dyDescent="0.3">
      <c r="C7">
        <v>2022</v>
      </c>
    </row>
    <row r="8" spans="1:3" x14ac:dyDescent="0.3">
      <c r="C8">
        <v>2023</v>
      </c>
    </row>
    <row r="9" spans="1:3" x14ac:dyDescent="0.3">
      <c r="C9">
        <v>2024</v>
      </c>
    </row>
    <row r="10" spans="1:3" x14ac:dyDescent="0.3">
      <c r="C10">
        <v>2025</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Program Integration Document" ma:contentTypeID="0x010100D3D7E942E895E74381A08035005DF55F0100746452D07FFEEF41BFA9A7D9B6C6D6AB" ma:contentTypeVersion="10" ma:contentTypeDescription="" ma:contentTypeScope="" ma:versionID="a3fc97b554835258fb190c5e2dc6ac64">
  <xsd:schema xmlns:xsd="http://www.w3.org/2001/XMLSchema" xmlns:xs="http://www.w3.org/2001/XMLSchema" xmlns:p="http://schemas.microsoft.com/office/2006/metadata/properties" xmlns:ns3="10a25407-13b1-467d-ae96-90df2ec991ce" xmlns:ns4="0f6b4e97-338f-43af-95d6-8ccdbee743d0" targetNamespace="http://schemas.microsoft.com/office/2006/metadata/properties" ma:root="true" ma:fieldsID="a6b023c57f5a275c8d959c07eeddbbdb" ns3:_="" ns4:_="">
    <xsd:import namespace="10a25407-13b1-467d-ae96-90df2ec991ce"/>
    <xsd:import namespace="0f6b4e97-338f-43af-95d6-8ccdbee743d0"/>
    <xsd:element name="properties">
      <xsd:complexType>
        <xsd:sequence>
          <xsd:element name="documentManagement">
            <xsd:complexType>
              <xsd:all>
                <xsd:element ref="ns3:Document_x0020_Date"/>
                <xsd:element ref="ns3:Hydro_x0020_One_x0020_Data_x0020_Classification"/>
                <xsd:element ref="ns3:Topic" minOccurs="0"/>
                <xsd:element ref="ns3:Date_x0020_Issued" minOccurs="0"/>
                <xsd:element ref="ns3:Document_x0020_Type" minOccurs="0"/>
                <xsd:element ref="ns4:DocumentStorageId" minOccurs="0"/>
                <xsd:element ref="ns4:OTOriginalLink" minOccurs="0"/>
                <xsd:element ref="ns4:OTSyncedPermiss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0a25407-13b1-467d-ae96-90df2ec991ce" elementFormDefault="qualified">
    <xsd:import namespace="http://schemas.microsoft.com/office/2006/documentManagement/types"/>
    <xsd:import namespace="http://schemas.microsoft.com/office/infopath/2007/PartnerControls"/>
    <xsd:element name="Document_x0020_Date" ma:index="3" ma:displayName="Document Date" ma:default="[today]" ma:format="DateOnly" ma:internalName="Document_x0020_Date" ma:readOnly="false">
      <xsd:simpleType>
        <xsd:restriction base="dms:DateTime"/>
      </xsd:simpleType>
    </xsd:element>
    <xsd:element name="Hydro_x0020_One_x0020_Data_x0020_Classification" ma:index="4" ma:displayName="Hydro One Data Classification" ma:default="Internal Use (Only Internal information is not for release to the public)" ma:description="Use these options to classify the data you are uploading onto the site. Any questions please contact BIT security team" ma:format="RadioButtons" ma:internalName="Hydro_x0020_One_x0020_Data_x0020_Classification">
      <xsd:simpleType>
        <xsd:restriction base="dms:Choice">
          <xsd:enumeration value="Internal Use (Only Internal information is not for release to the public)"/>
        </xsd:restriction>
      </xsd:simpleType>
    </xsd:element>
    <xsd:element name="Topic" ma:index="11" nillable="true" ma:displayName="Topic" ma:format="Dropdown" ma:internalName="Topic0">
      <xsd:simpleType>
        <xsd:restriction base="dms:Choice">
          <xsd:enumeration value="Bell/Bell Alliant"/>
          <xsd:enumeration value="Generators"/>
          <xsd:enumeration value="LDC"/>
          <xsd:enumeration value="MTO"/>
          <xsd:enumeration value="Municipalities"/>
          <xsd:enumeration value="Telecommunications"/>
          <xsd:enumeration value="Others"/>
        </xsd:restriction>
      </xsd:simpleType>
    </xsd:element>
    <xsd:element name="Date_x0020_Issued" ma:index="12" nillable="true" ma:displayName="Date Issued" ma:format="DateOnly" ma:internalName="Date_x0020_Issued0">
      <xsd:simpleType>
        <xsd:restriction base="dms:DateTime"/>
      </xsd:simpleType>
    </xsd:element>
    <xsd:element name="Document_x0020_Type" ma:index="13" nillable="true" ma:displayName="Document Type" ma:format="Dropdown" ma:internalName="Document_x0020_Type0">
      <xsd:simpleType>
        <xsd:restriction base="dms:Choice">
          <xsd:enumeration value="Agreement"/>
          <xsd:enumeration value="Memo"/>
          <xsd:enumeration value="Policies"/>
          <xsd:enumeration value="Standards"/>
        </xsd:restriction>
      </xsd:simpleType>
    </xsd:element>
  </xsd:schema>
  <xsd:schema xmlns:xsd="http://www.w3.org/2001/XMLSchema" xmlns:xs="http://www.w3.org/2001/XMLSchema" xmlns:dms="http://schemas.microsoft.com/office/2006/documentManagement/types" xmlns:pc="http://schemas.microsoft.com/office/infopath/2007/PartnerControls" targetNamespace="0f6b4e97-338f-43af-95d6-8ccdbee743d0" elementFormDefault="qualified">
    <xsd:import namespace="http://schemas.microsoft.com/office/2006/documentManagement/types"/>
    <xsd:import namespace="http://schemas.microsoft.com/office/infopath/2007/PartnerControls"/>
    <xsd:element name="DocumentStorageId" ma:index="14" nillable="true" ma:displayName="DocumentStorageId" ma:hidden="true" ma:internalName="DocumentStorageId" ma:readOnly="true">
      <xsd:simpleType>
        <xsd:restriction base="dms:Text"/>
      </xsd:simpleType>
    </xsd:element>
    <xsd:element name="OTOriginalLink" ma:index="15" nillable="true" ma:displayName="OTOriginalLink" ma:hidden="true" ma:internalName="OTOriginalLink" ma:readOnly="true">
      <xsd:simpleType>
        <xsd:restriction base="dms:Note"/>
      </xsd:simpleType>
    </xsd:element>
    <xsd:element name="OTSyncedPermission" ma:index="16" nillable="true" ma:displayName="OTSyncedPermission" ma:hidden="true" ma:internalName="OTSyncedPermission"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ma:index="2" ma:displayName="Author"/>
        <xsd:element ref="dcterms:created" minOccurs="0" maxOccurs="1"/>
        <xsd:element ref="dc:identifier" minOccurs="0" maxOccurs="1"/>
        <xsd:element name="contentType" minOccurs="0" maxOccurs="1" type="xsd:string" ma:index="9"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OTSyncedPermission xmlns="0f6b4e97-338f-43af-95d6-8ccdbee743d0">false</OTSyncedPermission>
    <OTOriginalLink xmlns="0f6b4e97-338f-43af-95d6-8ccdbee743d0" xsi:nil="true"/>
    <DocumentStorageId xmlns="0f6b4e97-338f-43af-95d6-8ccdbee743d0" xsi:nil="true"/>
    <Document_x0020_Type xmlns="10a25407-13b1-467d-ae96-90df2ec991ce" xsi:nil="true"/>
    <Hydro_x0020_One_x0020_Data_x0020_Classification xmlns="10a25407-13b1-467d-ae96-90df2ec991ce">Internal Use (Only Internal information is not for release to the public)</Hydro_x0020_One_x0020_Data_x0020_Classification>
    <Topic xmlns="10a25407-13b1-467d-ae96-90df2ec991ce" xsi:nil="true"/>
    <Document_x0020_Date xmlns="10a25407-13b1-467d-ae96-90df2ec991ce">2018-05-25T14:45:11+00:00</Document_x0020_Date>
    <Date_x0020_Issued xmlns="10a25407-13b1-467d-ae96-90df2ec991ce" xsi:nil="true"/>
  </documentManagement>
</p:properties>
</file>

<file path=customXml/itemProps1.xml><?xml version="1.0" encoding="utf-8"?>
<ds:datastoreItem xmlns:ds="http://schemas.openxmlformats.org/officeDocument/2006/customXml" ds:itemID="{40CA86AB-0531-46A9-8E1F-35CCAF0A464B}">
  <ds:schemaRefs>
    <ds:schemaRef ds:uri="http://schemas.microsoft.com/sharepoint/v3/contenttype/forms"/>
  </ds:schemaRefs>
</ds:datastoreItem>
</file>

<file path=customXml/itemProps2.xml><?xml version="1.0" encoding="utf-8"?>
<ds:datastoreItem xmlns:ds="http://schemas.openxmlformats.org/officeDocument/2006/customXml" ds:itemID="{3B001ADB-4A95-4F2C-B566-A7FAE7DC364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0a25407-13b1-467d-ae96-90df2ec991ce"/>
    <ds:schemaRef ds:uri="0f6b4e97-338f-43af-95d6-8ccdbee743d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CADE24A8-3D73-4452-B2DE-79D5728260FB}">
  <ds:schemaRefs>
    <ds:schemaRef ds:uri="http://purl.org/dc/dcmitype/"/>
    <ds:schemaRef ds:uri="http://purl.org/dc/terms/"/>
    <ds:schemaRef ds:uri="0f6b4e97-338f-43af-95d6-8ccdbee743d0"/>
    <ds:schemaRef ds:uri="http://schemas.microsoft.com/office/2006/documentManagement/types"/>
    <ds:schemaRef ds:uri="http://www.w3.org/XML/1998/namespace"/>
    <ds:schemaRef ds:uri="10a25407-13b1-467d-ae96-90df2ec991ce"/>
    <ds:schemaRef ds:uri="http://purl.org/dc/elements/1.1/"/>
    <ds:schemaRef ds:uri="http://schemas.microsoft.com/office/infopath/2007/PartnerControls"/>
    <ds:schemaRef ds:uri="http://schemas.openxmlformats.org/package/2006/metadata/core-properties"/>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9</vt:i4>
      </vt:variant>
      <vt:variant>
        <vt:lpstr>Named Ranges</vt:lpstr>
      </vt:variant>
      <vt:variant>
        <vt:i4>2</vt:i4>
      </vt:variant>
    </vt:vector>
  </HeadingPairs>
  <TitlesOfParts>
    <vt:vector size="11" baseType="lpstr">
      <vt:lpstr>LDC Info</vt:lpstr>
      <vt:lpstr>Definitions</vt:lpstr>
      <vt:lpstr>1. Summary Tab</vt:lpstr>
      <vt:lpstr>2. Attacher and Pole Data</vt:lpstr>
      <vt:lpstr>3. Direct Costs</vt:lpstr>
      <vt:lpstr>4. Indirect Costs</vt:lpstr>
      <vt:lpstr>4-a. Power Deduction Factor</vt:lpstr>
      <vt:lpstr>Appendix. Provincial Rate</vt:lpstr>
      <vt:lpstr>Drop Down List</vt:lpstr>
      <vt:lpstr>Definitions!Print_Area</vt:lpstr>
      <vt:lpstr>'LDC Info'!Print_Area</vt:lpstr>
    </vt:vector>
  </TitlesOfParts>
  <Company>OEB</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Pole Attachment Work Form_version1_2018 04 30</dc:title>
  <dc:creator>Judy But</dc:creator>
  <cp:lastModifiedBy>Archer, James</cp:lastModifiedBy>
  <cp:lastPrinted>2017-12-19T14:43:44Z</cp:lastPrinted>
  <dcterms:created xsi:type="dcterms:W3CDTF">2017-07-06T17:25:43Z</dcterms:created>
  <dcterms:modified xsi:type="dcterms:W3CDTF">2018-05-28T20:55:21Z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0x010100D3D7E942E895E74381A08035005DF55F0100746452D07FFEEF41BFA9A7D9B6C6D6AB</vt:lpwstr>
  </property>
</Properties>
</file>