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activeTab="1"/>
  </bookViews>
  <sheets>
    <sheet name="Instructions" sheetId="2" r:id="rId1"/>
    <sheet name="GA Analysis " sheetId="4" r:id="rId2"/>
    <sheet name="Non-RPP Consum Data Don't use" sheetId="5" state="hidden" r:id="rId3"/>
  </sheets>
  <externalReferences>
    <externalReference r:id="rId4"/>
  </externalReferences>
  <definedNames>
    <definedName name="GARate" localSheetId="1">#REF!</definedName>
    <definedName name="GARate">#REF!</definedName>
    <definedName name="listdata">'[1]4. Billing Det. for Def-Var'!#REF!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O45" i="4" l="1"/>
  <c r="E67" i="4" l="1"/>
  <c r="E66" i="4"/>
  <c r="D79" i="4"/>
  <c r="D24" i="4"/>
  <c r="F25" i="5"/>
  <c r="E20" i="5"/>
  <c r="D20" i="5"/>
  <c r="F30" i="5" l="1"/>
  <c r="E17" i="5"/>
  <c r="D17" i="5"/>
  <c r="E21" i="5"/>
  <c r="D21" i="5"/>
  <c r="F21" i="5" s="1"/>
  <c r="E22" i="5"/>
  <c r="B15" i="5"/>
  <c r="B12" i="5"/>
  <c r="B9" i="5"/>
  <c r="B6" i="5"/>
  <c r="F20" i="5" l="1"/>
  <c r="F29" i="5" s="1"/>
  <c r="D22" i="5"/>
  <c r="F22" i="5" s="1"/>
  <c r="F27" i="5" s="1"/>
  <c r="F31" i="5" l="1"/>
  <c r="F32" i="5" s="1"/>
  <c r="L48" i="4" l="1"/>
  <c r="L49" i="4"/>
  <c r="L50" i="4"/>
  <c r="L51" i="4"/>
  <c r="L52" i="4"/>
  <c r="L53" i="4"/>
  <c r="L54" i="4"/>
  <c r="L55" i="4"/>
  <c r="L56" i="4"/>
  <c r="L57" i="4"/>
  <c r="L58" i="4"/>
  <c r="L47" i="4"/>
  <c r="I58" i="4"/>
  <c r="I57" i="4"/>
  <c r="I56" i="4"/>
  <c r="I55" i="4"/>
  <c r="I54" i="4"/>
  <c r="I53" i="4"/>
  <c r="I52" i="4"/>
  <c r="I51" i="4"/>
  <c r="I50" i="4"/>
  <c r="I49" i="4"/>
  <c r="I48" i="4"/>
  <c r="I47" i="4"/>
  <c r="M48" i="4" l="1"/>
  <c r="M49" i="4"/>
  <c r="M50" i="4"/>
  <c r="M51" i="4"/>
  <c r="M52" i="4"/>
  <c r="M54" i="4"/>
  <c r="M55" i="4"/>
  <c r="M56" i="4"/>
  <c r="M57" i="4"/>
  <c r="M58" i="4"/>
  <c r="D21" i="4"/>
  <c r="C44" i="4"/>
  <c r="F88" i="4" l="1"/>
  <c r="G88" i="4" s="1"/>
  <c r="I88" i="4" s="1"/>
  <c r="F89" i="4"/>
  <c r="G89" i="4" s="1"/>
  <c r="F90" i="4"/>
  <c r="G90" i="4" s="1"/>
  <c r="F91" i="4"/>
  <c r="G91" i="4" s="1"/>
  <c r="G92" i="4" l="1"/>
  <c r="F51" i="4" l="1"/>
  <c r="F52" i="4"/>
  <c r="J52" i="4" s="1"/>
  <c r="F54" i="4"/>
  <c r="H54" i="4" s="1"/>
  <c r="F58" i="4"/>
  <c r="F56" i="4"/>
  <c r="J56" i="4" s="1"/>
  <c r="F57" i="4"/>
  <c r="I91" i="4"/>
  <c r="I90" i="4"/>
  <c r="I89" i="4"/>
  <c r="D92" i="4"/>
  <c r="F92" i="4"/>
  <c r="J51" i="4" l="1"/>
  <c r="F55" i="4"/>
  <c r="J55" i="4" s="1"/>
  <c r="H58" i="4"/>
  <c r="F50" i="4"/>
  <c r="H50" i="4" s="1"/>
  <c r="F49" i="4"/>
  <c r="H49" i="4" s="1"/>
  <c r="F48" i="4"/>
  <c r="J54" i="4"/>
  <c r="K54" i="4" s="1"/>
  <c r="H57" i="4"/>
  <c r="J57" i="4"/>
  <c r="J58" i="4"/>
  <c r="H52" i="4"/>
  <c r="K52" i="4" s="1"/>
  <c r="H56" i="4"/>
  <c r="K56" i="4" s="1"/>
  <c r="H51" i="4"/>
  <c r="K51" i="4" s="1"/>
  <c r="J48" i="4" l="1"/>
  <c r="H55" i="4"/>
  <c r="K55" i="4" s="1"/>
  <c r="J50" i="4"/>
  <c r="K50" i="4" s="1"/>
  <c r="K58" i="4"/>
  <c r="J49" i="4"/>
  <c r="K49" i="4" s="1"/>
  <c r="H48" i="4"/>
  <c r="K57" i="4"/>
  <c r="K48" i="4" l="1"/>
  <c r="C92" i="4"/>
  <c r="H92" i="4" l="1"/>
  <c r="E92" i="4" l="1"/>
  <c r="M47" i="4" l="1"/>
  <c r="E59" i="4"/>
  <c r="M53" i="4"/>
  <c r="D59" i="4"/>
  <c r="F53" i="4" l="1"/>
  <c r="F47" i="4" l="1"/>
  <c r="F59" i="4" s="1"/>
  <c r="C59" i="4"/>
  <c r="H53" i="4"/>
  <c r="J53" i="4"/>
  <c r="J47" i="4" l="1"/>
  <c r="J59" i="4" s="1"/>
  <c r="H47" i="4"/>
  <c r="H59" i="4" s="1"/>
  <c r="K53" i="4"/>
  <c r="K47" i="4" l="1"/>
  <c r="K59" i="4" s="1"/>
  <c r="D80" i="4" s="1"/>
  <c r="D81" i="4" s="1"/>
  <c r="D82" i="4" s="1"/>
  <c r="E82" i="4" s="1"/>
  <c r="D22" i="4" l="1"/>
  <c r="F25" i="4" l="1"/>
  <c r="F26" i="4"/>
  <c r="F24" i="4"/>
  <c r="F23" i="4"/>
</calcChain>
</file>

<file path=xl/sharedStrings.xml><?xml version="1.0" encoding="utf-8"?>
<sst xmlns="http://schemas.openxmlformats.org/spreadsheetml/2006/main" count="263" uniqueCount="195">
  <si>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</si>
  <si>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</si>
  <si>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</si>
  <si>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</si>
  <si>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</si>
  <si>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</si>
  <si>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</si>
  <si>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</si>
  <si>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</si>
  <si>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</si>
  <si>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</si>
  <si>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</si>
  <si>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</si>
  <si>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</si>
  <si>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</si>
  <si>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</si>
  <si>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</si>
  <si>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</si>
  <si>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</si>
  <si>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</si>
  <si>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</si>
  <si>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</si>
  <si>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</si>
  <si>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</si>
  <si>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</si>
  <si>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</si>
  <si>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</si>
  <si>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</si>
  <si>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</si>
  <si>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</si>
  <si>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</si>
  <si>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</si>
  <si>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</si>
  <si>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</si>
  <si>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</si>
  <si>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</si>
  <si>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</si>
  <si>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</si>
  <si>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</si>
  <si>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</si>
  <si>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</si>
  <si>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</si>
  <si>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</si>
  <si>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</si>
  <si>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</si>
  <si>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</si>
  <si>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</si>
  <si>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</si>
  <si>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</si>
  <si>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</si>
  <si>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</si>
  <si>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</si>
  <si>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</si>
  <si>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</si>
  <si>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</si>
  <si>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</si>
  <si>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</si>
  <si>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</si>
  <si>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</si>
  <si>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</si>
  <si>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</si>
  <si>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</si>
  <si>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</si>
  <si>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</si>
  <si>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</si>
  <si>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</si>
  <si>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</si>
  <si>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</si>
  <si>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</si>
  <si>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</si>
  <si>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</si>
  <si>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</si>
  <si>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</si>
  <si>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</si>
  <si>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</si>
  <si>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</si>
  <si>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</si>
  <si>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</si>
  <si>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</si>
  <si>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</si>
  <si>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</si>
  <si>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</si>
  <si>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</si>
  <si>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</si>
  <si>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</si>
  <si>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</si>
  <si>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</si>
  <si>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</si>
  <si>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</si>
  <si>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</si>
  <si>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</si>
  <si>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</si>
  <si>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</si>
  <si>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</si>
  <si>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</si>
  <si>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</si>
  <si>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</si>
  <si>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</si>
  <si>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</si>
  <si>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</si>
  <si>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</si>
  <si>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</si>
  <si>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</si>
  <si>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</si>
  <si>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</si>
  <si>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</si>
  <si>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</si>
  <si>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</si>
  <si>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</si>
  <si>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</si>
  <si>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</si>
  <si>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</si>
  <si>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</si>
  <si>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</si>
  <si>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</si>
  <si>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</si>
  <si>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</si>
  <si>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</si>
  <si>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</si>
  <si>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</si>
  <si>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</si>
  <si>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</si>
  <si>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</si>
  <si>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</si>
  <si>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</si>
  <si>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</si>
  <si>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</si>
  <si>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</si>
  <si>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</si>
  <si>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</si>
  <si>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</si>
  <si>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</si>
  <si>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</si>
  <si>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</si>
  <si>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</si>
  <si>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</si>
  <si>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</si>
  <si>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</si>
  <si>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</si>
  <si>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</si>
  <si>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</si>
  <si>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</si>
  <si>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</si>
  <si>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</si>
  <si>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</si>
  <si>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</si>
  <si>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</si>
  <si>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</si>
  <si>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</si>
  <si>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</si>
  <si>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</si>
  <si>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</si>
  <si>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</si>
  <si>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</si>
  <si>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</si>
  <si>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</si>
  <si>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</si>
  <si>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</si>
  <si>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</si>
  <si>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</si>
  <si>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</si>
  <si>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</si>
  <si>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</si>
  <si>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No prior year end unbilled to actual revenue differences booked in current year</t>
  </si>
  <si>
    <t>No current year end unbilled to actual revenue differences booked in the following year</t>
  </si>
  <si>
    <t>No difference between prior year accrual to forecast from long term load transfers</t>
  </si>
  <si>
    <t>No difference between current year accrual to forecast from long term load transfers</t>
  </si>
  <si>
    <t xml:space="preserve">Insignificant amount relating to Class A customers </t>
  </si>
  <si>
    <t>Not a reconciling item</t>
  </si>
  <si>
    <t>No significant prior period billing adjustments</t>
  </si>
  <si>
    <t>Transition Customers - Non-loss Adjusted Billing Determinants by Customer</t>
  </si>
  <si>
    <t>Customer</t>
  </si>
  <si>
    <t>Rate Class</t>
  </si>
  <si>
    <t>January to June</t>
  </si>
  <si>
    <t>July to December</t>
  </si>
  <si>
    <t>Customer 1</t>
  </si>
  <si>
    <t>GENERAL SERVICE 700 TO 4,999 KW SERVICE CLASSIFICATION</t>
  </si>
  <si>
    <t>kW</t>
  </si>
  <si>
    <t>Class A/B</t>
  </si>
  <si>
    <t>B</t>
  </si>
  <si>
    <t>Customer 2</t>
  </si>
  <si>
    <t>Customer 3</t>
  </si>
  <si>
    <t>Customer 4</t>
  </si>
  <si>
    <t>Class A</t>
  </si>
  <si>
    <t>Calss B</t>
  </si>
  <si>
    <t>Total 2016</t>
  </si>
  <si>
    <t>Class B</t>
  </si>
  <si>
    <t>Trasition to</t>
  </si>
  <si>
    <t>Total Non RPP</t>
  </si>
  <si>
    <t>Per IRM</t>
  </si>
  <si>
    <t>CC</t>
  </si>
  <si>
    <t>Total</t>
  </si>
  <si>
    <t>From 2018 IRM</t>
  </si>
  <si>
    <t>Total kWh</t>
  </si>
  <si>
    <t>Total Non-RPP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</si>
</sst>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_);_(* \(#,##0.00\);_(* &quot;-&quot;??_);_(@_)"/>
  </numFmts>
  <fonts count="2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11"/>
      <color rgb="FFFF000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rgb="FF333333"/>
      <name val="Whitney SSm A"/>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4F4F4"/>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rgb="FFD7D7D7"/>
      </bottom>
      <diagonal/>
    </border>
  </borders>
  <cellStyleXfs count="7">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cellStyleXfs>
  <cellXfs count="19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5"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5"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5" fontId="6" fillId="0" borderId="12" xfId="1" applyNumberFormat="1" applyFont="1" applyBorder="1"/>
    <xf numFmtId="165" fontId="7" fillId="4" borderId="2" xfId="1" applyNumberFormat="1" applyFont="1" applyFill="1" applyBorder="1"/>
    <xf numFmtId="165"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6" fontId="2" fillId="0" borderId="0" xfId="0" applyNumberFormat="1" applyFont="1"/>
    <xf numFmtId="10" fontId="2" fillId="0" borderId="0" xfId="4" applyNumberFormat="1" applyFont="1"/>
    <xf numFmtId="44" fontId="2" fillId="2" borderId="2" xfId="1" applyFont="1" applyFill="1" applyBorder="1"/>
    <xf numFmtId="167" fontId="7" fillId="2" borderId="24" xfId="5" applyNumberFormat="1" applyFont="1" applyFill="1" applyBorder="1" applyAlignment="1">
      <alignment horizontal="center" vertical="center"/>
    </xf>
    <xf numFmtId="0" fontId="19" fillId="0" borderId="0" xfId="0" applyFont="1"/>
    <xf numFmtId="0" fontId="17" fillId="0" borderId="3" xfId="0" applyFont="1" applyBorder="1" applyAlignment="1">
      <alignment horizontal="center"/>
    </xf>
    <xf numFmtId="0" fontId="17" fillId="0" borderId="24" xfId="0" applyFont="1" applyBorder="1" applyAlignment="1">
      <alignment horizontal="center"/>
    </xf>
    <xf numFmtId="0" fontId="17" fillId="0" borderId="2" xfId="0" applyFont="1" applyBorder="1" applyAlignment="1">
      <alignment horizontal="center"/>
    </xf>
    <xf numFmtId="0" fontId="0" fillId="0" borderId="3" xfId="0" applyBorder="1" applyAlignment="1">
      <alignment horizontal="left" vertical="top"/>
    </xf>
    <xf numFmtId="0" fontId="0" fillId="3" borderId="2" xfId="0" applyFill="1" applyBorder="1" applyProtection="1">
      <protection locked="0"/>
    </xf>
    <xf numFmtId="0" fontId="0" fillId="0" borderId="3" xfId="0" applyBorder="1" applyAlignment="1">
      <alignment horizontal="right"/>
    </xf>
    <xf numFmtId="167" fontId="0" fillId="2" borderId="2" xfId="6" applyNumberFormat="1" applyFont="1" applyFill="1" applyBorder="1" applyProtection="1">
      <protection locked="0"/>
    </xf>
    <xf numFmtId="0" fontId="0" fillId="0" borderId="25" xfId="0" applyBorder="1" applyAlignment="1">
      <alignment horizontal="left" vertical="top"/>
    </xf>
    <xf numFmtId="0" fontId="18" fillId="0" borderId="3" xfId="0" applyFont="1" applyFill="1" applyBorder="1"/>
    <xf numFmtId="0" fontId="0" fillId="0" borderId="25" xfId="0" applyBorder="1" applyAlignment="1">
      <alignment horizontal="right"/>
    </xf>
    <xf numFmtId="0" fontId="0" fillId="0" borderId="24" xfId="0" applyBorder="1" applyAlignment="1">
      <alignment vertical="top"/>
    </xf>
    <xf numFmtId="0" fontId="0" fillId="0" borderId="2" xfId="0" applyFill="1" applyBorder="1"/>
    <xf numFmtId="0" fontId="0" fillId="0" borderId="24" xfId="0" applyBorder="1" applyAlignment="1">
      <alignment horizontal="right"/>
    </xf>
    <xf numFmtId="0" fontId="0" fillId="3" borderId="2" xfId="0" applyFill="1" applyBorder="1" applyAlignment="1" applyProtection="1">
      <alignment horizontal="center"/>
      <protection locked="0"/>
    </xf>
    <xf numFmtId="167" fontId="0" fillId="0" borderId="0" xfId="0" applyNumberFormat="1"/>
    <xf numFmtId="43" fontId="0" fillId="0" borderId="0" xfId="0" applyNumberFormat="1"/>
    <xf numFmtId="0" fontId="16" fillId="0" borderId="0" xfId="0" applyFont="1"/>
    <xf numFmtId="0" fontId="0" fillId="5" borderId="0" xfId="0" applyFill="1"/>
    <xf numFmtId="167" fontId="0" fillId="5" borderId="0" xfId="0" applyNumberFormat="1" applyFill="1"/>
    <xf numFmtId="0" fontId="0" fillId="5" borderId="0" xfId="0" applyFill="1" applyBorder="1" applyAlignment="1">
      <alignment horizontal="right"/>
    </xf>
    <xf numFmtId="43" fontId="0" fillId="5" borderId="0" xfId="5" applyFont="1" applyFill="1"/>
    <xf numFmtId="43" fontId="0" fillId="5" borderId="0" xfId="0" applyNumberFormat="1" applyFill="1"/>
    <xf numFmtId="0" fontId="0" fillId="6" borderId="0" xfId="0" applyFill="1"/>
    <xf numFmtId="43" fontId="17" fillId="6" borderId="0" xfId="0" applyNumberFormat="1" applyFont="1" applyFill="1"/>
    <xf numFmtId="43" fontId="0" fillId="6" borderId="0" xfId="0" applyNumberFormat="1" applyFill="1"/>
    <xf numFmtId="0" fontId="20" fillId="8" borderId="26" xfId="0" applyFont="1" applyFill="1" applyBorder="1" applyAlignment="1">
      <alignment vertical="top" wrapText="1" indent="1"/>
    </xf>
    <xf numFmtId="0" fontId="20" fillId="7" borderId="26" xfId="0" applyFont="1" applyFill="1" applyBorder="1" applyAlignment="1">
      <alignment vertical="top" wrapText="1" indent="1"/>
    </xf>
    <xf numFmtId="165" fontId="2" fillId="0" borderId="0" xfId="4"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17" fillId="0" borderId="9" xfId="0" applyFont="1" applyFill="1" applyBorder="1" applyAlignment="1">
      <alignment horizontal="center"/>
    </xf>
    <xf numFmtId="0" fontId="0" fillId="0" borderId="1" xfId="0" applyBorder="1" applyAlignment="1">
      <alignment horizontal="center"/>
    </xf>
    <xf numFmtId="0" fontId="17" fillId="0" borderId="3" xfId="0" applyFont="1" applyBorder="1" applyAlignment="1">
      <alignment horizontal="center"/>
    </xf>
    <xf numFmtId="0" fontId="17" fillId="0" borderId="24" xfId="0" applyFont="1" applyBorder="1" applyAlignment="1">
      <alignment horizontal="center"/>
    </xf>
  </cellXfs>
  <cellStyles count="7">
    <cellStyle name="Comma" xfId="5" builtinId="3"/>
    <cellStyle name="Comma 2 2" xfId="6"/>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not on a calendar month basis for all customers, so Brampton RZ weights on days from one month to the next approciately.</a:t>
          </a:r>
          <a:endParaRPr lang="en-CA">
            <a:effectLst/>
          </a:endParaRPr>
        </a:p>
        <a:p>
          <a:r>
            <a:rPr lang="en-CA" sz="1100" baseline="0">
              <a:solidFill>
                <a:schemeClr val="dk1"/>
              </a:solidFill>
              <a:effectLst/>
              <a:latin typeface="+mn-lt"/>
              <a:ea typeface="+mn-ea"/>
              <a:cs typeface="+mn-cs"/>
            </a:rPr>
            <a:t>Brampton RZ confirms that the GA rate used is applied consistently for all billing and unbilled revenue transactions for non-RPP Class B customers in each customer class.</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B%20Filings\2018\2018%20IRM\2018%20IRM%20Rate%20Generator%20Model%20-%20V1.0%20-%20HOBNI%20Jul%2024,%2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13" zoomScaleNormal="100" zoomScaleSheetLayoutView="85" workbookViewId="0">
      <selection activeCell="A14" sqref="A14:C14"/>
    </sheetView>
  </sheetViews>
  <sheetFormatPr defaultColWidth="9.109375" defaultRowHeight="15"/>
  <cols>
    <col min="1" max="1" width="5.5546875" style="41" customWidth="1"/>
    <col min="2" max="2" width="16.109375" style="81" customWidth="1"/>
    <col min="3" max="3" width="164.5546875" style="39" customWidth="1"/>
    <col min="4" max="16384" width="9.109375" style="39"/>
  </cols>
  <sheetData>
    <row r="10" spans="1:3" ht="15.6">
      <c r="C10" s="134" t="s">
        <v>161</v>
      </c>
    </row>
    <row r="11" spans="1:3" ht="15.6">
      <c r="A11" s="42" t="s">
        <v>122</v>
      </c>
    </row>
    <row r="13" spans="1:3" ht="15.6">
      <c r="A13" s="43" t="s">
        <v>31</v>
      </c>
    </row>
    <row r="14" spans="1:3" ht="34.5" customHeight="1">
      <c r="A14" s="169" t="s">
        <v>154</v>
      </c>
      <c r="B14" s="169"/>
      <c r="C14" s="169"/>
    </row>
    <row r="16" spans="1:3" ht="15.6">
      <c r="A16" s="43" t="s">
        <v>46</v>
      </c>
    </row>
    <row r="17" spans="1:26">
      <c r="A17" s="41" t="s">
        <v>47</v>
      </c>
    </row>
    <row r="18" spans="1:26" ht="33" customHeight="1">
      <c r="A18" s="171" t="s">
        <v>85</v>
      </c>
      <c r="B18" s="171"/>
      <c r="C18" s="171"/>
    </row>
    <row r="20" spans="1:26">
      <c r="A20" s="41">
        <v>1</v>
      </c>
      <c r="B20" s="168" t="s">
        <v>140</v>
      </c>
      <c r="C20" s="168"/>
    </row>
    <row r="21" spans="1:26">
      <c r="B21" s="130"/>
      <c r="C21" s="130"/>
    </row>
    <row r="23" spans="1:26" ht="31.5" customHeight="1">
      <c r="A23" s="41">
        <v>2</v>
      </c>
      <c r="B23" s="169" t="s">
        <v>86</v>
      </c>
      <c r="C23" s="169"/>
    </row>
    <row r="24" spans="1:26">
      <c r="B24" s="129"/>
      <c r="C24" s="129"/>
    </row>
    <row r="26" spans="1:26">
      <c r="A26" s="41">
        <v>3</v>
      </c>
      <c r="B26" s="170" t="s">
        <v>109</v>
      </c>
      <c r="C26" s="170"/>
    </row>
    <row r="27" spans="1:26" ht="32.25" customHeight="1">
      <c r="B27" s="169" t="s">
        <v>117</v>
      </c>
      <c r="C27" s="169"/>
    </row>
    <row r="28" spans="1:26" ht="63" customHeight="1">
      <c r="B28" s="169" t="s">
        <v>129</v>
      </c>
      <c r="C28" s="169"/>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c r="B29" s="169" t="s">
        <v>118</v>
      </c>
      <c r="C29" s="169"/>
      <c r="D29" s="44"/>
      <c r="E29" s="40"/>
      <c r="F29" s="40"/>
      <c r="G29" s="40"/>
      <c r="H29" s="40"/>
      <c r="I29" s="40"/>
      <c r="J29" s="40"/>
      <c r="K29" s="40"/>
      <c r="L29" s="40"/>
      <c r="M29" s="40"/>
      <c r="N29" s="40"/>
      <c r="O29" s="40"/>
      <c r="P29" s="40"/>
      <c r="Q29" s="40"/>
      <c r="R29" s="40"/>
      <c r="S29" s="40"/>
      <c r="T29" s="40"/>
      <c r="U29" s="40"/>
      <c r="V29" s="40"/>
      <c r="W29" s="40"/>
      <c r="X29" s="40"/>
      <c r="Y29" s="40"/>
      <c r="Z29" s="40"/>
    </row>
    <row r="30" spans="1:26">
      <c r="B30" s="84" t="s">
        <v>43</v>
      </c>
    </row>
    <row r="31" spans="1:26">
      <c r="B31" s="84"/>
    </row>
    <row r="32" spans="1:26">
      <c r="B32" s="84"/>
    </row>
    <row r="33" spans="1:3" ht="35.25" customHeight="1">
      <c r="A33" s="169" t="s">
        <v>155</v>
      </c>
      <c r="B33" s="169"/>
      <c r="C33" s="169"/>
    </row>
    <row r="34" spans="1:3">
      <c r="B34" s="129"/>
      <c r="C34" s="129"/>
    </row>
    <row r="35" spans="1:3">
      <c r="B35" s="83"/>
    </row>
    <row r="36" spans="1:3">
      <c r="A36" s="41">
        <v>4</v>
      </c>
      <c r="B36" s="170" t="s">
        <v>141</v>
      </c>
      <c r="C36" s="170"/>
    </row>
    <row r="37" spans="1:3" ht="78.75" customHeight="1">
      <c r="B37" s="169" t="s">
        <v>142</v>
      </c>
      <c r="C37" s="169"/>
    </row>
    <row r="38" spans="1:3" ht="65.25" customHeight="1">
      <c r="B38" s="169" t="s">
        <v>124</v>
      </c>
      <c r="C38" s="169"/>
    </row>
    <row r="39" spans="1:3" ht="31.5" customHeight="1">
      <c r="B39" s="169" t="s">
        <v>123</v>
      </c>
      <c r="C39" s="169"/>
    </row>
    <row r="40" spans="1:3" ht="30" customHeight="1">
      <c r="B40" s="169" t="s">
        <v>125</v>
      </c>
      <c r="C40" s="169"/>
    </row>
    <row r="41" spans="1:3">
      <c r="B41" s="129"/>
      <c r="C41" s="129"/>
    </row>
    <row r="42" spans="1:3" ht="47.25" customHeight="1">
      <c r="B42" s="88" t="s">
        <v>110</v>
      </c>
      <c r="C42" s="40" t="s">
        <v>87</v>
      </c>
    </row>
    <row r="43" spans="1:3" ht="33.75" customHeight="1">
      <c r="B43" s="88" t="s">
        <v>112</v>
      </c>
      <c r="C43" s="40" t="s">
        <v>111</v>
      </c>
    </row>
    <row r="44" spans="1:3" ht="15.6">
      <c r="B44" s="88" t="s">
        <v>115</v>
      </c>
      <c r="C44" s="40" t="s">
        <v>113</v>
      </c>
    </row>
    <row r="45" spans="1:3" ht="15.6">
      <c r="B45" s="89" t="s">
        <v>116</v>
      </c>
      <c r="C45" s="82" t="s">
        <v>114</v>
      </c>
    </row>
    <row r="46" spans="1:3" ht="15.6">
      <c r="B46" s="86"/>
      <c r="C46" s="82"/>
    </row>
    <row r="48" spans="1:3">
      <c r="A48" s="41">
        <v>5</v>
      </c>
      <c r="B48" s="87" t="s">
        <v>119</v>
      </c>
    </row>
    <row r="49" spans="2:3" ht="29.25" customHeight="1">
      <c r="B49" s="169" t="s">
        <v>135</v>
      </c>
      <c r="C49" s="169"/>
    </row>
    <row r="51" spans="2:3" ht="30" customHeight="1">
      <c r="B51" s="169" t="s">
        <v>120</v>
      </c>
      <c r="C51" s="169"/>
    </row>
    <row r="52" spans="2:3" ht="30" customHeight="1">
      <c r="B52" s="169" t="s">
        <v>88</v>
      </c>
      <c r="C52" s="169"/>
    </row>
    <row r="53" spans="2:3">
      <c r="B53" s="129"/>
      <c r="C53" s="129"/>
    </row>
    <row r="54" spans="2:3">
      <c r="B54" s="132" t="s">
        <v>89</v>
      </c>
    </row>
    <row r="55" spans="2:3">
      <c r="B55" s="90" t="s">
        <v>90</v>
      </c>
      <c r="C55" s="40" t="s">
        <v>91</v>
      </c>
    </row>
    <row r="56" spans="2:3" ht="45.6">
      <c r="B56" s="90"/>
      <c r="C56" s="40" t="s">
        <v>156</v>
      </c>
    </row>
    <row r="57" spans="2:3">
      <c r="B57" s="90"/>
      <c r="C57" s="39" t="s">
        <v>92</v>
      </c>
    </row>
    <row r="58" spans="2:3">
      <c r="B58" s="90"/>
      <c r="C58" s="39" t="s">
        <v>93</v>
      </c>
    </row>
    <row r="59" spans="2:3" ht="21" customHeight="1">
      <c r="B59" s="91" t="s">
        <v>96</v>
      </c>
      <c r="C59" s="39" t="s">
        <v>95</v>
      </c>
    </row>
    <row r="60" spans="2:3" ht="18.75" customHeight="1">
      <c r="B60" s="91"/>
      <c r="C60" s="40" t="s">
        <v>94</v>
      </c>
    </row>
    <row r="61" spans="2:3">
      <c r="B61" s="91"/>
      <c r="C61" s="39" t="s">
        <v>97</v>
      </c>
    </row>
    <row r="62" spans="2:3">
      <c r="B62" s="91"/>
      <c r="C62" s="39" t="s">
        <v>98</v>
      </c>
    </row>
    <row r="63" spans="2:3">
      <c r="B63" s="91" t="s">
        <v>100</v>
      </c>
      <c r="C63" s="39" t="s">
        <v>99</v>
      </c>
    </row>
    <row r="64" spans="2:3" ht="45">
      <c r="B64" s="91"/>
      <c r="C64" s="129" t="s">
        <v>101</v>
      </c>
    </row>
    <row r="65" spans="1:3">
      <c r="B65" s="91"/>
      <c r="C65" s="39" t="s">
        <v>102</v>
      </c>
    </row>
    <row r="66" spans="1:3">
      <c r="B66" s="91"/>
      <c r="C66" s="39" t="s">
        <v>126</v>
      </c>
    </row>
    <row r="67" spans="1:3">
      <c r="B67" s="91" t="s">
        <v>104</v>
      </c>
      <c r="C67" s="39" t="s">
        <v>103</v>
      </c>
    </row>
    <row r="68" spans="1:3" ht="45">
      <c r="B68" s="91"/>
      <c r="C68" s="129" t="s">
        <v>144</v>
      </c>
    </row>
    <row r="69" spans="1:3" ht="30">
      <c r="B69" s="91"/>
      <c r="C69" s="129" t="s">
        <v>145</v>
      </c>
    </row>
    <row r="70" spans="1:3">
      <c r="B70" s="91" t="s">
        <v>106</v>
      </c>
      <c r="C70" s="39" t="s">
        <v>105</v>
      </c>
    </row>
    <row r="71" spans="1:3" ht="30">
      <c r="B71" s="91"/>
      <c r="C71" s="129" t="s">
        <v>107</v>
      </c>
    </row>
    <row r="72" spans="1:3">
      <c r="B72" s="91" t="s">
        <v>146</v>
      </c>
      <c r="C72" s="129" t="s">
        <v>137</v>
      </c>
    </row>
    <row r="73" spans="1:3" ht="45">
      <c r="B73" s="91"/>
      <c r="C73" s="129" t="s">
        <v>148</v>
      </c>
    </row>
    <row r="74" spans="1:3">
      <c r="B74" s="91" t="s">
        <v>147</v>
      </c>
      <c r="C74" s="129" t="s">
        <v>149</v>
      </c>
    </row>
    <row r="75" spans="1:3" ht="30">
      <c r="B75" s="91"/>
      <c r="C75" s="129" t="s">
        <v>127</v>
      </c>
    </row>
    <row r="76" spans="1:3">
      <c r="B76" s="91"/>
      <c r="C76" s="129"/>
    </row>
    <row r="77" spans="1:3">
      <c r="A77" s="41">
        <v>6</v>
      </c>
      <c r="B77" s="133" t="s">
        <v>151</v>
      </c>
      <c r="C77" s="129"/>
    </row>
    <row r="78" spans="1:3" ht="59.25" customHeight="1">
      <c r="B78" s="171" t="s">
        <v>152</v>
      </c>
      <c r="C78" s="171"/>
    </row>
    <row r="79" spans="1:3">
      <c r="B79" s="85"/>
      <c r="C79" s="129"/>
    </row>
    <row r="81" spans="1:3" ht="30.75" customHeight="1">
      <c r="A81" s="41">
        <v>7</v>
      </c>
      <c r="B81" s="169" t="s">
        <v>153</v>
      </c>
      <c r="C81" s="169"/>
    </row>
    <row r="82" spans="1:3">
      <c r="B82" s="129"/>
      <c r="C82" s="129"/>
    </row>
    <row r="83" spans="1:3" ht="15.75" customHeight="1">
      <c r="B83" s="168" t="s">
        <v>108</v>
      </c>
      <c r="C83" s="168"/>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A103"/>
  <sheetViews>
    <sheetView tabSelected="1" topLeftCell="B67" zoomScale="85" zoomScaleNormal="85" zoomScaleSheetLayoutView="100" workbookViewId="0">
      <selection activeCell="D84" sqref="D84"/>
    </sheetView>
  </sheetViews>
  <sheetFormatPr defaultColWidth="9.109375" defaultRowHeight="13.8"/>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c r="A12" s="46" t="s">
        <v>48</v>
      </c>
      <c r="B12" s="4"/>
      <c r="C12" s="46"/>
    </row>
    <row r="13" spans="1:24">
      <c r="A13" s="4"/>
      <c r="B13" s="4"/>
      <c r="C13" s="4"/>
    </row>
    <row r="14" spans="1:24">
      <c r="A14" s="4"/>
      <c r="B14" s="4" t="s">
        <v>32</v>
      </c>
      <c r="C14" s="23"/>
      <c r="D14" s="4"/>
      <c r="E14" s="4"/>
      <c r="F14" s="4"/>
      <c r="X14" s="1">
        <v>2014</v>
      </c>
    </row>
    <row r="15" spans="1:24">
      <c r="A15" s="4"/>
      <c r="B15" s="4" t="s">
        <v>60</v>
      </c>
      <c r="C15" s="54"/>
      <c r="D15" s="4"/>
      <c r="E15" s="4"/>
      <c r="F15" s="4"/>
    </row>
    <row r="16" spans="1:24">
      <c r="A16" s="4"/>
      <c r="B16" s="14"/>
      <c r="C16" s="14"/>
      <c r="D16" s="4"/>
      <c r="E16" s="4"/>
      <c r="F16" s="4"/>
      <c r="X16" s="1">
        <v>2015</v>
      </c>
    </row>
    <row r="17" spans="1:24">
      <c r="A17" s="4" t="s">
        <v>33</v>
      </c>
      <c r="B17" s="14" t="s">
        <v>130</v>
      </c>
      <c r="C17" s="24">
        <v>2017</v>
      </c>
      <c r="D17" s="4"/>
      <c r="E17" s="4"/>
      <c r="F17" s="4"/>
      <c r="X17" s="1">
        <v>2016</v>
      </c>
    </row>
    <row r="18" spans="1:24">
      <c r="A18" s="4"/>
      <c r="B18" s="14"/>
      <c r="C18" s="14"/>
      <c r="D18" s="4"/>
      <c r="E18" s="4"/>
      <c r="F18" s="4"/>
    </row>
    <row r="19" spans="1:24">
      <c r="A19" s="4"/>
      <c r="B19" s="14"/>
      <c r="C19" s="14"/>
      <c r="D19" s="4"/>
      <c r="E19" s="4"/>
      <c r="F19" s="4"/>
    </row>
    <row r="20" spans="1:24">
      <c r="A20" s="4" t="s">
        <v>34</v>
      </c>
      <c r="B20" s="22" t="s">
        <v>82</v>
      </c>
      <c r="C20" s="21"/>
      <c r="D20" s="21"/>
      <c r="E20" s="21"/>
      <c r="F20" s="21"/>
      <c r="I20" s="77"/>
      <c r="J20" s="77"/>
      <c r="K20" s="77"/>
      <c r="L20" s="77"/>
      <c r="M20" s="77"/>
      <c r="N20" s="77"/>
      <c r="O20" s="77"/>
      <c r="P20" s="77"/>
      <c r="Q20" s="77"/>
      <c r="R20" s="77"/>
      <c r="S20" s="77"/>
    </row>
    <row r="21" spans="1:24">
      <c r="A21" s="4"/>
      <c r="B21" s="173" t="s">
        <v>25</v>
      </c>
      <c r="C21" s="173"/>
      <c r="D21" s="24">
        <f>+C17</f>
        <v>2017</v>
      </c>
      <c r="E21" s="174"/>
      <c r="F21" s="175"/>
      <c r="G21" s="77"/>
      <c r="H21" s="77"/>
      <c r="I21" s="77"/>
      <c r="J21" s="77"/>
      <c r="K21" s="77"/>
      <c r="L21" s="77"/>
      <c r="M21" s="77"/>
      <c r="N21" s="77"/>
      <c r="O21" s="77"/>
      <c r="P21" s="77"/>
      <c r="Q21" s="77"/>
    </row>
    <row r="22" spans="1:24" ht="14.4" thickBot="1">
      <c r="A22" s="4"/>
      <c r="B22" s="5" t="s">
        <v>3</v>
      </c>
      <c r="C22" s="5" t="s">
        <v>2</v>
      </c>
      <c r="D22" s="114">
        <f>D23+D24</f>
        <v>3937310162.7314482</v>
      </c>
      <c r="E22" s="6" t="s">
        <v>0</v>
      </c>
      <c r="F22" s="7">
        <v>1</v>
      </c>
      <c r="G22" s="77"/>
      <c r="H22" s="77"/>
      <c r="I22" s="77"/>
      <c r="J22" s="77"/>
      <c r="K22" s="77"/>
      <c r="L22" s="77"/>
      <c r="M22" s="77"/>
      <c r="N22" s="77"/>
      <c r="O22" s="77"/>
      <c r="P22" s="77"/>
      <c r="Q22" s="77"/>
    </row>
    <row r="23" spans="1:24">
      <c r="B23" s="5" t="s">
        <v>7</v>
      </c>
      <c r="C23" s="5" t="s">
        <v>1</v>
      </c>
      <c r="D23" s="115">
        <v>1736945677.8114481</v>
      </c>
      <c r="E23" s="6" t="s">
        <v>0</v>
      </c>
      <c r="F23" s="8">
        <f>IFERROR(D23/$D$22,0)</f>
        <v>0.4411503300533654</v>
      </c>
    </row>
    <row r="24" spans="1:24" ht="14.4" thickBot="1">
      <c r="B24" s="5" t="s">
        <v>8</v>
      </c>
      <c r="C24" s="5" t="s">
        <v>6</v>
      </c>
      <c r="D24" s="114">
        <f>D25+D26</f>
        <v>2200364484.9200001</v>
      </c>
      <c r="E24" s="6" t="s">
        <v>0</v>
      </c>
      <c r="F24" s="8">
        <f>IFERROR(D24/$D$22,0)</f>
        <v>0.55884966994663465</v>
      </c>
    </row>
    <row r="25" spans="1:24">
      <c r="B25" s="5" t="s">
        <v>9</v>
      </c>
      <c r="C25" s="5" t="s">
        <v>4</v>
      </c>
      <c r="D25" s="138">
        <v>736046422</v>
      </c>
      <c r="E25" s="6" t="s">
        <v>0</v>
      </c>
      <c r="F25" s="8">
        <f>IFERROR(D25/$D$22,0)</f>
        <v>0.18694143757508278</v>
      </c>
    </row>
    <row r="26" spans="1:24">
      <c r="B26" s="5" t="s">
        <v>61</v>
      </c>
      <c r="C26" s="5" t="s">
        <v>5</v>
      </c>
      <c r="D26" s="138">
        <v>1464318062.9200001</v>
      </c>
      <c r="E26" s="6" t="s">
        <v>0</v>
      </c>
      <c r="F26" s="8">
        <f>IFERROR(D26/$D$22,0)</f>
        <v>0.37190823237155185</v>
      </c>
      <c r="G26" s="29"/>
      <c r="H26" s="29"/>
    </row>
    <row r="27" spans="1:24" ht="34.5" customHeight="1">
      <c r="B27" s="176" t="s">
        <v>77</v>
      </c>
      <c r="C27" s="176"/>
      <c r="D27" s="176"/>
      <c r="E27" s="176"/>
      <c r="F27" s="176"/>
      <c r="G27" s="177"/>
      <c r="H27" s="177"/>
    </row>
    <row r="28" spans="1:24">
      <c r="D28" s="116"/>
      <c r="E28" s="34"/>
      <c r="F28" s="34"/>
      <c r="G28" s="34"/>
    </row>
    <row r="29" spans="1:24">
      <c r="A29" s="1" t="s">
        <v>35</v>
      </c>
      <c r="B29" s="3" t="s">
        <v>41</v>
      </c>
    </row>
    <row r="30" spans="1:24">
      <c r="B30" s="3"/>
    </row>
    <row r="31" spans="1:24">
      <c r="B31" s="2" t="s">
        <v>22</v>
      </c>
      <c r="C31" s="51" t="s">
        <v>162</v>
      </c>
      <c r="E31" s="77"/>
      <c r="F31" s="34"/>
      <c r="G31" s="34"/>
      <c r="H31" s="34"/>
      <c r="I31" s="34"/>
      <c r="J31" s="34"/>
      <c r="K31" s="34"/>
    </row>
    <row r="32" spans="1:24">
      <c r="E32" s="77"/>
      <c r="F32" s="34"/>
      <c r="G32" s="34"/>
      <c r="H32" s="34"/>
      <c r="I32" s="34"/>
      <c r="J32" s="34"/>
      <c r="K32" s="34"/>
    </row>
    <row r="33" spans="1:26">
      <c r="B33" s="2" t="s">
        <v>42</v>
      </c>
    </row>
    <row r="34" spans="1:26" ht="15" customHeight="1">
      <c r="B34" s="35"/>
      <c r="C34" s="35"/>
      <c r="D34" s="35"/>
      <c r="E34" s="35"/>
      <c r="F34" s="35"/>
      <c r="G34" s="35"/>
      <c r="H34" s="35"/>
    </row>
    <row r="35" spans="1:26" ht="15" customHeight="1">
      <c r="B35" s="35"/>
      <c r="C35" s="35"/>
      <c r="D35" s="35"/>
      <c r="E35" s="35"/>
      <c r="F35" s="35"/>
      <c r="G35" s="35"/>
      <c r="H35" s="35"/>
    </row>
    <row r="36" spans="1:26" ht="15" customHeight="1">
      <c r="B36" s="35"/>
      <c r="C36" s="35"/>
      <c r="D36" s="35"/>
      <c r="E36" s="35"/>
      <c r="F36" s="35"/>
      <c r="G36" s="35"/>
      <c r="H36" s="35"/>
    </row>
    <row r="37" spans="1:26" ht="15" customHeight="1">
      <c r="B37" s="35"/>
      <c r="C37" s="35"/>
      <c r="D37" s="35"/>
      <c r="E37" s="35"/>
      <c r="F37" s="35"/>
      <c r="G37" s="35"/>
      <c r="H37" s="35"/>
    </row>
    <row r="38" spans="1:26" ht="14.25" customHeight="1">
      <c r="B38" s="35"/>
      <c r="C38" s="35"/>
      <c r="D38" s="35"/>
      <c r="E38" s="35"/>
      <c r="F38" s="35"/>
      <c r="G38" s="35"/>
      <c r="H38" s="35"/>
    </row>
    <row r="39" spans="1:26" ht="14.25" customHeight="1">
      <c r="B39" s="35"/>
      <c r="C39" s="35"/>
      <c r="D39" s="35"/>
      <c r="E39" s="35"/>
      <c r="F39" s="35"/>
      <c r="G39" s="35"/>
      <c r="H39" s="35"/>
    </row>
    <row r="40" spans="1:26" s="34" customFormat="1" ht="14.25" customHeight="1">
      <c r="B40" s="35"/>
      <c r="C40" s="35"/>
      <c r="D40" s="35"/>
      <c r="E40" s="35"/>
      <c r="F40" s="35"/>
      <c r="G40" s="35"/>
      <c r="H40" s="35"/>
    </row>
    <row r="41" spans="1:26" s="34" customFormat="1" ht="14.25" customHeight="1">
      <c r="B41" s="35"/>
      <c r="C41" s="35"/>
      <c r="D41" s="35"/>
      <c r="E41" s="35"/>
      <c r="F41" s="35"/>
      <c r="G41" s="35"/>
      <c r="H41" s="35"/>
    </row>
    <row r="43" spans="1:26">
      <c r="A43" s="1" t="s">
        <v>36</v>
      </c>
      <c r="B43" s="46" t="s">
        <v>141</v>
      </c>
      <c r="C43" s="3"/>
    </row>
    <row r="44" spans="1:26" ht="14.4" thickBot="1">
      <c r="B44" s="2" t="s">
        <v>25</v>
      </c>
      <c r="C44" s="93">
        <f>+C17</f>
        <v>2017</v>
      </c>
      <c r="D44" s="77"/>
      <c r="E44" s="77"/>
      <c r="F44" s="78"/>
      <c r="G44" s="33"/>
      <c r="H44" s="33"/>
      <c r="I44" s="33"/>
      <c r="J44" s="33"/>
      <c r="K44" s="33"/>
      <c r="N44" s="3" t="s">
        <v>29</v>
      </c>
    </row>
    <row r="45" spans="1:26" s="9" customFormat="1" ht="80.25" customHeight="1" thickBot="1">
      <c r="B45" s="49" t="s">
        <v>39</v>
      </c>
      <c r="C45" s="60" t="s">
        <v>139</v>
      </c>
      <c r="D45" s="79" t="s">
        <v>83</v>
      </c>
      <c r="E45" s="80" t="s">
        <v>84</v>
      </c>
      <c r="F45" s="65" t="s">
        <v>128</v>
      </c>
      <c r="G45" s="26" t="s">
        <v>49</v>
      </c>
      <c r="H45" s="26" t="s">
        <v>23</v>
      </c>
      <c r="I45" s="26" t="s">
        <v>50</v>
      </c>
      <c r="J45" s="26" t="s">
        <v>76</v>
      </c>
      <c r="K45" s="66" t="s">
        <v>78</v>
      </c>
      <c r="N45" s="11"/>
      <c r="O45" s="172">
        <f>+R45+1</f>
        <v>2017</v>
      </c>
      <c r="P45" s="172"/>
      <c r="Q45" s="172"/>
      <c r="R45" s="172">
        <v>2016</v>
      </c>
      <c r="S45" s="172"/>
      <c r="T45" s="172"/>
      <c r="U45" s="172">
        <v>2015</v>
      </c>
      <c r="V45" s="172"/>
      <c r="W45" s="172"/>
      <c r="X45" s="172">
        <v>2014</v>
      </c>
      <c r="Y45" s="172"/>
      <c r="Z45" s="172"/>
    </row>
    <row r="46" spans="1:26" s="9" customFormat="1" ht="41.4">
      <c r="B46" s="12"/>
      <c r="C46" s="61" t="s">
        <v>40</v>
      </c>
      <c r="D46" s="61" t="s">
        <v>38</v>
      </c>
      <c r="E46" s="62" t="s">
        <v>53</v>
      </c>
      <c r="F46" s="62" t="s">
        <v>54</v>
      </c>
      <c r="G46" s="62" t="s">
        <v>55</v>
      </c>
      <c r="H46" s="63" t="s">
        <v>56</v>
      </c>
      <c r="I46" s="62" t="s">
        <v>57</v>
      </c>
      <c r="J46" s="63" t="s">
        <v>58</v>
      </c>
      <c r="K46" s="64" t="s">
        <v>59</v>
      </c>
      <c r="N46" s="18" t="s">
        <v>30</v>
      </c>
      <c r="O46" s="98" t="s">
        <v>26</v>
      </c>
      <c r="P46" s="98" t="s">
        <v>27</v>
      </c>
      <c r="Q46" s="98" t="s">
        <v>28</v>
      </c>
      <c r="R46" s="98" t="s">
        <v>26</v>
      </c>
      <c r="S46" s="98" t="s">
        <v>27</v>
      </c>
      <c r="T46" s="98" t="s">
        <v>28</v>
      </c>
      <c r="U46" s="98" t="s">
        <v>26</v>
      </c>
      <c r="V46" s="98" t="s">
        <v>27</v>
      </c>
      <c r="W46" s="98" t="s">
        <v>28</v>
      </c>
      <c r="X46" s="98" t="s">
        <v>26</v>
      </c>
      <c r="Y46" s="98" t="s">
        <v>27</v>
      </c>
      <c r="Z46" s="98" t="s">
        <v>28</v>
      </c>
    </row>
    <row r="47" spans="1:26">
      <c r="B47" s="13" t="s">
        <v>10</v>
      </c>
      <c r="C47" s="92">
        <v>156990156</v>
      </c>
      <c r="D47" s="92">
        <v>193126909</v>
      </c>
      <c r="E47" s="92">
        <v>193824120</v>
      </c>
      <c r="F47" s="50">
        <f>C47-D47+E47</f>
        <v>157687367</v>
      </c>
      <c r="G47" s="108">
        <v>0.10514590481711478</v>
      </c>
      <c r="H47" s="15">
        <f>F47*G47</f>
        <v>16580180.881443447</v>
      </c>
      <c r="I47" s="108">
        <f>+W58</f>
        <v>9.4709999999999989E-2</v>
      </c>
      <c r="J47" s="17">
        <f>F47*I47</f>
        <v>14934570.528569998</v>
      </c>
      <c r="K47" s="16">
        <f>J47-H47</f>
        <v>-1645610.3528734483</v>
      </c>
      <c r="L47" s="135">
        <f>+U58-G47</f>
        <v>9.4740951828852227E-3</v>
      </c>
      <c r="M47" s="136">
        <f>+L47/O47</f>
        <v>0.14167930586040411</v>
      </c>
      <c r="N47" s="11" t="s">
        <v>10</v>
      </c>
      <c r="O47" s="19">
        <v>6.6869999999999999E-2</v>
      </c>
      <c r="P47" s="19">
        <v>8.677E-2</v>
      </c>
      <c r="Q47" s="19">
        <v>8.2269999999999996E-2</v>
      </c>
      <c r="R47" s="19">
        <v>8.4229999999999999E-2</v>
      </c>
      <c r="S47" s="19">
        <v>9.214E-2</v>
      </c>
      <c r="T47" s="19">
        <v>9.1789999999999997E-2</v>
      </c>
      <c r="U47" s="19">
        <v>5.5490000000000005E-2</v>
      </c>
      <c r="V47" s="19">
        <v>6.1609999999999998E-2</v>
      </c>
      <c r="W47" s="19">
        <v>5.0680000000000003E-2</v>
      </c>
      <c r="X47" s="19">
        <v>3.6260000000000001E-2</v>
      </c>
      <c r="Y47" s="19">
        <v>1.806E-2</v>
      </c>
      <c r="Z47" s="19">
        <v>1.261E-2</v>
      </c>
    </row>
    <row r="48" spans="1:26">
      <c r="B48" s="13" t="s">
        <v>11</v>
      </c>
      <c r="C48" s="92">
        <v>149889615</v>
      </c>
      <c r="D48" s="92">
        <v>193824120</v>
      </c>
      <c r="E48" s="92">
        <v>181352455</v>
      </c>
      <c r="F48" s="50">
        <f t="shared" ref="F48:F58" si="0">C48-D48+E48</f>
        <v>137417950</v>
      </c>
      <c r="G48" s="108">
        <v>6.7497331286093434E-2</v>
      </c>
      <c r="H48" s="15">
        <f t="shared" ref="H48:H58" si="1">F48*G48</f>
        <v>9275344.8958058227</v>
      </c>
      <c r="I48" s="108">
        <f>+Q47</f>
        <v>8.2269999999999996E-2</v>
      </c>
      <c r="J48" s="17">
        <f t="shared" ref="J48:J58" si="2">F48*I48</f>
        <v>11305374.7465</v>
      </c>
      <c r="K48" s="16">
        <f t="shared" ref="K48:K58" si="3">J48-H48</f>
        <v>2030029.8506941777</v>
      </c>
      <c r="L48" s="135">
        <f>+O47-G48</f>
        <v>-6.2733128609343547E-4</v>
      </c>
      <c r="M48" s="136">
        <f t="shared" ref="M48:M58" si="4">+L48/O48</f>
        <v>-5.9411997925318252E-3</v>
      </c>
      <c r="N48" s="11" t="s">
        <v>11</v>
      </c>
      <c r="O48" s="20">
        <v>0.10559</v>
      </c>
      <c r="P48" s="20">
        <v>8.43E-2</v>
      </c>
      <c r="Q48" s="20">
        <v>8.6389999999999995E-2</v>
      </c>
      <c r="R48" s="20">
        <v>0.10384</v>
      </c>
      <c r="S48" s="20">
        <v>9.6780000000000005E-2</v>
      </c>
      <c r="T48" s="20">
        <v>9.851E-2</v>
      </c>
      <c r="U48" s="20">
        <v>6.9809999999999997E-2</v>
      </c>
      <c r="V48" s="20">
        <v>4.095E-2</v>
      </c>
      <c r="W48" s="20">
        <v>3.9609999999999999E-2</v>
      </c>
      <c r="X48" s="20">
        <v>2.231E-2</v>
      </c>
      <c r="Y48" s="20">
        <v>1.1180000000000001E-2</v>
      </c>
      <c r="Z48" s="20">
        <v>1.3300000000000001E-2</v>
      </c>
    </row>
    <row r="49" spans="1:27">
      <c r="B49" s="13" t="s">
        <v>12</v>
      </c>
      <c r="C49" s="92">
        <v>148061428</v>
      </c>
      <c r="D49" s="92">
        <v>181352455</v>
      </c>
      <c r="E49" s="92">
        <v>199510492</v>
      </c>
      <c r="F49" s="50">
        <f t="shared" si="0"/>
        <v>166219465</v>
      </c>
      <c r="G49" s="108">
        <v>0.10356393428813884</v>
      </c>
      <c r="H49" s="15">
        <f t="shared" si="1"/>
        <v>17214341.750669595</v>
      </c>
      <c r="I49" s="108">
        <f t="shared" ref="I49:I58" si="5">+Q48</f>
        <v>8.6389999999999995E-2</v>
      </c>
      <c r="J49" s="17">
        <f t="shared" si="2"/>
        <v>14359699.581349999</v>
      </c>
      <c r="K49" s="16">
        <f t="shared" si="3"/>
        <v>-2854642.1693195961</v>
      </c>
      <c r="L49" s="135">
        <f t="shared" ref="L49:L58" si="6">+O48-G49</f>
        <v>2.0260657118611608E-3</v>
      </c>
      <c r="M49" s="136">
        <f t="shared" si="4"/>
        <v>2.4094014887158531E-2</v>
      </c>
      <c r="N49" s="11" t="s">
        <v>12</v>
      </c>
      <c r="O49" s="20">
        <v>8.4089999999999998E-2</v>
      </c>
      <c r="P49" s="20">
        <v>6.8860000000000005E-2</v>
      </c>
      <c r="Q49" s="20">
        <v>7.1349999999999997E-2</v>
      </c>
      <c r="R49" s="20">
        <v>9.0219999999999995E-2</v>
      </c>
      <c r="S49" s="20">
        <v>0.10299</v>
      </c>
      <c r="T49" s="20">
        <v>0.1061</v>
      </c>
      <c r="U49" s="20">
        <v>3.6040000000000003E-2</v>
      </c>
      <c r="V49" s="20">
        <v>5.74E-2</v>
      </c>
      <c r="W49" s="20">
        <v>6.2899999999999998E-2</v>
      </c>
      <c r="X49" s="20">
        <v>1.103E-2</v>
      </c>
      <c r="Y49" s="20">
        <v>-8.0000000000000002E-3</v>
      </c>
      <c r="Z49" s="20">
        <v>-2.7E-4</v>
      </c>
    </row>
    <row r="50" spans="1:27">
      <c r="B50" s="13" t="s">
        <v>13</v>
      </c>
      <c r="C50" s="92">
        <v>155436920</v>
      </c>
      <c r="D50" s="92">
        <v>199510492</v>
      </c>
      <c r="E50" s="92">
        <v>179965572</v>
      </c>
      <c r="F50" s="50">
        <f t="shared" si="0"/>
        <v>135892000</v>
      </c>
      <c r="G50" s="108">
        <v>8.390603081944753E-2</v>
      </c>
      <c r="H50" s="15">
        <f t="shared" si="1"/>
        <v>11402158.340116363</v>
      </c>
      <c r="I50" s="108">
        <f t="shared" si="5"/>
        <v>7.1349999999999997E-2</v>
      </c>
      <c r="J50" s="17">
        <f t="shared" si="2"/>
        <v>9695894.1999999993</v>
      </c>
      <c r="K50" s="16">
        <f t="shared" si="3"/>
        <v>-1706264.1401163638</v>
      </c>
      <c r="L50" s="135">
        <f t="shared" si="6"/>
        <v>1.8396918055246791E-4</v>
      </c>
      <c r="M50" s="136">
        <f t="shared" si="4"/>
        <v>2.676304634164503E-3</v>
      </c>
      <c r="N50" s="11" t="s">
        <v>13</v>
      </c>
      <c r="O50" s="20">
        <v>6.8739999999999996E-2</v>
      </c>
      <c r="P50" s="20">
        <v>0.10218000000000001</v>
      </c>
      <c r="Q50" s="20">
        <v>0.10778</v>
      </c>
      <c r="R50" s="20">
        <v>0.12114999999999999</v>
      </c>
      <c r="S50" s="20">
        <v>0.11176999999999999</v>
      </c>
      <c r="T50" s="20">
        <v>0.11132</v>
      </c>
      <c r="U50" s="20">
        <v>6.7049999999999998E-2</v>
      </c>
      <c r="V50" s="20">
        <v>9.2679999999999998E-2</v>
      </c>
      <c r="W50" s="20">
        <v>9.5590000000000008E-2</v>
      </c>
      <c r="X50" s="20">
        <v>-9.6500000000000006E-3</v>
      </c>
      <c r="Y50" s="20">
        <v>5.4530000000000002E-2</v>
      </c>
      <c r="Z50" s="20">
        <v>5.1979999999999998E-2</v>
      </c>
    </row>
    <row r="51" spans="1:27">
      <c r="B51" s="13" t="s">
        <v>14</v>
      </c>
      <c r="C51" s="92">
        <v>144542986</v>
      </c>
      <c r="D51" s="92">
        <v>179965572</v>
      </c>
      <c r="E51" s="92">
        <v>198030500</v>
      </c>
      <c r="F51" s="50">
        <f t="shared" si="0"/>
        <v>162607914</v>
      </c>
      <c r="G51" s="108">
        <v>7.0011913272637116E-2</v>
      </c>
      <c r="H51" s="15">
        <f t="shared" si="1"/>
        <v>11384491.172412435</v>
      </c>
      <c r="I51" s="108">
        <f t="shared" si="5"/>
        <v>0.10778</v>
      </c>
      <c r="J51" s="17">
        <f t="shared" si="2"/>
        <v>17525880.97092</v>
      </c>
      <c r="K51" s="16">
        <f t="shared" si="3"/>
        <v>6141389.7985075656</v>
      </c>
      <c r="L51" s="135">
        <f t="shared" si="6"/>
        <v>-1.2719132726371207E-3</v>
      </c>
      <c r="M51" s="136">
        <f t="shared" si="4"/>
        <v>-1.1973202227592211E-2</v>
      </c>
      <c r="N51" s="11" t="s">
        <v>14</v>
      </c>
      <c r="O51" s="20">
        <v>0.10623</v>
      </c>
      <c r="P51" s="20">
        <v>0.12776000000000001</v>
      </c>
      <c r="Q51" s="20">
        <v>0.12307</v>
      </c>
      <c r="R51" s="20">
        <v>0.10405</v>
      </c>
      <c r="S51" s="20">
        <v>0.11493</v>
      </c>
      <c r="T51" s="20">
        <v>0.10749</v>
      </c>
      <c r="U51" s="20">
        <v>9.4159999999999994E-2</v>
      </c>
      <c r="V51" s="20">
        <v>9.7299999999999998E-2</v>
      </c>
      <c r="W51" s="20">
        <v>9.6680000000000002E-2</v>
      </c>
      <c r="X51" s="20">
        <v>5.3560000000000003E-2</v>
      </c>
      <c r="Y51" s="20">
        <v>7.3520000000000002E-2</v>
      </c>
      <c r="Z51" s="20">
        <v>7.1959999999999996E-2</v>
      </c>
    </row>
    <row r="52" spans="1:27">
      <c r="B52" s="13" t="s">
        <v>15</v>
      </c>
      <c r="C52" s="92">
        <v>150620379</v>
      </c>
      <c r="D52" s="92">
        <v>198030500</v>
      </c>
      <c r="E52" s="92">
        <v>195677652</v>
      </c>
      <c r="F52" s="50">
        <f t="shared" si="0"/>
        <v>148267531</v>
      </c>
      <c r="G52" s="108">
        <v>0.10635521638144331</v>
      </c>
      <c r="H52" s="15">
        <f t="shared" si="1"/>
        <v>15769025.341847355</v>
      </c>
      <c r="I52" s="108">
        <f t="shared" si="5"/>
        <v>0.12307</v>
      </c>
      <c r="J52" s="17">
        <f t="shared" si="2"/>
        <v>18247285.040169999</v>
      </c>
      <c r="K52" s="16">
        <f t="shared" si="3"/>
        <v>2478259.6983226445</v>
      </c>
      <c r="L52" s="135">
        <f t="shared" si="6"/>
        <v>-1.2521638144330494E-4</v>
      </c>
      <c r="M52" s="136">
        <f t="shared" si="4"/>
        <v>-1.0474852053145804E-3</v>
      </c>
      <c r="N52" s="11" t="s">
        <v>15</v>
      </c>
      <c r="O52" s="20">
        <v>0.11954000000000001</v>
      </c>
      <c r="P52" s="20">
        <v>0.12562999999999999</v>
      </c>
      <c r="Q52" s="20">
        <v>0.11848</v>
      </c>
      <c r="R52" s="20">
        <v>0.11650000000000001</v>
      </c>
      <c r="S52" s="20">
        <v>9.3600000000000003E-2</v>
      </c>
      <c r="T52" s="20">
        <v>9.5449999999999993E-2</v>
      </c>
      <c r="U52" s="20">
        <v>9.2280000000000001E-2</v>
      </c>
      <c r="V52" s="20">
        <v>9.7680000000000003E-2</v>
      </c>
      <c r="W52" s="20">
        <v>9.5400000000000013E-2</v>
      </c>
      <c r="X52" s="20">
        <v>7.1900000000000006E-2</v>
      </c>
      <c r="Y52" s="20">
        <v>6.6640000000000005E-2</v>
      </c>
      <c r="Z52" s="20">
        <v>6.0249999999999998E-2</v>
      </c>
    </row>
    <row r="53" spans="1:27">
      <c r="B53" s="13" t="s">
        <v>16</v>
      </c>
      <c r="C53" s="92">
        <v>155655339</v>
      </c>
      <c r="D53" s="92">
        <v>195677652</v>
      </c>
      <c r="E53" s="92">
        <v>195989837</v>
      </c>
      <c r="F53" s="50">
        <f t="shared" si="0"/>
        <v>155967524</v>
      </c>
      <c r="G53" s="108">
        <v>0.11898860725875905</v>
      </c>
      <c r="H53" s="15">
        <f t="shared" si="1"/>
        <v>18558358.458357077</v>
      </c>
      <c r="I53" s="108">
        <f t="shared" si="5"/>
        <v>0.11848</v>
      </c>
      <c r="J53" s="17">
        <f t="shared" si="2"/>
        <v>18479032.243519999</v>
      </c>
      <c r="K53" s="16">
        <f t="shared" si="3"/>
        <v>-79326.214837078005</v>
      </c>
      <c r="L53" s="135">
        <f t="shared" si="6"/>
        <v>5.5139274124095528E-4</v>
      </c>
      <c r="M53" s="136">
        <f t="shared" si="4"/>
        <v>5.1764245328666482E-3</v>
      </c>
      <c r="N53" s="11" t="s">
        <v>16</v>
      </c>
      <c r="O53" s="20">
        <v>0.10651999999999999</v>
      </c>
      <c r="P53" s="20">
        <v>0.10197000000000001</v>
      </c>
      <c r="Q53" s="20">
        <v>0.1128</v>
      </c>
      <c r="R53" s="20">
        <v>7.6670000000000002E-2</v>
      </c>
      <c r="S53" s="20">
        <v>8.412E-2</v>
      </c>
      <c r="T53" s="20">
        <v>8.3059999999999995E-2</v>
      </c>
      <c r="U53" s="20">
        <v>8.8880000000000001E-2</v>
      </c>
      <c r="V53" s="20">
        <v>8.4129999999999996E-2</v>
      </c>
      <c r="W53" s="20">
        <v>7.8829999999999997E-2</v>
      </c>
      <c r="X53" s="20">
        <v>5.9760000000000001E-2</v>
      </c>
      <c r="Y53" s="20">
        <v>5.7529999999999998E-2</v>
      </c>
      <c r="Z53" s="20">
        <v>6.2560000000000004E-2</v>
      </c>
    </row>
    <row r="54" spans="1:27">
      <c r="B54" s="13" t="s">
        <v>17</v>
      </c>
      <c r="C54" s="92">
        <v>115117636</v>
      </c>
      <c r="D54" s="92">
        <v>195989837</v>
      </c>
      <c r="E54" s="92">
        <v>206745153</v>
      </c>
      <c r="F54" s="50">
        <f t="shared" si="0"/>
        <v>125872952</v>
      </c>
      <c r="G54" s="108">
        <v>0.10701694742932351</v>
      </c>
      <c r="H54" s="15">
        <f t="shared" si="1"/>
        <v>13470539.086957762</v>
      </c>
      <c r="I54" s="108">
        <f t="shared" si="5"/>
        <v>0.1128</v>
      </c>
      <c r="J54" s="17">
        <f t="shared" si="2"/>
        <v>14198468.9856</v>
      </c>
      <c r="K54" s="16">
        <f t="shared" si="3"/>
        <v>727929.89864223823</v>
      </c>
      <c r="L54" s="135">
        <f t="shared" si="6"/>
        <v>-4.9694742932351876E-4</v>
      </c>
      <c r="M54" s="136">
        <f t="shared" si="4"/>
        <v>-4.3212819941175545E-3</v>
      </c>
      <c r="N54" s="11" t="s">
        <v>17</v>
      </c>
      <c r="O54" s="20">
        <v>0.115</v>
      </c>
      <c r="P54" s="20">
        <v>0.10476000000000001</v>
      </c>
      <c r="Q54" s="20">
        <v>0.10109</v>
      </c>
      <c r="R54" s="20">
        <v>8.5690000000000002E-2</v>
      </c>
      <c r="S54" s="20">
        <v>7.0499999999999993E-2</v>
      </c>
      <c r="T54" s="20">
        <v>7.1029999999999996E-2</v>
      </c>
      <c r="U54" s="20">
        <v>8.8050000000000003E-2</v>
      </c>
      <c r="V54" s="20">
        <v>7.3550000000000004E-2</v>
      </c>
      <c r="W54" s="20">
        <v>8.0099999999999991E-2</v>
      </c>
      <c r="X54" s="20">
        <v>6.1079999999999995E-2</v>
      </c>
      <c r="Y54" s="20">
        <v>6.8970000000000004E-2</v>
      </c>
      <c r="Z54" s="20">
        <v>6.7610000000000003E-2</v>
      </c>
    </row>
    <row r="55" spans="1:27">
      <c r="B55" s="13" t="s">
        <v>18</v>
      </c>
      <c r="C55" s="92">
        <v>117487821</v>
      </c>
      <c r="D55" s="92">
        <v>206745153</v>
      </c>
      <c r="E55" s="92">
        <v>196368408</v>
      </c>
      <c r="F55" s="50">
        <f t="shared" si="0"/>
        <v>107111076</v>
      </c>
      <c r="G55" s="108">
        <v>0.11535987206708004</v>
      </c>
      <c r="H55" s="15">
        <f t="shared" si="1"/>
        <v>12356320.024327287</v>
      </c>
      <c r="I55" s="108">
        <f t="shared" si="5"/>
        <v>0.10109</v>
      </c>
      <c r="J55" s="17">
        <f t="shared" si="2"/>
        <v>10827858.672839999</v>
      </c>
      <c r="K55" s="16">
        <f t="shared" si="3"/>
        <v>-1528461.3514872883</v>
      </c>
      <c r="L55" s="135">
        <f t="shared" si="6"/>
        <v>-3.5987206708003316E-4</v>
      </c>
      <c r="M55" s="136">
        <f t="shared" si="4"/>
        <v>-2.824963239501006E-3</v>
      </c>
      <c r="N55" s="11" t="s">
        <v>18</v>
      </c>
      <c r="O55" s="20">
        <v>0.12739</v>
      </c>
      <c r="P55" s="20">
        <v>9.8949999999999996E-2</v>
      </c>
      <c r="Q55" s="20">
        <v>8.8639999999999997E-2</v>
      </c>
      <c r="R55" s="20">
        <v>7.0599999999999996E-2</v>
      </c>
      <c r="S55" s="20">
        <v>9.1480000000000006E-2</v>
      </c>
      <c r="T55" s="20">
        <v>9.5310000000000006E-2</v>
      </c>
      <c r="U55" s="20">
        <v>8.270000000000001E-2</v>
      </c>
      <c r="V55" s="20">
        <v>7.1910000000000002E-2</v>
      </c>
      <c r="W55" s="20">
        <v>6.7030000000000006E-2</v>
      </c>
      <c r="X55" s="20">
        <v>8.0489999999999992E-2</v>
      </c>
      <c r="Y55" s="20">
        <v>8.072E-2</v>
      </c>
      <c r="Z55" s="20">
        <v>7.9629999999999992E-2</v>
      </c>
    </row>
    <row r="56" spans="1:27">
      <c r="B56" s="13" t="s">
        <v>19</v>
      </c>
      <c r="C56" s="92">
        <v>113342231</v>
      </c>
      <c r="D56" s="92">
        <v>196368408</v>
      </c>
      <c r="E56" s="92">
        <v>189630383</v>
      </c>
      <c r="F56" s="50">
        <f t="shared" si="0"/>
        <v>106604206</v>
      </c>
      <c r="G56" s="108">
        <v>0.12622669303200851</v>
      </c>
      <c r="H56" s="15">
        <f t="shared" si="1"/>
        <v>13456296.386683</v>
      </c>
      <c r="I56" s="108">
        <f t="shared" si="5"/>
        <v>8.8639999999999997E-2</v>
      </c>
      <c r="J56" s="17">
        <f t="shared" si="2"/>
        <v>9449396.8198399991</v>
      </c>
      <c r="K56" s="16">
        <f t="shared" si="3"/>
        <v>-4006899.5668430012</v>
      </c>
      <c r="L56" s="135">
        <f t="shared" si="6"/>
        <v>1.1633069679914954E-3</v>
      </c>
      <c r="M56" s="136">
        <f t="shared" si="4"/>
        <v>1.1391568429215583E-2</v>
      </c>
      <c r="N56" s="11" t="s">
        <v>19</v>
      </c>
      <c r="O56" s="20">
        <v>0.10212</v>
      </c>
      <c r="P56" s="20">
        <v>0.11973</v>
      </c>
      <c r="Q56" s="20">
        <v>0.12562999999999999</v>
      </c>
      <c r="R56" s="20">
        <v>9.7199999999999995E-2</v>
      </c>
      <c r="S56" s="20">
        <v>0.1178</v>
      </c>
      <c r="T56" s="20">
        <v>0.11226</v>
      </c>
      <c r="U56" s="20">
        <v>6.3710000000000003E-2</v>
      </c>
      <c r="V56" s="20">
        <v>7.1929999999999994E-2</v>
      </c>
      <c r="W56" s="20">
        <v>7.5439999999999993E-2</v>
      </c>
      <c r="X56" s="20">
        <v>7.492E-2</v>
      </c>
      <c r="Y56" s="20">
        <v>0.10135</v>
      </c>
      <c r="Z56" s="20">
        <v>0.10014000000000001</v>
      </c>
    </row>
    <row r="57" spans="1:27">
      <c r="B57" s="13" t="s">
        <v>20</v>
      </c>
      <c r="C57" s="92">
        <v>107319222</v>
      </c>
      <c r="D57" s="92">
        <v>189630383</v>
      </c>
      <c r="E57" s="92">
        <v>192185044</v>
      </c>
      <c r="F57" s="50">
        <f t="shared" si="0"/>
        <v>109873883</v>
      </c>
      <c r="G57" s="108">
        <v>0.10262365673877136</v>
      </c>
      <c r="H57" s="15">
        <f t="shared" si="1"/>
        <v>11275659.653547926</v>
      </c>
      <c r="I57" s="108">
        <f t="shared" si="5"/>
        <v>0.12562999999999999</v>
      </c>
      <c r="J57" s="17">
        <f t="shared" si="2"/>
        <v>13803455.921289999</v>
      </c>
      <c r="K57" s="16">
        <f t="shared" si="3"/>
        <v>2527796.2677420732</v>
      </c>
      <c r="L57" s="135">
        <f t="shared" si="6"/>
        <v>-5.0365673877135475E-4</v>
      </c>
      <c r="M57" s="136">
        <f t="shared" si="4"/>
        <v>-4.5114362125703578E-3</v>
      </c>
      <c r="N57" s="11" t="s">
        <v>20</v>
      </c>
      <c r="O57" s="20">
        <v>0.11164</v>
      </c>
      <c r="P57" s="20">
        <v>9.6689999999999998E-2</v>
      </c>
      <c r="Q57" s="20">
        <v>9.7040000000000001E-2</v>
      </c>
      <c r="R57" s="20">
        <v>0.12271</v>
      </c>
      <c r="S57" s="20">
        <v>0.115</v>
      </c>
      <c r="T57" s="20">
        <v>0.11108999999999999</v>
      </c>
      <c r="U57" s="20">
        <v>7.6230000000000006E-2</v>
      </c>
      <c r="V57" s="20">
        <v>0.12447999999999999</v>
      </c>
      <c r="W57" s="20">
        <v>0.11320000000000001</v>
      </c>
      <c r="X57" s="20">
        <v>9.9010000000000001E-2</v>
      </c>
      <c r="Y57" s="20">
        <v>8.5040000000000004E-2</v>
      </c>
      <c r="Z57" s="20">
        <v>8.231999999999999E-2</v>
      </c>
    </row>
    <row r="58" spans="1:27">
      <c r="B58" s="13" t="s">
        <v>21</v>
      </c>
      <c r="C58" s="92">
        <v>103545613</v>
      </c>
      <c r="D58" s="92">
        <v>192185044</v>
      </c>
      <c r="E58" s="92">
        <v>192882161</v>
      </c>
      <c r="F58" s="50">
        <f t="shared" si="0"/>
        <v>104242730</v>
      </c>
      <c r="G58" s="108">
        <v>0.11121434956399361</v>
      </c>
      <c r="H58" s="15">
        <f t="shared" si="1"/>
        <v>11593287.413725004</v>
      </c>
      <c r="I58" s="108">
        <f t="shared" si="5"/>
        <v>9.7040000000000001E-2</v>
      </c>
      <c r="J58" s="17">
        <f t="shared" si="2"/>
        <v>10115714.519200001</v>
      </c>
      <c r="K58" s="16">
        <f t="shared" si="3"/>
        <v>-1477572.8945250027</v>
      </c>
      <c r="L58" s="135">
        <f t="shared" si="6"/>
        <v>4.2565043600639729E-4</v>
      </c>
      <c r="M58" s="136">
        <f t="shared" si="4"/>
        <v>5.072702133314233E-3</v>
      </c>
      <c r="N58" s="27" t="s">
        <v>21</v>
      </c>
      <c r="O58" s="28">
        <v>8.3909999999999998E-2</v>
      </c>
      <c r="P58" s="28">
        <v>9.6689999999999998E-2</v>
      </c>
      <c r="Q58" s="28">
        <v>9.2069999999999999E-2</v>
      </c>
      <c r="R58" s="28">
        <v>0.10594000000000001</v>
      </c>
      <c r="S58" s="28">
        <v>7.8719999999999998E-2</v>
      </c>
      <c r="T58" s="28">
        <v>8.7080000000000005E-2</v>
      </c>
      <c r="U58" s="28">
        <v>0.11462</v>
      </c>
      <c r="V58" s="28">
        <v>8.8090000000000002E-2</v>
      </c>
      <c r="W58" s="28">
        <v>9.4709999999999989E-2</v>
      </c>
      <c r="X58" s="28">
        <v>7.3180000000000009E-2</v>
      </c>
      <c r="Y58" s="28">
        <v>5.7889999999999997E-2</v>
      </c>
      <c r="Z58" s="28">
        <v>7.4439999999999992E-2</v>
      </c>
    </row>
    <row r="59" spans="1:27" ht="28.2" thickBot="1">
      <c r="B59" s="124" t="s">
        <v>133</v>
      </c>
      <c r="C59" s="94">
        <f>SUM(C47:C58)</f>
        <v>1618009346</v>
      </c>
      <c r="D59" s="94">
        <f>SUM(D47:D58)</f>
        <v>2322406525</v>
      </c>
      <c r="E59" s="94">
        <f>SUM(E47:E58)</f>
        <v>2322161777</v>
      </c>
      <c r="F59" s="94">
        <f>SUM(F47:F58)</f>
        <v>1617764598</v>
      </c>
      <c r="G59" s="36"/>
      <c r="H59" s="37">
        <f>SUM(H47:H58)</f>
        <v>162336003.40589309</v>
      </c>
      <c r="I59" s="36"/>
      <c r="J59" s="37">
        <f>SUM(J47:J58)</f>
        <v>162942632.22979999</v>
      </c>
      <c r="K59" s="38">
        <f>SUM(K47:K58)</f>
        <v>606628.82390692085</v>
      </c>
      <c r="N59" s="31"/>
      <c r="O59" s="32"/>
      <c r="P59" s="32"/>
      <c r="Q59" s="32"/>
      <c r="R59" s="32"/>
      <c r="S59" s="32"/>
      <c r="T59" s="32"/>
      <c r="U59" s="32"/>
      <c r="V59" s="32"/>
      <c r="W59" s="32"/>
    </row>
    <row r="60" spans="1:27">
      <c r="G60" s="4"/>
      <c r="H60" s="4"/>
      <c r="I60" s="4"/>
      <c r="J60" s="67"/>
      <c r="K60" s="122"/>
      <c r="N60" s="29"/>
      <c r="O60" s="30"/>
      <c r="P60" s="30"/>
      <c r="Q60" s="30"/>
      <c r="R60" s="30"/>
      <c r="S60" s="30"/>
      <c r="T60" s="30"/>
      <c r="U60" s="30"/>
      <c r="V60" s="30"/>
      <c r="W60" s="30"/>
    </row>
    <row r="61" spans="1:27" ht="14.4">
      <c r="N61"/>
      <c r="O61"/>
      <c r="P61"/>
      <c r="Q61"/>
      <c r="R61"/>
      <c r="S61"/>
      <c r="T61" s="30"/>
      <c r="U61" s="30"/>
      <c r="V61" s="30"/>
      <c r="W61" s="30"/>
    </row>
    <row r="62" spans="1:27" ht="14.4">
      <c r="A62" s="1" t="s">
        <v>143</v>
      </c>
      <c r="B62" s="46" t="s">
        <v>136</v>
      </c>
      <c r="C62" s="2"/>
      <c r="K62" s="112"/>
      <c r="N62"/>
      <c r="O62"/>
      <c r="P62"/>
      <c r="Q62"/>
      <c r="R62"/>
      <c r="S62"/>
      <c r="T62" s="30"/>
      <c r="U62" s="30"/>
      <c r="V62" s="30"/>
      <c r="W62" s="30"/>
    </row>
    <row r="63" spans="1:27" ht="14.4">
      <c r="B63" s="3"/>
      <c r="C63" s="2"/>
      <c r="K63" s="119"/>
      <c r="N63"/>
      <c r="O63"/>
      <c r="P63"/>
      <c r="Q63"/>
      <c r="R63"/>
      <c r="S63"/>
      <c r="T63" s="29"/>
      <c r="U63" s="29"/>
      <c r="V63" s="29"/>
      <c r="W63" s="29"/>
    </row>
    <row r="64" spans="1:27" ht="42.6" thickBot="1">
      <c r="A64" s="11"/>
      <c r="B64" s="99" t="s">
        <v>45</v>
      </c>
      <c r="C64" s="47" t="s">
        <v>67</v>
      </c>
      <c r="D64" s="47" t="s">
        <v>121</v>
      </c>
      <c r="E64" s="181" t="s">
        <v>44</v>
      </c>
      <c r="F64" s="182"/>
      <c r="G64" s="182"/>
      <c r="H64" s="182"/>
      <c r="I64" s="183"/>
      <c r="K64" s="117"/>
      <c r="N64"/>
      <c r="O64"/>
      <c r="P64"/>
      <c r="Q64"/>
      <c r="R64"/>
      <c r="S64"/>
      <c r="T64" s="165">
        <v>127.76</v>
      </c>
      <c r="U64" s="166">
        <v>125.63</v>
      </c>
      <c r="V64" s="165">
        <v>101.97</v>
      </c>
      <c r="W64" s="166">
        <v>104.76</v>
      </c>
      <c r="X64" s="165">
        <v>98.95</v>
      </c>
      <c r="Y64" s="166">
        <v>119.73</v>
      </c>
      <c r="Z64" s="165">
        <v>96.69</v>
      </c>
      <c r="AA64" s="166">
        <v>96.69</v>
      </c>
    </row>
    <row r="65" spans="1:24" ht="30.75" customHeight="1">
      <c r="A65" s="184" t="s">
        <v>134</v>
      </c>
      <c r="B65" s="185"/>
      <c r="C65" s="186"/>
      <c r="D65" s="123">
        <v>-468536.08</v>
      </c>
      <c r="E65" s="181"/>
      <c r="F65" s="182"/>
      <c r="G65" s="182"/>
      <c r="H65" s="182"/>
      <c r="I65" s="183"/>
      <c r="K65" s="117"/>
      <c r="N65"/>
      <c r="O65"/>
      <c r="P65"/>
      <c r="Q65"/>
      <c r="R65"/>
      <c r="S65"/>
      <c r="T65" s="29"/>
      <c r="U65" s="29"/>
      <c r="V65" s="29"/>
      <c r="W65" s="29"/>
      <c r="X65" s="29"/>
    </row>
    <row r="66" spans="1:24" ht="27.6" customHeight="1">
      <c r="A66" s="68" t="s">
        <v>51</v>
      </c>
      <c r="B66" s="48" t="s">
        <v>62</v>
      </c>
      <c r="C66" s="109"/>
      <c r="D66" s="137">
        <v>1619355.4700000009</v>
      </c>
      <c r="E66" s="178" t="str">
        <f>IF(D66&gt;0,"CR","DR")&amp;" $"&amp;TEXT(ROUND(D66/1000,0),"#,##")&amp;"k related to prior year but included in the GL in the current year, therefore, should record "&amp;IF(D66&gt;0,"DR","CR")&amp;" in current year"</f>
        <v>CR $1,619k related to prior year but included in the GL in the current year, therefore, should record DR in current year</v>
      </c>
      <c r="F66" s="179"/>
      <c r="G66" s="179"/>
      <c r="H66" s="179"/>
      <c r="I66" s="180"/>
      <c r="K66" s="117"/>
      <c r="N66"/>
      <c r="O66"/>
      <c r="P66"/>
      <c r="Q66"/>
      <c r="R66"/>
      <c r="S66"/>
      <c r="T66" s="29"/>
      <c r="U66" s="29"/>
      <c r="V66" s="29"/>
      <c r="W66" s="29"/>
      <c r="X66" s="29"/>
    </row>
    <row r="67" spans="1:24" ht="27.6" customHeight="1">
      <c r="A67" s="68" t="s">
        <v>52</v>
      </c>
      <c r="B67" s="48" t="s">
        <v>79</v>
      </c>
      <c r="C67" s="110"/>
      <c r="D67" s="137">
        <v>593355.95000000007</v>
      </c>
      <c r="E67" s="178" t="str">
        <f>IF(D67&gt;0,"CR","DR")&amp;" $"&amp;IF(D67&lt;0,-TEXT(ROUND(D67/1000,0),"#,##"),TEXT(ROUND(D67/1000,0),"#,##"))&amp;"k relates to current year but recorded in the GL in the following year, therefore, should record the "&amp;IF(D66&lt;0,"DR","CR")&amp;" in current year"</f>
        <v>CR $593k relates to current year but recorded in the GL in the following year, therefore, should record the CR in current year</v>
      </c>
      <c r="F67" s="179"/>
      <c r="G67" s="179"/>
      <c r="H67" s="179"/>
      <c r="I67" s="180"/>
      <c r="J67" s="77"/>
      <c r="K67" s="118"/>
      <c r="L67" s="77"/>
      <c r="M67" s="77"/>
      <c r="N67"/>
      <c r="O67"/>
      <c r="P67"/>
      <c r="Q67"/>
      <c r="R67"/>
      <c r="S67"/>
    </row>
    <row r="68" spans="1:24" ht="28.2" customHeight="1">
      <c r="A68" s="68" t="s">
        <v>65</v>
      </c>
      <c r="B68" s="48" t="s">
        <v>64</v>
      </c>
      <c r="C68" s="109"/>
      <c r="D68" s="111"/>
      <c r="E68" s="178" t="s">
        <v>163</v>
      </c>
      <c r="F68" s="179"/>
      <c r="G68" s="179"/>
      <c r="H68" s="179"/>
      <c r="I68" s="180"/>
      <c r="J68" s="77"/>
      <c r="K68" s="118"/>
      <c r="L68" s="77"/>
      <c r="M68" s="77"/>
      <c r="N68"/>
      <c r="O68"/>
      <c r="P68"/>
      <c r="Q68"/>
      <c r="R68"/>
      <c r="S68"/>
    </row>
    <row r="69" spans="1:24" ht="28.2" customHeight="1">
      <c r="A69" s="68" t="s">
        <v>66</v>
      </c>
      <c r="B69" s="48" t="s">
        <v>63</v>
      </c>
      <c r="C69" s="110"/>
      <c r="D69" s="111"/>
      <c r="E69" s="178" t="s">
        <v>164</v>
      </c>
      <c r="F69" s="179"/>
      <c r="G69" s="179"/>
      <c r="H69" s="179"/>
      <c r="I69" s="180"/>
      <c r="J69" s="77"/>
      <c r="K69" s="121"/>
      <c r="L69" s="77"/>
      <c r="M69" s="77"/>
      <c r="N69"/>
      <c r="O69"/>
      <c r="P69"/>
      <c r="Q69"/>
      <c r="R69"/>
      <c r="S69"/>
    </row>
    <row r="70" spans="1:24" ht="27.6" customHeight="1">
      <c r="A70" s="68" t="s">
        <v>69</v>
      </c>
      <c r="B70" s="48" t="s">
        <v>71</v>
      </c>
      <c r="C70" s="109"/>
      <c r="D70" s="95"/>
      <c r="E70" s="178" t="s">
        <v>165</v>
      </c>
      <c r="F70" s="179"/>
      <c r="G70" s="179"/>
      <c r="H70" s="179"/>
      <c r="I70" s="180"/>
      <c r="J70" s="77"/>
      <c r="K70" s="121"/>
      <c r="L70" s="77"/>
      <c r="M70" s="77"/>
      <c r="N70"/>
      <c r="O70"/>
      <c r="P70"/>
      <c r="Q70"/>
      <c r="R70"/>
      <c r="S70"/>
    </row>
    <row r="71" spans="1:24" ht="27.6" customHeight="1">
      <c r="A71" s="68" t="s">
        <v>70</v>
      </c>
      <c r="B71" s="48" t="s">
        <v>72</v>
      </c>
      <c r="C71" s="109"/>
      <c r="D71" s="95"/>
      <c r="E71" s="178" t="s">
        <v>166</v>
      </c>
      <c r="F71" s="179"/>
      <c r="G71" s="179"/>
      <c r="H71" s="179"/>
      <c r="I71" s="180"/>
      <c r="J71" s="77"/>
      <c r="K71" s="121"/>
      <c r="L71" s="77"/>
      <c r="M71" s="77"/>
      <c r="N71"/>
      <c r="O71"/>
      <c r="P71"/>
      <c r="Q71"/>
      <c r="R71"/>
      <c r="S71"/>
    </row>
    <row r="72" spans="1:24" ht="33.75" customHeight="1">
      <c r="A72" s="68">
        <v>4</v>
      </c>
      <c r="B72" s="48" t="s">
        <v>68</v>
      </c>
      <c r="C72" s="109"/>
      <c r="D72" s="95"/>
      <c r="E72" s="178" t="s">
        <v>167</v>
      </c>
      <c r="F72" s="179"/>
      <c r="G72" s="179"/>
      <c r="H72" s="179"/>
      <c r="I72" s="180"/>
      <c r="J72" s="77"/>
      <c r="K72" s="121"/>
      <c r="L72" s="77"/>
      <c r="M72" s="77"/>
      <c r="N72"/>
      <c r="O72"/>
      <c r="P72"/>
      <c r="Q72"/>
      <c r="R72"/>
      <c r="S72"/>
    </row>
    <row r="73" spans="1:24" ht="41.4" customHeight="1">
      <c r="A73" s="68">
        <v>5</v>
      </c>
      <c r="B73" s="48" t="s">
        <v>81</v>
      </c>
      <c r="C73" s="109"/>
      <c r="D73" s="95"/>
      <c r="E73" s="178" t="s">
        <v>169</v>
      </c>
      <c r="F73" s="179"/>
      <c r="G73" s="179"/>
      <c r="H73" s="179"/>
      <c r="I73" s="180"/>
      <c r="J73" s="77"/>
      <c r="K73" s="121"/>
      <c r="L73" s="77"/>
      <c r="M73" s="77"/>
      <c r="N73"/>
      <c r="O73"/>
      <c r="P73"/>
      <c r="Q73"/>
      <c r="R73"/>
      <c r="S73"/>
    </row>
    <row r="74" spans="1:24" ht="28.2">
      <c r="A74" s="53">
        <v>6</v>
      </c>
      <c r="B74" s="125" t="s">
        <v>137</v>
      </c>
      <c r="C74" s="109"/>
      <c r="D74" s="95"/>
      <c r="E74" s="178" t="s">
        <v>168</v>
      </c>
      <c r="F74" s="179"/>
      <c r="G74" s="179"/>
      <c r="H74" s="179"/>
      <c r="I74" s="180"/>
      <c r="K74" s="29"/>
      <c r="N74"/>
      <c r="O74"/>
      <c r="P74"/>
      <c r="Q74"/>
      <c r="R74"/>
      <c r="S74"/>
    </row>
    <row r="75" spans="1:24" ht="14.4">
      <c r="A75" s="53">
        <v>7</v>
      </c>
      <c r="B75" s="45"/>
      <c r="C75" s="10"/>
      <c r="D75" s="95"/>
      <c r="E75" s="178"/>
      <c r="F75" s="179"/>
      <c r="G75" s="179"/>
      <c r="H75" s="179"/>
      <c r="I75" s="180"/>
      <c r="N75"/>
      <c r="O75"/>
      <c r="P75"/>
      <c r="Q75"/>
      <c r="R75"/>
      <c r="S75"/>
    </row>
    <row r="76" spans="1:24" ht="14.4">
      <c r="A76" s="53">
        <v>8</v>
      </c>
      <c r="B76" s="45"/>
      <c r="C76" s="10"/>
      <c r="D76" s="95"/>
      <c r="E76" s="178"/>
      <c r="F76" s="179"/>
      <c r="G76" s="179"/>
      <c r="H76" s="179"/>
      <c r="I76" s="180"/>
      <c r="N76"/>
      <c r="O76"/>
      <c r="P76"/>
      <c r="Q76"/>
      <c r="R76"/>
      <c r="S76"/>
    </row>
    <row r="77" spans="1:24" ht="14.4">
      <c r="A77" s="53">
        <v>9</v>
      </c>
      <c r="B77" s="45"/>
      <c r="C77" s="10"/>
      <c r="D77" s="95"/>
      <c r="E77" s="178"/>
      <c r="F77" s="179"/>
      <c r="G77" s="179"/>
      <c r="H77" s="179"/>
      <c r="I77" s="180"/>
      <c r="N77"/>
      <c r="O77"/>
      <c r="P77"/>
      <c r="Q77"/>
      <c r="R77"/>
      <c r="S77"/>
    </row>
    <row r="78" spans="1:24" ht="14.4">
      <c r="A78" s="53">
        <v>10</v>
      </c>
      <c r="B78" s="45"/>
      <c r="C78" s="10"/>
      <c r="D78" s="95"/>
      <c r="E78" s="178"/>
      <c r="F78" s="179"/>
      <c r="G78" s="179"/>
      <c r="H78" s="179"/>
      <c r="I78" s="180"/>
      <c r="N78"/>
      <c r="O78"/>
      <c r="P78"/>
      <c r="Q78"/>
      <c r="R78"/>
      <c r="S78"/>
    </row>
    <row r="79" spans="1:24" ht="14.4">
      <c r="A79" s="1" t="s">
        <v>150</v>
      </c>
      <c r="B79" s="2" t="s">
        <v>131</v>
      </c>
      <c r="C79" s="2"/>
      <c r="D79" s="96">
        <f>SUM(D65:D78)</f>
        <v>1744175.3400000008</v>
      </c>
      <c r="E79" s="25"/>
      <c r="F79" s="25"/>
      <c r="G79" s="25"/>
      <c r="H79" s="25"/>
      <c r="N79"/>
      <c r="O79"/>
      <c r="P79"/>
      <c r="Q79"/>
      <c r="R79"/>
      <c r="S79"/>
    </row>
    <row r="80" spans="1:24" ht="14.4">
      <c r="B80" s="120" t="s">
        <v>132</v>
      </c>
      <c r="C80" s="69"/>
      <c r="D80" s="96">
        <f>K59</f>
        <v>606628.82390692085</v>
      </c>
      <c r="E80" s="25"/>
      <c r="F80" s="25"/>
      <c r="G80" s="25"/>
      <c r="H80" s="25"/>
      <c r="N80"/>
      <c r="O80"/>
      <c r="P80"/>
      <c r="Q80"/>
      <c r="R80"/>
      <c r="S80"/>
    </row>
    <row r="81" spans="1:19" ht="14.4">
      <c r="B81" s="69" t="s">
        <v>24</v>
      </c>
      <c r="C81" s="69"/>
      <c r="D81" s="97">
        <f>D79-D80</f>
        <v>1137546.5160930799</v>
      </c>
      <c r="N81"/>
      <c r="O81"/>
      <c r="P81"/>
      <c r="Q81"/>
      <c r="R81"/>
      <c r="S81"/>
    </row>
    <row r="82" spans="1:19" ht="15" thickBot="1">
      <c r="B82" s="131" t="s">
        <v>73</v>
      </c>
      <c r="C82" s="70"/>
      <c r="D82" s="59">
        <f>IF(ISERROR(D81/J59),0,D81/J59)</f>
        <v>6.9812700367377408E-3</v>
      </c>
      <c r="E82" s="101" t="str">
        <f>IF(AND(D82&lt;0.01,D82&gt;-0.01),"","Unresolved differences of greater than + or - 1% should be explained")</f>
        <v/>
      </c>
      <c r="G82" s="77"/>
      <c r="H82" s="34"/>
      <c r="I82" s="34"/>
      <c r="J82" s="34"/>
      <c r="K82" s="34"/>
      <c r="L82" s="34"/>
      <c r="N82"/>
      <c r="O82"/>
      <c r="P82"/>
      <c r="Q82"/>
      <c r="R82"/>
      <c r="S82"/>
    </row>
    <row r="83" spans="1:19" ht="15" thickTop="1">
      <c r="B83" s="2"/>
      <c r="C83" s="55"/>
      <c r="D83" s="58"/>
      <c r="G83" s="77"/>
      <c r="N83"/>
      <c r="O83"/>
      <c r="P83"/>
      <c r="Q83"/>
      <c r="R83"/>
      <c r="S83"/>
    </row>
    <row r="84" spans="1:19" ht="14.4">
      <c r="B84" s="2"/>
      <c r="C84" s="55"/>
      <c r="D84" s="167"/>
      <c r="N84"/>
      <c r="O84"/>
      <c r="P84"/>
      <c r="Q84"/>
      <c r="R84"/>
      <c r="S84"/>
    </row>
    <row r="85" spans="1:19">
      <c r="A85" s="1" t="s">
        <v>75</v>
      </c>
      <c r="B85" s="71" t="s">
        <v>138</v>
      </c>
      <c r="C85" s="57"/>
      <c r="D85" s="58"/>
    </row>
    <row r="86" spans="1:19">
      <c r="B86" s="56"/>
      <c r="C86" s="57"/>
      <c r="D86" s="58"/>
    </row>
    <row r="87" spans="1:19" ht="69">
      <c r="B87" s="100" t="s">
        <v>25</v>
      </c>
      <c r="C87" s="47" t="s">
        <v>157</v>
      </c>
      <c r="D87" s="47" t="s">
        <v>158</v>
      </c>
      <c r="E87" s="47" t="s">
        <v>159</v>
      </c>
      <c r="F87" s="72" t="s">
        <v>131</v>
      </c>
      <c r="G87" s="47" t="s">
        <v>24</v>
      </c>
      <c r="H87" s="74" t="s">
        <v>160</v>
      </c>
      <c r="I87" s="47" t="s">
        <v>73</v>
      </c>
      <c r="J87" s="77"/>
      <c r="K87" s="77"/>
      <c r="L87" s="34"/>
      <c r="M87" s="34"/>
      <c r="N87" s="34"/>
      <c r="O87" s="34"/>
      <c r="P87" s="34"/>
      <c r="Q87" s="34"/>
      <c r="R87" s="34"/>
      <c r="S87" s="34"/>
    </row>
    <row r="88" spans="1:19">
      <c r="B88" s="113"/>
      <c r="C88" s="104"/>
      <c r="D88" s="104"/>
      <c r="E88" s="105"/>
      <c r="F88" s="127">
        <f>SUM(D88:E88)</f>
        <v>0</v>
      </c>
      <c r="G88" s="106">
        <f>F88-C88</f>
        <v>0</v>
      </c>
      <c r="H88" s="105"/>
      <c r="I88" s="102">
        <f>IF(ISERROR(G88/H88),0,G88/H88)</f>
        <v>0</v>
      </c>
      <c r="J88" s="77"/>
      <c r="K88" s="77"/>
      <c r="L88" s="34"/>
      <c r="M88" s="34"/>
      <c r="N88" s="34"/>
      <c r="O88" s="34"/>
      <c r="P88" s="34"/>
      <c r="Q88" s="34"/>
      <c r="R88" s="34"/>
      <c r="S88" s="34"/>
    </row>
    <row r="89" spans="1:19">
      <c r="B89" s="113"/>
      <c r="C89" s="104"/>
      <c r="D89" s="104"/>
      <c r="E89" s="105"/>
      <c r="F89" s="127">
        <f t="shared" ref="F89:F91" si="7">SUM(D89:E89)</f>
        <v>0</v>
      </c>
      <c r="G89" s="106">
        <f>F89-C89</f>
        <v>0</v>
      </c>
      <c r="H89" s="105"/>
      <c r="I89" s="102">
        <f>IF(ISERROR(G89/H89),0,G89/H89)</f>
        <v>0</v>
      </c>
      <c r="J89" s="77"/>
      <c r="K89" s="77"/>
      <c r="L89" s="34"/>
      <c r="M89" s="34"/>
      <c r="N89" s="34"/>
      <c r="O89" s="34"/>
      <c r="P89" s="34"/>
      <c r="Q89" s="34"/>
      <c r="R89" s="34"/>
      <c r="S89" s="34"/>
    </row>
    <row r="90" spans="1:19">
      <c r="B90" s="113"/>
      <c r="C90" s="104"/>
      <c r="D90" s="104"/>
      <c r="E90" s="105"/>
      <c r="F90" s="127">
        <f t="shared" si="7"/>
        <v>0</v>
      </c>
      <c r="G90" s="106">
        <f>F90-C90</f>
        <v>0</v>
      </c>
      <c r="H90" s="105"/>
      <c r="I90" s="102">
        <f>IF(ISERROR(G90/H90),0,G90/H90)</f>
        <v>0</v>
      </c>
      <c r="J90" s="77"/>
      <c r="K90" s="77"/>
      <c r="L90" s="34"/>
      <c r="M90" s="34"/>
      <c r="N90" s="34"/>
      <c r="O90" s="34"/>
      <c r="P90" s="34"/>
      <c r="Q90" s="34"/>
      <c r="R90" s="34"/>
      <c r="S90" s="34"/>
    </row>
    <row r="91" spans="1:19" ht="14.4" thickBot="1">
      <c r="B91" s="113"/>
      <c r="C91" s="107"/>
      <c r="D91" s="107"/>
      <c r="E91" s="107"/>
      <c r="F91" s="127">
        <f t="shared" si="7"/>
        <v>0</v>
      </c>
      <c r="G91" s="106">
        <f>F91-C91</f>
        <v>0</v>
      </c>
      <c r="H91" s="107"/>
      <c r="I91" s="103">
        <f>IF(ISERROR(G91/H91),0,G91/H91)</f>
        <v>0</v>
      </c>
      <c r="J91" s="77"/>
      <c r="K91" s="77"/>
      <c r="L91" s="34"/>
      <c r="M91" s="34"/>
      <c r="N91" s="34"/>
      <c r="O91" s="34"/>
      <c r="P91" s="34"/>
      <c r="Q91" s="34"/>
      <c r="R91" s="34"/>
      <c r="S91" s="34"/>
    </row>
    <row r="92" spans="1:19" ht="14.4" thickBot="1">
      <c r="B92" s="73" t="s">
        <v>74</v>
      </c>
      <c r="C92" s="126">
        <f t="shared" ref="C92:H92" si="8">SUM(C88:C91)</f>
        <v>0</v>
      </c>
      <c r="D92" s="126">
        <f t="shared" si="8"/>
        <v>0</v>
      </c>
      <c r="E92" s="126">
        <f t="shared" si="8"/>
        <v>0</v>
      </c>
      <c r="F92" s="128">
        <f t="shared" si="8"/>
        <v>0</v>
      </c>
      <c r="G92" s="126">
        <f>SUM(G88:G91)</f>
        <v>0</v>
      </c>
      <c r="H92" s="75">
        <f t="shared" si="8"/>
        <v>0</v>
      </c>
      <c r="I92" s="76" t="s">
        <v>80</v>
      </c>
      <c r="J92" s="77"/>
      <c r="K92" s="77"/>
      <c r="L92" s="34"/>
      <c r="M92" s="34"/>
      <c r="N92" s="34"/>
      <c r="O92" s="34"/>
      <c r="P92" s="34"/>
      <c r="Q92" s="34"/>
      <c r="R92" s="34"/>
      <c r="S92" s="34"/>
    </row>
    <row r="93" spans="1:19">
      <c r="B93" s="4"/>
      <c r="C93" s="4"/>
      <c r="D93" s="4"/>
      <c r="E93" s="4"/>
      <c r="F93" s="4"/>
      <c r="G93" s="4"/>
      <c r="J93" s="77"/>
      <c r="K93" s="77"/>
      <c r="L93" s="34"/>
      <c r="M93" s="34"/>
      <c r="N93" s="34"/>
      <c r="O93" s="34"/>
      <c r="P93" s="34"/>
      <c r="Q93" s="34"/>
      <c r="R93" s="34"/>
      <c r="S93" s="34"/>
    </row>
    <row r="94" spans="1:19">
      <c r="J94" s="77"/>
      <c r="K94" s="77"/>
      <c r="L94" s="34"/>
      <c r="M94" s="34"/>
      <c r="N94" s="34"/>
      <c r="O94" s="34"/>
      <c r="P94" s="34"/>
      <c r="Q94" s="34"/>
      <c r="R94" s="34"/>
      <c r="S94" s="34"/>
    </row>
    <row r="95" spans="1:19">
      <c r="B95" s="3" t="s">
        <v>37</v>
      </c>
      <c r="J95" s="77"/>
      <c r="K95" s="77"/>
    </row>
    <row r="96" spans="1:19">
      <c r="B96" s="52"/>
      <c r="C96" s="52"/>
      <c r="D96" s="52"/>
      <c r="E96" s="52"/>
      <c r="F96" s="52"/>
      <c r="G96" s="52"/>
      <c r="H96" s="52"/>
      <c r="J96" s="77"/>
      <c r="K96" s="77"/>
    </row>
    <row r="97" spans="2:11">
      <c r="B97" s="52"/>
      <c r="C97" s="52"/>
      <c r="D97" s="52"/>
      <c r="E97" s="52"/>
      <c r="F97" s="52"/>
      <c r="G97" s="52"/>
      <c r="H97" s="52"/>
      <c r="J97" s="77"/>
      <c r="K97" s="77"/>
    </row>
    <row r="98" spans="2:11">
      <c r="B98" s="52"/>
      <c r="C98" s="52"/>
      <c r="D98" s="52"/>
      <c r="E98" s="52"/>
      <c r="F98" s="52"/>
      <c r="G98" s="52"/>
      <c r="H98" s="52"/>
    </row>
    <row r="99" spans="2:11">
      <c r="B99" s="52"/>
      <c r="C99" s="52"/>
      <c r="D99" s="52"/>
      <c r="E99" s="52"/>
      <c r="F99" s="52"/>
      <c r="G99" s="52"/>
      <c r="H99" s="52"/>
    </row>
    <row r="100" spans="2:11">
      <c r="B100" s="52"/>
      <c r="C100" s="52"/>
      <c r="D100" s="52"/>
      <c r="E100" s="52"/>
      <c r="F100" s="52"/>
      <c r="G100" s="52"/>
      <c r="H100" s="52"/>
    </row>
    <row r="101" spans="2:11">
      <c r="B101" s="52"/>
      <c r="C101" s="52"/>
      <c r="D101" s="52"/>
      <c r="E101" s="52"/>
      <c r="F101" s="52"/>
      <c r="G101" s="52"/>
      <c r="H101" s="52"/>
    </row>
    <row r="102" spans="2:11">
      <c r="B102" s="52"/>
      <c r="C102" s="52"/>
      <c r="D102" s="52"/>
      <c r="E102" s="52"/>
      <c r="F102" s="52"/>
      <c r="G102" s="52"/>
      <c r="H102" s="52"/>
    </row>
    <row r="103" spans="2:11">
      <c r="B103" s="52"/>
      <c r="C103" s="52"/>
      <c r="D103" s="52"/>
      <c r="E103" s="52"/>
      <c r="F103" s="52"/>
      <c r="G103" s="52"/>
      <c r="H103" s="52"/>
    </row>
  </sheetData>
  <mergeCells count="23">
    <mergeCell ref="E65:I65"/>
    <mergeCell ref="A65:C65"/>
    <mergeCell ref="E64:I64"/>
    <mergeCell ref="E70:I70"/>
    <mergeCell ref="E69:I69"/>
    <mergeCell ref="E68:I68"/>
    <mergeCell ref="E67:I67"/>
    <mergeCell ref="E66:I66"/>
    <mergeCell ref="E77:I77"/>
    <mergeCell ref="E78:I78"/>
    <mergeCell ref="E71:I71"/>
    <mergeCell ref="E72:I72"/>
    <mergeCell ref="E73:I73"/>
    <mergeCell ref="E74:I74"/>
    <mergeCell ref="E75:I75"/>
    <mergeCell ref="E76:I76"/>
    <mergeCell ref="U45:W45"/>
    <mergeCell ref="X45:Z45"/>
    <mergeCell ref="B21:C21"/>
    <mergeCell ref="E21:F21"/>
    <mergeCell ref="B27:H27"/>
    <mergeCell ref="O45:Q45"/>
    <mergeCell ref="R45:T4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topLeftCell="A10" workbookViewId="0">
      <selection activeCell="F26" sqref="F26"/>
    </sheetView>
  </sheetViews>
  <sheetFormatPr defaultRowHeight="14.4"/>
  <cols>
    <col min="1" max="1" width="13.33203125" customWidth="1"/>
    <col min="2" max="2" width="55.109375" bestFit="1" customWidth="1"/>
    <col min="3" max="3" width="8.5546875" bestFit="1" customWidth="1"/>
    <col min="4" max="4" width="14.21875" bestFit="1" customWidth="1"/>
    <col min="5" max="5" width="15.5546875" bestFit="1" customWidth="1"/>
    <col min="6" max="6" width="16.33203125" bestFit="1" customWidth="1"/>
    <col min="7" max="7" width="15.5546875" bestFit="1" customWidth="1"/>
    <col min="8" max="8" width="14.21875" bestFit="1" customWidth="1"/>
    <col min="9" max="9" width="15.5546875" bestFit="1" customWidth="1"/>
    <col min="10" max="10" width="14.21875" bestFit="1" customWidth="1"/>
    <col min="11" max="11" width="15.5546875" bestFit="1" customWidth="1"/>
    <col min="12" max="12" width="14.21875" bestFit="1" customWidth="1"/>
    <col min="13" max="13" width="15.5546875" bestFit="1" customWidth="1"/>
  </cols>
  <sheetData>
    <row r="2" spans="1:13">
      <c r="A2" s="139" t="s">
        <v>170</v>
      </c>
      <c r="C2" s="156" t="s">
        <v>192</v>
      </c>
    </row>
    <row r="3" spans="1:13">
      <c r="A3" s="189" t="s">
        <v>171</v>
      </c>
      <c r="B3" s="189" t="s">
        <v>172</v>
      </c>
      <c r="C3" s="140"/>
      <c r="D3" s="187">
        <v>2016</v>
      </c>
      <c r="E3" s="188"/>
      <c r="F3" s="187">
        <v>2015</v>
      </c>
      <c r="G3" s="188"/>
      <c r="H3" s="187">
        <v>2014</v>
      </c>
      <c r="I3" s="188"/>
      <c r="J3" s="187">
        <v>2013</v>
      </c>
      <c r="K3" s="188"/>
      <c r="L3" s="187">
        <v>2012</v>
      </c>
      <c r="M3" s="188"/>
    </row>
    <row r="4" spans="1:13">
      <c r="A4" s="190"/>
      <c r="B4" s="190"/>
      <c r="C4" s="141"/>
      <c r="D4" s="142" t="s">
        <v>173</v>
      </c>
      <c r="E4" s="142" t="s">
        <v>174</v>
      </c>
      <c r="F4" s="142" t="s">
        <v>173</v>
      </c>
      <c r="G4" s="142" t="s">
        <v>174</v>
      </c>
      <c r="H4" s="142" t="s">
        <v>173</v>
      </c>
      <c r="I4" s="142" t="s">
        <v>174</v>
      </c>
      <c r="J4" s="142" t="s">
        <v>173</v>
      </c>
      <c r="K4" s="142" t="s">
        <v>174</v>
      </c>
      <c r="L4" s="142" t="s">
        <v>173</v>
      </c>
      <c r="M4" s="142" t="s">
        <v>174</v>
      </c>
    </row>
    <row r="5" spans="1:13">
      <c r="A5" s="143" t="s">
        <v>175</v>
      </c>
      <c r="B5" s="144" t="s">
        <v>176</v>
      </c>
      <c r="C5" s="145" t="s">
        <v>0</v>
      </c>
      <c r="D5" s="146">
        <v>10101928.970000001</v>
      </c>
      <c r="E5" s="146">
        <v>11318234.700000001</v>
      </c>
      <c r="F5" s="146"/>
      <c r="G5" s="146"/>
      <c r="H5" s="146"/>
      <c r="I5" s="146"/>
      <c r="J5" s="146"/>
      <c r="K5" s="146"/>
      <c r="L5" s="146"/>
      <c r="M5" s="146"/>
    </row>
    <row r="6" spans="1:13">
      <c r="A6" s="147"/>
      <c r="B6" s="148" t="str">
        <f>B5 &amp; "kW"</f>
        <v>GENERAL SERVICE 700 TO 4,999 KW SERVICE CLASSIFICATIONkW</v>
      </c>
      <c r="C6" s="149" t="s">
        <v>177</v>
      </c>
      <c r="D6" s="146">
        <v>23788.799999999999</v>
      </c>
      <c r="E6" s="146">
        <v>25119.360000000001</v>
      </c>
      <c r="F6" s="146"/>
      <c r="G6" s="146"/>
      <c r="H6" s="146"/>
      <c r="I6" s="146"/>
      <c r="J6" s="146"/>
      <c r="K6" s="146"/>
      <c r="L6" s="146"/>
      <c r="M6" s="146"/>
    </row>
    <row r="7" spans="1:13">
      <c r="A7" s="150"/>
      <c r="B7" s="151"/>
      <c r="C7" s="152" t="s">
        <v>178</v>
      </c>
      <c r="D7" s="153" t="s">
        <v>179</v>
      </c>
      <c r="E7" s="153" t="s">
        <v>1</v>
      </c>
      <c r="F7" s="153"/>
      <c r="G7" s="153"/>
      <c r="H7" s="153"/>
      <c r="I7" s="153"/>
      <c r="J7" s="153"/>
      <c r="K7" s="153"/>
      <c r="L7" s="153"/>
      <c r="M7" s="153"/>
    </row>
    <row r="8" spans="1:13">
      <c r="A8" s="143" t="s">
        <v>180</v>
      </c>
      <c r="B8" s="144" t="s">
        <v>176</v>
      </c>
      <c r="C8" s="145" t="s">
        <v>0</v>
      </c>
      <c r="D8" s="146">
        <v>8219287.5099999998</v>
      </c>
      <c r="E8" s="146">
        <v>8258910.8999999994</v>
      </c>
      <c r="F8" s="146"/>
      <c r="G8" s="146"/>
      <c r="H8" s="146"/>
      <c r="I8" s="146"/>
      <c r="J8" s="146"/>
      <c r="K8" s="146"/>
      <c r="L8" s="146"/>
      <c r="M8" s="146"/>
    </row>
    <row r="9" spans="1:13">
      <c r="A9" s="147"/>
      <c r="B9" s="148" t="str">
        <f>B8 &amp; "kW"</f>
        <v>GENERAL SERVICE 700 TO 4,999 KW SERVICE CLASSIFICATIONkW</v>
      </c>
      <c r="C9" s="149" t="s">
        <v>177</v>
      </c>
      <c r="D9" s="146">
        <v>16302</v>
      </c>
      <c r="E9" s="146">
        <v>16770</v>
      </c>
      <c r="F9" s="146"/>
      <c r="G9" s="146"/>
      <c r="H9" s="146"/>
      <c r="I9" s="146"/>
      <c r="J9" s="146"/>
      <c r="K9" s="146"/>
      <c r="L9" s="146"/>
      <c r="M9" s="146"/>
    </row>
    <row r="10" spans="1:13">
      <c r="A10" s="150"/>
      <c r="B10" s="151"/>
      <c r="C10" s="152" t="s">
        <v>178</v>
      </c>
      <c r="D10" s="153" t="s">
        <v>179</v>
      </c>
      <c r="E10" s="153" t="s">
        <v>1</v>
      </c>
      <c r="F10" s="153"/>
      <c r="G10" s="153"/>
      <c r="H10" s="153"/>
      <c r="I10" s="153"/>
      <c r="J10" s="153"/>
      <c r="K10" s="153"/>
      <c r="L10" s="153"/>
      <c r="M10" s="153"/>
    </row>
    <row r="11" spans="1:13">
      <c r="A11" s="143" t="s">
        <v>181</v>
      </c>
      <c r="B11" s="144" t="s">
        <v>176</v>
      </c>
      <c r="C11" s="145" t="s">
        <v>0</v>
      </c>
      <c r="D11" s="146">
        <v>8064716.7199999997</v>
      </c>
      <c r="E11" s="146">
        <v>10616378.84</v>
      </c>
      <c r="F11" s="146"/>
      <c r="G11" s="146"/>
      <c r="H11" s="146"/>
      <c r="I11" s="146"/>
      <c r="J11" s="146"/>
      <c r="K11" s="146"/>
      <c r="L11" s="146"/>
      <c r="M11" s="146"/>
    </row>
    <row r="12" spans="1:13">
      <c r="A12" s="147"/>
      <c r="B12" s="148" t="str">
        <f>B11 &amp; "kW"</f>
        <v>GENERAL SERVICE 700 TO 4,999 KW SERVICE CLASSIFICATIONkW</v>
      </c>
      <c r="C12" s="149" t="s">
        <v>177</v>
      </c>
      <c r="D12" s="146">
        <v>16989.120000000003</v>
      </c>
      <c r="E12" s="146">
        <v>19946.88</v>
      </c>
      <c r="F12" s="146"/>
      <c r="G12" s="146"/>
      <c r="H12" s="146"/>
      <c r="I12" s="146"/>
      <c r="J12" s="146"/>
      <c r="K12" s="146"/>
      <c r="L12" s="146"/>
      <c r="M12" s="146"/>
    </row>
    <row r="13" spans="1:13">
      <c r="A13" s="150"/>
      <c r="B13" s="151"/>
      <c r="C13" s="152" t="s">
        <v>178</v>
      </c>
      <c r="D13" s="153" t="s">
        <v>179</v>
      </c>
      <c r="E13" s="153" t="s">
        <v>1</v>
      </c>
      <c r="F13" s="153"/>
      <c r="G13" s="153"/>
      <c r="H13" s="153"/>
      <c r="I13" s="153"/>
      <c r="J13" s="153"/>
      <c r="K13" s="153"/>
      <c r="L13" s="153"/>
      <c r="M13" s="153"/>
    </row>
    <row r="14" spans="1:13">
      <c r="A14" s="143" t="s">
        <v>182</v>
      </c>
      <c r="B14" s="144" t="s">
        <v>176</v>
      </c>
      <c r="C14" s="145" t="s">
        <v>0</v>
      </c>
      <c r="D14" s="146">
        <v>7571473.5</v>
      </c>
      <c r="E14" s="146">
        <v>8376177</v>
      </c>
      <c r="F14" s="146"/>
      <c r="G14" s="146"/>
      <c r="H14" s="146"/>
      <c r="I14" s="146"/>
      <c r="J14" s="146"/>
      <c r="K14" s="146"/>
      <c r="L14" s="146"/>
      <c r="M14" s="146"/>
    </row>
    <row r="15" spans="1:13">
      <c r="A15" s="147"/>
      <c r="B15" s="148" t="str">
        <f>B14 &amp; "kW"</f>
        <v>GENERAL SERVICE 700 TO 4,999 KW SERVICE CLASSIFICATIONkW</v>
      </c>
      <c r="C15" s="149" t="s">
        <v>177</v>
      </c>
      <c r="D15" s="146">
        <v>15272.64</v>
      </c>
      <c r="E15" s="146">
        <v>18169.919999999998</v>
      </c>
      <c r="F15" s="146"/>
      <c r="G15" s="146"/>
      <c r="H15" s="146"/>
      <c r="I15" s="146"/>
      <c r="J15" s="146"/>
      <c r="K15" s="146"/>
      <c r="L15" s="146"/>
      <c r="M15" s="146"/>
    </row>
    <row r="16" spans="1:13">
      <c r="A16" s="150"/>
      <c r="B16" s="151"/>
      <c r="C16" s="152" t="s">
        <v>178</v>
      </c>
      <c r="D16" s="153" t="s">
        <v>1</v>
      </c>
      <c r="E16" s="153" t="s">
        <v>179</v>
      </c>
      <c r="F16" s="153"/>
      <c r="G16" s="153"/>
      <c r="H16" s="153"/>
      <c r="I16" s="153"/>
      <c r="J16" s="153"/>
      <c r="K16" s="153"/>
      <c r="L16" s="153"/>
      <c r="M16" s="153"/>
    </row>
    <row r="17" spans="2:6">
      <c r="B17" t="s">
        <v>193</v>
      </c>
      <c r="D17" s="154">
        <f>+D14+D11+D8+D5</f>
        <v>33957406.699999996</v>
      </c>
      <c r="E17" s="154">
        <f>+E14+E11+E8+E5</f>
        <v>38569701.439999998</v>
      </c>
    </row>
    <row r="18" spans="2:6">
      <c r="D18" s="154"/>
      <c r="E18" s="154"/>
    </row>
    <row r="19" spans="2:6">
      <c r="B19" s="157"/>
      <c r="C19" s="157"/>
      <c r="D19" s="158" t="s">
        <v>173</v>
      </c>
      <c r="E19" s="158" t="s">
        <v>174</v>
      </c>
      <c r="F19" s="157" t="s">
        <v>185</v>
      </c>
    </row>
    <row r="20" spans="2:6">
      <c r="B20" s="157" t="s">
        <v>187</v>
      </c>
      <c r="C20" s="159" t="s">
        <v>183</v>
      </c>
      <c r="D20" s="160">
        <f>+D14</f>
        <v>7571473.5</v>
      </c>
      <c r="E20" s="160">
        <f>SUMIF($C$5:$C$13,"kwh",E5:E13)</f>
        <v>30193524.440000001</v>
      </c>
      <c r="F20" s="161">
        <f>SUM(D20:E20)</f>
        <v>37764997.939999998</v>
      </c>
    </row>
    <row r="21" spans="2:6">
      <c r="B21" s="157" t="s">
        <v>187</v>
      </c>
      <c r="C21" s="159" t="s">
        <v>184</v>
      </c>
      <c r="D21" s="160">
        <f>SUMIF($C$5:$C$13,"kwh",D5:D13)</f>
        <v>26385933.199999999</v>
      </c>
      <c r="E21" s="160">
        <f>+E14</f>
        <v>8376177</v>
      </c>
      <c r="F21" s="161">
        <f t="shared" ref="F21:F22" si="0">SUM(D21:E21)</f>
        <v>34762110.200000003</v>
      </c>
    </row>
    <row r="22" spans="2:6">
      <c r="B22" s="157"/>
      <c r="C22" s="157"/>
      <c r="D22" s="160">
        <f>SUM(D20:D21)</f>
        <v>33957406.700000003</v>
      </c>
      <c r="E22" s="160">
        <f>SUM(E20:E21)</f>
        <v>38569701.439999998</v>
      </c>
      <c r="F22" s="161">
        <f t="shared" si="0"/>
        <v>72527108.140000001</v>
      </c>
    </row>
    <row r="23" spans="2:6">
      <c r="B23" s="157"/>
      <c r="C23" s="157" t="s">
        <v>183</v>
      </c>
      <c r="D23" s="157"/>
      <c r="E23" s="157"/>
      <c r="F23" s="161">
        <v>519688123.22999996</v>
      </c>
    </row>
    <row r="24" spans="2:6">
      <c r="B24" s="157"/>
      <c r="C24" s="157" t="s">
        <v>186</v>
      </c>
      <c r="D24" s="157"/>
      <c r="E24" s="157"/>
      <c r="F24" s="157">
        <v>1779860360.7199998</v>
      </c>
    </row>
    <row r="25" spans="2:6">
      <c r="B25" s="157"/>
      <c r="C25" s="157" t="s">
        <v>188</v>
      </c>
      <c r="D25" s="157"/>
      <c r="E25" s="157"/>
      <c r="F25" s="161">
        <f>SUM(F22:F24)</f>
        <v>2372075592.0899997</v>
      </c>
    </row>
    <row r="26" spans="2:6">
      <c r="B26" s="157"/>
      <c r="C26" s="157" t="s">
        <v>189</v>
      </c>
      <c r="D26" s="157"/>
      <c r="E26" s="157"/>
      <c r="F26" s="160">
        <v>2299548483.9499998</v>
      </c>
    </row>
    <row r="27" spans="2:6">
      <c r="B27" s="157"/>
      <c r="C27" s="157" t="s">
        <v>190</v>
      </c>
      <c r="D27" s="157"/>
      <c r="E27" s="157"/>
      <c r="F27" s="161">
        <f>+F25-F26</f>
        <v>72527108.139999866</v>
      </c>
    </row>
    <row r="28" spans="2:6">
      <c r="F28" s="155"/>
    </row>
    <row r="29" spans="2:6">
      <c r="B29" s="162" t="s">
        <v>191</v>
      </c>
      <c r="C29" s="162" t="s">
        <v>183</v>
      </c>
      <c r="D29" s="162"/>
      <c r="E29" s="162"/>
      <c r="F29" s="163">
        <f>+F20+F23</f>
        <v>557453121.16999996</v>
      </c>
    </row>
    <row r="30" spans="2:6">
      <c r="B30" s="162" t="s">
        <v>191</v>
      </c>
      <c r="C30" s="162" t="s">
        <v>186</v>
      </c>
      <c r="D30" s="162"/>
      <c r="E30" s="162"/>
      <c r="F30" s="163">
        <f>+F21+F24</f>
        <v>1814622470.9199998</v>
      </c>
    </row>
    <row r="31" spans="2:6">
      <c r="B31" s="162"/>
      <c r="C31" s="162" t="s">
        <v>194</v>
      </c>
      <c r="D31" s="162"/>
      <c r="E31" s="162"/>
      <c r="F31" s="163">
        <f>SUM(F29:F30)</f>
        <v>2372075592.0899997</v>
      </c>
    </row>
    <row r="32" spans="2:6">
      <c r="B32" s="162"/>
      <c r="C32" s="162" t="s">
        <v>190</v>
      </c>
      <c r="D32" s="162"/>
      <c r="E32" s="162"/>
      <c r="F32" s="164">
        <f>+F31-F26</f>
        <v>72527108.139999866</v>
      </c>
    </row>
  </sheetData>
  <mergeCells count="7">
    <mergeCell ref="L3:M3"/>
    <mergeCell ref="A3:A4"/>
    <mergeCell ref="B3:B4"/>
    <mergeCell ref="D3:E3"/>
    <mergeCell ref="F3:G3"/>
    <mergeCell ref="H3:I3"/>
    <mergeCell ref="J3:K3"/>
  </mergeCells>
  <dataValidations disablePrompts="1" count="2">
    <dataValidation type="list" allowBlank="1" showInputMessage="1" showErrorMessage="1" sqref="B14 B11 B8 B5">
      <formula1>listdata</formula1>
    </dataValidation>
    <dataValidation type="list" allowBlank="1" showInputMessage="1" showErrorMessage="1" sqref="D13:M13 D7:M7 D16:M16 D10:M10">
      <formula1>"A,B"</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GA Analysis </vt:lpstr>
      <vt:lpstr>Non-RPP Consum Data Don't use</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Angela Yan</cp:lastModifiedBy>
  <cp:lastPrinted>2017-07-19T17:11:44Z</cp:lastPrinted>
  <dcterms:created xsi:type="dcterms:W3CDTF">2017-05-01T19:29:01Z</dcterms:created>
  <dcterms:modified xsi:type="dcterms:W3CDTF">2018-06-21T20:43:42Z</dcterms:modified>
</cp:coreProperties>
</file>