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Rates\_Alectra\Rate Applications\Rate Applications\2019 EDR Application\Complete Application\Excel for filing\"/>
    </mc:Choice>
  </mc:AlternateContent>
  <bookViews>
    <workbookView xWindow="0" yWindow="0" windowWidth="15360" windowHeight="8724" tabRatio="662" activeTab="1"/>
  </bookViews>
  <sheets>
    <sheet name="Instructions" sheetId="2" r:id="rId1"/>
    <sheet name="GA Analysis 2017" sheetId="15" r:id="rId2"/>
  </sheets>
  <definedNames>
    <definedName name="GARate" localSheetId="1">#REF!</definedName>
    <definedName name="GARate">#REF!</definedName>
    <definedName name="_xlnm.Print_Area" localSheetId="1">'GA Analysis 2017'!$A$1:$K$125</definedName>
    <definedName name="_xlnm.Print_Area" localSheetId="0">Instructions!$A$1:$C$67</definedName>
  </definedNames>
  <calcPr calcId="152511"/>
</workbook>
</file>

<file path=xl/calcChain.xml><?xml version="1.0" encoding="utf-8"?>
<calcChain xmlns="http://schemas.openxmlformats.org/spreadsheetml/2006/main">
  <c r="D96" i="15" l="1"/>
  <c r="F105" i="15" s="1"/>
  <c r="E71" i="15" l="1"/>
  <c r="D71" i="15"/>
  <c r="C71" i="15"/>
  <c r="E68" i="15"/>
  <c r="D68" i="15"/>
  <c r="C68" i="15"/>
  <c r="E65" i="15"/>
  <c r="D65" i="15"/>
  <c r="C65" i="15"/>
  <c r="E62" i="15"/>
  <c r="D62" i="15"/>
  <c r="C62" i="15"/>
  <c r="E59" i="15"/>
  <c r="D59" i="15"/>
  <c r="C59" i="15"/>
  <c r="E56" i="15"/>
  <c r="D56" i="15"/>
  <c r="C56" i="15"/>
  <c r="E53" i="15"/>
  <c r="D53" i="15"/>
  <c r="C53" i="15"/>
  <c r="E50" i="15"/>
  <c r="D50" i="15"/>
  <c r="C50" i="15"/>
  <c r="E47" i="15"/>
  <c r="D47" i="15"/>
  <c r="C47" i="15"/>
  <c r="E44" i="15"/>
  <c r="D44" i="15"/>
  <c r="C44" i="15"/>
  <c r="E41" i="15"/>
  <c r="D41" i="15"/>
  <c r="C41" i="15"/>
  <c r="E38" i="15"/>
  <c r="D38" i="15"/>
  <c r="C38" i="15"/>
  <c r="H109" i="15" l="1"/>
  <c r="F109" i="15"/>
  <c r="E109" i="15"/>
  <c r="D109" i="15"/>
  <c r="C109" i="15"/>
  <c r="G108" i="15"/>
  <c r="I108" i="15" s="1"/>
  <c r="G107" i="15"/>
  <c r="I107" i="15" s="1"/>
  <c r="G106" i="15"/>
  <c r="I106" i="15" s="1"/>
  <c r="C72" i="15"/>
  <c r="G70" i="15"/>
  <c r="G69" i="15"/>
  <c r="G67" i="15"/>
  <c r="G66" i="15"/>
  <c r="I66" i="15" s="1"/>
  <c r="I67" i="15" s="1"/>
  <c r="G64" i="15"/>
  <c r="G63" i="15"/>
  <c r="I63" i="15" s="1"/>
  <c r="I64" i="15" s="1"/>
  <c r="G61" i="15"/>
  <c r="G60" i="15"/>
  <c r="I60" i="15" s="1"/>
  <c r="I61" i="15" s="1"/>
  <c r="G58" i="15"/>
  <c r="G57" i="15"/>
  <c r="I57" i="15" s="1"/>
  <c r="I58" i="15" s="1"/>
  <c r="G55" i="15"/>
  <c r="G54" i="15"/>
  <c r="I54" i="15" s="1"/>
  <c r="I55" i="15" s="1"/>
  <c r="G52" i="15"/>
  <c r="G51" i="15"/>
  <c r="I51" i="15" s="1"/>
  <c r="I52" i="15" s="1"/>
  <c r="G49" i="15"/>
  <c r="G48" i="15"/>
  <c r="I48" i="15" s="1"/>
  <c r="I49" i="15" s="1"/>
  <c r="G46" i="15"/>
  <c r="G45" i="15"/>
  <c r="I45" i="15" s="1"/>
  <c r="I46" i="15" s="1"/>
  <c r="G43" i="15"/>
  <c r="G42" i="15"/>
  <c r="I42" i="15" s="1"/>
  <c r="I43" i="15" s="1"/>
  <c r="G40" i="15"/>
  <c r="G39" i="15"/>
  <c r="I39" i="15" s="1"/>
  <c r="I40" i="15" s="1"/>
  <c r="F42" i="15"/>
  <c r="G37" i="15"/>
  <c r="G36" i="15"/>
  <c r="F36" i="15"/>
  <c r="F13" i="15"/>
  <c r="F11" i="15" s="1"/>
  <c r="E13" i="15"/>
  <c r="E11" i="15" s="1"/>
  <c r="D13" i="15"/>
  <c r="D11" i="15" s="1"/>
  <c r="H14" i="15" s="1"/>
  <c r="H13" i="15" l="1"/>
  <c r="H15" i="15"/>
  <c r="H12" i="15"/>
  <c r="I36" i="15"/>
  <c r="I37" i="15" s="1"/>
  <c r="I69" i="15"/>
  <c r="I70" i="15" s="1"/>
  <c r="F57" i="15"/>
  <c r="J57" i="15" s="1"/>
  <c r="H36" i="15"/>
  <c r="F49" i="15"/>
  <c r="F51" i="15"/>
  <c r="C73" i="15"/>
  <c r="F46" i="15"/>
  <c r="F55" i="15"/>
  <c r="J42" i="15"/>
  <c r="H42" i="15"/>
  <c r="F63" i="15"/>
  <c r="F66" i="15"/>
  <c r="E72" i="15"/>
  <c r="F45" i="15"/>
  <c r="F70" i="15"/>
  <c r="F58" i="15"/>
  <c r="F67" i="15"/>
  <c r="J36" i="15" l="1"/>
  <c r="F59" i="15"/>
  <c r="H57" i="15"/>
  <c r="K57" i="15" s="1"/>
  <c r="C74" i="15"/>
  <c r="F60" i="15"/>
  <c r="F39" i="15"/>
  <c r="H66" i="15"/>
  <c r="J66" i="15"/>
  <c r="F68" i="15"/>
  <c r="H58" i="15"/>
  <c r="J58" i="15"/>
  <c r="F54" i="15"/>
  <c r="K42" i="15"/>
  <c r="H67" i="15"/>
  <c r="J67" i="15"/>
  <c r="J70" i="15"/>
  <c r="H70" i="15"/>
  <c r="J63" i="15"/>
  <c r="H63" i="15"/>
  <c r="F52" i="15"/>
  <c r="F53" i="15" s="1"/>
  <c r="J49" i="15"/>
  <c r="H49" i="15"/>
  <c r="F37" i="15"/>
  <c r="H55" i="15"/>
  <c r="J55" i="15"/>
  <c r="H46" i="15"/>
  <c r="J46" i="15"/>
  <c r="F43" i="15"/>
  <c r="F69" i="15"/>
  <c r="H45" i="15"/>
  <c r="J45" i="15"/>
  <c r="F47" i="15"/>
  <c r="E73" i="15"/>
  <c r="D72" i="15"/>
  <c r="F72" i="15" s="1"/>
  <c r="F61" i="15"/>
  <c r="H51" i="15"/>
  <c r="J51" i="15"/>
  <c r="F48" i="15"/>
  <c r="K36" i="15" l="1"/>
  <c r="H59" i="15"/>
  <c r="F40" i="15"/>
  <c r="H40" i="15" s="1"/>
  <c r="K67" i="15"/>
  <c r="K55" i="15"/>
  <c r="K70" i="15"/>
  <c r="H47" i="15"/>
  <c r="K58" i="15"/>
  <c r="K59" i="15" s="1"/>
  <c r="K46" i="15"/>
  <c r="J59" i="15"/>
  <c r="K66" i="15"/>
  <c r="J68" i="15"/>
  <c r="K45" i="15"/>
  <c r="K47" i="15" s="1"/>
  <c r="J47" i="15"/>
  <c r="F71" i="15"/>
  <c r="J69" i="15"/>
  <c r="H69" i="15"/>
  <c r="K63" i="15"/>
  <c r="H54" i="15"/>
  <c r="H56" i="15" s="1"/>
  <c r="F56" i="15"/>
  <c r="J54" i="15"/>
  <c r="H68" i="15"/>
  <c r="H60" i="15"/>
  <c r="F62" i="15"/>
  <c r="J60" i="15"/>
  <c r="E74" i="15"/>
  <c r="J37" i="15"/>
  <c r="H37" i="15"/>
  <c r="F38" i="15"/>
  <c r="K49" i="15"/>
  <c r="J52" i="15"/>
  <c r="J53" i="15" s="1"/>
  <c r="H52" i="15"/>
  <c r="H53" i="15" s="1"/>
  <c r="J39" i="15"/>
  <c r="H39" i="15"/>
  <c r="F50" i="15"/>
  <c r="J48" i="15"/>
  <c r="H48" i="15"/>
  <c r="H50" i="15" s="1"/>
  <c r="K51" i="15"/>
  <c r="J61" i="15"/>
  <c r="H61" i="15"/>
  <c r="J43" i="15"/>
  <c r="H43" i="15"/>
  <c r="H44" i="15" s="1"/>
  <c r="F44" i="15"/>
  <c r="D73" i="15"/>
  <c r="F73" i="15" s="1"/>
  <c r="F64" i="15"/>
  <c r="K68" i="15" l="1"/>
  <c r="H71" i="15"/>
  <c r="F41" i="15"/>
  <c r="J40" i="15"/>
  <c r="J41" i="15" s="1"/>
  <c r="H62" i="15"/>
  <c r="K61" i="15"/>
  <c r="J50" i="15"/>
  <c r="K48" i="15"/>
  <c r="K50" i="15" s="1"/>
  <c r="H41" i="15"/>
  <c r="H72" i="15"/>
  <c r="H64" i="15"/>
  <c r="H65" i="15" s="1"/>
  <c r="J64" i="15"/>
  <c r="F65" i="15"/>
  <c r="K52" i="15"/>
  <c r="K53" i="15" s="1"/>
  <c r="H38" i="15"/>
  <c r="J56" i="15"/>
  <c r="K54" i="15"/>
  <c r="K56" i="15" s="1"/>
  <c r="D74" i="15"/>
  <c r="K39" i="15"/>
  <c r="J72" i="15"/>
  <c r="K37" i="15"/>
  <c r="J38" i="15"/>
  <c r="K60" i="15"/>
  <c r="J62" i="15"/>
  <c r="J71" i="15"/>
  <c r="K69" i="15"/>
  <c r="K71" i="15" s="1"/>
  <c r="K43" i="15"/>
  <c r="K44" i="15" s="1"/>
  <c r="J44" i="15"/>
  <c r="J73" i="15" l="1"/>
  <c r="K40" i="15"/>
  <c r="K41" i="15" s="1"/>
  <c r="K62" i="15"/>
  <c r="H73" i="15"/>
  <c r="F74" i="15"/>
  <c r="H74" i="15"/>
  <c r="K64" i="15"/>
  <c r="K65" i="15" s="1"/>
  <c r="J65" i="15"/>
  <c r="J74" i="15" s="1"/>
  <c r="K38" i="15"/>
  <c r="K72" i="15"/>
  <c r="K73" i="15" l="1"/>
  <c r="K74" i="15"/>
  <c r="D97" i="15" s="1"/>
  <c r="D98" i="15" l="1"/>
  <c r="D99" i="15" l="1"/>
  <c r="E99" i="15" s="1"/>
  <c r="G105" i="15"/>
  <c r="G109" i="15" l="1"/>
  <c r="I105" i="15"/>
</calcChain>
</file>

<file path=xl/sharedStrings.xml><?xml version="1.0" encoding="utf-8"?>
<sst xmlns="http://schemas.openxmlformats.org/spreadsheetml/2006/main" count="233" uniqueCount="208">
  <si>
    <t>kWh</t>
  </si>
  <si>
    <t>A</t>
  </si>
  <si>
    <t>C = A+B</t>
  </si>
  <si>
    <t>Total Metered excluding WMP</t>
  </si>
  <si>
    <t>D</t>
  </si>
  <si>
    <t>E</t>
  </si>
  <si>
    <t>B = D+E</t>
  </si>
  <si>
    <t xml:space="preserve">RPP </t>
  </si>
  <si>
    <t>Non RPP</t>
  </si>
  <si>
    <t>Non-RPP Class A</t>
  </si>
  <si>
    <t>January</t>
  </si>
  <si>
    <t>February</t>
  </si>
  <si>
    <t>March</t>
  </si>
  <si>
    <t>April</t>
  </si>
  <si>
    <t>May</t>
  </si>
  <si>
    <t>June</t>
  </si>
  <si>
    <t>July</t>
  </si>
  <si>
    <t>August</t>
  </si>
  <si>
    <t>September</t>
  </si>
  <si>
    <t>October</t>
  </si>
  <si>
    <t xml:space="preserve">November </t>
  </si>
  <si>
    <t>December</t>
  </si>
  <si>
    <t xml:space="preserve">GA is billed on the </t>
  </si>
  <si>
    <t>$ Consumption at GA Rate Billed</t>
  </si>
  <si>
    <t>Unresolved Difference</t>
  </si>
  <si>
    <t>Year</t>
  </si>
  <si>
    <t>First Estimate</t>
  </si>
  <si>
    <t>Second Estimate</t>
  </si>
  <si>
    <t>Actual</t>
  </si>
  <si>
    <t>GA Rates per IESO website</t>
  </si>
  <si>
    <t>($/kWh)</t>
  </si>
  <si>
    <t xml:space="preserve">Purpose: </t>
  </si>
  <si>
    <t>Input cells</t>
  </si>
  <si>
    <t>Note 1</t>
  </si>
  <si>
    <t>Note 2</t>
  </si>
  <si>
    <t>Note 3</t>
  </si>
  <si>
    <t>Note 4</t>
  </si>
  <si>
    <t>Additional Notes and Comments</t>
  </si>
  <si>
    <t>Note 5</t>
  </si>
  <si>
    <t>Indicate which years the balance requested for disposition pertains to (e.g. 2016 or 2016 and 2015)</t>
  </si>
  <si>
    <t>G</t>
  </si>
  <si>
    <t>Calendar Month</t>
  </si>
  <si>
    <t>F</t>
  </si>
  <si>
    <t>GA Billing Rate</t>
  </si>
  <si>
    <t>GA Billing Rate Description</t>
  </si>
  <si>
    <t>Cumulative Expected GA Balance (if multiple years requested for disposition)</t>
  </si>
  <si>
    <t>*O.Reg 429/04, section 16(3)</t>
  </si>
  <si>
    <t>GA Analysis of Expected Balance</t>
  </si>
  <si>
    <t>Explanation</t>
  </si>
  <si>
    <t xml:space="preserve"> Item</t>
  </si>
  <si>
    <t>Notes to GA Analysis:</t>
  </si>
  <si>
    <t>Refer to the GA Analysis Tab to complete the below steps.</t>
  </si>
  <si>
    <t>Account 1589 Global Adjustment (GA) Analysis Workform</t>
  </si>
  <si>
    <t>GA Actual Rate Paid ($/kWh)</t>
  </si>
  <si>
    <t>1a</t>
  </si>
  <si>
    <t>1b</t>
  </si>
  <si>
    <t>H</t>
  </si>
  <si>
    <t>I = F-G+H</t>
  </si>
  <si>
    <t>J</t>
  </si>
  <si>
    <t>K = I*J</t>
  </si>
  <si>
    <t>L</t>
  </si>
  <si>
    <t>M = I*L</t>
  </si>
  <si>
    <t>=M-K</t>
  </si>
  <si>
    <t>Drop down cells</t>
  </si>
  <si>
    <r>
      <t>Non-RPP Class B</t>
    </r>
    <r>
      <rPr>
        <sz val="11"/>
        <color rgb="FFFF0000"/>
        <rFont val="Arial"/>
        <family val="2"/>
      </rPr>
      <t>*</t>
    </r>
  </si>
  <si>
    <t>Remove impacts to GA from prior year RPP Settlement true up process that are booked in current year</t>
  </si>
  <si>
    <t>Add current year end unbilled to actual revenue differences</t>
  </si>
  <si>
    <t>Remove prior year end unbilled to actual revenue differences</t>
  </si>
  <si>
    <t>2a</t>
  </si>
  <si>
    <t>2b</t>
  </si>
  <si>
    <t>Applicability of Reconciling Item (Y/N)</t>
  </si>
  <si>
    <t>Remove GA balances pertaining to Class A customers</t>
  </si>
  <si>
    <t>3a</t>
  </si>
  <si>
    <t>3b</t>
  </si>
  <si>
    <t>Remove difference between prior year accrual to forecast from long term load transfers</t>
  </si>
  <si>
    <t>Add difference between current year accrual to forecast from long term load transfers</t>
  </si>
  <si>
    <t>Unresolved Difference as % of Expected GA Payments to IESO</t>
  </si>
  <si>
    <t xml:space="preserve">Cumulative Balance </t>
  </si>
  <si>
    <t xml:space="preserve">Note 7 </t>
  </si>
  <si>
    <t>$ Consumption at Actual Rate Paid</t>
  </si>
  <si>
    <t>*Non-RPP Class B consumption reported in this table is not expected to directly agree with the Non-RPP Class B Including Loss Adjusted Billed Consumption in the GA Analysis of Expected Balance table below.  The difference should be equal to the loss factor.</t>
  </si>
  <si>
    <t>Expected GA Variance ($)</t>
  </si>
  <si>
    <t>Add impacts to GA from current year RPP Settlement true up process that are booked in subsequent year</t>
  </si>
  <si>
    <t>N/A</t>
  </si>
  <si>
    <t>Significant prior period billing adjustments included in current year GL balance but would not be included in the billing consumption used in the GA Analysis</t>
  </si>
  <si>
    <t>Consumption Data Excluding for Loss Factor (Data to agree with RRR as applicable)</t>
  </si>
  <si>
    <t>Add Current Month Unbilled Loss Adjusted Consumption (kWh)</t>
  </si>
  <si>
    <t xml:space="preserve">To calculate an approximate expected balance in Account 1589 RSVA - GA and compare the expected amount to the amount being requested for disposition. Material differences between the two need to be reconciled and explained. Materiality is assessed on an annual basis based on a threshold of +/- 1% of the annual IESO GA charges. </t>
  </si>
  <si>
    <t>Note that this is a generic analysis template, utilities may need to alter the analysis as needed for their specific circumstances. Any alternations to the analysis must be clearly disclosed and explained.</t>
  </si>
  <si>
    <t>Complete the Consumption Data Table for consumption (unadjusted for the loss factor) for each year that is being requested for disposition. The data should agree to the RRR data reported, where applicable (i.e. Total Metered excluding WMP, RPP and non-RPP).</t>
  </si>
  <si>
    <t>The consumption column is for monthly non-RPP Class B (loss adjusted) consumption billed. Total annual consumption is expected to differ from the Consumption Data Table (note 2) by the loss factor. Utilities are expected to ensure that the difference in consumption between that in column F and the Consumption Data Table are reasonable.</t>
  </si>
  <si>
    <t>For each reconciling item, indicate whether the item is a reconciling item to the utility's specific circumstances using the column "Applicability of Reconciling Item". Explain how each item applies or does not apply as a reconciling item.  Assess if each reconciling item is significant, if so they must be quantified.</t>
  </si>
  <si>
    <t>Reconciling items may include:</t>
  </si>
  <si>
    <t xml:space="preserve">1) </t>
  </si>
  <si>
    <t>Impacts to GA from RPP settlement true up amounts</t>
  </si>
  <si>
    <t xml:space="preserve">a.    Prior year impacts should be removed, </t>
  </si>
  <si>
    <t>b.    Current year impacts should be added.</t>
  </si>
  <si>
    <t xml:space="preserve">Analyses may have to be performed to identify the portion of the billed amounts that corresponded to the amount that was unbilled and recorded in the general ledger.  </t>
  </si>
  <si>
    <t xml:space="preserve">Unbilled revenue differences between the unbilled and actual billed amounts, which could relate to rate used or consumption volumes </t>
  </si>
  <si>
    <t>2)</t>
  </si>
  <si>
    <t xml:space="preserve">a.    Prior year end unbilled revenue differences should be removed, </t>
  </si>
  <si>
    <t>b.    Current year end unbilled revenue differences should be added.</t>
  </si>
  <si>
    <t xml:space="preserve">Accrual to actual differences in long term load transfers </t>
  </si>
  <si>
    <t xml:space="preserve">3) </t>
  </si>
  <si>
    <t>Amounts pertaining to load transfers may be unknown at the end of the year and therefore, are accrued based on an estimate. A true-up to actuals would then be done in the following year. Note that per the December 21, 2015 Distribution System Code Amendment, all load transfer arrangements shall be eliminated by transferring the load transfer customers to the physical distributor by June 21, 2017.</t>
  </si>
  <si>
    <t>a.    Prior year end differences should be removed</t>
  </si>
  <si>
    <t xml:space="preserve">GA balances pertaining to Class A customers must be excluded from the GA balance as the GA balance should only relate to Class B. </t>
  </si>
  <si>
    <t>4)</t>
  </si>
  <si>
    <t>Significant prior period billing adjustments</t>
  </si>
  <si>
    <t>5)</t>
  </si>
  <si>
    <t>Cancel and rebills for billing adjustments may be recorded in the current year revenue GL balance but would not be included in the current year consumption charged by the IESO.</t>
  </si>
  <si>
    <t>6-10)</t>
  </si>
  <si>
    <t>Please provide any additional details in the Additional Notes and Comments textbox.</t>
  </si>
  <si>
    <t xml:space="preserve">GA Billing Rate </t>
  </si>
  <si>
    <t>GA Analysis</t>
  </si>
  <si>
    <t xml:space="preserve">• The GA Analysis calculates a reasonably expected balance in Account 1589 RSVA – GA. Distributors are charged by the IESO on a calendar/load month basis at the actual GA rate for relevant volumes each month. The methodology used in the GA Analysis is based on the calendar/load month consumption from revenue amounts (derived from billed and unbilled consumption). This is done by taking the billed kWh volumes (which would not be expected to align with the calendar/load month) and deducting the unbilled kWh consumption from the prior month and adding the unbilled kWh consumption of the current month. This approach to calculating monthly kWh volumes is used to represent calendar/load month consumption. </t>
  </si>
  <si>
    <t>Column F :</t>
  </si>
  <si>
    <t>Prior month unbilled consumption is to be deducted and current month unbilled consumption is to be added. Note that monthly non-RPP Class B unbilled consumption may not be readily available and may require estimates or allocations to be done.</t>
  </si>
  <si>
    <t>Column G, H :</t>
  </si>
  <si>
    <t xml:space="preserve">Fill in the GA rate billed by linking the cells to the applicable cells in the GA Rates Per IESO Website Table. </t>
  </si>
  <si>
    <t>Fill in the actual GA rate paid by linking the cells to the applicable cells in the GA Rates Per IESO Website Table.</t>
  </si>
  <si>
    <t>Column J :</t>
  </si>
  <si>
    <t xml:space="preserve">Column L: </t>
  </si>
  <si>
    <t xml:space="preserve"> • Indicate the GA rate that is used to bill customers (also used for unbilled revenue) in the drop down box. Note that the “Other” rate is to represent a combination of the first estimate, second estimate and/or actual rate.</t>
  </si>
  <si>
    <t>• Where a distributor does not apply the same GA rate to all non-RPP Class B customers, the distributor must adapt the GA Analysis for this and breakdown the monthly non-RPP Class B volumes for each GA rate that was applied.</t>
  </si>
  <si>
    <t>Reconciling Items</t>
  </si>
  <si>
    <t xml:space="preserve">The purpose of this section is to ensure that reconciling items have been appropriately factored into the GA Analysis. Reconciling items must be considered for each year requested for disposition. </t>
  </si>
  <si>
    <t>Amount (Quantify if it is a significant reconciling item)</t>
  </si>
  <si>
    <t>Instructions on Account 1589 RSVA - Global Adjustment (GA) Analysis Workform</t>
  </si>
  <si>
    <t>• Distributors should create a copy of the GA Analysis table in a separate tab for each year that is being requested for disposition, calculate the expected GA balance and determine the reconciliation adjustments (see note 6) for each year.</t>
  </si>
  <si>
    <t>• This methodology expects volume differences would not be significant. However, if unbilled consumption is not estimated with adequate precision by a distributor, this could impact the expected balance in Account 1589 RSVA-GA, which may have to be considered in the analysis by the distributor.</t>
  </si>
  <si>
    <t xml:space="preserve">• Once calendar/load month kWh volumes are determined, the monthly GA rate(s) used to bill non-RPP Class B customers for each month as posted by the IESO can be multiplied by the consumption to determine expected GA revenue amounts. Therefore, a blended GA rate will not be required as the kWh volumes for revenues have been approximated on a calendar/load month basis as well. The expected GA revenues can then be compared to the actual GA rate charged by the IESO for each month multiplied by the consumption to determine a balance that can be expected in Account 1589 RSVA-GA. </t>
  </si>
  <si>
    <t>• Note that distributors who have more precise monthly kWh volume data available based on allocation of billing data by calendar/load month may propose to use this data in the GA Analysis to calculate the expected GA balance. However, any such methodology that differs from the one described above must be disclosed and explained.</t>
  </si>
  <si>
    <t>Enter the principal amount pertaining to the year requested for disposition from the application. If multiple years are requested for disposition, the annual amount would be the net change in the account balance in the year.</t>
  </si>
  <si>
    <r>
      <t>Note that effective May 23, 2017, per the OEB’s letter titled</t>
    </r>
    <r>
      <rPr>
        <i/>
        <sz val="12"/>
        <rFont val="Arial"/>
        <family val="2"/>
      </rPr>
      <t xml:space="preserve"> Guidance on Disposition of Accounts 1588 and 1589</t>
    </r>
    <r>
      <rPr>
        <sz val="12"/>
        <rFont val="Arial"/>
        <family val="2"/>
      </rPr>
      <t xml:space="preserve">, applicants must reflect RPP Settlement true-up claims pertaining to the period that is being requested for disposition in Account 1588 and Account 1589.   </t>
    </r>
  </si>
  <si>
    <t>b.    Current year end differences should be added.</t>
  </si>
  <si>
    <t xml:space="preserve">Any other items that cause differences between the GA analysis and the amount requested for disposition. </t>
  </si>
  <si>
    <t>Any remaining unreconciled balance that is greater than +/- 1% of the GA payments to the IESO annually must be analyzed and investigated to identify any additional reconciling items or to identify corrections to the balance requested for disposition.</t>
  </si>
  <si>
    <t xml:space="preserve">Complete the table to obtain the annual GA expected transactions and cumulative GA balance requested for disposition using each of the GA Analysis of Expected Balance tables (note 5) and Reconciling Items tables (note 6) completed for each year. </t>
  </si>
  <si>
    <t>Annual Net Change in Expected GA Balance from GA Analysis (cell K47)</t>
  </si>
  <si>
    <t>Annual Net Change in Principal GA Requesed for Disposition (cell K48)</t>
  </si>
  <si>
    <t>Preliminary Difference (cell K49)</t>
  </si>
  <si>
    <t>Payments to IESO (cell J47)</t>
  </si>
  <si>
    <t xml:space="preserve">Total Reconciling Items (cell D70) </t>
  </si>
  <si>
    <t xml:space="preserve">• In the GA Billing Rate Description textbox, provide a description of the GA billing rate that is used, i.e. first estimate, second estimate, or actual.  Explain how the GA billing rate is determined for billing cycles that span more than one load month. Confirm that the GA rate that is used is applied consistently for all billing and unbilled revenue transactions for non-RPP Class B customers in each customer class.* In addition, where the same GA rate is not used for non-RPP Class B customers in all customer classes, explain what GA rate is applied to each customer class.  </t>
  </si>
  <si>
    <t>Transactions pertaining to Class A customers are recorded in Account 1589 RSVA-GA and should net to zero. However, there may be balances pertaining to Class A included in the account at the end of the year due to timing issues. For example, a balance pertaining to Class A customers may exist if revenues are not accrued on the same basis as expenses. If any such balances pertaining to Class A exist, the distributor must also ensure that these amounts are excluded from the Account 1589 RSVA-GA balance requested for disposition.</t>
  </si>
  <si>
    <t>Year(s) Requested for Disposition</t>
  </si>
  <si>
    <t xml:space="preserve">Non-RPP Class B Including Loss Adjusted Billed Consumption </t>
  </si>
  <si>
    <t xml:space="preserve">Deduct Previous Month Unbilled Loss Adjusted Consumption </t>
  </si>
  <si>
    <t>January - Non-interval metered</t>
  </si>
  <si>
    <t>January - Total</t>
  </si>
  <si>
    <t>Non-RPP Class B Including Loss Adjusted Consumption, Adjusted for Unbilled</t>
  </si>
  <si>
    <t>February - Interval metered</t>
  </si>
  <si>
    <t>February - Non-interval metered</t>
  </si>
  <si>
    <t>February - Total</t>
  </si>
  <si>
    <t>March - Interval metered</t>
  </si>
  <si>
    <t>March - Non-interval metered</t>
  </si>
  <si>
    <t>March - Total</t>
  </si>
  <si>
    <t>April - Non-interval metered</t>
  </si>
  <si>
    <t>April - Total</t>
  </si>
  <si>
    <t>April - Interval metered</t>
  </si>
  <si>
    <t>May - Interval metered</t>
  </si>
  <si>
    <t>May - Non-interval metered</t>
  </si>
  <si>
    <t>May - Total</t>
  </si>
  <si>
    <t>June - Interval metered</t>
  </si>
  <si>
    <t>June - Non-interval metered</t>
  </si>
  <si>
    <t>June - Total</t>
  </si>
  <si>
    <t>July - Interval metered</t>
  </si>
  <si>
    <t>July - Non-interval metered</t>
  </si>
  <si>
    <t>July - Total</t>
  </si>
  <si>
    <t>August - Interval metered</t>
  </si>
  <si>
    <t>August - Non-interval metered</t>
  </si>
  <si>
    <t>August - Total</t>
  </si>
  <si>
    <t>Sept - Interval metered</t>
  </si>
  <si>
    <t>Sept - Non-interval metered</t>
  </si>
  <si>
    <t>Sept - Total</t>
  </si>
  <si>
    <t>October - Interval metered</t>
  </si>
  <si>
    <t>October - Non-interval metered</t>
  </si>
  <si>
    <t>October - Total</t>
  </si>
  <si>
    <t>November - Interval metered</t>
  </si>
  <si>
    <t>November - Non-interval metered</t>
  </si>
  <si>
    <t>November - Total</t>
  </si>
  <si>
    <t>December - Interval metered</t>
  </si>
  <si>
    <t>December - Non-interval metered</t>
  </si>
  <si>
    <t>December - Total</t>
  </si>
  <si>
    <t>GA Rate to be Billed for Month ($/kWh)</t>
  </si>
  <si>
    <t>1st Estimate</t>
  </si>
  <si>
    <t>Non-interval metered</t>
  </si>
  <si>
    <t>January - Interval metered</t>
  </si>
  <si>
    <t>N</t>
  </si>
  <si>
    <t>Y</t>
  </si>
  <si>
    <t xml:space="preserve">Total calculated costs using published rates compared to the actual IESO costs </t>
  </si>
  <si>
    <t>2017 total - Interval metered</t>
  </si>
  <si>
    <t>2017 total - Non-Interval metered</t>
  </si>
  <si>
    <t>2017 year - Total</t>
  </si>
  <si>
    <t xml:space="preserve"> Net Change in Principal Balance in the GL (i.e. Transactions in the Year)</t>
  </si>
  <si>
    <t xml:space="preserve">Reconciling Items </t>
  </si>
  <si>
    <t>No prior year end unbilled to actual revenue differences booked in current year</t>
  </si>
  <si>
    <t>No current year end unbilled to actual revenue differences booked in the following year</t>
  </si>
  <si>
    <t>No difference between prior year accrual to forecast from long term load transfers</t>
  </si>
  <si>
    <t>No difference between current year accrual to forecast from long term load transfers</t>
  </si>
  <si>
    <t xml:space="preserve">Insignificant amount relating to Class A customers </t>
  </si>
  <si>
    <t>No significant prior period billing adjustments</t>
  </si>
  <si>
    <t>Not a reconciling item</t>
  </si>
  <si>
    <t>CR $4,540k relates to current year but recorded in the GL in the following year, therefore, should record the CR in current year</t>
  </si>
  <si>
    <t>DR $4,971k related to prior year but included in the GL in the current year, therefore, should record CR in current year</t>
  </si>
  <si>
    <t>Adjusted Net Change in Principal Balance in the GL</t>
  </si>
  <si>
    <t>Net Change in Expected GA Balance in the Year Per Analysis</t>
  </si>
</sst>
</file>

<file path=xl/styles.xml><?xml version="1.0" encoding="utf-8"?>
<styleSheet xmlns="http://schemas.openxmlformats.org/spreadsheetml/2006/main" xmlns:mc="http://schemas.openxmlformats.org/markup-compatibility/2006" xmlns:x14ac="http://schemas.microsoft.com/office/spreadsheetml/2009/9/ac" mc:Ignorable="x14ac">
  <numFmts count="13">
    <numFmt numFmtId="44" formatCode="_-&quot;$&quot;* #,##0.00_-;\-&quot;$&quot;* #,##0.00_-;_-&quot;$&quot;* &quot;-&quot;??_-;_-@_-"/>
    <numFmt numFmtId="43" formatCode="_-* #,##0.00_-;\-* #,##0.00_-;_-* &quot;-&quot;??_-;_-@_-"/>
    <numFmt numFmtId="164" formatCode="0.0%"/>
    <numFmt numFmtId="165" formatCode="_-&quot;$&quot;* #,##0_-;\-&quot;$&quot;* #,##0_-;_-&quot;$&quot;* &quot;-&quot;??_-;_-@_-"/>
    <numFmt numFmtId="166" formatCode="0.00000"/>
    <numFmt numFmtId="167" formatCode="_-* #,##0_-;\-* #,##0_-;_-* &quot;-&quot;??_-;_-@_-"/>
    <numFmt numFmtId="168" formatCode="_-&quot;$&quot;* #,##0.00000_-;\-&quot;$&quot;* #,##0.00000_-;_-&quot;$&quot;* &quot;-&quot;??_-;_-@_-"/>
    <numFmt numFmtId="169" formatCode="&quot;$&quot;#,##0;\(&quot;$&quot;#,##0\)"/>
    <numFmt numFmtId="170" formatCode="_-* #,##0.000000_-;\-* #,##0.000000_-;_-* &quot;-&quot;??_-;_-@_-"/>
    <numFmt numFmtId="171" formatCode="_(* #,##0_);_(* \(#,##0\);_(* &quot;-&quot;??_);_(@_)"/>
    <numFmt numFmtId="172" formatCode="&quot;$&quot;#,##0.00000;\(&quot;$&quot;#,##0.00000\)"/>
    <numFmt numFmtId="173" formatCode="&quot;$&quot;#,##0.0000000;\(&quot;$&quot;#,##0.0000000\)"/>
    <numFmt numFmtId="174" formatCode="_(&quot;$&quot;* #,##0.00000_);_(&quot;$&quot;* \(#,##0.00000\);_(&quot;$&quot;* &quot;-&quot;?????_);_(@_)"/>
  </numFmts>
  <fonts count="22" x14ac:knownFonts="1">
    <font>
      <sz val="11"/>
      <color theme="1"/>
      <name val="Calibri"/>
      <family val="2"/>
      <scheme val="minor"/>
    </font>
    <font>
      <sz val="11"/>
      <color theme="1"/>
      <name val="Calibri"/>
      <family val="2"/>
      <scheme val="minor"/>
    </font>
    <font>
      <sz val="11"/>
      <color theme="1"/>
      <name val="Arial"/>
      <family val="2"/>
    </font>
    <font>
      <b/>
      <sz val="11"/>
      <color theme="1"/>
      <name val="Arial"/>
      <family val="2"/>
    </font>
    <font>
      <b/>
      <u/>
      <sz val="11"/>
      <color theme="1"/>
      <name val="Arial"/>
      <family val="2"/>
    </font>
    <font>
      <sz val="10"/>
      <name val="Arial"/>
      <family val="2"/>
    </font>
    <font>
      <b/>
      <sz val="11"/>
      <name val="Arial"/>
      <family val="2"/>
    </font>
    <font>
      <sz val="11"/>
      <name val="Arial"/>
      <family val="2"/>
    </font>
    <font>
      <b/>
      <u/>
      <sz val="11"/>
      <name val="Arial"/>
      <family val="2"/>
    </font>
    <font>
      <b/>
      <u/>
      <sz val="12"/>
      <name val="Arial"/>
      <family val="2"/>
    </font>
    <font>
      <sz val="12"/>
      <name val="Arial"/>
      <family val="2"/>
    </font>
    <font>
      <b/>
      <sz val="12"/>
      <name val="Arial"/>
      <family val="2"/>
    </font>
    <font>
      <sz val="11"/>
      <color rgb="FFFF0000"/>
      <name val="Arial"/>
      <family val="2"/>
    </font>
    <font>
      <strike/>
      <sz val="11"/>
      <color rgb="FFFF0000"/>
      <name val="Arial"/>
      <family val="2"/>
    </font>
    <font>
      <b/>
      <u/>
      <sz val="11"/>
      <color rgb="FFFF0000"/>
      <name val="Arial"/>
      <family val="2"/>
    </font>
    <font>
      <sz val="12"/>
      <color theme="1"/>
      <name val="Arial"/>
      <family val="2"/>
    </font>
    <font>
      <u/>
      <sz val="12"/>
      <name val="Arial"/>
      <family val="2"/>
    </font>
    <font>
      <i/>
      <sz val="12"/>
      <name val="Arial"/>
      <family val="2"/>
    </font>
    <font>
      <b/>
      <sz val="10"/>
      <color theme="1"/>
      <name val="Arial Narrow"/>
      <family val="2"/>
    </font>
    <font>
      <b/>
      <sz val="10"/>
      <name val="Arial Narrow"/>
      <family val="2"/>
    </font>
    <font>
      <sz val="11"/>
      <color theme="1"/>
      <name val="Calibri"/>
      <family val="2"/>
    </font>
    <font>
      <sz val="10"/>
      <name val="Arial"/>
      <family val="2"/>
    </font>
  </fonts>
  <fills count="4">
    <fill>
      <patternFill patternType="none"/>
    </fill>
    <fill>
      <patternFill patternType="gray125"/>
    </fill>
    <fill>
      <patternFill patternType="solid">
        <fgColor theme="6" tint="0.79998168889431442"/>
        <bgColor indexed="64"/>
      </patternFill>
    </fill>
    <fill>
      <patternFill patternType="solid">
        <fgColor theme="4" tint="0.79998168889431442"/>
        <bgColor indexed="64"/>
      </patternFill>
    </fill>
  </fills>
  <borders count="28">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bottom style="double">
        <color indexed="64"/>
      </bottom>
      <diagonal/>
    </border>
    <border>
      <left style="thin">
        <color indexed="64"/>
      </left>
      <right style="thin">
        <color indexed="64"/>
      </right>
      <top/>
      <bottom style="thin">
        <color indexed="64"/>
      </bottom>
      <diagonal/>
    </border>
    <border>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9">
    <xf numFmtId="0" fontId="0" fillId="0" borderId="0"/>
    <xf numFmtId="44" fontId="1" fillId="0" borderId="0" applyFont="0" applyFill="0" applyBorder="0" applyAlignment="0" applyProtection="0"/>
    <xf numFmtId="0" fontId="5" fillId="0" borderId="0"/>
    <xf numFmtId="9" fontId="5"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xf numFmtId="0" fontId="21" fillId="0" borderId="0"/>
    <xf numFmtId="43" fontId="21" fillId="0" borderId="0" applyFont="0" applyFill="0" applyBorder="0" applyAlignment="0" applyProtection="0"/>
    <xf numFmtId="9" fontId="21" fillId="0" borderId="0" applyFont="0" applyFill="0" applyBorder="0" applyAlignment="0" applyProtection="0"/>
  </cellStyleXfs>
  <cellXfs count="188">
    <xf numFmtId="0" fontId="0" fillId="0" borderId="0" xfId="0"/>
    <xf numFmtId="0" fontId="2" fillId="0" borderId="0" xfId="0" applyFont="1"/>
    <xf numFmtId="0" fontId="3" fillId="0" borderId="0" xfId="0" applyFont="1"/>
    <xf numFmtId="0" fontId="4" fillId="0" borderId="0" xfId="0" applyFont="1"/>
    <xf numFmtId="0" fontId="7" fillId="0" borderId="0" xfId="0" applyFont="1"/>
    <xf numFmtId="0" fontId="7" fillId="0" borderId="2" xfId="0" applyFont="1" applyBorder="1" applyAlignment="1">
      <alignment horizontal="left" vertical="center"/>
    </xf>
    <xf numFmtId="0" fontId="7" fillId="0" borderId="2" xfId="0" applyFont="1" applyBorder="1" applyAlignment="1">
      <alignment horizontal="center" vertical="center"/>
    </xf>
    <xf numFmtId="9" fontId="7" fillId="0" borderId="2" xfId="3" applyFont="1" applyBorder="1" applyAlignment="1">
      <alignment horizontal="right" vertical="center"/>
    </xf>
    <xf numFmtId="164" fontId="7" fillId="0" borderId="2" xfId="3" applyNumberFormat="1" applyFont="1" applyBorder="1" applyAlignment="1">
      <alignment horizontal="right" vertical="center"/>
    </xf>
    <xf numFmtId="0" fontId="3" fillId="0" borderId="0" xfId="0" applyFont="1" applyAlignment="1">
      <alignment wrapText="1"/>
    </xf>
    <xf numFmtId="0" fontId="2" fillId="2" borderId="2" xfId="0" applyFont="1" applyFill="1" applyBorder="1"/>
    <xf numFmtId="0" fontId="2" fillId="0" borderId="2" xfId="0" applyFont="1" applyBorder="1"/>
    <xf numFmtId="0" fontId="3" fillId="0" borderId="4" xfId="0" applyFont="1" applyBorder="1" applyAlignment="1">
      <alignment horizontal="center" wrapText="1"/>
    </xf>
    <xf numFmtId="0" fontId="2" fillId="0" borderId="7" xfId="0" applyFont="1" applyBorder="1"/>
    <xf numFmtId="0" fontId="6" fillId="0" borderId="0" xfId="0" applyFont="1" applyFill="1" applyBorder="1" applyAlignment="1">
      <alignment horizontal="left" vertical="center"/>
    </xf>
    <xf numFmtId="165" fontId="2" fillId="0" borderId="2" xfId="1" applyNumberFormat="1" applyFont="1" applyFill="1" applyBorder="1"/>
    <xf numFmtId="165" fontId="2" fillId="0" borderId="2" xfId="1" applyNumberFormat="1" applyFont="1" applyBorder="1"/>
    <xf numFmtId="0" fontId="2" fillId="2" borderId="3" xfId="0" applyFont="1" applyFill="1" applyBorder="1"/>
    <xf numFmtId="0" fontId="3" fillId="0" borderId="2" xfId="0" applyFont="1" applyBorder="1" applyAlignment="1">
      <alignment wrapText="1"/>
    </xf>
    <xf numFmtId="166" fontId="2" fillId="0" borderId="2" xfId="0" applyNumberFormat="1" applyFont="1" applyBorder="1" applyAlignment="1">
      <alignment wrapText="1"/>
    </xf>
    <xf numFmtId="166" fontId="2" fillId="0" borderId="2" xfId="0" applyNumberFormat="1" applyFont="1" applyBorder="1"/>
    <xf numFmtId="0" fontId="6" fillId="0" borderId="0" xfId="0" applyFont="1" applyBorder="1" applyAlignment="1">
      <alignment vertical="center"/>
    </xf>
    <xf numFmtId="0" fontId="8" fillId="0" borderId="0" xfId="0" applyFont="1" applyBorder="1" applyAlignment="1">
      <alignment vertical="center"/>
    </xf>
    <xf numFmtId="0" fontId="6" fillId="2" borderId="2" xfId="0" applyFont="1" applyFill="1" applyBorder="1" applyAlignment="1">
      <alignment horizontal="left" vertical="center"/>
    </xf>
    <xf numFmtId="0" fontId="6" fillId="2" borderId="2" xfId="0" applyFont="1" applyFill="1" applyBorder="1" applyAlignment="1">
      <alignment horizontal="center" vertical="center"/>
    </xf>
    <xf numFmtId="44" fontId="2" fillId="0" borderId="0" xfId="1" applyFont="1"/>
    <xf numFmtId="166" fontId="2" fillId="0" borderId="3" xfId="0" applyNumberFormat="1" applyFont="1" applyBorder="1"/>
    <xf numFmtId="0" fontId="2" fillId="0" borderId="0" xfId="0" applyFont="1" applyBorder="1"/>
    <xf numFmtId="166" fontId="2" fillId="0" borderId="0" xfId="0" applyNumberFormat="1" applyFont="1" applyBorder="1"/>
    <xf numFmtId="0" fontId="2" fillId="0" borderId="9" xfId="0" applyFont="1" applyBorder="1"/>
    <xf numFmtId="166" fontId="2" fillId="0" borderId="9" xfId="0" applyNumberFormat="1" applyFont="1" applyBorder="1"/>
    <xf numFmtId="0" fontId="3" fillId="0" borderId="0" xfId="0" applyFont="1" applyFill="1" applyBorder="1" applyAlignment="1"/>
    <xf numFmtId="9" fontId="2" fillId="0" borderId="0" xfId="4" applyFont="1" applyBorder="1"/>
    <xf numFmtId="0" fontId="2" fillId="0" borderId="0" xfId="0" applyFont="1" applyFill="1"/>
    <xf numFmtId="0" fontId="3" fillId="0" borderId="0" xfId="0" applyFont="1" applyFill="1" applyBorder="1" applyAlignment="1">
      <alignment wrapText="1"/>
    </xf>
    <xf numFmtId="0" fontId="10" fillId="0" borderId="0" xfId="0" applyFont="1"/>
    <xf numFmtId="0" fontId="10" fillId="0" borderId="0" xfId="0" applyFont="1" applyAlignment="1">
      <alignment wrapText="1"/>
    </xf>
    <xf numFmtId="0" fontId="10" fillId="0" borderId="0" xfId="0" applyFont="1" applyAlignment="1">
      <alignment vertical="top"/>
    </xf>
    <xf numFmtId="0" fontId="9" fillId="0" borderId="0" xfId="0" applyFont="1" applyAlignment="1">
      <alignment vertical="top"/>
    </xf>
    <xf numFmtId="0" fontId="11" fillId="0" borderId="0" xfId="0" applyFont="1" applyAlignment="1">
      <alignment vertical="top"/>
    </xf>
    <xf numFmtId="0" fontId="10" fillId="0" borderId="0" xfId="0" applyFont="1" applyFill="1" applyAlignment="1"/>
    <xf numFmtId="0" fontId="2" fillId="2" borderId="2" xfId="0" applyFont="1" applyFill="1" applyBorder="1" applyAlignment="1">
      <alignment wrapText="1"/>
    </xf>
    <xf numFmtId="0" fontId="8" fillId="0" borderId="0" xfId="0" applyFont="1"/>
    <xf numFmtId="0" fontId="7" fillId="2" borderId="2" xfId="0" applyFont="1" applyFill="1" applyBorder="1" applyAlignment="1">
      <alignment wrapText="1"/>
    </xf>
    <xf numFmtId="0" fontId="6" fillId="0" borderId="2" xfId="0" applyFont="1" applyBorder="1" applyAlignment="1">
      <alignment horizontal="center" wrapText="1"/>
    </xf>
    <xf numFmtId="0" fontId="7" fillId="0" borderId="2" xfId="0" applyFont="1" applyFill="1" applyBorder="1" applyAlignment="1">
      <alignment wrapText="1"/>
    </xf>
    <xf numFmtId="167" fontId="2" fillId="0" borderId="2" xfId="5" applyNumberFormat="1" applyFont="1" applyFill="1" applyBorder="1"/>
    <xf numFmtId="0" fontId="2" fillId="3" borderId="2" xfId="0" applyFont="1" applyFill="1" applyBorder="1"/>
    <xf numFmtId="0" fontId="2" fillId="0" borderId="0" xfId="0" applyFont="1" applyFill="1" applyBorder="1" applyAlignment="1">
      <alignment wrapText="1"/>
    </xf>
    <xf numFmtId="0" fontId="2" fillId="0" borderId="2" xfId="0" applyFont="1" applyBorder="1" applyAlignment="1">
      <alignment horizontal="right"/>
    </xf>
    <xf numFmtId="0" fontId="6" fillId="3" borderId="2" xfId="0" applyFont="1" applyFill="1" applyBorder="1" applyAlignment="1">
      <alignment horizontal="left" vertical="center"/>
    </xf>
    <xf numFmtId="44" fontId="2" fillId="0" borderId="0" xfId="1" applyFont="1" applyBorder="1"/>
    <xf numFmtId="0" fontId="13" fillId="0" borderId="0" xfId="0" applyFont="1"/>
    <xf numFmtId="0" fontId="13" fillId="0" borderId="0" xfId="0" applyFont="1" applyAlignment="1">
      <alignment horizontal="right"/>
    </xf>
    <xf numFmtId="0" fontId="14" fillId="0" borderId="0" xfId="0" applyFont="1" applyBorder="1"/>
    <xf numFmtId="44" fontId="12" fillId="0" borderId="0" xfId="1" applyFont="1" applyBorder="1"/>
    <xf numFmtId="9" fontId="12" fillId="0" borderId="0" xfId="4" applyFont="1" applyBorder="1"/>
    <xf numFmtId="167" fontId="2" fillId="2" borderId="2" xfId="5" applyNumberFormat="1" applyFont="1" applyFill="1" applyBorder="1"/>
    <xf numFmtId="164" fontId="2" fillId="0" borderId="18" xfId="4" applyNumberFormat="1" applyFont="1" applyBorder="1"/>
    <xf numFmtId="0" fontId="10" fillId="0" borderId="0" xfId="0" applyFont="1" applyAlignment="1">
      <alignment horizontal="left" wrapText="1"/>
    </xf>
    <xf numFmtId="0" fontId="6" fillId="0" borderId="15" xfId="0" applyFont="1" applyBorder="1" applyAlignment="1">
      <alignment horizontal="center" wrapText="1"/>
    </xf>
    <xf numFmtId="0" fontId="6" fillId="0" borderId="5" xfId="0" applyFont="1" applyBorder="1" applyAlignment="1">
      <alignment horizontal="center" wrapText="1"/>
    </xf>
    <xf numFmtId="0" fontId="6" fillId="0" borderId="5" xfId="0" quotePrefix="1" applyFont="1" applyBorder="1" applyAlignment="1">
      <alignment horizontal="center" wrapText="1"/>
    </xf>
    <xf numFmtId="0" fontId="6" fillId="0" borderId="6" xfId="0" quotePrefix="1" applyFont="1" applyBorder="1" applyAlignment="1">
      <alignment horizontal="center" wrapText="1"/>
    </xf>
    <xf numFmtId="0" fontId="7" fillId="0" borderId="0" xfId="0" applyFont="1" applyAlignment="1">
      <alignment horizontal="right"/>
    </xf>
    <xf numFmtId="0" fontId="7" fillId="0" borderId="2" xfId="0" applyFont="1" applyFill="1" applyBorder="1" applyAlignment="1">
      <alignment horizontal="right"/>
    </xf>
    <xf numFmtId="0" fontId="6" fillId="0" borderId="0" xfId="0" applyFont="1"/>
    <xf numFmtId="0" fontId="6" fillId="0" borderId="0" xfId="0" applyFont="1" applyAlignment="1">
      <alignment wrapText="1"/>
    </xf>
    <xf numFmtId="0" fontId="8" fillId="0" borderId="0" xfId="0" applyFont="1" applyBorder="1"/>
    <xf numFmtId="9" fontId="6" fillId="0" borderId="2" xfId="4" applyFont="1" applyBorder="1" applyAlignment="1">
      <alignment horizontal="center" wrapText="1"/>
    </xf>
    <xf numFmtId="0" fontId="6" fillId="0" borderId="2" xfId="0" applyFont="1" applyBorder="1"/>
    <xf numFmtId="0" fontId="3" fillId="0" borderId="2" xfId="0" applyFont="1" applyBorder="1" applyAlignment="1">
      <alignment horizontal="center" wrapText="1"/>
    </xf>
    <xf numFmtId="44" fontId="6" fillId="0" borderId="11" xfId="1" applyFont="1" applyBorder="1"/>
    <xf numFmtId="44" fontId="6" fillId="0" borderId="11" xfId="1" applyFont="1" applyBorder="1" applyAlignment="1">
      <alignment horizontal="center"/>
    </xf>
    <xf numFmtId="0" fontId="7" fillId="0" borderId="0" xfId="0" applyFont="1" applyFill="1"/>
    <xf numFmtId="0" fontId="7" fillId="0" borderId="16" xfId="0" applyFont="1" applyFill="1" applyBorder="1" applyAlignment="1"/>
    <xf numFmtId="0" fontId="10" fillId="0" borderId="0" xfId="0" applyFont="1" applyAlignment="1">
      <alignment horizontal="center"/>
    </xf>
    <xf numFmtId="0" fontId="10" fillId="0" borderId="0" xfId="0" applyFont="1" applyAlignment="1"/>
    <xf numFmtId="0" fontId="5" fillId="0" borderId="0" xfId="0" applyFont="1" applyAlignment="1">
      <alignment horizontal="center"/>
    </xf>
    <xf numFmtId="0" fontId="15" fillId="0" borderId="0" xfId="0" applyFont="1" applyAlignment="1">
      <alignment horizontal="left" vertical="center"/>
    </xf>
    <xf numFmtId="0" fontId="5" fillId="0" borderId="0" xfId="0" applyFont="1" applyAlignment="1">
      <alignment horizontal="left"/>
    </xf>
    <xf numFmtId="0" fontId="10" fillId="0" borderId="0" xfId="0" applyFont="1" applyAlignment="1">
      <alignment horizontal="right"/>
    </xf>
    <xf numFmtId="0" fontId="17" fillId="0" borderId="0" xfId="0" applyFont="1" applyAlignment="1"/>
    <xf numFmtId="0" fontId="10" fillId="0" borderId="0" xfId="0" applyFont="1" applyAlignment="1">
      <alignment horizontal="left"/>
    </xf>
    <xf numFmtId="0" fontId="16" fillId="0" borderId="0" xfId="0" applyFont="1" applyAlignment="1">
      <alignment horizontal="left"/>
    </xf>
    <xf numFmtId="0" fontId="10" fillId="0" borderId="0" xfId="0" applyFont="1" applyAlignment="1">
      <alignment horizontal="left" wrapText="1"/>
    </xf>
    <xf numFmtId="0" fontId="17" fillId="0" borderId="0" xfId="0" applyFont="1" applyAlignment="1">
      <alignment vertical="top" wrapText="1"/>
    </xf>
    <xf numFmtId="0" fontId="17" fillId="0" borderId="0" xfId="0" applyFont="1" applyAlignment="1">
      <alignment vertical="top"/>
    </xf>
    <xf numFmtId="0" fontId="10" fillId="0" borderId="0" xfId="0" applyFont="1" applyAlignment="1">
      <alignment horizontal="right" vertical="top" wrapText="1"/>
    </xf>
    <xf numFmtId="0" fontId="10" fillId="0" borderId="0" xfId="0" applyFont="1" applyAlignment="1">
      <alignment horizontal="right" vertical="top"/>
    </xf>
    <xf numFmtId="167" fontId="2" fillId="2" borderId="1" xfId="5" applyNumberFormat="1" applyFont="1" applyFill="1" applyBorder="1"/>
    <xf numFmtId="167" fontId="2" fillId="2" borderId="3" xfId="5" applyNumberFormat="1" applyFont="1" applyFill="1" applyBorder="1"/>
    <xf numFmtId="0" fontId="3" fillId="2" borderId="3" xfId="0" applyFont="1" applyFill="1" applyBorder="1" applyAlignment="1">
      <alignment horizontal="center"/>
    </xf>
    <xf numFmtId="0" fontId="3" fillId="0" borderId="2" xfId="0" applyFont="1" applyFill="1" applyBorder="1" applyAlignment="1">
      <alignment horizontal="center" wrapText="1"/>
    </xf>
    <xf numFmtId="0" fontId="12" fillId="0" borderId="0" xfId="0" applyFont="1"/>
    <xf numFmtId="164" fontId="7" fillId="0" borderId="2" xfId="4" applyNumberFormat="1" applyFont="1" applyFill="1" applyBorder="1"/>
    <xf numFmtId="0" fontId="7" fillId="2" borderId="2" xfId="0" applyFont="1" applyFill="1" applyBorder="1"/>
    <xf numFmtId="164" fontId="7" fillId="0" borderId="13" xfId="4" applyNumberFormat="1" applyFont="1" applyFill="1" applyBorder="1"/>
    <xf numFmtId="165" fontId="7" fillId="2" borderId="2" xfId="1" applyNumberFormat="1" applyFont="1" applyFill="1" applyBorder="1" applyAlignment="1">
      <alignment wrapText="1"/>
    </xf>
    <xf numFmtId="165" fontId="7" fillId="2" borderId="2" xfId="1" applyNumberFormat="1" applyFont="1" applyFill="1" applyBorder="1"/>
    <xf numFmtId="165" fontId="7" fillId="0" borderId="2" xfId="1" applyNumberFormat="1" applyFont="1" applyFill="1" applyBorder="1"/>
    <xf numFmtId="165" fontId="7" fillId="2" borderId="13" xfId="1" applyNumberFormat="1" applyFont="1" applyFill="1" applyBorder="1"/>
    <xf numFmtId="165" fontId="7" fillId="0" borderId="13" xfId="1" applyNumberFormat="1" applyFont="1" applyFill="1" applyBorder="1"/>
    <xf numFmtId="167" fontId="7" fillId="0" borderId="13" xfId="5" applyNumberFormat="1" applyFont="1" applyFill="1" applyBorder="1" applyAlignment="1">
      <alignment horizontal="center" vertical="center"/>
    </xf>
    <xf numFmtId="167" fontId="7" fillId="2" borderId="19" xfId="5" applyNumberFormat="1" applyFont="1" applyFill="1" applyBorder="1" applyAlignment="1">
      <alignment horizontal="center" vertical="center"/>
    </xf>
    <xf numFmtId="167" fontId="7" fillId="2" borderId="2" xfId="5" applyNumberFormat="1" applyFont="1" applyFill="1" applyBorder="1" applyAlignment="1">
      <alignment horizontal="center" vertical="center"/>
    </xf>
    <xf numFmtId="0" fontId="3" fillId="0" borderId="7" xfId="0" applyFont="1" applyBorder="1"/>
    <xf numFmtId="167" fontId="3" fillId="0" borderId="1" xfId="5" applyNumberFormat="1" applyFont="1" applyFill="1" applyBorder="1"/>
    <xf numFmtId="165" fontId="3" fillId="0" borderId="1" xfId="1" applyNumberFormat="1" applyFont="1" applyFill="1" applyBorder="1"/>
    <xf numFmtId="0" fontId="18" fillId="0" borderId="14" xfId="0" applyFont="1" applyBorder="1" applyAlignment="1">
      <alignment wrapText="1"/>
    </xf>
    <xf numFmtId="0" fontId="18" fillId="0" borderId="11" xfId="0" applyFont="1" applyBorder="1" applyAlignment="1">
      <alignment horizontal="center" wrapText="1"/>
    </xf>
    <xf numFmtId="0" fontId="6" fillId="0" borderId="20" xfId="0" applyFont="1" applyBorder="1" applyAlignment="1">
      <alignment horizontal="center" wrapText="1"/>
    </xf>
    <xf numFmtId="168" fontId="2" fillId="2" borderId="2" xfId="0" applyNumberFormat="1" applyFont="1" applyFill="1" applyBorder="1"/>
    <xf numFmtId="0" fontId="2" fillId="0" borderId="0" xfId="0" applyFont="1" applyAlignment="1">
      <alignment horizontal="right"/>
    </xf>
    <xf numFmtId="165" fontId="2" fillId="0" borderId="10" xfId="1" applyNumberFormat="1" applyFont="1" applyFill="1" applyBorder="1"/>
    <xf numFmtId="169" fontId="2" fillId="0" borderId="0" xfId="1" applyNumberFormat="1" applyFont="1"/>
    <xf numFmtId="171" fontId="5" fillId="0" borderId="0" xfId="5" applyNumberFormat="1" applyFont="1" applyFill="1" applyBorder="1"/>
    <xf numFmtId="0" fontId="7" fillId="0" borderId="0" xfId="0" applyFont="1" applyFill="1" applyBorder="1"/>
    <xf numFmtId="9" fontId="0" fillId="0" borderId="0" xfId="0" applyNumberFormat="1" applyFont="1"/>
    <xf numFmtId="165" fontId="1" fillId="0" borderId="0" xfId="1" applyNumberFormat="1" applyFont="1" applyAlignment="1">
      <alignment horizontal="right"/>
    </xf>
    <xf numFmtId="9" fontId="20" fillId="0" borderId="0" xfId="4" applyFont="1" applyBorder="1"/>
    <xf numFmtId="0" fontId="2" fillId="2" borderId="2" xfId="0" applyFont="1" applyFill="1" applyBorder="1" applyAlignment="1">
      <alignment horizontal="center" vertical="center"/>
    </xf>
    <xf numFmtId="169" fontId="2" fillId="2" borderId="2" xfId="1" applyNumberFormat="1" applyFont="1" applyFill="1" applyBorder="1"/>
    <xf numFmtId="169" fontId="2" fillId="0" borderId="9" xfId="1" applyNumberFormat="1" applyFont="1" applyBorder="1"/>
    <xf numFmtId="169" fontId="2" fillId="0" borderId="0" xfId="0" applyNumberFormat="1" applyFont="1" applyBorder="1"/>
    <xf numFmtId="0" fontId="0" fillId="0" borderId="0" xfId="0" applyBorder="1"/>
    <xf numFmtId="0" fontId="3" fillId="0" borderId="0" xfId="0" applyFont="1" applyBorder="1" applyAlignment="1">
      <alignment horizontal="center" wrapText="1"/>
    </xf>
    <xf numFmtId="169" fontId="3" fillId="0" borderId="0" xfId="0" applyNumberFormat="1" applyFont="1" applyBorder="1" applyAlignment="1">
      <alignment wrapText="1"/>
    </xf>
    <xf numFmtId="169" fontId="3" fillId="0" borderId="0" xfId="0" applyNumberFormat="1" applyFont="1" applyBorder="1" applyAlignment="1">
      <alignment horizontal="center" wrapText="1"/>
    </xf>
    <xf numFmtId="167" fontId="3" fillId="0" borderId="0" xfId="5" applyNumberFormat="1" applyFont="1" applyBorder="1"/>
    <xf numFmtId="173" fontId="2" fillId="0" borderId="0" xfId="0" applyNumberFormat="1" applyFont="1" applyBorder="1"/>
    <xf numFmtId="172" fontId="3" fillId="0" borderId="0" xfId="5" applyNumberFormat="1" applyFont="1" applyBorder="1"/>
    <xf numFmtId="169" fontId="3" fillId="0" borderId="0" xfId="0" applyNumberFormat="1" applyFont="1" applyBorder="1"/>
    <xf numFmtId="173" fontId="3" fillId="0" borderId="0" xfId="0" applyNumberFormat="1" applyFont="1" applyBorder="1"/>
    <xf numFmtId="169" fontId="5" fillId="0" borderId="0" xfId="5" applyNumberFormat="1" applyFont="1" applyFill="1" applyBorder="1"/>
    <xf numFmtId="173" fontId="3" fillId="0" borderId="0" xfId="0" applyNumberFormat="1" applyFont="1" applyBorder="1" applyAlignment="1">
      <alignment horizontal="center" wrapText="1"/>
    </xf>
    <xf numFmtId="0" fontId="6" fillId="0" borderId="2" xfId="0" applyFont="1" applyBorder="1" applyAlignment="1">
      <alignment horizontal="center"/>
    </xf>
    <xf numFmtId="0" fontId="3" fillId="0" borderId="2" xfId="0" applyFont="1" applyBorder="1" applyAlignment="1">
      <alignment horizontal="center"/>
    </xf>
    <xf numFmtId="0" fontId="2" fillId="0" borderId="0" xfId="0" applyFont="1" applyFill="1" applyBorder="1"/>
    <xf numFmtId="0" fontId="19" fillId="0" borderId="21" xfId="0" applyFont="1" applyBorder="1" applyAlignment="1">
      <alignment horizontal="center" wrapText="1"/>
    </xf>
    <xf numFmtId="0" fontId="6" fillId="0" borderId="11" xfId="0" applyFont="1" applyBorder="1" applyAlignment="1">
      <alignment horizontal="center" wrapText="1"/>
    </xf>
    <xf numFmtId="0" fontId="3" fillId="0" borderId="11" xfId="0" applyFont="1" applyBorder="1" applyAlignment="1">
      <alignment horizontal="center" wrapText="1"/>
    </xf>
    <xf numFmtId="0" fontId="3" fillId="0" borderId="21" xfId="0" applyFont="1" applyBorder="1" applyAlignment="1">
      <alignment wrapText="1"/>
    </xf>
    <xf numFmtId="0" fontId="19" fillId="0" borderId="11" xfId="0" applyFont="1" applyBorder="1" applyAlignment="1">
      <alignment horizontal="center" wrapText="1"/>
    </xf>
    <xf numFmtId="0" fontId="19" fillId="0" borderId="11" xfId="0" applyFont="1" applyFill="1" applyBorder="1" applyAlignment="1">
      <alignment horizontal="center" wrapText="1"/>
    </xf>
    <xf numFmtId="169" fontId="2" fillId="0" borderId="0" xfId="1" applyNumberFormat="1" applyFont="1" applyBorder="1"/>
    <xf numFmtId="0" fontId="7" fillId="0" borderId="0" xfId="0" applyFont="1" applyFill="1" applyBorder="1" applyAlignment="1">
      <alignment horizontal="center" vertical="center" wrapText="1"/>
    </xf>
    <xf numFmtId="0" fontId="0" fillId="0" borderId="0" xfId="0" applyBorder="1" applyAlignment="1">
      <alignment horizontal="center" vertical="center" wrapText="1"/>
    </xf>
    <xf numFmtId="167" fontId="3" fillId="2" borderId="1" xfId="5" applyNumberFormat="1" applyFont="1" applyFill="1" applyBorder="1"/>
    <xf numFmtId="174" fontId="2" fillId="2" borderId="2" xfId="5" applyNumberFormat="1" applyFont="1" applyFill="1" applyBorder="1" applyAlignment="1">
      <alignment horizontal="right"/>
    </xf>
    <xf numFmtId="174" fontId="2" fillId="2" borderId="2" xfId="0" applyNumberFormat="1" applyFont="1" applyFill="1" applyBorder="1" applyAlignment="1">
      <alignment horizontal="right"/>
    </xf>
    <xf numFmtId="174" fontId="2" fillId="2" borderId="3" xfId="0" applyNumberFormat="1" applyFont="1" applyFill="1" applyBorder="1" applyAlignment="1">
      <alignment horizontal="right"/>
    </xf>
    <xf numFmtId="170" fontId="2" fillId="2" borderId="3" xfId="0" applyNumberFormat="1" applyFont="1" applyFill="1" applyBorder="1"/>
    <xf numFmtId="165" fontId="2" fillId="0" borderId="23" xfId="1" applyNumberFormat="1" applyFont="1" applyBorder="1"/>
    <xf numFmtId="0" fontId="19" fillId="0" borderId="22" xfId="0" applyFont="1" applyBorder="1" applyAlignment="1">
      <alignment horizontal="center" wrapText="1"/>
    </xf>
    <xf numFmtId="0" fontId="6" fillId="0" borderId="22" xfId="0" applyFont="1" applyBorder="1" applyAlignment="1">
      <alignment horizontal="center" wrapText="1"/>
    </xf>
    <xf numFmtId="165" fontId="3" fillId="0" borderId="23" xfId="1" applyNumberFormat="1" applyFont="1" applyFill="1" applyBorder="1"/>
    <xf numFmtId="165" fontId="2" fillId="0" borderId="24" xfId="1" applyNumberFormat="1" applyFont="1" applyFill="1" applyBorder="1"/>
    <xf numFmtId="0" fontId="3" fillId="0" borderId="12" xfId="0" applyFont="1" applyBorder="1"/>
    <xf numFmtId="167" fontId="3" fillId="0" borderId="13" xfId="5" applyNumberFormat="1" applyFont="1" applyFill="1" applyBorder="1"/>
    <xf numFmtId="0" fontId="2" fillId="0" borderId="13" xfId="0" applyFont="1" applyFill="1" applyBorder="1"/>
    <xf numFmtId="165" fontId="3" fillId="0" borderId="25" xfId="1" applyNumberFormat="1" applyFont="1" applyFill="1" applyBorder="1"/>
    <xf numFmtId="170" fontId="2" fillId="0" borderId="13" xfId="0" applyNumberFormat="1" applyFont="1" applyFill="1" applyBorder="1"/>
    <xf numFmtId="165" fontId="3" fillId="0" borderId="26" xfId="1" applyNumberFormat="1" applyFont="1" applyFill="1" applyBorder="1"/>
    <xf numFmtId="165" fontId="3" fillId="2" borderId="2" xfId="1" applyNumberFormat="1" applyFont="1" applyFill="1" applyBorder="1"/>
    <xf numFmtId="9" fontId="13" fillId="0" borderId="0" xfId="4" applyFont="1" applyBorder="1"/>
    <xf numFmtId="165" fontId="2" fillId="0" borderId="27" xfId="1" applyNumberFormat="1" applyFont="1" applyFill="1" applyBorder="1"/>
    <xf numFmtId="165" fontId="2" fillId="0" borderId="0" xfId="1" applyNumberFormat="1" applyFont="1" applyFill="1" applyBorder="1"/>
    <xf numFmtId="0" fontId="10" fillId="0" borderId="0" xfId="0" applyFont="1" applyAlignment="1">
      <alignment horizontal="left" wrapText="1"/>
    </xf>
    <xf numFmtId="0" fontId="10" fillId="0" borderId="0" xfId="0" applyFont="1" applyAlignment="1">
      <alignment horizontal="left" vertical="top" wrapText="1"/>
    </xf>
    <xf numFmtId="0" fontId="16" fillId="0" borderId="0" xfId="0" applyFont="1" applyAlignment="1">
      <alignment horizontal="left" wrapText="1"/>
    </xf>
    <xf numFmtId="0" fontId="10" fillId="0" borderId="0" xfId="0" applyFont="1" applyAlignment="1">
      <alignment horizontal="left"/>
    </xf>
    <xf numFmtId="0" fontId="6" fillId="0" borderId="2" xfId="0" applyFont="1" applyBorder="1" applyAlignment="1">
      <alignment horizontal="left" vertical="center"/>
    </xf>
    <xf numFmtId="0" fontId="2" fillId="0" borderId="8" xfId="0" applyFont="1" applyBorder="1" applyAlignment="1">
      <alignment horizontal="center"/>
    </xf>
    <xf numFmtId="0" fontId="2" fillId="0" borderId="1" xfId="0" applyFont="1" applyBorder="1" applyAlignment="1">
      <alignment horizontal="center"/>
    </xf>
    <xf numFmtId="0" fontId="7" fillId="0" borderId="9" xfId="0" applyFont="1" applyBorder="1" applyAlignment="1">
      <alignment horizontal="left" vertical="center" wrapText="1"/>
    </xf>
    <xf numFmtId="0" fontId="2" fillId="2" borderId="2" xfId="0" applyFont="1" applyFill="1" applyBorder="1" applyAlignment="1">
      <alignment horizontal="left" wrapText="1"/>
    </xf>
    <xf numFmtId="0" fontId="3" fillId="0" borderId="2" xfId="0" applyFont="1" applyBorder="1" applyAlignment="1">
      <alignment horizontal="center"/>
    </xf>
    <xf numFmtId="0" fontId="3" fillId="0" borderId="8" xfId="0" applyFont="1" applyBorder="1" applyAlignment="1">
      <alignment horizontal="left" wrapText="1"/>
    </xf>
    <xf numFmtId="0" fontId="3" fillId="0" borderId="17" xfId="0" applyFont="1" applyBorder="1" applyAlignment="1">
      <alignment horizontal="left" wrapText="1"/>
    </xf>
    <xf numFmtId="0" fontId="3" fillId="0" borderId="1" xfId="0" applyFont="1" applyBorder="1" applyAlignment="1">
      <alignment horizontal="left" wrapText="1"/>
    </xf>
    <xf numFmtId="0" fontId="6" fillId="0" borderId="2" xfId="0" applyFont="1" applyBorder="1" applyAlignment="1">
      <alignment horizontal="center"/>
    </xf>
    <xf numFmtId="0" fontId="6" fillId="0" borderId="8" xfId="0" applyFont="1" applyBorder="1" applyAlignment="1">
      <alignment horizontal="center"/>
    </xf>
    <xf numFmtId="0" fontId="6" fillId="0" borderId="17" xfId="0" applyFont="1" applyBorder="1" applyAlignment="1">
      <alignment horizontal="center"/>
    </xf>
    <xf numFmtId="0" fontId="6" fillId="0" borderId="1" xfId="0" applyFont="1" applyBorder="1" applyAlignment="1">
      <alignment horizontal="center"/>
    </xf>
    <xf numFmtId="0" fontId="2" fillId="2" borderId="8" xfId="0" applyFont="1" applyFill="1" applyBorder="1" applyAlignment="1">
      <alignment horizontal="left" wrapText="1"/>
    </xf>
    <xf numFmtId="0" fontId="2" fillId="2" borderId="17" xfId="0" applyFont="1" applyFill="1" applyBorder="1" applyAlignment="1">
      <alignment horizontal="left" wrapText="1"/>
    </xf>
    <xf numFmtId="0" fontId="2" fillId="2" borderId="1" xfId="0" applyFont="1" applyFill="1" applyBorder="1" applyAlignment="1">
      <alignment horizontal="left" wrapText="1"/>
    </xf>
  </cellXfs>
  <cellStyles count="9">
    <cellStyle name="Comma" xfId="5" builtinId="3"/>
    <cellStyle name="Comma 2" xfId="7"/>
    <cellStyle name="Currency" xfId="1" builtinId="4"/>
    <cellStyle name="Normal" xfId="0" builtinId="0"/>
    <cellStyle name="Normal 2" xfId="2"/>
    <cellStyle name="Normal 3" xfId="6"/>
    <cellStyle name="Percent" xfId="4" builtinId="5"/>
    <cellStyle name="Percent 2" xfId="3"/>
    <cellStyle name="Percent 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57150</xdr:colOff>
      <xdr:row>21</xdr:row>
      <xdr:rowOff>180974</xdr:rowOff>
    </xdr:from>
    <xdr:to>
      <xdr:col>8</xdr:col>
      <xdr:colOff>57150</xdr:colOff>
      <xdr:row>29</xdr:row>
      <xdr:rowOff>0</xdr:rowOff>
    </xdr:to>
    <xdr:sp macro="" textlink="">
      <xdr:nvSpPr>
        <xdr:cNvPr id="2" name="TextBox 1"/>
        <xdr:cNvSpPr txBox="1"/>
      </xdr:nvSpPr>
      <xdr:spPr>
        <a:xfrm>
          <a:off x="552450" y="4371974"/>
          <a:ext cx="16411575" cy="1314451"/>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Non-interval metered customers are billed throughout the month and consumption is allocated between months based on the number of days in each month in the billing period. The consumption for each month is billed at the 1st estimate rate for that month.</a:t>
          </a:r>
        </a:p>
        <a:p>
          <a:pPr marL="0" marR="0" indent="0" defTabSz="914400" eaLnBrk="1" fontAlgn="auto" latinLnBrk="0" hangingPunct="1">
            <a:lnSpc>
              <a:spcPct val="100000"/>
            </a:lnSpc>
            <a:spcBef>
              <a:spcPts val="0"/>
            </a:spcBef>
            <a:spcAft>
              <a:spcPts val="0"/>
            </a:spcAft>
            <a:buClrTx/>
            <a:buSzTx/>
            <a:buFontTx/>
            <a:buNone/>
            <a:tabLst/>
            <a:defRPr/>
          </a:pPr>
          <a:endParaRPr lang="en-CA" sz="11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lang="en-CA" sz="1100">
              <a:solidFill>
                <a:schemeClr val="dk1"/>
              </a:solidFill>
              <a:effectLst/>
              <a:latin typeface="+mn-lt"/>
              <a:ea typeface="+mn-ea"/>
              <a:cs typeface="+mn-cs"/>
            </a:rPr>
            <a:t>Interval metered customers are billed for the calendar month in the middle of the next month. Consumption is for a single month and the actual GA rate is known at the time of billing and used to bill GA.</a:t>
          </a:r>
        </a:p>
        <a:p>
          <a:endParaRPr lang="en-CA" sz="1100" baseline="0"/>
        </a:p>
        <a:p>
          <a:r>
            <a:rPr lang="en-CA" sz="1100" baseline="0"/>
            <a:t>Limitations of PowerStream's billing system calcualtion of unbilled amounts will lead to significant timing differences between the GA revenue booked in the year versusthat shown in the GA Workform. Please see the attached note for a detailed discussion. </a:t>
          </a:r>
        </a:p>
        <a:p>
          <a:endParaRPr lang="en-CA" sz="1100"/>
        </a:p>
      </xdr:txBody>
    </xdr:sp>
    <xdr:clientData/>
  </xdr:twoCellAnchor>
  <xdr:twoCellAnchor>
    <xdr:from>
      <xdr:col>1</xdr:col>
      <xdr:colOff>38100</xdr:colOff>
      <xdr:row>112</xdr:row>
      <xdr:rowOff>123825</xdr:rowOff>
    </xdr:from>
    <xdr:to>
      <xdr:col>8</xdr:col>
      <xdr:colOff>0</xdr:colOff>
      <xdr:row>124</xdr:row>
      <xdr:rowOff>0</xdr:rowOff>
    </xdr:to>
    <xdr:sp macro="" textlink="">
      <xdr:nvSpPr>
        <xdr:cNvPr id="3" name="TextBox 2"/>
        <xdr:cNvSpPr txBox="1"/>
      </xdr:nvSpPr>
      <xdr:spPr>
        <a:xfrm>
          <a:off x="533400" y="27841575"/>
          <a:ext cx="16373475" cy="2047875"/>
        </a:xfrm>
        <a:prstGeom prst="rect">
          <a:avLst/>
        </a:prstGeom>
        <a:solidFill>
          <a:schemeClr val="accent3">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CA"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7"/>
  <sheetViews>
    <sheetView topLeftCell="A22" zoomScaleNormal="100" zoomScaleSheetLayoutView="85" workbookViewId="0">
      <selection activeCell="C52" sqref="C52"/>
    </sheetView>
  </sheetViews>
  <sheetFormatPr defaultColWidth="9.109375" defaultRowHeight="15" x14ac:dyDescent="0.25"/>
  <cols>
    <col min="1" max="1" width="5.5546875" style="37" customWidth="1"/>
    <col min="2" max="2" width="16.109375" style="76" customWidth="1"/>
    <col min="3" max="3" width="164.5546875" style="35" customWidth="1"/>
    <col min="4" max="16384" width="9.109375" style="35"/>
  </cols>
  <sheetData>
    <row r="1" spans="1:3" ht="15.6" x14ac:dyDescent="0.25">
      <c r="A1" s="38" t="s">
        <v>128</v>
      </c>
    </row>
    <row r="3" spans="1:3" ht="15.6" x14ac:dyDescent="0.25">
      <c r="A3" s="39" t="s">
        <v>31</v>
      </c>
    </row>
    <row r="4" spans="1:3" ht="34.5" customHeight="1" x14ac:dyDescent="0.25">
      <c r="A4" s="168" t="s">
        <v>87</v>
      </c>
      <c r="B4" s="168"/>
      <c r="C4" s="168"/>
    </row>
    <row r="6" spans="1:3" ht="15.6" x14ac:dyDescent="0.25">
      <c r="A6" s="39" t="s">
        <v>50</v>
      </c>
    </row>
    <row r="7" spans="1:3" x14ac:dyDescent="0.25">
      <c r="A7" s="37" t="s">
        <v>51</v>
      </c>
    </row>
    <row r="8" spans="1:3" ht="33" customHeight="1" x14ac:dyDescent="0.25">
      <c r="A8" s="169" t="s">
        <v>88</v>
      </c>
      <c r="B8" s="169"/>
      <c r="C8" s="169"/>
    </row>
    <row r="10" spans="1:3" x14ac:dyDescent="0.25">
      <c r="A10" s="37">
        <v>1</v>
      </c>
      <c r="B10" s="171" t="s">
        <v>39</v>
      </c>
      <c r="C10" s="171"/>
    </row>
    <row r="11" spans="1:3" x14ac:dyDescent="0.25">
      <c r="B11" s="83"/>
      <c r="C11" s="83"/>
    </row>
    <row r="13" spans="1:3" ht="31.5" customHeight="1" x14ac:dyDescent="0.25">
      <c r="A13" s="37">
        <v>2</v>
      </c>
      <c r="B13" s="168" t="s">
        <v>89</v>
      </c>
      <c r="C13" s="168"/>
    </row>
    <row r="14" spans="1:3" x14ac:dyDescent="0.25">
      <c r="B14" s="59"/>
      <c r="C14" s="59"/>
    </row>
    <row r="16" spans="1:3" x14ac:dyDescent="0.25">
      <c r="A16" s="37">
        <v>3</v>
      </c>
      <c r="B16" s="170" t="s">
        <v>113</v>
      </c>
      <c r="C16" s="170"/>
    </row>
    <row r="17" spans="1:26" ht="32.25" customHeight="1" x14ac:dyDescent="0.25">
      <c r="B17" s="168" t="s">
        <v>123</v>
      </c>
      <c r="C17" s="168"/>
    </row>
    <row r="18" spans="1:26" ht="63" customHeight="1" x14ac:dyDescent="0.25">
      <c r="B18" s="168" t="s">
        <v>144</v>
      </c>
      <c r="C18" s="168"/>
      <c r="D18" s="40"/>
      <c r="E18" s="36"/>
      <c r="F18" s="36"/>
      <c r="G18" s="36"/>
      <c r="H18" s="36"/>
      <c r="I18" s="36"/>
      <c r="J18" s="36"/>
      <c r="K18" s="36"/>
      <c r="L18" s="36"/>
      <c r="M18" s="36"/>
      <c r="N18" s="36"/>
      <c r="O18" s="36"/>
      <c r="P18" s="36"/>
      <c r="Q18" s="36"/>
      <c r="R18" s="36"/>
      <c r="S18" s="36"/>
      <c r="T18" s="36"/>
      <c r="U18" s="36"/>
      <c r="V18" s="36"/>
      <c r="W18" s="36"/>
      <c r="X18" s="36"/>
      <c r="Y18" s="36"/>
      <c r="Z18" s="36"/>
    </row>
    <row r="19" spans="1:26" ht="30" customHeight="1" x14ac:dyDescent="0.25">
      <c r="B19" s="168" t="s">
        <v>124</v>
      </c>
      <c r="C19" s="168"/>
      <c r="D19" s="40"/>
      <c r="E19" s="36"/>
      <c r="F19" s="36"/>
      <c r="G19" s="36"/>
      <c r="H19" s="36"/>
      <c r="I19" s="36"/>
      <c r="J19" s="36"/>
      <c r="K19" s="36"/>
      <c r="L19" s="36"/>
      <c r="M19" s="36"/>
      <c r="N19" s="36"/>
      <c r="O19" s="36"/>
      <c r="P19" s="36"/>
      <c r="Q19" s="36"/>
      <c r="R19" s="36"/>
      <c r="S19" s="36"/>
      <c r="T19" s="36"/>
      <c r="U19" s="36"/>
      <c r="V19" s="36"/>
      <c r="W19" s="36"/>
      <c r="X19" s="36"/>
      <c r="Y19" s="36"/>
      <c r="Z19" s="36"/>
    </row>
    <row r="20" spans="1:26" x14ac:dyDescent="0.25">
      <c r="B20" s="80" t="s">
        <v>46</v>
      </c>
    </row>
    <row r="21" spans="1:26" x14ac:dyDescent="0.25">
      <c r="B21" s="80"/>
    </row>
    <row r="22" spans="1:26" x14ac:dyDescent="0.25">
      <c r="B22" s="78"/>
    </row>
    <row r="23" spans="1:26" x14ac:dyDescent="0.25">
      <c r="A23" s="37">
        <v>4</v>
      </c>
      <c r="B23" s="170" t="s">
        <v>114</v>
      </c>
      <c r="C23" s="170"/>
    </row>
    <row r="24" spans="1:26" ht="35.25" customHeight="1" x14ac:dyDescent="0.25">
      <c r="B24" s="168" t="s">
        <v>129</v>
      </c>
      <c r="C24" s="168"/>
    </row>
    <row r="25" spans="1:26" x14ac:dyDescent="0.25">
      <c r="B25" s="85"/>
      <c r="C25" s="85"/>
    </row>
    <row r="26" spans="1:26" ht="62.25" customHeight="1" x14ac:dyDescent="0.25">
      <c r="B26" s="168" t="s">
        <v>115</v>
      </c>
      <c r="C26" s="168"/>
    </row>
    <row r="27" spans="1:26" ht="65.25" customHeight="1" x14ac:dyDescent="0.25">
      <c r="B27" s="168" t="s">
        <v>131</v>
      </c>
      <c r="C27" s="168"/>
    </row>
    <row r="28" spans="1:26" ht="31.5" customHeight="1" x14ac:dyDescent="0.25">
      <c r="B28" s="168" t="s">
        <v>130</v>
      </c>
      <c r="C28" s="168"/>
    </row>
    <row r="29" spans="1:26" ht="30" customHeight="1" x14ac:dyDescent="0.25">
      <c r="B29" s="168" t="s">
        <v>132</v>
      </c>
      <c r="C29" s="168"/>
    </row>
    <row r="30" spans="1:26" x14ac:dyDescent="0.25">
      <c r="B30" s="85"/>
      <c r="C30" s="85"/>
    </row>
    <row r="31" spans="1:26" ht="47.25" customHeight="1" x14ac:dyDescent="0.25">
      <c r="B31" s="86" t="s">
        <v>116</v>
      </c>
      <c r="C31" s="36" t="s">
        <v>90</v>
      </c>
    </row>
    <row r="32" spans="1:26" ht="33.75" customHeight="1" x14ac:dyDescent="0.25">
      <c r="B32" s="86" t="s">
        <v>118</v>
      </c>
      <c r="C32" s="36" t="s">
        <v>117</v>
      </c>
    </row>
    <row r="33" spans="1:3" ht="15.6" x14ac:dyDescent="0.25">
      <c r="B33" s="86" t="s">
        <v>121</v>
      </c>
      <c r="C33" s="36" t="s">
        <v>119</v>
      </c>
    </row>
    <row r="34" spans="1:3" ht="15.6" x14ac:dyDescent="0.25">
      <c r="B34" s="87" t="s">
        <v>122</v>
      </c>
      <c r="C34" s="77" t="s">
        <v>120</v>
      </c>
    </row>
    <row r="35" spans="1:3" ht="15.6" x14ac:dyDescent="0.3">
      <c r="B35" s="82"/>
      <c r="C35" s="77"/>
    </row>
    <row r="37" spans="1:3" ht="29.25" customHeight="1" x14ac:dyDescent="0.25">
      <c r="A37" s="37">
        <v>5</v>
      </c>
      <c r="B37" s="168" t="s">
        <v>133</v>
      </c>
      <c r="C37" s="168"/>
    </row>
    <row r="38" spans="1:3" x14ac:dyDescent="0.25">
      <c r="B38" s="83"/>
      <c r="C38" s="83"/>
    </row>
    <row r="40" spans="1:3" x14ac:dyDescent="0.25">
      <c r="A40" s="37">
        <v>6</v>
      </c>
      <c r="B40" s="84" t="s">
        <v>125</v>
      </c>
    </row>
    <row r="41" spans="1:3" ht="30" customHeight="1" x14ac:dyDescent="0.25">
      <c r="B41" s="168" t="s">
        <v>126</v>
      </c>
      <c r="C41" s="168"/>
    </row>
    <row r="42" spans="1:3" ht="30" customHeight="1" x14ac:dyDescent="0.25">
      <c r="B42" s="168" t="s">
        <v>91</v>
      </c>
      <c r="C42" s="168"/>
    </row>
    <row r="43" spans="1:3" x14ac:dyDescent="0.25">
      <c r="B43" s="59"/>
      <c r="C43" s="59"/>
    </row>
    <row r="44" spans="1:3" x14ac:dyDescent="0.25">
      <c r="B44" s="79" t="s">
        <v>92</v>
      </c>
    </row>
    <row r="45" spans="1:3" x14ac:dyDescent="0.25">
      <c r="B45" s="88" t="s">
        <v>93</v>
      </c>
      <c r="C45" s="36" t="s">
        <v>94</v>
      </c>
    </row>
    <row r="46" spans="1:3" ht="30.6" x14ac:dyDescent="0.25">
      <c r="B46" s="88"/>
      <c r="C46" s="36" t="s">
        <v>134</v>
      </c>
    </row>
    <row r="47" spans="1:3" x14ac:dyDescent="0.25">
      <c r="B47" s="88"/>
      <c r="C47" s="35" t="s">
        <v>95</v>
      </c>
    </row>
    <row r="48" spans="1:3" x14ac:dyDescent="0.25">
      <c r="B48" s="88"/>
      <c r="C48" s="35" t="s">
        <v>96</v>
      </c>
    </row>
    <row r="49" spans="2:3" x14ac:dyDescent="0.25">
      <c r="B49" s="89" t="s">
        <v>99</v>
      </c>
      <c r="C49" s="35" t="s">
        <v>98</v>
      </c>
    </row>
    <row r="50" spans="2:3" ht="18" customHeight="1" x14ac:dyDescent="0.25">
      <c r="B50" s="89"/>
      <c r="C50" s="36" t="s">
        <v>97</v>
      </c>
    </row>
    <row r="51" spans="2:3" x14ac:dyDescent="0.25">
      <c r="B51" s="89"/>
      <c r="C51" s="35" t="s">
        <v>100</v>
      </c>
    </row>
    <row r="52" spans="2:3" x14ac:dyDescent="0.25">
      <c r="B52" s="89"/>
      <c r="C52" s="35" t="s">
        <v>101</v>
      </c>
    </row>
    <row r="53" spans="2:3" x14ac:dyDescent="0.25">
      <c r="B53" s="89" t="s">
        <v>103</v>
      </c>
      <c r="C53" s="35" t="s">
        <v>102</v>
      </c>
    </row>
    <row r="54" spans="2:3" ht="45" x14ac:dyDescent="0.25">
      <c r="B54" s="89"/>
      <c r="C54" s="59" t="s">
        <v>104</v>
      </c>
    </row>
    <row r="55" spans="2:3" x14ac:dyDescent="0.25">
      <c r="B55" s="89"/>
      <c r="C55" s="35" t="s">
        <v>105</v>
      </c>
    </row>
    <row r="56" spans="2:3" x14ac:dyDescent="0.25">
      <c r="B56" s="89"/>
      <c r="C56" s="35" t="s">
        <v>135</v>
      </c>
    </row>
    <row r="57" spans="2:3" x14ac:dyDescent="0.25">
      <c r="B57" s="89" t="s">
        <v>107</v>
      </c>
      <c r="C57" s="35" t="s">
        <v>106</v>
      </c>
    </row>
    <row r="58" spans="2:3" ht="61.5" customHeight="1" x14ac:dyDescent="0.25">
      <c r="B58" s="89"/>
      <c r="C58" s="59" t="s">
        <v>145</v>
      </c>
    </row>
    <row r="59" spans="2:3" x14ac:dyDescent="0.25">
      <c r="B59" s="89" t="s">
        <v>109</v>
      </c>
      <c r="C59" s="35" t="s">
        <v>108</v>
      </c>
    </row>
    <row r="60" spans="2:3" ht="30" x14ac:dyDescent="0.25">
      <c r="B60" s="89"/>
      <c r="C60" s="59" t="s">
        <v>110</v>
      </c>
    </row>
    <row r="61" spans="2:3" x14ac:dyDescent="0.25">
      <c r="B61" s="89" t="s">
        <v>111</v>
      </c>
      <c r="C61" s="59" t="s">
        <v>136</v>
      </c>
    </row>
    <row r="62" spans="2:3" ht="30" x14ac:dyDescent="0.25">
      <c r="B62" s="89"/>
      <c r="C62" s="85" t="s">
        <v>137</v>
      </c>
    </row>
    <row r="63" spans="2:3" x14ac:dyDescent="0.25">
      <c r="B63" s="81"/>
      <c r="C63" s="59"/>
    </row>
    <row r="65" spans="1:3" ht="30.75" customHeight="1" x14ac:dyDescent="0.25">
      <c r="A65" s="37">
        <v>7</v>
      </c>
      <c r="B65" s="168" t="s">
        <v>138</v>
      </c>
      <c r="C65" s="168"/>
    </row>
    <row r="66" spans="1:3" x14ac:dyDescent="0.25">
      <c r="B66" s="59"/>
      <c r="C66" s="59"/>
    </row>
    <row r="67" spans="1:3" ht="15.75" customHeight="1" x14ac:dyDescent="0.25">
      <c r="B67" s="171" t="s">
        <v>112</v>
      </c>
      <c r="C67" s="171"/>
    </row>
  </sheetData>
  <mergeCells count="19">
    <mergeCell ref="B67:C67"/>
    <mergeCell ref="B17:C17"/>
    <mergeCell ref="B23:C23"/>
    <mergeCell ref="B24:C24"/>
    <mergeCell ref="B65:C65"/>
    <mergeCell ref="B37:C37"/>
    <mergeCell ref="B41:C41"/>
    <mergeCell ref="B42:C42"/>
    <mergeCell ref="B29:C29"/>
    <mergeCell ref="B18:C18"/>
    <mergeCell ref="B19:C19"/>
    <mergeCell ref="B26:C26"/>
    <mergeCell ref="B27:C27"/>
    <mergeCell ref="B28:C28"/>
    <mergeCell ref="A4:C4"/>
    <mergeCell ref="A8:C8"/>
    <mergeCell ref="B13:C13"/>
    <mergeCell ref="B16:C16"/>
    <mergeCell ref="B10:C10"/>
  </mergeCells>
  <pageMargins left="0.70866141732283472" right="0.70866141732283472" top="0.74803149606299213" bottom="0.74803149606299213" header="0.31496062992125984" footer="0.31496062992125984"/>
  <pageSetup paperSize="17" scale="90" fitToHeight="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0"/>
  <sheetViews>
    <sheetView tabSelected="1" topLeftCell="A87" zoomScale="75" zoomScaleNormal="75" zoomScaleSheetLayoutView="100" workbookViewId="0">
      <selection activeCell="C95" sqref="C95"/>
    </sheetView>
  </sheetViews>
  <sheetFormatPr defaultColWidth="9.109375" defaultRowHeight="13.8" x14ac:dyDescent="0.25"/>
  <cols>
    <col min="1" max="1" width="7.44140625" style="1" customWidth="1"/>
    <col min="2" max="2" width="57.33203125" style="1" customWidth="1"/>
    <col min="3" max="3" width="18.88671875" style="1" customWidth="1"/>
    <col min="4" max="4" width="16.5546875" style="1" customWidth="1"/>
    <col min="5" max="5" width="15.6640625" style="1" customWidth="1"/>
    <col min="6" max="6" width="16.5546875" style="1" customWidth="1"/>
    <col min="7" max="7" width="18.33203125" style="1" bestFit="1" customWidth="1"/>
    <col min="8" max="8" width="20.33203125" style="1" bestFit="1" customWidth="1"/>
    <col min="9" max="9" width="13" style="1" customWidth="1"/>
    <col min="10" max="10" width="16.44140625" style="1" customWidth="1"/>
    <col min="11" max="11" width="15.5546875" style="1" bestFit="1" customWidth="1"/>
    <col min="12" max="12" width="14.109375" style="27" customWidth="1"/>
    <col min="13" max="13" width="17.44140625" style="27" bestFit="1" customWidth="1"/>
    <col min="14" max="14" width="14.109375" style="27" customWidth="1"/>
    <col min="15" max="15" width="11.88671875" style="1" customWidth="1"/>
    <col min="16" max="16" width="10.6640625" style="1" customWidth="1"/>
    <col min="17" max="17" width="10.33203125" style="1" customWidth="1"/>
    <col min="18" max="18" width="10.6640625" style="1" customWidth="1"/>
    <col min="19" max="19" width="10.5546875" style="1" customWidth="1"/>
    <col min="20" max="20" width="11" style="1" customWidth="1"/>
    <col min="21" max="21" width="13" style="1" customWidth="1"/>
    <col min="22" max="22" width="10.88671875" style="1" customWidth="1"/>
    <col min="23" max="23" width="11.33203125" style="1" customWidth="1"/>
    <col min="24" max="16384" width="9.109375" style="1"/>
  </cols>
  <sheetData>
    <row r="1" spans="1:25" x14ac:dyDescent="0.25">
      <c r="A1" s="42" t="s">
        <v>52</v>
      </c>
      <c r="B1" s="4"/>
      <c r="C1" s="42"/>
    </row>
    <row r="2" spans="1:25" x14ac:dyDescent="0.25">
      <c r="A2" s="4"/>
      <c r="B2" s="4"/>
      <c r="C2" s="4"/>
    </row>
    <row r="3" spans="1:25" x14ac:dyDescent="0.25">
      <c r="A3" s="4"/>
      <c r="B3" s="4" t="s">
        <v>32</v>
      </c>
      <c r="C3" s="23"/>
      <c r="D3" s="4"/>
      <c r="E3" s="4"/>
      <c r="F3" s="4"/>
      <c r="Y3" s="1">
        <v>2014</v>
      </c>
    </row>
    <row r="4" spans="1:25" x14ac:dyDescent="0.25">
      <c r="A4" s="4"/>
      <c r="B4" s="4" t="s">
        <v>63</v>
      </c>
      <c r="C4" s="50"/>
      <c r="D4" s="4"/>
      <c r="E4" s="4"/>
      <c r="F4" s="4"/>
    </row>
    <row r="5" spans="1:25" x14ac:dyDescent="0.25">
      <c r="A5" s="4"/>
      <c r="B5" s="14"/>
      <c r="C5" s="14"/>
      <c r="D5" s="4"/>
      <c r="E5" s="4"/>
      <c r="F5" s="4"/>
      <c r="Y5" s="1">
        <v>2015</v>
      </c>
    </row>
    <row r="6" spans="1:25" x14ac:dyDescent="0.25">
      <c r="A6" s="4" t="s">
        <v>33</v>
      </c>
      <c r="B6" s="14" t="s">
        <v>146</v>
      </c>
      <c r="C6" s="24">
        <v>2017</v>
      </c>
      <c r="D6" s="4"/>
      <c r="E6" s="4"/>
      <c r="F6" s="4"/>
      <c r="Y6" s="1">
        <v>2016</v>
      </c>
    </row>
    <row r="7" spans="1:25" x14ac:dyDescent="0.25">
      <c r="A7" s="4"/>
      <c r="B7" s="14"/>
      <c r="C7" s="14"/>
      <c r="D7" s="4"/>
      <c r="E7" s="4"/>
      <c r="F7" s="4"/>
    </row>
    <row r="8" spans="1:25" x14ac:dyDescent="0.25">
      <c r="A8" s="4"/>
      <c r="B8" s="14"/>
      <c r="C8" s="14"/>
      <c r="D8" s="4"/>
      <c r="E8" s="4"/>
      <c r="F8" s="4"/>
    </row>
    <row r="9" spans="1:25" x14ac:dyDescent="0.25">
      <c r="A9" s="4" t="s">
        <v>34</v>
      </c>
      <c r="B9" s="22" t="s">
        <v>85</v>
      </c>
      <c r="C9" s="21"/>
      <c r="D9" s="21"/>
      <c r="E9" s="21"/>
      <c r="F9" s="21"/>
      <c r="I9" s="74"/>
      <c r="J9" s="74"/>
      <c r="K9" s="74"/>
      <c r="L9" s="117"/>
      <c r="M9" s="117"/>
      <c r="N9" s="117"/>
      <c r="O9" s="74"/>
      <c r="P9" s="74"/>
      <c r="Q9" s="74"/>
      <c r="R9" s="74"/>
      <c r="S9" s="74"/>
      <c r="T9" s="74"/>
    </row>
    <row r="10" spans="1:25" x14ac:dyDescent="0.25">
      <c r="A10" s="4"/>
      <c r="B10" s="172" t="s">
        <v>25</v>
      </c>
      <c r="C10" s="172"/>
      <c r="D10" s="24">
        <v>2017</v>
      </c>
      <c r="E10" s="24"/>
      <c r="F10" s="24"/>
      <c r="G10" s="173"/>
      <c r="H10" s="174"/>
      <c r="I10" s="74"/>
      <c r="J10" s="74"/>
      <c r="K10" s="74"/>
      <c r="L10" s="117"/>
      <c r="M10" s="117"/>
      <c r="N10" s="117"/>
      <c r="O10" s="74"/>
      <c r="P10" s="74"/>
      <c r="Q10" s="74"/>
      <c r="R10" s="74"/>
      <c r="S10" s="74"/>
      <c r="T10" s="74"/>
    </row>
    <row r="11" spans="1:25" ht="14.4" thickBot="1" x14ac:dyDescent="0.3">
      <c r="A11" s="4"/>
      <c r="B11" s="5" t="s">
        <v>3</v>
      </c>
      <c r="C11" s="5" t="s">
        <v>2</v>
      </c>
      <c r="D11" s="103">
        <f>D12+D13</f>
        <v>8207774785.6679993</v>
      </c>
      <c r="E11" s="103">
        <f>E12+E13</f>
        <v>0</v>
      </c>
      <c r="F11" s="103">
        <f>F12+F13</f>
        <v>0</v>
      </c>
      <c r="G11" s="6" t="s">
        <v>0</v>
      </c>
      <c r="H11" s="7">
        <v>1</v>
      </c>
      <c r="I11" s="74"/>
      <c r="J11" s="74"/>
      <c r="K11" s="74"/>
      <c r="L11" s="117"/>
      <c r="M11" s="117"/>
      <c r="N11" s="117"/>
      <c r="O11" s="74"/>
      <c r="P11" s="74"/>
      <c r="Q11" s="74"/>
      <c r="R11" s="74"/>
      <c r="S11" s="74"/>
      <c r="T11" s="74"/>
    </row>
    <row r="12" spans="1:25" x14ac:dyDescent="0.25">
      <c r="B12" s="5" t="s">
        <v>7</v>
      </c>
      <c r="C12" s="5" t="s">
        <v>1</v>
      </c>
      <c r="D12" s="104">
        <v>3673621964.8999996</v>
      </c>
      <c r="E12" s="104"/>
      <c r="F12" s="104"/>
      <c r="G12" s="6" t="s">
        <v>0</v>
      </c>
      <c r="H12" s="8">
        <f>IFERROR(D12/$D$11,0)</f>
        <v>0.44757830969176837</v>
      </c>
    </row>
    <row r="13" spans="1:25" ht="14.4" thickBot="1" x14ac:dyDescent="0.3">
      <c r="B13" s="5" t="s">
        <v>8</v>
      </c>
      <c r="C13" s="5" t="s">
        <v>6</v>
      </c>
      <c r="D13" s="103">
        <f>D14+D15</f>
        <v>4534152820.7679996</v>
      </c>
      <c r="E13" s="103">
        <f>E14+E15</f>
        <v>0</v>
      </c>
      <c r="F13" s="103">
        <f>F14+F15</f>
        <v>0</v>
      </c>
      <c r="G13" s="6" t="s">
        <v>0</v>
      </c>
      <c r="H13" s="8">
        <f>IFERROR(D13/$D$11,0)</f>
        <v>0.55242169030823163</v>
      </c>
    </row>
    <row r="14" spans="1:25" x14ac:dyDescent="0.25">
      <c r="B14" s="5" t="s">
        <v>9</v>
      </c>
      <c r="C14" s="5" t="s">
        <v>4</v>
      </c>
      <c r="D14" s="104">
        <v>802973439.48548925</v>
      </c>
      <c r="E14" s="104"/>
      <c r="F14" s="104"/>
      <c r="G14" s="6" t="s">
        <v>0</v>
      </c>
      <c r="H14" s="8">
        <f>IFERROR(D14/$D$11,0)</f>
        <v>9.7830832406318069E-2</v>
      </c>
    </row>
    <row r="15" spans="1:25" x14ac:dyDescent="0.25">
      <c r="B15" s="5" t="s">
        <v>64</v>
      </c>
      <c r="C15" s="5" t="s">
        <v>5</v>
      </c>
      <c r="D15" s="105">
        <v>3731179381.2825103</v>
      </c>
      <c r="E15" s="105"/>
      <c r="F15" s="105"/>
      <c r="G15" s="6" t="s">
        <v>0</v>
      </c>
      <c r="H15" s="8">
        <f>IFERROR(D15/$D$11,0)</f>
        <v>0.45459085790191356</v>
      </c>
    </row>
    <row r="16" spans="1:25" ht="34.5" customHeight="1" x14ac:dyDescent="0.25">
      <c r="B16" s="175" t="s">
        <v>80</v>
      </c>
      <c r="C16" s="175"/>
      <c r="D16" s="175"/>
      <c r="E16" s="175"/>
      <c r="F16" s="175"/>
      <c r="G16" s="175"/>
      <c r="H16" s="175"/>
    </row>
    <row r="17" spans="1:15" x14ac:dyDescent="0.25">
      <c r="D17" s="33"/>
      <c r="E17" s="33"/>
      <c r="F17" s="33"/>
      <c r="G17" s="33"/>
    </row>
    <row r="18" spans="1:15" x14ac:dyDescent="0.25">
      <c r="A18" s="1" t="s">
        <v>35</v>
      </c>
      <c r="B18" s="3" t="s">
        <v>43</v>
      </c>
    </row>
    <row r="19" spans="1:15" x14ac:dyDescent="0.25">
      <c r="B19" s="3"/>
    </row>
    <row r="20" spans="1:15" x14ac:dyDescent="0.25">
      <c r="B20" s="2" t="s">
        <v>22</v>
      </c>
      <c r="C20" s="47" t="s">
        <v>186</v>
      </c>
      <c r="E20" s="74"/>
      <c r="F20" s="33"/>
      <c r="G20" s="33"/>
      <c r="H20" s="33"/>
      <c r="I20" s="33"/>
      <c r="J20" s="33"/>
      <c r="K20" s="33"/>
    </row>
    <row r="21" spans="1:15" x14ac:dyDescent="0.25">
      <c r="C21" s="1" t="s">
        <v>187</v>
      </c>
      <c r="E21" s="74"/>
      <c r="F21" s="33"/>
      <c r="G21" s="33"/>
      <c r="H21" s="33"/>
      <c r="I21" s="33"/>
      <c r="J21" s="33"/>
      <c r="K21" s="33"/>
    </row>
    <row r="22" spans="1:15" x14ac:dyDescent="0.25">
      <c r="B22" s="2" t="s">
        <v>44</v>
      </c>
    </row>
    <row r="23" spans="1:15" ht="15" customHeight="1" x14ac:dyDescent="0.25">
      <c r="B23" s="34"/>
      <c r="C23" s="34"/>
      <c r="D23" s="34"/>
      <c r="E23" s="34"/>
      <c r="F23" s="34"/>
      <c r="G23" s="34"/>
      <c r="H23" s="34"/>
    </row>
    <row r="24" spans="1:15" ht="15" customHeight="1" x14ac:dyDescent="0.25">
      <c r="B24" s="34"/>
      <c r="C24" s="34"/>
      <c r="D24" s="34"/>
      <c r="E24" s="34"/>
      <c r="F24" s="34"/>
      <c r="G24" s="34"/>
      <c r="H24" s="34"/>
    </row>
    <row r="25" spans="1:15" ht="15" customHeight="1" x14ac:dyDescent="0.25">
      <c r="B25" s="34"/>
      <c r="C25" s="34"/>
      <c r="D25" s="34"/>
      <c r="E25" s="34"/>
      <c r="F25" s="34"/>
      <c r="G25" s="34"/>
      <c r="H25" s="34"/>
    </row>
    <row r="26" spans="1:15" ht="15" customHeight="1" x14ac:dyDescent="0.25">
      <c r="B26" s="34"/>
      <c r="C26" s="34"/>
      <c r="D26" s="34"/>
      <c r="E26" s="34"/>
      <c r="F26" s="34"/>
      <c r="G26" s="34"/>
      <c r="H26" s="34"/>
    </row>
    <row r="27" spans="1:15" ht="14.25" customHeight="1" x14ac:dyDescent="0.25">
      <c r="B27" s="34"/>
      <c r="C27" s="34"/>
      <c r="D27" s="34"/>
      <c r="E27" s="34"/>
      <c r="F27" s="34"/>
      <c r="G27" s="34"/>
      <c r="H27" s="34"/>
    </row>
    <row r="28" spans="1:15" ht="14.25" customHeight="1" x14ac:dyDescent="0.25">
      <c r="B28" s="34"/>
      <c r="C28" s="34"/>
      <c r="D28" s="34"/>
      <c r="E28" s="34"/>
      <c r="F28" s="34"/>
      <c r="G28" s="34"/>
      <c r="H28" s="34"/>
    </row>
    <row r="29" spans="1:15" s="33" customFormat="1" ht="14.25" customHeight="1" x14ac:dyDescent="0.25">
      <c r="B29" s="34"/>
      <c r="C29" s="34"/>
      <c r="D29" s="34"/>
      <c r="E29" s="34"/>
      <c r="F29" s="34"/>
      <c r="G29" s="34"/>
      <c r="H29" s="34"/>
      <c r="L29" s="138"/>
      <c r="M29" s="138"/>
      <c r="N29" s="138"/>
    </row>
    <row r="31" spans="1:15" x14ac:dyDescent="0.25">
      <c r="A31" s="1" t="s">
        <v>36</v>
      </c>
      <c r="B31" s="42" t="s">
        <v>47</v>
      </c>
      <c r="C31" s="3"/>
    </row>
    <row r="32" spans="1:15" ht="14.4" thickBot="1" x14ac:dyDescent="0.3">
      <c r="B32" s="2" t="s">
        <v>25</v>
      </c>
      <c r="C32" s="92">
        <v>2017</v>
      </c>
      <c r="D32" s="74"/>
      <c r="E32" s="74"/>
      <c r="F32" s="75"/>
      <c r="G32" s="31"/>
      <c r="H32" s="31"/>
      <c r="I32" s="31"/>
      <c r="J32" s="31"/>
      <c r="K32" s="31"/>
      <c r="O32" s="3" t="s">
        <v>29</v>
      </c>
    </row>
    <row r="33" spans="2:24" s="9" customFormat="1" ht="67.5" customHeight="1" thickBot="1" x14ac:dyDescent="0.35">
      <c r="B33" s="109" t="s">
        <v>41</v>
      </c>
      <c r="C33" s="143" t="s">
        <v>147</v>
      </c>
      <c r="D33" s="144" t="s">
        <v>148</v>
      </c>
      <c r="E33" s="144" t="s">
        <v>86</v>
      </c>
      <c r="F33" s="139" t="s">
        <v>151</v>
      </c>
      <c r="G33" s="110" t="s">
        <v>185</v>
      </c>
      <c r="H33" s="110" t="s">
        <v>23</v>
      </c>
      <c r="I33" s="110" t="s">
        <v>53</v>
      </c>
      <c r="J33" s="110" t="s">
        <v>79</v>
      </c>
      <c r="K33" s="154" t="s">
        <v>81</v>
      </c>
      <c r="L33" s="126"/>
      <c r="M33" s="126"/>
      <c r="N33" s="126"/>
      <c r="O33" s="11"/>
      <c r="P33" s="177">
        <v>2017</v>
      </c>
      <c r="Q33" s="177"/>
      <c r="R33" s="177"/>
      <c r="S33" s="177">
        <v>2016</v>
      </c>
      <c r="T33" s="177"/>
      <c r="U33" s="177"/>
      <c r="V33" s="177">
        <v>2015</v>
      </c>
      <c r="W33" s="177"/>
      <c r="X33" s="177"/>
    </row>
    <row r="34" spans="2:24" s="9" customFormat="1" ht="14.4" thickBot="1" x14ac:dyDescent="0.3">
      <c r="B34" s="142"/>
      <c r="C34" s="111" t="s">
        <v>0</v>
      </c>
      <c r="D34" s="111" t="s">
        <v>0</v>
      </c>
      <c r="E34" s="111" t="s">
        <v>0</v>
      </c>
      <c r="F34" s="140" t="s">
        <v>0</v>
      </c>
      <c r="G34" s="141"/>
      <c r="H34" s="141"/>
      <c r="I34" s="141"/>
      <c r="J34" s="141"/>
      <c r="K34" s="155"/>
      <c r="L34" s="127"/>
      <c r="M34" s="127"/>
      <c r="N34" s="127"/>
      <c r="O34" s="11"/>
      <c r="P34" s="137"/>
      <c r="Q34" s="137"/>
      <c r="R34" s="137"/>
      <c r="S34" s="137"/>
      <c r="T34" s="137"/>
      <c r="U34" s="137"/>
      <c r="V34" s="137"/>
      <c r="W34" s="137"/>
      <c r="X34" s="137"/>
    </row>
    <row r="35" spans="2:24" s="9" customFormat="1" ht="27.6" x14ac:dyDescent="0.25">
      <c r="B35" s="12"/>
      <c r="C35" s="60" t="s">
        <v>42</v>
      </c>
      <c r="D35" s="60" t="s">
        <v>40</v>
      </c>
      <c r="E35" s="61" t="s">
        <v>56</v>
      </c>
      <c r="F35" s="61" t="s">
        <v>57</v>
      </c>
      <c r="G35" s="61" t="s">
        <v>58</v>
      </c>
      <c r="H35" s="62" t="s">
        <v>59</v>
      </c>
      <c r="I35" s="61" t="s">
        <v>60</v>
      </c>
      <c r="J35" s="62" t="s">
        <v>61</v>
      </c>
      <c r="K35" s="63" t="s">
        <v>62</v>
      </c>
      <c r="L35" s="135"/>
      <c r="M35" s="128"/>
      <c r="N35" s="128"/>
      <c r="O35" s="18" t="s">
        <v>30</v>
      </c>
      <c r="P35" s="93" t="s">
        <v>26</v>
      </c>
      <c r="Q35" s="93" t="s">
        <v>27</v>
      </c>
      <c r="R35" s="93" t="s">
        <v>28</v>
      </c>
      <c r="S35" s="93" t="s">
        <v>26</v>
      </c>
      <c r="T35" s="93" t="s">
        <v>27</v>
      </c>
      <c r="U35" s="93" t="s">
        <v>28</v>
      </c>
      <c r="V35" s="93" t="s">
        <v>26</v>
      </c>
      <c r="W35" s="93" t="s">
        <v>27</v>
      </c>
      <c r="X35" s="93" t="s">
        <v>28</v>
      </c>
    </row>
    <row r="36" spans="2:24" x14ac:dyDescent="0.25">
      <c r="B36" s="13" t="s">
        <v>188</v>
      </c>
      <c r="C36" s="90">
        <v>153986495.87399998</v>
      </c>
      <c r="D36" s="90">
        <v>179978188.06396499</v>
      </c>
      <c r="E36" s="57">
        <v>171712874.858821</v>
      </c>
      <c r="F36" s="46">
        <f>+C36+-D36+E36</f>
        <v>145721182.66885599</v>
      </c>
      <c r="G36" s="149">
        <f>+R36</f>
        <v>8.2269999999999996E-2</v>
      </c>
      <c r="H36" s="15">
        <f>F36*G36</f>
        <v>11988481.698166782</v>
      </c>
      <c r="I36" s="112">
        <f>+G36</f>
        <v>8.2269999999999996E-2</v>
      </c>
      <c r="J36" s="16">
        <f>F36*I36</f>
        <v>11988481.698166782</v>
      </c>
      <c r="K36" s="153">
        <f>+J36-H36</f>
        <v>0</v>
      </c>
      <c r="L36" s="130"/>
      <c r="M36" s="124"/>
      <c r="N36" s="124"/>
      <c r="O36" s="11" t="s">
        <v>10</v>
      </c>
      <c r="P36" s="19">
        <v>6.6869999999999999E-2</v>
      </c>
      <c r="Q36" s="19">
        <v>8.677E-2</v>
      </c>
      <c r="R36" s="19">
        <v>8.2269999999999996E-2</v>
      </c>
      <c r="S36" s="19">
        <v>8.4229999999999999E-2</v>
      </c>
      <c r="T36" s="19">
        <v>9.214E-2</v>
      </c>
      <c r="U36" s="19">
        <v>9.1789999999999997E-2</v>
      </c>
      <c r="V36" s="19">
        <v>5.5490000000000005E-2</v>
      </c>
      <c r="W36" s="19">
        <v>6.1609999999999998E-2</v>
      </c>
      <c r="X36" s="19">
        <v>5.0680000000000003E-2</v>
      </c>
    </row>
    <row r="37" spans="2:24" x14ac:dyDescent="0.25">
      <c r="B37" s="13" t="s">
        <v>149</v>
      </c>
      <c r="C37" s="90">
        <v>217315409.27857175</v>
      </c>
      <c r="D37" s="90">
        <v>222052625.58641556</v>
      </c>
      <c r="E37" s="57">
        <v>230811899.86242035</v>
      </c>
      <c r="F37" s="46">
        <f>+C37+-D37+E37</f>
        <v>226074683.55457655</v>
      </c>
      <c r="G37" s="149">
        <f>+P36</f>
        <v>6.6869999999999999E-2</v>
      </c>
      <c r="H37" s="15">
        <f>F37*G37</f>
        <v>15117614.089294534</v>
      </c>
      <c r="I37" s="112">
        <f>+I36</f>
        <v>8.2269999999999996E-2</v>
      </c>
      <c r="J37" s="16">
        <f>F37*I37</f>
        <v>18599164.216035012</v>
      </c>
      <c r="K37" s="153">
        <f>+J37-H37</f>
        <v>3481550.126740478</v>
      </c>
      <c r="L37" s="130"/>
      <c r="M37" s="124"/>
      <c r="O37" s="11" t="s">
        <v>11</v>
      </c>
      <c r="P37" s="20">
        <v>0.10559</v>
      </c>
      <c r="Q37" s="20">
        <v>8.43E-2</v>
      </c>
      <c r="R37" s="20">
        <v>8.6389999999999995E-2</v>
      </c>
      <c r="S37" s="20">
        <v>0.10384</v>
      </c>
      <c r="T37" s="20">
        <v>9.6780000000000005E-2</v>
      </c>
      <c r="U37" s="20">
        <v>9.851E-2</v>
      </c>
      <c r="V37" s="20">
        <v>6.9809999999999997E-2</v>
      </c>
      <c r="W37" s="20">
        <v>4.095E-2</v>
      </c>
      <c r="X37" s="20">
        <v>3.9609999999999999E-2</v>
      </c>
    </row>
    <row r="38" spans="2:24" x14ac:dyDescent="0.25">
      <c r="B38" s="106" t="s">
        <v>150</v>
      </c>
      <c r="C38" s="148">
        <f>SUM(C36:C37)</f>
        <v>371301905.15257174</v>
      </c>
      <c r="D38" s="148">
        <f>SUM(D36:D37)</f>
        <v>402030813.65038055</v>
      </c>
      <c r="E38" s="148">
        <f>SUM(E36:E37)</f>
        <v>402524774.72124135</v>
      </c>
      <c r="F38" s="107">
        <f t="shared" ref="F38:K38" si="0">SUM(F36:F37)</f>
        <v>371795866.22343254</v>
      </c>
      <c r="G38" s="149"/>
      <c r="H38" s="108">
        <f t="shared" si="0"/>
        <v>27106095.787461318</v>
      </c>
      <c r="I38" s="10"/>
      <c r="J38" s="108">
        <f t="shared" si="0"/>
        <v>30587645.914201796</v>
      </c>
      <c r="K38" s="156">
        <f t="shared" si="0"/>
        <v>3481550.126740478</v>
      </c>
      <c r="L38" s="133"/>
      <c r="M38" s="132"/>
      <c r="N38" s="124"/>
      <c r="O38" s="11" t="s">
        <v>12</v>
      </c>
      <c r="P38" s="20">
        <v>8.4089999999999998E-2</v>
      </c>
      <c r="Q38" s="20">
        <v>6.8860000000000005E-2</v>
      </c>
      <c r="R38" s="20">
        <v>7.1349999999999997E-2</v>
      </c>
      <c r="S38" s="20">
        <v>9.0219999999999995E-2</v>
      </c>
      <c r="T38" s="20">
        <v>0.10299</v>
      </c>
      <c r="U38" s="20">
        <v>0.1061</v>
      </c>
      <c r="V38" s="20">
        <v>3.6040000000000003E-2</v>
      </c>
      <c r="W38" s="20">
        <v>5.74E-2</v>
      </c>
      <c r="X38" s="20">
        <v>6.2899999999999998E-2</v>
      </c>
    </row>
    <row r="39" spans="2:24" x14ac:dyDescent="0.25">
      <c r="B39" s="13" t="s">
        <v>152</v>
      </c>
      <c r="C39" s="90">
        <v>165891257.49199998</v>
      </c>
      <c r="D39" s="90">
        <v>171712874.858821</v>
      </c>
      <c r="E39" s="57">
        <v>163070350.713447</v>
      </c>
      <c r="F39" s="46">
        <f>+C39+-D39+E39</f>
        <v>157248733.34662598</v>
      </c>
      <c r="G39" s="150">
        <f>+R37</f>
        <v>8.6389999999999995E-2</v>
      </c>
      <c r="H39" s="15">
        <f>F39*G39</f>
        <v>13584718.073815018</v>
      </c>
      <c r="I39" s="112">
        <f>+G39</f>
        <v>8.6389999999999995E-2</v>
      </c>
      <c r="J39" s="16">
        <f>F39*I39</f>
        <v>13584718.073815018</v>
      </c>
      <c r="K39" s="153">
        <f>+J39-H39</f>
        <v>0</v>
      </c>
      <c r="L39" s="130"/>
      <c r="M39" s="124"/>
      <c r="N39" s="124"/>
      <c r="O39" s="11" t="s">
        <v>13</v>
      </c>
      <c r="P39" s="20">
        <v>6.8739999999999996E-2</v>
      </c>
      <c r="Q39" s="20">
        <v>0.10218000000000001</v>
      </c>
      <c r="R39" s="20">
        <v>0.10778</v>
      </c>
      <c r="S39" s="20">
        <v>0.12114999999999999</v>
      </c>
      <c r="T39" s="20">
        <v>0.11176999999999999</v>
      </c>
      <c r="U39" s="20">
        <v>0.11132</v>
      </c>
      <c r="V39" s="20">
        <v>6.7049999999999998E-2</v>
      </c>
      <c r="W39" s="20">
        <v>9.2679999999999998E-2</v>
      </c>
      <c r="X39" s="20">
        <v>9.5590000000000008E-2</v>
      </c>
    </row>
    <row r="40" spans="2:24" x14ac:dyDescent="0.25">
      <c r="B40" s="13" t="s">
        <v>153</v>
      </c>
      <c r="C40" s="90">
        <v>202996677.13380897</v>
      </c>
      <c r="D40" s="90">
        <v>230811899.86242035</v>
      </c>
      <c r="E40" s="57">
        <v>196259913.29510823</v>
      </c>
      <c r="F40" s="46">
        <f>+C40+-D40+E40</f>
        <v>168444690.56649685</v>
      </c>
      <c r="G40" s="150">
        <f>+P37</f>
        <v>0.10559</v>
      </c>
      <c r="H40" s="15">
        <f>F40*G40</f>
        <v>17786074.876916401</v>
      </c>
      <c r="I40" s="112">
        <f>+I39</f>
        <v>8.6389999999999995E-2</v>
      </c>
      <c r="J40" s="16">
        <f>F40*I40</f>
        <v>14551936.818039661</v>
      </c>
      <c r="K40" s="153">
        <f>+J40-H40</f>
        <v>-3234138.0588767398</v>
      </c>
      <c r="L40" s="130"/>
      <c r="M40" s="124"/>
      <c r="N40" s="124"/>
      <c r="O40" s="11" t="s">
        <v>14</v>
      </c>
      <c r="P40" s="20">
        <v>0.10623</v>
      </c>
      <c r="Q40" s="20">
        <v>0.12776000000000001</v>
      </c>
      <c r="R40" s="20">
        <v>0.12307</v>
      </c>
      <c r="S40" s="20">
        <v>0.10405</v>
      </c>
      <c r="T40" s="20">
        <v>0.11493</v>
      </c>
      <c r="U40" s="20">
        <v>0.10749</v>
      </c>
      <c r="V40" s="20">
        <v>9.4159999999999994E-2</v>
      </c>
      <c r="W40" s="20">
        <v>9.7299999999999998E-2</v>
      </c>
      <c r="X40" s="20">
        <v>9.6680000000000002E-2</v>
      </c>
    </row>
    <row r="41" spans="2:24" x14ac:dyDescent="0.25">
      <c r="B41" s="106" t="s">
        <v>154</v>
      </c>
      <c r="C41" s="148">
        <f>SUM(C39:C40)</f>
        <v>368887934.62580895</v>
      </c>
      <c r="D41" s="148">
        <f>SUM(D39:D40)</f>
        <v>402524774.72124135</v>
      </c>
      <c r="E41" s="148">
        <f>SUM(E39:E40)</f>
        <v>359330264.00855523</v>
      </c>
      <c r="F41" s="107">
        <f t="shared" ref="F41" si="1">SUM(F39:F40)</f>
        <v>325693423.91312283</v>
      </c>
      <c r="G41" s="150"/>
      <c r="H41" s="108">
        <f t="shared" ref="H41" si="2">SUM(H39:H40)</f>
        <v>31370792.950731419</v>
      </c>
      <c r="I41" s="10"/>
      <c r="J41" s="108">
        <f t="shared" ref="J41:K41" si="3">SUM(J39:J40)</f>
        <v>28136654.891854681</v>
      </c>
      <c r="K41" s="156">
        <f t="shared" si="3"/>
        <v>-3234138.0588767398</v>
      </c>
      <c r="L41" s="133"/>
      <c r="M41" s="132"/>
      <c r="N41" s="134"/>
      <c r="O41" s="11" t="s">
        <v>15</v>
      </c>
      <c r="P41" s="20">
        <v>0.11953999999999999</v>
      </c>
      <c r="Q41" s="20">
        <v>0.12562999999999999</v>
      </c>
      <c r="R41" s="20">
        <v>0.11848</v>
      </c>
      <c r="S41" s="20">
        <v>0.11650000000000001</v>
      </c>
      <c r="T41" s="20">
        <v>9.3600000000000003E-2</v>
      </c>
      <c r="U41" s="20">
        <v>9.5449999999999993E-2</v>
      </c>
      <c r="V41" s="20">
        <v>9.2280000000000001E-2</v>
      </c>
      <c r="W41" s="20">
        <v>9.7680000000000003E-2</v>
      </c>
      <c r="X41" s="20">
        <v>9.5400000000000013E-2</v>
      </c>
    </row>
    <row r="42" spans="2:24" x14ac:dyDescent="0.25">
      <c r="B42" s="13" t="s">
        <v>155</v>
      </c>
      <c r="C42" s="90">
        <v>150111033.25099999</v>
      </c>
      <c r="D42" s="90">
        <v>163070350.713447</v>
      </c>
      <c r="E42" s="57">
        <v>179832353.27359</v>
      </c>
      <c r="F42" s="46">
        <f>+C42+-D42+E42</f>
        <v>166873035.81114298</v>
      </c>
      <c r="G42" s="150">
        <f>+R38</f>
        <v>7.1349999999999997E-2</v>
      </c>
      <c r="H42" s="15">
        <f>F42*G42</f>
        <v>11906391.105125051</v>
      </c>
      <c r="I42" s="112">
        <f>+G42</f>
        <v>7.1349999999999997E-2</v>
      </c>
      <c r="J42" s="16">
        <f>F42*I42</f>
        <v>11906391.105125051</v>
      </c>
      <c r="K42" s="153">
        <f>+J42-H42</f>
        <v>0</v>
      </c>
      <c r="L42" s="130"/>
      <c r="M42" s="124"/>
      <c r="N42" s="124"/>
      <c r="O42" s="11" t="s">
        <v>16</v>
      </c>
      <c r="P42" s="20">
        <v>0.10652</v>
      </c>
      <c r="Q42" s="20">
        <v>0.10197000000000001</v>
      </c>
      <c r="R42" s="20">
        <v>0.1128</v>
      </c>
      <c r="S42" s="20">
        <v>7.6670000000000002E-2</v>
      </c>
      <c r="T42" s="20">
        <v>8.412E-2</v>
      </c>
      <c r="U42" s="20">
        <v>8.3059999999999995E-2</v>
      </c>
      <c r="V42" s="20">
        <v>8.8880000000000001E-2</v>
      </c>
      <c r="W42" s="20">
        <v>8.4129999999999996E-2</v>
      </c>
      <c r="X42" s="20">
        <v>7.8829999999999997E-2</v>
      </c>
    </row>
    <row r="43" spans="2:24" x14ac:dyDescent="0.25">
      <c r="B43" s="13" t="s">
        <v>156</v>
      </c>
      <c r="C43" s="90">
        <v>230838883.17157781</v>
      </c>
      <c r="D43" s="90">
        <v>196259913.29510823</v>
      </c>
      <c r="E43" s="57">
        <v>177415769.28606662</v>
      </c>
      <c r="F43" s="46">
        <f>+C43+-D43+E43</f>
        <v>211994739.1625362</v>
      </c>
      <c r="G43" s="150">
        <f>+P38</f>
        <v>8.4089999999999998E-2</v>
      </c>
      <c r="H43" s="15">
        <f>F43*G43</f>
        <v>17826637.616177671</v>
      </c>
      <c r="I43" s="112">
        <f>+I42</f>
        <v>7.1349999999999997E-2</v>
      </c>
      <c r="J43" s="16">
        <f>F43*I43</f>
        <v>15125824.639246957</v>
      </c>
      <c r="K43" s="153">
        <f>+J43-H43</f>
        <v>-2700812.9769307133</v>
      </c>
      <c r="L43" s="130"/>
      <c r="M43" s="124"/>
      <c r="N43" s="124"/>
      <c r="O43" s="11" t="s">
        <v>17</v>
      </c>
      <c r="P43" s="20">
        <v>0.115</v>
      </c>
      <c r="Q43" s="20">
        <v>0.10476000000000001</v>
      </c>
      <c r="R43" s="20">
        <v>0.10109</v>
      </c>
      <c r="S43" s="20">
        <v>8.5690000000000002E-2</v>
      </c>
      <c r="T43" s="20">
        <v>7.0499999999999993E-2</v>
      </c>
      <c r="U43" s="20">
        <v>7.1029999999999996E-2</v>
      </c>
      <c r="V43" s="20">
        <v>8.8050000000000003E-2</v>
      </c>
      <c r="W43" s="20">
        <v>7.3550000000000004E-2</v>
      </c>
      <c r="X43" s="20">
        <v>8.0099999999999991E-2</v>
      </c>
    </row>
    <row r="44" spans="2:24" x14ac:dyDescent="0.25">
      <c r="B44" s="106" t="s">
        <v>157</v>
      </c>
      <c r="C44" s="148">
        <f>SUM(C42:C43)</f>
        <v>380949916.4225778</v>
      </c>
      <c r="D44" s="148">
        <f>SUM(D42:D43)</f>
        <v>359330264.00855523</v>
      </c>
      <c r="E44" s="148">
        <f>SUM(E42:E43)</f>
        <v>357248122.55965662</v>
      </c>
      <c r="F44" s="107">
        <f t="shared" ref="F44" si="4">SUM(F42:F43)</f>
        <v>378867774.97367918</v>
      </c>
      <c r="G44" s="150"/>
      <c r="H44" s="108">
        <f t="shared" ref="H44" si="5">SUM(H42:H43)</f>
        <v>29733028.721302722</v>
      </c>
      <c r="I44" s="10"/>
      <c r="J44" s="108">
        <f t="shared" ref="J44:K44" si="6">SUM(J42:J43)</f>
        <v>27032215.74437201</v>
      </c>
      <c r="K44" s="156">
        <f t="shared" si="6"/>
        <v>-2700812.9769307133</v>
      </c>
      <c r="L44" s="133"/>
      <c r="M44" s="132"/>
      <c r="N44" s="145"/>
      <c r="O44" s="11" t="s">
        <v>18</v>
      </c>
      <c r="P44" s="20">
        <v>0.12739</v>
      </c>
      <c r="Q44" s="20">
        <v>9.8949999999999996E-2</v>
      </c>
      <c r="R44" s="20">
        <v>8.8639999999999997E-2</v>
      </c>
      <c r="S44" s="20">
        <v>7.0599999999999996E-2</v>
      </c>
      <c r="T44" s="20">
        <v>9.1480000000000006E-2</v>
      </c>
      <c r="U44" s="20">
        <v>9.5310000000000006E-2</v>
      </c>
      <c r="V44" s="20">
        <v>8.270000000000001E-2</v>
      </c>
      <c r="W44" s="20">
        <v>7.1910000000000002E-2</v>
      </c>
      <c r="X44" s="20">
        <v>6.7030000000000006E-2</v>
      </c>
    </row>
    <row r="45" spans="2:24" x14ac:dyDescent="0.25">
      <c r="B45" s="13" t="s">
        <v>160</v>
      </c>
      <c r="C45" s="90">
        <v>173694696.09400001</v>
      </c>
      <c r="D45" s="90">
        <v>179832353.27359</v>
      </c>
      <c r="E45" s="57">
        <v>162823230.54109001</v>
      </c>
      <c r="F45" s="46">
        <f>+C45+-D45+E45</f>
        <v>156685573.36150002</v>
      </c>
      <c r="G45" s="150">
        <f>+R39</f>
        <v>0.10778</v>
      </c>
      <c r="H45" s="15">
        <f>F45*G45</f>
        <v>16887571.096902471</v>
      </c>
      <c r="I45" s="112">
        <f>+G45</f>
        <v>0.10778</v>
      </c>
      <c r="J45" s="16">
        <f>F45*I45</f>
        <v>16887571.096902471</v>
      </c>
      <c r="K45" s="153">
        <f>+J45-H45</f>
        <v>0</v>
      </c>
      <c r="L45" s="130"/>
      <c r="M45" s="124"/>
      <c r="N45" s="124"/>
      <c r="O45" s="11" t="s">
        <v>19</v>
      </c>
      <c r="P45" s="20">
        <v>0.10212</v>
      </c>
      <c r="Q45" s="20">
        <v>0.11973</v>
      </c>
      <c r="R45" s="20">
        <v>0.12562999999999999</v>
      </c>
      <c r="S45" s="20">
        <v>9.7199999999999995E-2</v>
      </c>
      <c r="T45" s="20">
        <v>0.1178</v>
      </c>
      <c r="U45" s="20">
        <v>0.11226</v>
      </c>
      <c r="V45" s="20">
        <v>6.3710000000000003E-2</v>
      </c>
      <c r="W45" s="20">
        <v>7.1929999999999994E-2</v>
      </c>
      <c r="X45" s="20">
        <v>7.5439999999999993E-2</v>
      </c>
    </row>
    <row r="46" spans="2:24" x14ac:dyDescent="0.25">
      <c r="B46" s="13" t="s">
        <v>158</v>
      </c>
      <c r="C46" s="90">
        <v>168786990.7945089</v>
      </c>
      <c r="D46" s="90">
        <v>177415769.28606662</v>
      </c>
      <c r="E46" s="57">
        <v>192021678.88922977</v>
      </c>
      <c r="F46" s="46">
        <f>+C46+-D46+E46</f>
        <v>183392900.39767206</v>
      </c>
      <c r="G46" s="150">
        <f>+P39</f>
        <v>6.8739999999999996E-2</v>
      </c>
      <c r="H46" s="15">
        <f>F46*G46</f>
        <v>12606427.973335976</v>
      </c>
      <c r="I46" s="112">
        <f>+I45</f>
        <v>0.10778</v>
      </c>
      <c r="J46" s="16">
        <f>F46*I46</f>
        <v>19766086.804861095</v>
      </c>
      <c r="K46" s="153">
        <f>+J46-H46</f>
        <v>7159658.831525119</v>
      </c>
      <c r="L46" s="130"/>
      <c r="M46" s="124"/>
      <c r="N46" s="124"/>
      <c r="O46" s="11" t="s">
        <v>20</v>
      </c>
      <c r="P46" s="20">
        <v>0.11164</v>
      </c>
      <c r="Q46" s="20">
        <v>9.6689999999999998E-2</v>
      </c>
      <c r="R46" s="20">
        <v>9.7040000000000001E-2</v>
      </c>
      <c r="S46" s="20">
        <v>0.12271</v>
      </c>
      <c r="T46" s="20">
        <v>0.115</v>
      </c>
      <c r="U46" s="20">
        <v>0.11108999999999999</v>
      </c>
      <c r="V46" s="20">
        <v>7.6230000000000006E-2</v>
      </c>
      <c r="W46" s="20">
        <v>0.12447999999999999</v>
      </c>
      <c r="X46" s="20">
        <v>0.11320000000000001</v>
      </c>
    </row>
    <row r="47" spans="2:24" x14ac:dyDescent="0.25">
      <c r="B47" s="106" t="s">
        <v>159</v>
      </c>
      <c r="C47" s="148">
        <f>SUM(C45:C46)</f>
        <v>342481686.88850892</v>
      </c>
      <c r="D47" s="148">
        <f>SUM(D45:D46)</f>
        <v>357248122.55965662</v>
      </c>
      <c r="E47" s="148">
        <f>SUM(E45:E46)</f>
        <v>354844909.43031979</v>
      </c>
      <c r="F47" s="107">
        <f t="shared" ref="F47" si="7">SUM(F45:F46)</f>
        <v>340078473.75917208</v>
      </c>
      <c r="G47" s="150"/>
      <c r="H47" s="108">
        <f t="shared" ref="H47" si="8">SUM(H45:H46)</f>
        <v>29493999.070238449</v>
      </c>
      <c r="I47" s="10"/>
      <c r="J47" s="108">
        <f t="shared" ref="J47:K47" si="9">SUM(J45:J46)</f>
        <v>36653657.901763566</v>
      </c>
      <c r="K47" s="156">
        <f t="shared" si="9"/>
        <v>7159658.831525119</v>
      </c>
      <c r="L47" s="133"/>
      <c r="M47" s="132"/>
      <c r="N47" s="124"/>
      <c r="O47" s="11" t="s">
        <v>21</v>
      </c>
      <c r="P47" s="26">
        <v>8.3909999999999998E-2</v>
      </c>
      <c r="Q47" s="26">
        <v>9.6689999999999998E-2</v>
      </c>
      <c r="R47" s="26">
        <v>9.2069999999999999E-2</v>
      </c>
      <c r="S47" s="26">
        <v>0.10594000000000001</v>
      </c>
      <c r="T47" s="26">
        <v>7.8719999999999998E-2</v>
      </c>
      <c r="U47" s="26">
        <v>8.7080000000000005E-2</v>
      </c>
      <c r="V47" s="26">
        <v>0.11462</v>
      </c>
      <c r="W47" s="26">
        <v>8.8090000000000002E-2</v>
      </c>
      <c r="X47" s="26">
        <v>9.4709999999999989E-2</v>
      </c>
    </row>
    <row r="48" spans="2:24" x14ac:dyDescent="0.25">
      <c r="B48" s="13" t="s">
        <v>161</v>
      </c>
      <c r="C48" s="90">
        <v>152398947.19499999</v>
      </c>
      <c r="D48" s="90">
        <v>162823230.54109001</v>
      </c>
      <c r="E48" s="57">
        <v>160945955.38378</v>
      </c>
      <c r="F48" s="46">
        <f>+C48+-D48+E48</f>
        <v>150521672.03768998</v>
      </c>
      <c r="G48" s="150">
        <f>+R40</f>
        <v>0.12307</v>
      </c>
      <c r="H48" s="15">
        <f>F48*G48</f>
        <v>18524702.177678507</v>
      </c>
      <c r="I48" s="112">
        <f>+G48</f>
        <v>0.12307</v>
      </c>
      <c r="J48" s="16">
        <f>F48*I48</f>
        <v>18524702.177678507</v>
      </c>
      <c r="K48" s="153">
        <f>+J48-H48</f>
        <v>0</v>
      </c>
      <c r="L48" s="130"/>
      <c r="M48" s="124"/>
      <c r="N48" s="124"/>
      <c r="O48" s="29"/>
      <c r="P48" s="30"/>
      <c r="Q48" s="30"/>
      <c r="R48" s="30"/>
      <c r="S48" s="30"/>
      <c r="T48" s="30"/>
      <c r="U48" s="30"/>
      <c r="V48" s="30"/>
      <c r="W48" s="30"/>
      <c r="X48" s="30"/>
    </row>
    <row r="49" spans="2:24" x14ac:dyDescent="0.25">
      <c r="B49" s="13" t="s">
        <v>162</v>
      </c>
      <c r="C49" s="90">
        <v>213494264.23734975</v>
      </c>
      <c r="D49" s="90">
        <v>192021678.88922977</v>
      </c>
      <c r="E49" s="57">
        <v>177735123.91309261</v>
      </c>
      <c r="F49" s="46">
        <f>+C49+-D49+E49</f>
        <v>199207709.26121259</v>
      </c>
      <c r="G49" s="150">
        <f>+P40</f>
        <v>0.10623</v>
      </c>
      <c r="H49" s="15">
        <f>F49*G49</f>
        <v>21161834.954818614</v>
      </c>
      <c r="I49" s="112">
        <f>+I48</f>
        <v>0.12307</v>
      </c>
      <c r="J49" s="16">
        <f>F49*I49</f>
        <v>24516492.778777432</v>
      </c>
      <c r="K49" s="153">
        <f>+J49-H49</f>
        <v>3354657.8239588179</v>
      </c>
      <c r="L49" s="130"/>
      <c r="M49" s="124"/>
      <c r="N49" s="124"/>
      <c r="O49" s="27"/>
      <c r="P49" s="28"/>
      <c r="Q49" s="28"/>
      <c r="R49" s="28"/>
      <c r="S49" s="28"/>
      <c r="T49" s="28"/>
      <c r="U49" s="28"/>
      <c r="V49" s="28"/>
      <c r="W49" s="28"/>
      <c r="X49" s="28"/>
    </row>
    <row r="50" spans="2:24" x14ac:dyDescent="0.25">
      <c r="B50" s="106" t="s">
        <v>163</v>
      </c>
      <c r="C50" s="148">
        <f>SUM(C48:C49)</f>
        <v>365893211.43234974</v>
      </c>
      <c r="D50" s="148">
        <f>SUM(D48:D49)</f>
        <v>354844909.43031979</v>
      </c>
      <c r="E50" s="148">
        <f>SUM(E48:E49)</f>
        <v>338681079.29687262</v>
      </c>
      <c r="F50" s="107">
        <f t="shared" ref="F50" si="10">SUM(F48:F49)</f>
        <v>349729381.29890257</v>
      </c>
      <c r="G50" s="150"/>
      <c r="H50" s="108">
        <f t="shared" ref="H50" si="11">SUM(H48:H49)</f>
        <v>39686537.132497117</v>
      </c>
      <c r="I50" s="10"/>
      <c r="J50" s="108">
        <f t="shared" ref="J50:K50" si="12">SUM(J48:J49)</f>
        <v>43041194.956455939</v>
      </c>
      <c r="K50" s="156">
        <f t="shared" si="12"/>
        <v>3354657.8239588179</v>
      </c>
      <c r="L50" s="133"/>
      <c r="M50" s="132"/>
      <c r="N50" s="124"/>
      <c r="O50" s="27"/>
      <c r="P50" s="28"/>
      <c r="Q50" s="28"/>
      <c r="R50" s="28"/>
      <c r="S50" s="28"/>
      <c r="T50" s="28"/>
      <c r="U50" s="28"/>
      <c r="V50" s="28"/>
      <c r="W50" s="28"/>
      <c r="X50" s="28"/>
    </row>
    <row r="51" spans="2:24" x14ac:dyDescent="0.25">
      <c r="B51" s="13" t="s">
        <v>164</v>
      </c>
      <c r="C51" s="90">
        <v>164016933.44300002</v>
      </c>
      <c r="D51" s="90">
        <v>160945955.38378</v>
      </c>
      <c r="E51" s="57">
        <v>171973675.01534799</v>
      </c>
      <c r="F51" s="46">
        <f>+C51+-D51+E51</f>
        <v>175044653.074568</v>
      </c>
      <c r="G51" s="150">
        <f>+R41</f>
        <v>0.11848</v>
      </c>
      <c r="H51" s="15">
        <f>F51*G51</f>
        <v>20739290.496274818</v>
      </c>
      <c r="I51" s="112">
        <f>+G51</f>
        <v>0.11848</v>
      </c>
      <c r="J51" s="16">
        <f>F51*I51</f>
        <v>20739290.496274818</v>
      </c>
      <c r="K51" s="153">
        <f>+J51-H51</f>
        <v>0</v>
      </c>
      <c r="L51" s="130"/>
      <c r="M51" s="124"/>
      <c r="N51" s="124"/>
      <c r="O51" s="27"/>
      <c r="P51" s="28"/>
      <c r="Q51" s="28"/>
      <c r="R51" s="28"/>
      <c r="S51" s="28"/>
      <c r="T51" s="28"/>
      <c r="U51" s="28"/>
      <c r="V51" s="28"/>
      <c r="W51" s="28"/>
      <c r="X51" s="28"/>
    </row>
    <row r="52" spans="2:24" x14ac:dyDescent="0.25">
      <c r="B52" s="13" t="s">
        <v>165</v>
      </c>
      <c r="C52" s="90">
        <v>191497803.91533279</v>
      </c>
      <c r="D52" s="90">
        <v>177735123.91309261</v>
      </c>
      <c r="E52" s="57">
        <v>187089277.83577731</v>
      </c>
      <c r="F52" s="46">
        <f>+C52+-D52+E52</f>
        <v>200851957.83801749</v>
      </c>
      <c r="G52" s="150">
        <f>+P41</f>
        <v>0.11953999999999999</v>
      </c>
      <c r="H52" s="15">
        <f>F52*G52</f>
        <v>24009843.039956611</v>
      </c>
      <c r="I52" s="112">
        <f>+I51</f>
        <v>0.11848</v>
      </c>
      <c r="J52" s="16">
        <f>F52*I52</f>
        <v>23796939.964648314</v>
      </c>
      <c r="K52" s="153">
        <f>+J52-H52</f>
        <v>-212903.07530829683</v>
      </c>
      <c r="L52" s="130"/>
      <c r="M52" s="124"/>
      <c r="N52" s="124"/>
      <c r="O52" s="27"/>
      <c r="P52" s="28"/>
      <c r="Q52" s="28"/>
      <c r="R52" s="28"/>
      <c r="S52" s="28"/>
      <c r="T52" s="28"/>
      <c r="U52" s="28"/>
      <c r="V52" s="28"/>
      <c r="W52" s="28"/>
      <c r="X52" s="28"/>
    </row>
    <row r="53" spans="2:24" x14ac:dyDescent="0.25">
      <c r="B53" s="106" t="s">
        <v>166</v>
      </c>
      <c r="C53" s="148">
        <f>SUM(C51:C52)</f>
        <v>355514737.35833281</v>
      </c>
      <c r="D53" s="148">
        <f>SUM(D51:D52)</f>
        <v>338681079.29687262</v>
      </c>
      <c r="E53" s="148">
        <f>SUM(E51:E52)</f>
        <v>359062952.8511253</v>
      </c>
      <c r="F53" s="107">
        <f t="shared" ref="F53" si="13">SUM(F51:F52)</f>
        <v>375896610.9125855</v>
      </c>
      <c r="G53" s="150"/>
      <c r="H53" s="108">
        <f t="shared" ref="H53" si="14">SUM(H51:H52)</f>
        <v>44749133.536231428</v>
      </c>
      <c r="I53" s="10"/>
      <c r="J53" s="108">
        <f t="shared" ref="J53:K53" si="15">SUM(J51:J52)</f>
        <v>44536230.460923135</v>
      </c>
      <c r="K53" s="156">
        <f t="shared" si="15"/>
        <v>-212903.07530829683</v>
      </c>
      <c r="L53" s="133"/>
      <c r="M53" s="132"/>
      <c r="N53" s="124"/>
      <c r="O53" s="27"/>
      <c r="P53" s="28"/>
      <c r="Q53" s="28"/>
      <c r="R53" s="28"/>
      <c r="S53" s="28"/>
      <c r="T53" s="28"/>
      <c r="U53" s="28"/>
      <c r="V53" s="28"/>
      <c r="W53" s="28"/>
      <c r="X53" s="28"/>
    </row>
    <row r="54" spans="2:24" x14ac:dyDescent="0.25">
      <c r="B54" s="13" t="s">
        <v>167</v>
      </c>
      <c r="C54" s="90">
        <v>170320465.43700001</v>
      </c>
      <c r="D54" s="90">
        <v>171973675.01534799</v>
      </c>
      <c r="E54" s="91">
        <v>181512900.228057</v>
      </c>
      <c r="F54" s="46">
        <f>+C54+-D54+E54</f>
        <v>179859690.64970902</v>
      </c>
      <c r="G54" s="150">
        <f>+R42</f>
        <v>0.1128</v>
      </c>
      <c r="H54" s="15">
        <f>F54*G54</f>
        <v>20288173.105287176</v>
      </c>
      <c r="I54" s="112">
        <f>+G54</f>
        <v>0.1128</v>
      </c>
      <c r="J54" s="16">
        <f>F54*I54</f>
        <v>20288173.105287176</v>
      </c>
      <c r="K54" s="153">
        <f>+J54-H54</f>
        <v>0</v>
      </c>
      <c r="L54" s="130"/>
      <c r="M54" s="124"/>
      <c r="N54" s="124"/>
      <c r="O54" s="27"/>
      <c r="P54" s="28"/>
      <c r="Q54" s="28"/>
      <c r="R54" s="28"/>
      <c r="S54" s="28"/>
      <c r="T54" s="28"/>
      <c r="U54" s="28"/>
      <c r="V54" s="28"/>
      <c r="W54" s="28"/>
      <c r="X54" s="28"/>
    </row>
    <row r="55" spans="2:24" x14ac:dyDescent="0.25">
      <c r="B55" s="13" t="s">
        <v>168</v>
      </c>
      <c r="C55" s="90">
        <v>188484856.06205705</v>
      </c>
      <c r="D55" s="90">
        <v>187089277.83577731</v>
      </c>
      <c r="E55" s="91">
        <v>198532243.92424223</v>
      </c>
      <c r="F55" s="46">
        <f>+C55+-D55+E55</f>
        <v>199927822.15052196</v>
      </c>
      <c r="G55" s="150">
        <f>+P42</f>
        <v>0.10652</v>
      </c>
      <c r="H55" s="15">
        <f>F55*G55</f>
        <v>21296311.615473602</v>
      </c>
      <c r="I55" s="112">
        <f>+I54</f>
        <v>0.1128</v>
      </c>
      <c r="J55" s="16">
        <f>F55*I55</f>
        <v>22551858.338578876</v>
      </c>
      <c r="K55" s="153">
        <f>+J55-H55</f>
        <v>1255546.7231052741</v>
      </c>
      <c r="L55" s="130"/>
      <c r="M55" s="124"/>
      <c r="N55" s="124"/>
      <c r="O55" s="27"/>
      <c r="P55" s="28"/>
      <c r="Q55" s="28"/>
      <c r="R55" s="28"/>
      <c r="S55" s="28"/>
      <c r="T55" s="28"/>
      <c r="U55" s="28"/>
      <c r="V55" s="28"/>
      <c r="W55" s="28"/>
      <c r="X55" s="28"/>
    </row>
    <row r="56" spans="2:24" x14ac:dyDescent="0.25">
      <c r="B56" s="106" t="s">
        <v>169</v>
      </c>
      <c r="C56" s="148">
        <f>SUM(C54:C55)</f>
        <v>358805321.49905705</v>
      </c>
      <c r="D56" s="148">
        <f>SUM(D54:D55)</f>
        <v>359062952.8511253</v>
      </c>
      <c r="E56" s="148">
        <f>SUM(E54:E55)</f>
        <v>380045144.15229923</v>
      </c>
      <c r="F56" s="107">
        <f t="shared" ref="F56" si="16">SUM(F54:F55)</f>
        <v>379787512.80023098</v>
      </c>
      <c r="G56" s="151"/>
      <c r="H56" s="108">
        <f t="shared" ref="H56" si="17">SUM(H54:H55)</f>
        <v>41584484.720760778</v>
      </c>
      <c r="I56" s="17"/>
      <c r="J56" s="108">
        <f t="shared" ref="J56:K56" si="18">SUM(J54:J55)</f>
        <v>42840031.443866052</v>
      </c>
      <c r="K56" s="156">
        <f t="shared" si="18"/>
        <v>1255546.7231052741</v>
      </c>
      <c r="L56" s="133"/>
      <c r="M56" s="132"/>
      <c r="N56" s="124"/>
      <c r="O56" s="27"/>
      <c r="P56" s="27"/>
      <c r="Q56" s="27"/>
      <c r="R56" s="27"/>
      <c r="S56" s="27"/>
      <c r="T56" s="27"/>
      <c r="U56" s="27"/>
      <c r="V56" s="27"/>
      <c r="W56" s="27"/>
      <c r="X56" s="27"/>
    </row>
    <row r="57" spans="2:24" x14ac:dyDescent="0.25">
      <c r="B57" s="13" t="s">
        <v>170</v>
      </c>
      <c r="C57" s="90">
        <v>98328865.679000005</v>
      </c>
      <c r="D57" s="90">
        <v>181512900.228057</v>
      </c>
      <c r="E57" s="91">
        <v>101173534.863814</v>
      </c>
      <c r="F57" s="46">
        <f>+C57+-D57+E57</f>
        <v>17989500.314757004</v>
      </c>
      <c r="G57" s="150">
        <f>+R43</f>
        <v>0.10109</v>
      </c>
      <c r="H57" s="15">
        <f>F57*G57</f>
        <v>1818558.5868187856</v>
      </c>
      <c r="I57" s="112">
        <f>+G57</f>
        <v>0.10109</v>
      </c>
      <c r="J57" s="16">
        <f>F57*I57</f>
        <v>1818558.5868187856</v>
      </c>
      <c r="K57" s="153">
        <f>+J57-H57</f>
        <v>0</v>
      </c>
      <c r="L57" s="130"/>
      <c r="M57" s="124"/>
      <c r="N57" s="124"/>
      <c r="P57" s="27"/>
      <c r="Q57" s="27"/>
      <c r="R57" s="27"/>
      <c r="S57" s="27"/>
      <c r="T57" s="27"/>
      <c r="U57" s="27"/>
      <c r="V57" s="27"/>
      <c r="W57" s="27"/>
      <c r="X57" s="27"/>
    </row>
    <row r="58" spans="2:24" x14ac:dyDescent="0.25">
      <c r="B58" s="13" t="s">
        <v>171</v>
      </c>
      <c r="C58" s="90">
        <v>206681339.79124969</v>
      </c>
      <c r="D58" s="90">
        <v>198532243.92424223</v>
      </c>
      <c r="E58" s="91">
        <v>183551830.01444638</v>
      </c>
      <c r="F58" s="46">
        <f>+C58+-D58+E58</f>
        <v>191700925.88145384</v>
      </c>
      <c r="G58" s="150">
        <f>+P43</f>
        <v>0.115</v>
      </c>
      <c r="H58" s="15">
        <f>F58*G58</f>
        <v>22045606.476367194</v>
      </c>
      <c r="I58" s="112">
        <f>+I57</f>
        <v>0.10109</v>
      </c>
      <c r="J58" s="16">
        <f>F58*I58</f>
        <v>19379046.59735617</v>
      </c>
      <c r="K58" s="153">
        <f>+J58-H58</f>
        <v>-2666559.8790110238</v>
      </c>
      <c r="L58" s="130"/>
      <c r="M58" s="124"/>
      <c r="N58" s="124"/>
      <c r="P58" s="27"/>
      <c r="Q58" s="27"/>
      <c r="R58" s="27"/>
      <c r="S58" s="27"/>
      <c r="T58" s="27"/>
      <c r="U58" s="27"/>
      <c r="V58" s="27"/>
      <c r="W58" s="27"/>
      <c r="X58" s="27"/>
    </row>
    <row r="59" spans="2:24" x14ac:dyDescent="0.25">
      <c r="B59" s="106" t="s">
        <v>172</v>
      </c>
      <c r="C59" s="148">
        <f>SUM(C57:C58)</f>
        <v>305010205.47024971</v>
      </c>
      <c r="D59" s="148">
        <f>SUM(D57:D58)</f>
        <v>380045144.15229923</v>
      </c>
      <c r="E59" s="148">
        <f>SUM(E57:E58)</f>
        <v>284725364.87826037</v>
      </c>
      <c r="F59" s="107">
        <f t="shared" ref="F59" si="19">SUM(F57:F58)</f>
        <v>209690426.19621086</v>
      </c>
      <c r="G59" s="151"/>
      <c r="H59" s="108">
        <f t="shared" ref="H59" si="20">SUM(H57:H58)</f>
        <v>23864165.063185979</v>
      </c>
      <c r="I59" s="17"/>
      <c r="J59" s="108">
        <f t="shared" ref="J59:K59" si="21">SUM(J57:J58)</f>
        <v>21197605.184174955</v>
      </c>
      <c r="K59" s="156">
        <f t="shared" si="21"/>
        <v>-2666559.8790110238</v>
      </c>
      <c r="L59" s="133"/>
      <c r="M59" s="132"/>
      <c r="N59" s="124"/>
      <c r="O59" s="74"/>
      <c r="P59" s="74"/>
      <c r="Q59" s="74"/>
      <c r="R59" s="74"/>
    </row>
    <row r="60" spans="2:24" x14ac:dyDescent="0.25">
      <c r="B60" s="13" t="s">
        <v>173</v>
      </c>
      <c r="C60" s="90">
        <v>110236940.296</v>
      </c>
      <c r="D60" s="90">
        <v>101173534.863814</v>
      </c>
      <c r="E60" s="91">
        <v>102601800.77043</v>
      </c>
      <c r="F60" s="46">
        <f>+C60+-D60+E60</f>
        <v>111665206.20261601</v>
      </c>
      <c r="G60" s="150">
        <f>+R44</f>
        <v>8.8639999999999997E-2</v>
      </c>
      <c r="H60" s="15">
        <f>F60*G60</f>
        <v>9898003.8777998816</v>
      </c>
      <c r="I60" s="112">
        <f>+G60</f>
        <v>8.8639999999999997E-2</v>
      </c>
      <c r="J60" s="16">
        <f>F60*I60</f>
        <v>9898003.8777998816</v>
      </c>
      <c r="K60" s="153">
        <f>+J60-H60</f>
        <v>0</v>
      </c>
      <c r="L60" s="130"/>
      <c r="M60" s="124"/>
      <c r="N60" s="124"/>
      <c r="O60" s="74"/>
      <c r="P60" s="74"/>
      <c r="Q60" s="74"/>
      <c r="R60" s="74"/>
    </row>
    <row r="61" spans="2:24" x14ac:dyDescent="0.25">
      <c r="B61" s="13" t="s">
        <v>174</v>
      </c>
      <c r="C61" s="90">
        <v>195412953.27668393</v>
      </c>
      <c r="D61" s="90">
        <v>183551830.01444638</v>
      </c>
      <c r="E61" s="91">
        <v>184127937.68818954</v>
      </c>
      <c r="F61" s="46">
        <f>+C61+-D61+E61</f>
        <v>195989060.95042709</v>
      </c>
      <c r="G61" s="150">
        <f>+P44</f>
        <v>0.12739</v>
      </c>
      <c r="H61" s="15">
        <f>F61*G61</f>
        <v>24967046.474474907</v>
      </c>
      <c r="I61" s="112">
        <f>+I60</f>
        <v>8.8639999999999997E-2</v>
      </c>
      <c r="J61" s="16">
        <f>F61*I61</f>
        <v>17372470.362645857</v>
      </c>
      <c r="K61" s="153">
        <f>+J61-H61</f>
        <v>-7594576.1118290499</v>
      </c>
      <c r="L61" s="130"/>
      <c r="M61" s="124"/>
      <c r="N61" s="124"/>
      <c r="O61" s="74"/>
      <c r="P61" s="74"/>
      <c r="Q61" s="74"/>
      <c r="R61" s="74"/>
    </row>
    <row r="62" spans="2:24" x14ac:dyDescent="0.25">
      <c r="B62" s="106" t="s">
        <v>175</v>
      </c>
      <c r="C62" s="148">
        <f>SUM(C60:C61)</f>
        <v>305649893.57268393</v>
      </c>
      <c r="D62" s="148">
        <f>SUM(D60:D61)</f>
        <v>284725364.87826037</v>
      </c>
      <c r="E62" s="148">
        <f>SUM(E60:E61)</f>
        <v>286729738.45861953</v>
      </c>
      <c r="F62" s="107">
        <f t="shared" ref="F62" si="22">SUM(F60:F61)</f>
        <v>307654267.15304309</v>
      </c>
      <c r="G62" s="151"/>
      <c r="H62" s="108">
        <f t="shared" ref="H62" si="23">SUM(H60:H61)</f>
        <v>34865050.35227479</v>
      </c>
      <c r="I62" s="17"/>
      <c r="J62" s="108">
        <f t="shared" ref="J62:K62" si="24">SUM(J60:J61)</f>
        <v>27270474.240445741</v>
      </c>
      <c r="K62" s="156">
        <f t="shared" si="24"/>
        <v>-7594576.1118290499</v>
      </c>
      <c r="L62" s="133"/>
      <c r="M62" s="132"/>
      <c r="N62" s="124"/>
      <c r="O62" s="74"/>
      <c r="P62" s="74"/>
      <c r="Q62" s="74"/>
      <c r="R62" s="74"/>
    </row>
    <row r="63" spans="2:24" x14ac:dyDescent="0.25">
      <c r="B63" s="13" t="s">
        <v>176</v>
      </c>
      <c r="C63" s="90">
        <v>100086145.59599999</v>
      </c>
      <c r="D63" s="90">
        <v>102601800.77043</v>
      </c>
      <c r="E63" s="91">
        <v>90600416.266815007</v>
      </c>
      <c r="F63" s="46">
        <f>+C63+-D63+E63</f>
        <v>88084761.092384994</v>
      </c>
      <c r="G63" s="150">
        <f>+R45</f>
        <v>0.12562999999999999</v>
      </c>
      <c r="H63" s="15">
        <f>F63*G63</f>
        <v>11066088.536036326</v>
      </c>
      <c r="I63" s="112">
        <f>+G63</f>
        <v>0.12562999999999999</v>
      </c>
      <c r="J63" s="16">
        <f>F63*I63</f>
        <v>11066088.536036326</v>
      </c>
      <c r="K63" s="153">
        <f>+J63-H63</f>
        <v>0</v>
      </c>
      <c r="L63" s="130"/>
      <c r="M63" s="124"/>
      <c r="N63" s="124"/>
      <c r="O63" s="74"/>
      <c r="P63" s="74"/>
      <c r="Q63" s="74"/>
      <c r="R63" s="74"/>
    </row>
    <row r="64" spans="2:24" x14ac:dyDescent="0.25">
      <c r="B64" s="13" t="s">
        <v>177</v>
      </c>
      <c r="C64" s="90">
        <v>191972466.70342693</v>
      </c>
      <c r="D64" s="90">
        <v>184127937.68818954</v>
      </c>
      <c r="E64" s="91">
        <v>163791846.82022366</v>
      </c>
      <c r="F64" s="46">
        <f>+C64+-D64+E64</f>
        <v>171636375.83546105</v>
      </c>
      <c r="G64" s="150">
        <f>+P45</f>
        <v>0.10212</v>
      </c>
      <c r="H64" s="15">
        <f>F64*G64</f>
        <v>17527506.700317282</v>
      </c>
      <c r="I64" s="112">
        <f>+I63</f>
        <v>0.12562999999999999</v>
      </c>
      <c r="J64" s="16">
        <f>F64*I64</f>
        <v>21562677.896208972</v>
      </c>
      <c r="K64" s="153">
        <f>+J64-H64</f>
        <v>4035171.1958916895</v>
      </c>
      <c r="L64" s="130"/>
      <c r="M64" s="124"/>
      <c r="N64" s="124"/>
      <c r="O64" s="74"/>
      <c r="P64" s="74"/>
      <c r="Q64" s="74"/>
      <c r="R64" s="74"/>
    </row>
    <row r="65" spans="1:25" x14ac:dyDescent="0.25">
      <c r="B65" s="106" t="s">
        <v>178</v>
      </c>
      <c r="C65" s="148">
        <f>SUM(C63:C64)</f>
        <v>292058612.29942691</v>
      </c>
      <c r="D65" s="148">
        <f>SUM(D63:D64)</f>
        <v>286729738.45861953</v>
      </c>
      <c r="E65" s="148">
        <f>SUM(E63:E64)</f>
        <v>254392263.08703867</v>
      </c>
      <c r="F65" s="107">
        <f t="shared" ref="F65" si="25">SUM(F63:F64)</f>
        <v>259721136.92784604</v>
      </c>
      <c r="G65" s="151"/>
      <c r="H65" s="108">
        <f t="shared" ref="H65" si="26">SUM(H63:H64)</f>
        <v>28593595.236353606</v>
      </c>
      <c r="I65" s="17"/>
      <c r="J65" s="108">
        <f t="shared" ref="J65:K65" si="27">SUM(J63:J64)</f>
        <v>32628766.432245299</v>
      </c>
      <c r="K65" s="156">
        <f t="shared" si="27"/>
        <v>4035171.1958916895</v>
      </c>
      <c r="L65" s="133"/>
      <c r="M65" s="132"/>
      <c r="N65" s="116"/>
      <c r="O65" s="117"/>
      <c r="P65" s="74"/>
      <c r="Q65" s="74"/>
      <c r="R65" s="74"/>
    </row>
    <row r="66" spans="1:25" x14ac:dyDescent="0.25">
      <c r="B66" s="13" t="s">
        <v>179</v>
      </c>
      <c r="C66" s="90">
        <v>100424408.781</v>
      </c>
      <c r="D66" s="90">
        <v>90600416.266815007</v>
      </c>
      <c r="E66" s="91">
        <v>100807576.57988</v>
      </c>
      <c r="F66" s="46">
        <f>+C66+-D66+E66</f>
        <v>110631569.094065</v>
      </c>
      <c r="G66" s="150">
        <f>+R46</f>
        <v>9.7040000000000001E-2</v>
      </c>
      <c r="H66" s="15">
        <f>F66*G66</f>
        <v>10735687.464888068</v>
      </c>
      <c r="I66" s="112">
        <f>+G66</f>
        <v>9.7040000000000001E-2</v>
      </c>
      <c r="J66" s="16">
        <f>F66*I66</f>
        <v>10735687.464888068</v>
      </c>
      <c r="K66" s="153">
        <f>+J66-H66</f>
        <v>0</v>
      </c>
      <c r="L66" s="130"/>
      <c r="M66" s="124"/>
      <c r="N66" s="124"/>
    </row>
    <row r="67" spans="1:25" x14ac:dyDescent="0.25">
      <c r="B67" s="13" t="s">
        <v>180</v>
      </c>
      <c r="C67" s="90">
        <v>181523791.61169368</v>
      </c>
      <c r="D67" s="90">
        <v>163791846.82022366</v>
      </c>
      <c r="E67" s="91">
        <v>162135875.08431718</v>
      </c>
      <c r="F67" s="46">
        <f>+C67+-D67+E67</f>
        <v>179867819.8757872</v>
      </c>
      <c r="G67" s="150">
        <f>+P46</f>
        <v>0.11164</v>
      </c>
      <c r="H67" s="15">
        <f>F67*G67</f>
        <v>20080443.410932884</v>
      </c>
      <c r="I67" s="112">
        <f>+I66</f>
        <v>9.7040000000000001E-2</v>
      </c>
      <c r="J67" s="16">
        <f>F67*I67</f>
        <v>17454373.24074639</v>
      </c>
      <c r="K67" s="153">
        <f>+J67-H67</f>
        <v>-2626070.1701864935</v>
      </c>
      <c r="L67" s="130"/>
      <c r="M67" s="124"/>
      <c r="N67" s="124"/>
    </row>
    <row r="68" spans="1:25" x14ac:dyDescent="0.25">
      <c r="B68" s="106" t="s">
        <v>181</v>
      </c>
      <c r="C68" s="148">
        <f>SUM(C66:C67)</f>
        <v>281948200.3926937</v>
      </c>
      <c r="D68" s="148">
        <f>SUM(D66:D67)</f>
        <v>254392263.08703867</v>
      </c>
      <c r="E68" s="148">
        <f>SUM(E66:E67)</f>
        <v>262943451.66419718</v>
      </c>
      <c r="F68" s="107">
        <f t="shared" ref="F68" si="28">SUM(F66:F67)</f>
        <v>290499388.96985221</v>
      </c>
      <c r="G68" s="151"/>
      <c r="H68" s="108">
        <f t="shared" ref="H68" si="29">SUM(H66:H67)</f>
        <v>30816130.87582095</v>
      </c>
      <c r="I68" s="17"/>
      <c r="J68" s="108">
        <f t="shared" ref="J68:K68" si="30">SUM(J66:J67)</f>
        <v>28190060.70563446</v>
      </c>
      <c r="K68" s="156">
        <f t="shared" si="30"/>
        <v>-2626070.1701864935</v>
      </c>
      <c r="L68" s="133"/>
      <c r="M68" s="132"/>
      <c r="N68" s="124"/>
    </row>
    <row r="69" spans="1:25" x14ac:dyDescent="0.25">
      <c r="B69" s="13" t="s">
        <v>182</v>
      </c>
      <c r="C69" s="90">
        <v>100630479.63699999</v>
      </c>
      <c r="D69" s="90">
        <v>100807576.57988</v>
      </c>
      <c r="E69" s="91">
        <v>108515105.74816699</v>
      </c>
      <c r="F69" s="46">
        <f>+C69+-D69+E69</f>
        <v>108338008.80528699</v>
      </c>
      <c r="G69" s="151">
        <f>+R47</f>
        <v>9.2069999999999999E-2</v>
      </c>
      <c r="H69" s="15">
        <f>F69*G69</f>
        <v>9974680.470702773</v>
      </c>
      <c r="I69" s="112">
        <f>+G69</f>
        <v>9.2069999999999999E-2</v>
      </c>
      <c r="J69" s="16">
        <f>F69*I69</f>
        <v>9974680.470702773</v>
      </c>
      <c r="K69" s="153">
        <f>+J69-H69</f>
        <v>0</v>
      </c>
      <c r="L69" s="130"/>
      <c r="M69" s="124"/>
      <c r="N69" s="124"/>
    </row>
    <row r="70" spans="1:25" x14ac:dyDescent="0.25">
      <c r="B70" s="13" t="s">
        <v>183</v>
      </c>
      <c r="C70" s="90">
        <v>159978657.27717394</v>
      </c>
      <c r="D70" s="90">
        <v>162135875.08431718</v>
      </c>
      <c r="E70" s="91">
        <v>197070456.22303116</v>
      </c>
      <c r="F70" s="46">
        <f>+C70+-D70+E70</f>
        <v>194913238.41588792</v>
      </c>
      <c r="G70" s="150">
        <f>+P47</f>
        <v>8.3909999999999998E-2</v>
      </c>
      <c r="H70" s="15">
        <f>F70*G70</f>
        <v>16355169.835477155</v>
      </c>
      <c r="I70" s="112">
        <f>+I69</f>
        <v>9.2069999999999999E-2</v>
      </c>
      <c r="J70" s="16">
        <f>F70*I70</f>
        <v>17945661.860950802</v>
      </c>
      <c r="K70" s="153">
        <f>+J70-H70</f>
        <v>1590492.0254736468</v>
      </c>
      <c r="L70" s="130"/>
      <c r="M70" s="124"/>
      <c r="N70" s="124"/>
    </row>
    <row r="71" spans="1:25" x14ac:dyDescent="0.25">
      <c r="B71" s="106" t="s">
        <v>184</v>
      </c>
      <c r="C71" s="148">
        <f>SUM(C69:C70)</f>
        <v>260609136.91417393</v>
      </c>
      <c r="D71" s="148">
        <f>SUM(D69:D70)</f>
        <v>262943451.66419718</v>
      </c>
      <c r="E71" s="148">
        <f>SUM(E69:E70)</f>
        <v>305585561.97119814</v>
      </c>
      <c r="F71" s="107">
        <f t="shared" ref="F71" si="31">SUM(F69:F70)</f>
        <v>303251247.2211749</v>
      </c>
      <c r="G71" s="17"/>
      <c r="H71" s="108">
        <f t="shared" ref="H71" si="32">SUM(H69:H70)</f>
        <v>26329850.306179926</v>
      </c>
      <c r="I71" s="152"/>
      <c r="J71" s="108">
        <f t="shared" ref="J71:K71" si="33">SUM(J69:J70)</f>
        <v>27920342.331653573</v>
      </c>
      <c r="K71" s="156">
        <f t="shared" si="33"/>
        <v>1590492.0254736468</v>
      </c>
      <c r="L71" s="133"/>
      <c r="M71" s="132"/>
      <c r="N71" s="124"/>
    </row>
    <row r="72" spans="1:25" x14ac:dyDescent="0.25">
      <c r="B72" s="13" t="s">
        <v>192</v>
      </c>
      <c r="C72" s="57">
        <f t="shared" ref="C72:C74" si="34">+C36+C39+C42+C45+C48+C51+C54+C57+C60+C63+C66+C69</f>
        <v>1640126668.7749999</v>
      </c>
      <c r="D72" s="57">
        <f t="shared" ref="D72:D74" si="35">+D36+D39+D42+D45+D48+D51+D54+D57+D60+D63+D66+D69</f>
        <v>1767032856.5590367</v>
      </c>
      <c r="E72" s="57">
        <f t="shared" ref="E72:E74" si="36">+E36+E39+E42+E45+E48+E51+E54+E57+E60+E63+E66+E69</f>
        <v>1695569774.2432389</v>
      </c>
      <c r="F72" s="46">
        <f>+C72+-D72+E72</f>
        <v>1568663586.4592021</v>
      </c>
      <c r="G72" s="17"/>
      <c r="H72" s="114">
        <f>+H36+H39+H42+H45+H48+H51+H54+H57+H60+H63+H66+H69</f>
        <v>157412346.68949565</v>
      </c>
      <c r="I72" s="152"/>
      <c r="J72" s="114">
        <f>+J36+J39+J42+J45+J48+J51+J54+J57+J60+J63+J66+J69</f>
        <v>157412346.68949565</v>
      </c>
      <c r="K72" s="157">
        <f>+K36+K39+K42+K45+K48+K51+K54+K57+K60+K63+K66+K69</f>
        <v>0</v>
      </c>
      <c r="L72" s="131"/>
      <c r="M72" s="129"/>
      <c r="N72" s="124"/>
    </row>
    <row r="73" spans="1:25" x14ac:dyDescent="0.25">
      <c r="B73" s="13" t="s">
        <v>193</v>
      </c>
      <c r="C73" s="57">
        <f t="shared" si="34"/>
        <v>2348984093.2534351</v>
      </c>
      <c r="D73" s="57">
        <f t="shared" si="35"/>
        <v>2275526022.1995292</v>
      </c>
      <c r="E73" s="57">
        <f t="shared" si="36"/>
        <v>2250543852.8361449</v>
      </c>
      <c r="F73" s="46">
        <f>+C73+-D73+E73</f>
        <v>2324001923.8900509</v>
      </c>
      <c r="G73" s="17"/>
      <c r="H73" s="114">
        <f t="shared" ref="H73:H74" si="37">+H37+H40+H43+H46+H49+H52+H55+H58+H61+H64+H67+H70</f>
        <v>230780517.06354281</v>
      </c>
      <c r="I73" s="152"/>
      <c r="J73" s="114">
        <f t="shared" ref="J73:K74" si="38">+J37+J40+J43+J46+J49+J52+J55+J58+J61+J64+J67+J70</f>
        <v>232622533.51809552</v>
      </c>
      <c r="K73" s="157">
        <f t="shared" si="38"/>
        <v>1842016.4545527082</v>
      </c>
      <c r="L73" s="124"/>
      <c r="M73" s="124"/>
      <c r="N73" s="124"/>
    </row>
    <row r="74" spans="1:25" ht="14.4" thickBot="1" x14ac:dyDescent="0.3">
      <c r="B74" s="158" t="s">
        <v>194</v>
      </c>
      <c r="C74" s="159">
        <f t="shared" si="34"/>
        <v>3989110762.0284348</v>
      </c>
      <c r="D74" s="159">
        <f t="shared" si="35"/>
        <v>4042558878.7585659</v>
      </c>
      <c r="E74" s="159">
        <f t="shared" si="36"/>
        <v>3946113627.0793839</v>
      </c>
      <c r="F74" s="159">
        <f>+F38+F41+F44+F47+F50+F53+F56+F59+F62+F65+F68+F71</f>
        <v>3892665510.3492522</v>
      </c>
      <c r="G74" s="160"/>
      <c r="H74" s="161">
        <f t="shared" si="37"/>
        <v>388192863.75303853</v>
      </c>
      <c r="I74" s="162"/>
      <c r="J74" s="161">
        <f t="shared" si="38"/>
        <v>390034880.20759124</v>
      </c>
      <c r="K74" s="163">
        <f t="shared" si="38"/>
        <v>1842016.4545527082</v>
      </c>
      <c r="L74" s="124"/>
      <c r="M74" s="124"/>
      <c r="N74" s="124"/>
    </row>
    <row r="75" spans="1:25" x14ac:dyDescent="0.25">
      <c r="G75" s="4"/>
      <c r="H75" s="4"/>
      <c r="I75" s="4"/>
      <c r="J75" s="64"/>
      <c r="K75" s="166"/>
    </row>
    <row r="76" spans="1:25" x14ac:dyDescent="0.25">
      <c r="G76" s="4"/>
      <c r="H76" s="4"/>
      <c r="I76" s="4"/>
      <c r="J76" s="64"/>
      <c r="K76" s="167"/>
    </row>
    <row r="77" spans="1:25" x14ac:dyDescent="0.25">
      <c r="B77" s="33"/>
      <c r="I77" s="52"/>
      <c r="J77" s="53"/>
      <c r="K77" s="165"/>
    </row>
    <row r="78" spans="1:25" ht="14.4" x14ac:dyDescent="0.3">
      <c r="H78" s="113"/>
      <c r="I78" s="118"/>
      <c r="J78" s="119"/>
      <c r="K78" s="120"/>
    </row>
    <row r="79" spans="1:25" x14ac:dyDescent="0.25">
      <c r="A79" s="1" t="s">
        <v>38</v>
      </c>
      <c r="B79" s="42" t="s">
        <v>196</v>
      </c>
      <c r="C79" s="2"/>
      <c r="O79" s="33"/>
      <c r="P79" s="33"/>
      <c r="Q79" s="33"/>
      <c r="R79" s="33"/>
      <c r="S79" s="33"/>
      <c r="T79" s="33"/>
      <c r="Y79" s="27"/>
    </row>
    <row r="80" spans="1:25" x14ac:dyDescent="0.25">
      <c r="B80" s="3"/>
      <c r="C80" s="2"/>
      <c r="O80" s="33"/>
      <c r="P80" s="33"/>
      <c r="Q80" s="33"/>
      <c r="R80" s="33"/>
      <c r="S80" s="33"/>
      <c r="T80" s="33"/>
      <c r="Y80" s="27"/>
    </row>
    <row r="81" spans="1:20" ht="69" x14ac:dyDescent="0.25">
      <c r="A81" s="11"/>
      <c r="B81" s="137" t="s">
        <v>49</v>
      </c>
      <c r="C81" s="44" t="s">
        <v>70</v>
      </c>
      <c r="D81" s="44" t="s">
        <v>127</v>
      </c>
      <c r="E81" s="181" t="s">
        <v>48</v>
      </c>
      <c r="F81" s="181"/>
      <c r="G81" s="181"/>
      <c r="H81" s="181"/>
      <c r="I81" s="181"/>
      <c r="O81" s="33"/>
      <c r="P81" s="33"/>
      <c r="Q81" s="33"/>
      <c r="R81" s="33"/>
      <c r="S81" s="33"/>
      <c r="T81" s="33"/>
    </row>
    <row r="82" spans="1:20" ht="37.5" customHeight="1" x14ac:dyDescent="0.25">
      <c r="A82" s="178" t="s">
        <v>195</v>
      </c>
      <c r="B82" s="179"/>
      <c r="C82" s="180"/>
      <c r="D82" s="164">
        <v>4877432.07</v>
      </c>
      <c r="E82" s="182"/>
      <c r="F82" s="183"/>
      <c r="G82" s="183"/>
      <c r="H82" s="183"/>
      <c r="I82" s="184"/>
      <c r="O82" s="33"/>
      <c r="P82" s="33"/>
      <c r="Q82" s="33"/>
      <c r="R82" s="33"/>
      <c r="S82" s="33"/>
      <c r="T82" s="33"/>
    </row>
    <row r="83" spans="1:20" ht="27.6" x14ac:dyDescent="0.25">
      <c r="A83" s="65" t="s">
        <v>54</v>
      </c>
      <c r="B83" s="45" t="s">
        <v>65</v>
      </c>
      <c r="C83" s="121" t="s">
        <v>190</v>
      </c>
      <c r="D83" s="122">
        <v>-4970748.3980599996</v>
      </c>
      <c r="E83" s="176" t="s">
        <v>205</v>
      </c>
      <c r="F83" s="176"/>
      <c r="G83" s="176"/>
      <c r="H83" s="176"/>
      <c r="I83" s="176"/>
      <c r="J83" s="74"/>
      <c r="K83" s="117"/>
      <c r="L83" s="117"/>
      <c r="M83" s="117"/>
      <c r="N83" s="117"/>
      <c r="O83" s="33"/>
      <c r="P83" s="33"/>
      <c r="Q83" s="33"/>
      <c r="R83" s="33"/>
      <c r="S83" s="33"/>
      <c r="T83" s="33"/>
    </row>
    <row r="84" spans="1:20" ht="27.6" x14ac:dyDescent="0.25">
      <c r="A84" s="65" t="s">
        <v>55</v>
      </c>
      <c r="B84" s="45" t="s">
        <v>82</v>
      </c>
      <c r="C84" s="121" t="s">
        <v>190</v>
      </c>
      <c r="D84" s="122">
        <v>4539888.1968640303</v>
      </c>
      <c r="E84" s="176" t="s">
        <v>204</v>
      </c>
      <c r="F84" s="176"/>
      <c r="G84" s="176"/>
      <c r="H84" s="176"/>
      <c r="I84" s="176"/>
      <c r="J84" s="74"/>
      <c r="K84" s="117"/>
      <c r="L84" s="117"/>
      <c r="M84" s="117"/>
      <c r="N84" s="117"/>
      <c r="O84" s="33"/>
      <c r="P84" s="33"/>
      <c r="Q84" s="33"/>
      <c r="R84" s="33"/>
      <c r="S84" s="33"/>
      <c r="T84" s="33"/>
    </row>
    <row r="85" spans="1:20" x14ac:dyDescent="0.25">
      <c r="A85" s="65" t="s">
        <v>68</v>
      </c>
      <c r="B85" s="45" t="s">
        <v>67</v>
      </c>
      <c r="C85" s="121" t="s">
        <v>189</v>
      </c>
      <c r="D85" s="122"/>
      <c r="E85" s="176" t="s">
        <v>197</v>
      </c>
      <c r="F85" s="176"/>
      <c r="G85" s="176"/>
      <c r="H85" s="176"/>
      <c r="I85" s="176"/>
      <c r="J85" s="74"/>
      <c r="K85" s="117"/>
      <c r="L85" s="117"/>
      <c r="M85" s="117"/>
      <c r="N85" s="117"/>
      <c r="O85" s="33"/>
      <c r="P85" s="33"/>
      <c r="Q85" s="33"/>
      <c r="R85" s="33"/>
      <c r="S85" s="33"/>
      <c r="T85" s="33"/>
    </row>
    <row r="86" spans="1:20" ht="42.75" customHeight="1" x14ac:dyDescent="0.25">
      <c r="A86" s="65" t="s">
        <v>69</v>
      </c>
      <c r="B86" s="45" t="s">
        <v>66</v>
      </c>
      <c r="C86" s="121" t="s">
        <v>189</v>
      </c>
      <c r="D86" s="122"/>
      <c r="E86" s="176" t="s">
        <v>198</v>
      </c>
      <c r="F86" s="176"/>
      <c r="G86" s="176"/>
      <c r="H86" s="176"/>
      <c r="I86" s="176"/>
      <c r="J86" s="74"/>
      <c r="K86" s="146"/>
      <c r="L86" s="117"/>
      <c r="M86" s="117"/>
      <c r="N86" s="117"/>
      <c r="O86" s="33"/>
      <c r="P86" s="33"/>
      <c r="Q86" s="33"/>
      <c r="R86" s="33"/>
      <c r="S86" s="33"/>
      <c r="T86" s="33"/>
    </row>
    <row r="87" spans="1:20" ht="27.6" x14ac:dyDescent="0.25">
      <c r="A87" s="65" t="s">
        <v>72</v>
      </c>
      <c r="B87" s="45" t="s">
        <v>74</v>
      </c>
      <c r="C87" s="121" t="s">
        <v>189</v>
      </c>
      <c r="D87" s="122"/>
      <c r="E87" s="176" t="s">
        <v>199</v>
      </c>
      <c r="F87" s="176"/>
      <c r="G87" s="176"/>
      <c r="H87" s="176"/>
      <c r="I87" s="176"/>
      <c r="J87" s="74"/>
      <c r="K87" s="147"/>
      <c r="L87" s="117"/>
      <c r="M87" s="117"/>
      <c r="N87" s="117"/>
    </row>
    <row r="88" spans="1:20" ht="27.6" x14ac:dyDescent="0.25">
      <c r="A88" s="65" t="s">
        <v>73</v>
      </c>
      <c r="B88" s="45" t="s">
        <v>75</v>
      </c>
      <c r="C88" s="121" t="s">
        <v>189</v>
      </c>
      <c r="D88" s="122"/>
      <c r="E88" s="176" t="s">
        <v>200</v>
      </c>
      <c r="F88" s="176"/>
      <c r="G88" s="176"/>
      <c r="H88" s="176"/>
      <c r="I88" s="176"/>
      <c r="J88" s="74"/>
      <c r="K88" s="147"/>
      <c r="L88" s="117"/>
      <c r="M88" s="117"/>
      <c r="N88" s="117"/>
    </row>
    <row r="89" spans="1:20" ht="14.4" x14ac:dyDescent="0.3">
      <c r="A89" s="65">
        <v>4</v>
      </c>
      <c r="B89" s="45" t="s">
        <v>71</v>
      </c>
      <c r="C89" s="121" t="s">
        <v>189</v>
      </c>
      <c r="D89" s="122"/>
      <c r="E89" s="176" t="s">
        <v>201</v>
      </c>
      <c r="F89" s="176"/>
      <c r="G89" s="176"/>
      <c r="H89" s="176"/>
      <c r="I89" s="176"/>
      <c r="J89" s="74"/>
      <c r="K89" s="125"/>
      <c r="L89" s="117"/>
      <c r="M89" s="117"/>
      <c r="N89" s="117"/>
    </row>
    <row r="90" spans="1:20" ht="41.4" x14ac:dyDescent="0.25">
      <c r="A90" s="65">
        <v>5</v>
      </c>
      <c r="B90" s="45" t="s">
        <v>84</v>
      </c>
      <c r="C90" s="121" t="s">
        <v>189</v>
      </c>
      <c r="D90" s="122"/>
      <c r="E90" s="176" t="s">
        <v>202</v>
      </c>
      <c r="F90" s="176"/>
      <c r="G90" s="176"/>
      <c r="H90" s="176"/>
      <c r="I90" s="176"/>
      <c r="K90" s="27"/>
    </row>
    <row r="91" spans="1:20" ht="27.6" x14ac:dyDescent="0.25">
      <c r="A91" s="49">
        <v>6</v>
      </c>
      <c r="B91" s="43" t="s">
        <v>191</v>
      </c>
      <c r="C91" s="121" t="s">
        <v>189</v>
      </c>
      <c r="D91" s="122"/>
      <c r="E91" s="176" t="s">
        <v>203</v>
      </c>
      <c r="F91" s="176"/>
      <c r="G91" s="176"/>
      <c r="H91" s="176"/>
      <c r="I91" s="176"/>
      <c r="K91" s="27"/>
    </row>
    <row r="92" spans="1:20" x14ac:dyDescent="0.25">
      <c r="A92" s="49">
        <v>7</v>
      </c>
      <c r="B92" s="41"/>
      <c r="C92" s="10"/>
      <c r="D92" s="122"/>
      <c r="E92" s="176"/>
      <c r="F92" s="176"/>
      <c r="G92" s="176"/>
      <c r="H92" s="176"/>
      <c r="I92" s="176"/>
      <c r="K92" s="27"/>
    </row>
    <row r="93" spans="1:20" x14ac:dyDescent="0.25">
      <c r="A93" s="49">
        <v>8</v>
      </c>
      <c r="B93" s="41"/>
      <c r="C93" s="10"/>
      <c r="D93" s="122"/>
      <c r="E93" s="176"/>
      <c r="F93" s="176"/>
      <c r="G93" s="176"/>
      <c r="H93" s="176"/>
      <c r="I93" s="176"/>
      <c r="K93" s="27"/>
    </row>
    <row r="94" spans="1:20" x14ac:dyDescent="0.25">
      <c r="A94" s="49">
        <v>9</v>
      </c>
      <c r="B94" s="41"/>
      <c r="C94" s="10"/>
      <c r="D94" s="122"/>
      <c r="E94" s="185"/>
      <c r="F94" s="186"/>
      <c r="G94" s="186"/>
      <c r="H94" s="186"/>
      <c r="I94" s="187"/>
    </row>
    <row r="95" spans="1:20" x14ac:dyDescent="0.25">
      <c r="A95" s="49">
        <v>10</v>
      </c>
      <c r="B95" s="41"/>
      <c r="C95" s="10"/>
      <c r="D95" s="122"/>
      <c r="E95" s="176"/>
      <c r="F95" s="176"/>
      <c r="G95" s="176"/>
      <c r="H95" s="176"/>
      <c r="I95" s="176"/>
    </row>
    <row r="96" spans="1:20" x14ac:dyDescent="0.25">
      <c r="B96" s="2" t="s">
        <v>206</v>
      </c>
      <c r="C96" s="2"/>
      <c r="D96" s="115">
        <f>SUM(D82:D95)</f>
        <v>4446571.8688040311</v>
      </c>
      <c r="E96" s="25"/>
      <c r="F96" s="25"/>
      <c r="G96" s="25"/>
      <c r="H96" s="25"/>
    </row>
    <row r="97" spans="1:14" x14ac:dyDescent="0.25">
      <c r="B97" s="66" t="s">
        <v>207</v>
      </c>
      <c r="C97" s="66"/>
      <c r="D97" s="115">
        <f>K74</f>
        <v>1842016.4545527082</v>
      </c>
      <c r="E97" s="25"/>
      <c r="F97" s="25"/>
      <c r="G97" s="25"/>
      <c r="H97" s="25"/>
    </row>
    <row r="98" spans="1:14" x14ac:dyDescent="0.25">
      <c r="B98" s="66" t="s">
        <v>24</v>
      </c>
      <c r="C98" s="66"/>
      <c r="D98" s="123">
        <f>D97-D96</f>
        <v>-2604555.4142513229</v>
      </c>
      <c r="J98" s="33"/>
      <c r="K98" s="33"/>
    </row>
    <row r="99" spans="1:14" ht="28.2" thickBot="1" x14ac:dyDescent="0.3">
      <c r="B99" s="67" t="s">
        <v>76</v>
      </c>
      <c r="C99" s="67"/>
      <c r="D99" s="58">
        <f>IF(ISERROR(D98/J74),0,D98/J74)</f>
        <v>-6.6777499819120805E-3</v>
      </c>
      <c r="E99" s="94" t="str">
        <f>IF(AND(D99&lt;0.01,D99&gt;-0.01),"","Unresolved differences of greater than + or - 1% should be explained")</f>
        <v/>
      </c>
      <c r="G99" s="74"/>
      <c r="H99" s="33"/>
      <c r="I99" s="33"/>
    </row>
    <row r="100" spans="1:14" ht="14.4" thickTop="1" x14ac:dyDescent="0.25">
      <c r="B100" s="2"/>
      <c r="C100" s="51"/>
      <c r="D100" s="56"/>
      <c r="G100" s="74"/>
    </row>
    <row r="101" spans="1:14" x14ac:dyDescent="0.25">
      <c r="B101" s="2"/>
      <c r="C101" s="51"/>
      <c r="D101" s="32"/>
    </row>
    <row r="102" spans="1:14" x14ac:dyDescent="0.25">
      <c r="A102" s="1" t="s">
        <v>78</v>
      </c>
      <c r="B102" s="68" t="s">
        <v>45</v>
      </c>
      <c r="C102" s="55"/>
      <c r="D102" s="56"/>
    </row>
    <row r="103" spans="1:14" x14ac:dyDescent="0.25">
      <c r="B103" s="54"/>
      <c r="C103" s="55"/>
      <c r="D103" s="56"/>
      <c r="J103" s="74"/>
      <c r="K103" s="74"/>
      <c r="L103" s="138"/>
      <c r="M103" s="138"/>
      <c r="N103" s="138"/>
    </row>
    <row r="104" spans="1:14" ht="96.6" x14ac:dyDescent="0.25">
      <c r="B104" s="136" t="s">
        <v>25</v>
      </c>
      <c r="C104" s="44" t="s">
        <v>139</v>
      </c>
      <c r="D104" s="69" t="s">
        <v>140</v>
      </c>
      <c r="E104" s="44" t="s">
        <v>141</v>
      </c>
      <c r="F104" s="44" t="s">
        <v>143</v>
      </c>
      <c r="G104" s="44" t="s">
        <v>24</v>
      </c>
      <c r="H104" s="71" t="s">
        <v>142</v>
      </c>
      <c r="I104" s="44" t="s">
        <v>76</v>
      </c>
      <c r="J104" s="74"/>
      <c r="K104" s="74"/>
      <c r="L104" s="138"/>
      <c r="M104" s="138"/>
      <c r="N104" s="138"/>
    </row>
    <row r="105" spans="1:14" x14ac:dyDescent="0.25">
      <c r="B105" s="96">
        <v>2017</v>
      </c>
      <c r="C105" s="98">
        <v>1842016.4545527082</v>
      </c>
      <c r="D105" s="98">
        <v>4877432.07</v>
      </c>
      <c r="E105" s="99">
        <v>3035415.6154472921</v>
      </c>
      <c r="F105" s="99">
        <f>D96</f>
        <v>4446571.8688040311</v>
      </c>
      <c r="G105" s="100">
        <f>D98</f>
        <v>-2604555.4142513229</v>
      </c>
      <c r="H105" s="99">
        <v>390034880.20759124</v>
      </c>
      <c r="I105" s="95">
        <f>IF(ISERROR(G105/H105),0,G105/H105)</f>
        <v>-6.6777499819120805E-3</v>
      </c>
      <c r="J105" s="74"/>
      <c r="K105" s="74"/>
      <c r="L105" s="138"/>
      <c r="M105" s="138"/>
      <c r="N105" s="138"/>
    </row>
    <row r="106" spans="1:14" x14ac:dyDescent="0.25">
      <c r="B106" s="96"/>
      <c r="C106" s="98"/>
      <c r="D106" s="98"/>
      <c r="E106" s="99"/>
      <c r="F106" s="99"/>
      <c r="G106" s="100">
        <f>E106-F106</f>
        <v>0</v>
      </c>
      <c r="H106" s="99"/>
      <c r="I106" s="95">
        <f>IF(ISERROR(G106/H106),0,G106/H106)</f>
        <v>0</v>
      </c>
      <c r="J106" s="74"/>
      <c r="K106" s="74"/>
      <c r="L106" s="138"/>
      <c r="M106" s="138"/>
      <c r="N106" s="138"/>
    </row>
    <row r="107" spans="1:14" x14ac:dyDescent="0.25">
      <c r="B107" s="96"/>
      <c r="C107" s="98"/>
      <c r="D107" s="98"/>
      <c r="E107" s="99"/>
      <c r="F107" s="99"/>
      <c r="G107" s="100">
        <f>E107-F107</f>
        <v>0</v>
      </c>
      <c r="H107" s="99"/>
      <c r="I107" s="95">
        <f>IF(ISERROR(G107/H107),0,G107/H107)</f>
        <v>0</v>
      </c>
      <c r="J107" s="74"/>
      <c r="K107" s="74"/>
      <c r="L107" s="138"/>
      <c r="M107" s="138"/>
      <c r="N107" s="138"/>
    </row>
    <row r="108" spans="1:14" ht="14.4" thickBot="1" x14ac:dyDescent="0.3">
      <c r="B108" s="96"/>
      <c r="C108" s="101"/>
      <c r="D108" s="101"/>
      <c r="E108" s="101"/>
      <c r="F108" s="101"/>
      <c r="G108" s="102">
        <f>E108-F108</f>
        <v>0</v>
      </c>
      <c r="H108" s="101"/>
      <c r="I108" s="97">
        <f>IF(ISERROR(G108/H108),0,G108/H108)</f>
        <v>0</v>
      </c>
      <c r="J108" s="74"/>
      <c r="K108" s="74"/>
      <c r="L108" s="138"/>
      <c r="M108" s="138"/>
      <c r="N108" s="138"/>
    </row>
    <row r="109" spans="1:14" ht="14.4" thickBot="1" x14ac:dyDescent="0.3">
      <c r="B109" s="70" t="s">
        <v>77</v>
      </c>
      <c r="C109" s="72">
        <f t="shared" ref="C109:H109" si="39">SUM(C105:C108)</f>
        <v>1842016.4545527082</v>
      </c>
      <c r="D109" s="72">
        <f t="shared" si="39"/>
        <v>4877432.07</v>
      </c>
      <c r="E109" s="72">
        <f t="shared" si="39"/>
        <v>3035415.6154472921</v>
      </c>
      <c r="F109" s="72">
        <f t="shared" si="39"/>
        <v>4446571.8688040311</v>
      </c>
      <c r="G109" s="72">
        <f t="shared" si="39"/>
        <v>-2604555.4142513229</v>
      </c>
      <c r="H109" s="72">
        <f t="shared" si="39"/>
        <v>390034880.20759124</v>
      </c>
      <c r="I109" s="73" t="s">
        <v>83</v>
      </c>
      <c r="J109" s="74"/>
      <c r="K109" s="74"/>
      <c r="L109" s="138"/>
      <c r="M109" s="138"/>
      <c r="N109" s="138"/>
    </row>
    <row r="110" spans="1:14" x14ac:dyDescent="0.25">
      <c r="B110" s="4"/>
      <c r="C110" s="4"/>
      <c r="D110" s="4"/>
      <c r="E110" s="4"/>
      <c r="F110" s="4"/>
      <c r="G110" s="4"/>
      <c r="J110" s="74"/>
      <c r="K110" s="74"/>
      <c r="L110" s="138"/>
      <c r="M110" s="138"/>
      <c r="N110" s="138"/>
    </row>
    <row r="111" spans="1:14" x14ac:dyDescent="0.25">
      <c r="J111" s="74"/>
      <c r="K111" s="74"/>
    </row>
    <row r="112" spans="1:14" x14ac:dyDescent="0.25">
      <c r="B112" s="3" t="s">
        <v>37</v>
      </c>
      <c r="J112" s="74"/>
      <c r="K112" s="74"/>
    </row>
    <row r="113" spans="2:11" x14ac:dyDescent="0.25">
      <c r="B113" s="48"/>
      <c r="C113" s="48"/>
      <c r="D113" s="48"/>
      <c r="E113" s="48"/>
      <c r="F113" s="48"/>
      <c r="G113" s="48"/>
      <c r="H113" s="48"/>
      <c r="J113" s="74"/>
      <c r="K113" s="74"/>
    </row>
    <row r="114" spans="2:11" x14ac:dyDescent="0.25">
      <c r="B114" s="48"/>
      <c r="C114" s="48"/>
      <c r="D114" s="48"/>
      <c r="E114" s="48"/>
      <c r="F114" s="48"/>
      <c r="G114" s="48"/>
      <c r="H114" s="48"/>
    </row>
    <row r="115" spans="2:11" x14ac:dyDescent="0.25">
      <c r="B115" s="48"/>
      <c r="C115" s="48"/>
      <c r="D115" s="48"/>
      <c r="E115" s="48"/>
      <c r="F115" s="48"/>
      <c r="G115" s="48"/>
      <c r="H115" s="48"/>
    </row>
    <row r="116" spans="2:11" x14ac:dyDescent="0.25">
      <c r="B116" s="48"/>
      <c r="C116" s="48"/>
      <c r="D116" s="48"/>
      <c r="E116" s="48"/>
      <c r="F116" s="48"/>
      <c r="G116" s="48"/>
      <c r="H116" s="48"/>
    </row>
    <row r="117" spans="2:11" x14ac:dyDescent="0.25">
      <c r="B117" s="48"/>
      <c r="C117" s="48"/>
      <c r="D117" s="48"/>
      <c r="E117" s="48"/>
      <c r="F117" s="48"/>
      <c r="G117" s="48"/>
      <c r="H117" s="48"/>
    </row>
    <row r="118" spans="2:11" x14ac:dyDescent="0.25">
      <c r="B118" s="48"/>
      <c r="C118" s="48"/>
      <c r="D118" s="48"/>
      <c r="E118" s="48"/>
      <c r="F118" s="48"/>
      <c r="G118" s="48"/>
      <c r="H118" s="48"/>
    </row>
    <row r="119" spans="2:11" x14ac:dyDescent="0.25">
      <c r="B119" s="48"/>
      <c r="C119" s="48"/>
      <c r="D119" s="48"/>
      <c r="E119" s="48"/>
      <c r="F119" s="48"/>
      <c r="G119" s="48"/>
      <c r="H119" s="48"/>
    </row>
    <row r="120" spans="2:11" x14ac:dyDescent="0.25">
      <c r="B120" s="48"/>
      <c r="C120" s="48"/>
      <c r="D120" s="48"/>
      <c r="E120" s="48"/>
      <c r="F120" s="48"/>
      <c r="G120" s="48"/>
      <c r="H120" s="48"/>
    </row>
  </sheetData>
  <mergeCells count="22">
    <mergeCell ref="E95:I95"/>
    <mergeCell ref="E89:I89"/>
    <mergeCell ref="E90:I90"/>
    <mergeCell ref="E91:I91"/>
    <mergeCell ref="E92:I92"/>
    <mergeCell ref="E93:I93"/>
    <mergeCell ref="E94:I94"/>
    <mergeCell ref="S33:U33"/>
    <mergeCell ref="V33:X33"/>
    <mergeCell ref="E81:I81"/>
    <mergeCell ref="E83:I83"/>
    <mergeCell ref="E84:I84"/>
    <mergeCell ref="E82:I82"/>
    <mergeCell ref="B10:C10"/>
    <mergeCell ref="G10:H10"/>
    <mergeCell ref="B16:H16"/>
    <mergeCell ref="E88:I88"/>
    <mergeCell ref="P33:R33"/>
    <mergeCell ref="E85:I85"/>
    <mergeCell ref="E86:I86"/>
    <mergeCell ref="E87:I87"/>
    <mergeCell ref="A82:C82"/>
  </mergeCells>
  <dataValidations disablePrompts="1" count="1">
    <dataValidation type="list" sqref="C20">
      <formula1>"1st Estimate, 2nd Estimate, Actual, Other"</formula1>
    </dataValidation>
  </dataValidations>
  <pageMargins left="0.11811023622047245" right="0.11811023622047245" top="0.15748031496062992" bottom="0.19685039370078741" header="0.11811023622047245" footer="0.11811023622047245"/>
  <pageSetup paperSize="17" scale="60" fitToHeight="2" orientation="landscape" r:id="rId1"/>
  <headerFooter>
    <oddFooter>&amp;L&amp;Z&amp;F&amp;R&amp;A</oddFooter>
  </headerFooter>
  <rowBreaks count="1" manualBreakCount="1">
    <brk id="78" max="1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Instructions</vt:lpstr>
      <vt:lpstr>GA Analysis 2017</vt:lpstr>
      <vt:lpstr>'GA Analysis 2017'!Print_Area</vt:lpstr>
      <vt:lpstr>Instructions!Print_Area</vt:lpstr>
    </vt:vector>
  </TitlesOfParts>
  <Company>OEB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Donna Kwan</dc:creator>
  <cp:lastModifiedBy>Angela Yan</cp:lastModifiedBy>
  <cp:lastPrinted>2017-12-05T18:04:08Z</cp:lastPrinted>
  <dcterms:created xsi:type="dcterms:W3CDTF">2017-05-01T19:29:01Z</dcterms:created>
  <dcterms:modified xsi:type="dcterms:W3CDTF">2018-06-21T20:47:38Z</dcterms:modified>
</cp:coreProperties>
</file>