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ates\_Alectra\Rate Applications\Rate Applications\2019 EDR Application\Complete Application\Excel for filing\"/>
    </mc:Choice>
  </mc:AlternateContent>
  <bookViews>
    <workbookView xWindow="0" yWindow="0" windowWidth="15360" windowHeight="8724" tabRatio="662" activeTab="1"/>
  </bookViews>
  <sheets>
    <sheet name="Instructions" sheetId="2" r:id="rId1"/>
    <sheet name="GA Analysis 2017" sheetId="15" r:id="rId2"/>
  </sheets>
  <definedNames>
    <definedName name="GARate" localSheetId="1">#REF!</definedName>
    <definedName name="GARate">#REF!</definedName>
    <definedName name="_xlnm.Print_Area" localSheetId="1">'GA Analysis 2017'!$A$1:$K$125</definedName>
    <definedName name="_xlnm.Print_Area" localSheetId="0">Instructions!$A$1:$C$67</definedName>
  </definedNames>
  <calcPr calcId="152511"/>
</workbook>
</file>

<file path=xl/calcChain.xml><?xml version="1.0" encoding="utf-8"?>
<calcChain xmlns="http://schemas.openxmlformats.org/spreadsheetml/2006/main">
  <c r="D96" i="15" l="1"/>
  <c r="F105" i="15" s="1"/>
  <c r="E71" i="15" l="1"/>
  <c r="D71" i="15"/>
  <c r="C71" i="15"/>
  <c r="E68" i="15"/>
  <c r="D68" i="15"/>
  <c r="C68" i="15"/>
  <c r="E65" i="15"/>
  <c r="D65" i="15"/>
  <c r="C65" i="15"/>
  <c r="E62" i="15"/>
  <c r="D62" i="15"/>
  <c r="C62" i="15"/>
  <c r="E59" i="15"/>
  <c r="D59" i="15"/>
  <c r="C59" i="15"/>
  <c r="E56" i="15"/>
  <c r="D56" i="15"/>
  <c r="C56" i="15"/>
  <c r="E53" i="15"/>
  <c r="D53" i="15"/>
  <c r="C53" i="15"/>
  <c r="E50" i="15"/>
  <c r="D50" i="15"/>
  <c r="C50" i="15"/>
  <c r="E47" i="15"/>
  <c r="D47" i="15"/>
  <c r="C47" i="15"/>
  <c r="E44" i="15"/>
  <c r="D44" i="15"/>
  <c r="C44" i="15"/>
  <c r="E41" i="15"/>
  <c r="D41" i="15"/>
  <c r="C41" i="15"/>
  <c r="E38" i="15"/>
  <c r="D38" i="15"/>
  <c r="C38" i="15"/>
  <c r="H109" i="15" l="1"/>
  <c r="F109" i="15"/>
  <c r="E109" i="15"/>
  <c r="D109" i="15"/>
  <c r="C109" i="15"/>
  <c r="G108" i="15"/>
  <c r="I108" i="15" s="1"/>
  <c r="G107" i="15"/>
  <c r="I107" i="15" s="1"/>
  <c r="G106" i="15"/>
  <c r="I106" i="15" s="1"/>
  <c r="C72" i="15"/>
  <c r="G70" i="15"/>
  <c r="G69" i="15"/>
  <c r="G67" i="15"/>
  <c r="G66" i="15"/>
  <c r="I66" i="15" s="1"/>
  <c r="I67" i="15" s="1"/>
  <c r="G64" i="15"/>
  <c r="G63" i="15"/>
  <c r="I63" i="15" s="1"/>
  <c r="I64" i="15" s="1"/>
  <c r="G61" i="15"/>
  <c r="G60" i="15"/>
  <c r="I60" i="15" s="1"/>
  <c r="I61" i="15" s="1"/>
  <c r="G58" i="15"/>
  <c r="G57" i="15"/>
  <c r="I57" i="15" s="1"/>
  <c r="I58" i="15" s="1"/>
  <c r="G55" i="15"/>
  <c r="G54" i="15"/>
  <c r="I54" i="15" s="1"/>
  <c r="I55" i="15" s="1"/>
  <c r="G52" i="15"/>
  <c r="G51" i="15"/>
  <c r="I51" i="15" s="1"/>
  <c r="I52" i="15" s="1"/>
  <c r="G49" i="15"/>
  <c r="G48" i="15"/>
  <c r="I48" i="15" s="1"/>
  <c r="I49" i="15" s="1"/>
  <c r="G46" i="15"/>
  <c r="G45" i="15"/>
  <c r="I45" i="15" s="1"/>
  <c r="I46" i="15" s="1"/>
  <c r="G43" i="15"/>
  <c r="G42" i="15"/>
  <c r="I42" i="15" s="1"/>
  <c r="I43" i="15" s="1"/>
  <c r="G40" i="15"/>
  <c r="G39" i="15"/>
  <c r="I39" i="15" s="1"/>
  <c r="I40" i="15" s="1"/>
  <c r="F42" i="15"/>
  <c r="G37" i="15"/>
  <c r="G36" i="15"/>
  <c r="F36" i="15"/>
  <c r="F13" i="15"/>
  <c r="F11" i="15" s="1"/>
  <c r="E13" i="15"/>
  <c r="E11" i="15" s="1"/>
  <c r="D13" i="15"/>
  <c r="D11" i="15" s="1"/>
  <c r="H14" i="15" s="1"/>
  <c r="H13" i="15" l="1"/>
  <c r="H15" i="15"/>
  <c r="H12" i="15"/>
  <c r="I36" i="15"/>
  <c r="I37" i="15" s="1"/>
  <c r="I69" i="15"/>
  <c r="I70" i="15" s="1"/>
  <c r="F57" i="15"/>
  <c r="J57" i="15" s="1"/>
  <c r="H36" i="15"/>
  <c r="F49" i="15"/>
  <c r="F51" i="15"/>
  <c r="C73" i="15"/>
  <c r="F46" i="15"/>
  <c r="F55" i="15"/>
  <c r="J42" i="15"/>
  <c r="H42" i="15"/>
  <c r="F63" i="15"/>
  <c r="F66" i="15"/>
  <c r="E72" i="15"/>
  <c r="F45" i="15"/>
  <c r="F70" i="15"/>
  <c r="F58" i="15"/>
  <c r="F67" i="15"/>
  <c r="J36" i="15" l="1"/>
  <c r="F59" i="15"/>
  <c r="H57" i="15"/>
  <c r="K57" i="15" s="1"/>
  <c r="C74" i="15"/>
  <c r="F60" i="15"/>
  <c r="F39" i="15"/>
  <c r="H66" i="15"/>
  <c r="J66" i="15"/>
  <c r="F68" i="15"/>
  <c r="H58" i="15"/>
  <c r="J58" i="15"/>
  <c r="F54" i="15"/>
  <c r="K42" i="15"/>
  <c r="H67" i="15"/>
  <c r="J67" i="15"/>
  <c r="J70" i="15"/>
  <c r="H70" i="15"/>
  <c r="J63" i="15"/>
  <c r="H63" i="15"/>
  <c r="F52" i="15"/>
  <c r="F53" i="15" s="1"/>
  <c r="J49" i="15"/>
  <c r="H49" i="15"/>
  <c r="F37" i="15"/>
  <c r="H55" i="15"/>
  <c r="J55" i="15"/>
  <c r="H46" i="15"/>
  <c r="J46" i="15"/>
  <c r="F43" i="15"/>
  <c r="F69" i="15"/>
  <c r="H45" i="15"/>
  <c r="J45" i="15"/>
  <c r="F47" i="15"/>
  <c r="E73" i="15"/>
  <c r="D72" i="15"/>
  <c r="F72" i="15" s="1"/>
  <c r="F61" i="15"/>
  <c r="H51" i="15"/>
  <c r="J51" i="15"/>
  <c r="F48" i="15"/>
  <c r="K36" i="15" l="1"/>
  <c r="H59" i="15"/>
  <c r="F40" i="15"/>
  <c r="H40" i="15" s="1"/>
  <c r="K67" i="15"/>
  <c r="K55" i="15"/>
  <c r="K70" i="15"/>
  <c r="H47" i="15"/>
  <c r="K58" i="15"/>
  <c r="K59" i="15" s="1"/>
  <c r="K46" i="15"/>
  <c r="J59" i="15"/>
  <c r="K66" i="15"/>
  <c r="J68" i="15"/>
  <c r="K45" i="15"/>
  <c r="K47" i="15" s="1"/>
  <c r="J47" i="15"/>
  <c r="F71" i="15"/>
  <c r="J69" i="15"/>
  <c r="H69" i="15"/>
  <c r="K63" i="15"/>
  <c r="H54" i="15"/>
  <c r="H56" i="15" s="1"/>
  <c r="F56" i="15"/>
  <c r="J54" i="15"/>
  <c r="H68" i="15"/>
  <c r="H60" i="15"/>
  <c r="F62" i="15"/>
  <c r="J60" i="15"/>
  <c r="E74" i="15"/>
  <c r="J37" i="15"/>
  <c r="H37" i="15"/>
  <c r="F38" i="15"/>
  <c r="K49" i="15"/>
  <c r="J52" i="15"/>
  <c r="J53" i="15" s="1"/>
  <c r="H52" i="15"/>
  <c r="H53" i="15" s="1"/>
  <c r="J39" i="15"/>
  <c r="H39" i="15"/>
  <c r="F50" i="15"/>
  <c r="J48" i="15"/>
  <c r="H48" i="15"/>
  <c r="H50" i="15" s="1"/>
  <c r="K51" i="15"/>
  <c r="J61" i="15"/>
  <c r="H61" i="15"/>
  <c r="J43" i="15"/>
  <c r="H43" i="15"/>
  <c r="H44" i="15" s="1"/>
  <c r="F44" i="15"/>
  <c r="D73" i="15"/>
  <c r="F73" i="15" s="1"/>
  <c r="F64" i="15"/>
  <c r="K68" i="15" l="1"/>
  <c r="H71" i="15"/>
  <c r="F41" i="15"/>
  <c r="J40" i="15"/>
  <c r="J41" i="15" s="1"/>
  <c r="H62" i="15"/>
  <c r="K61" i="15"/>
  <c r="J50" i="15"/>
  <c r="K48" i="15"/>
  <c r="K50" i="15" s="1"/>
  <c r="H41" i="15"/>
  <c r="H72" i="15"/>
  <c r="H64" i="15"/>
  <c r="H65" i="15" s="1"/>
  <c r="J64" i="15"/>
  <c r="F65" i="15"/>
  <c r="K52" i="15"/>
  <c r="K53" i="15" s="1"/>
  <c r="H38" i="15"/>
  <c r="J56" i="15"/>
  <c r="K54" i="15"/>
  <c r="K56" i="15" s="1"/>
  <c r="D74" i="15"/>
  <c r="K39" i="15"/>
  <c r="J72" i="15"/>
  <c r="K37" i="15"/>
  <c r="J38" i="15"/>
  <c r="K60" i="15"/>
  <c r="J62" i="15"/>
  <c r="J71" i="15"/>
  <c r="K69" i="15"/>
  <c r="K71" i="15" s="1"/>
  <c r="K43" i="15"/>
  <c r="K44" i="15" s="1"/>
  <c r="J44" i="15"/>
  <c r="J73" i="15" l="1"/>
  <c r="K40" i="15"/>
  <c r="K41" i="15" s="1"/>
  <c r="K62" i="15"/>
  <c r="H73" i="15"/>
  <c r="F74" i="15"/>
  <c r="H74" i="15"/>
  <c r="K64" i="15"/>
  <c r="K65" i="15" s="1"/>
  <c r="J65" i="15"/>
  <c r="J74" i="15" s="1"/>
  <c r="K38" i="15"/>
  <c r="K72" i="15"/>
  <c r="K73" i="15" l="1"/>
  <c r="K74" i="15"/>
  <c r="D97" i="15" s="1"/>
  <c r="D98" i="15" l="1"/>
  <c r="D99" i="15" l="1"/>
  <c r="E99" i="15" s="1"/>
  <c r="G105" i="15"/>
  <c r="G109" i="15" l="1"/>
  <c r="I105" i="15"/>
</calcChain>
</file>

<file path=xl/sharedStrings.xml><?xml version="1.0" encoding="utf-8"?>
<sst xmlns="http://schemas.openxmlformats.org/spreadsheetml/2006/main" count="233" uniqueCount="208">
  <si>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</si>
  <si>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</si>
  <si>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</si>
  <si>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</si>
  <si>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</si>
  <si>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</si>
  <si>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</si>
  <si>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</si>
  <si>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</si>
  <si>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</si>
  <si>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</si>
  <si>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</si>
  <si>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</si>
  <si>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</si>
  <si>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</si>
  <si>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</si>
  <si>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</si>
  <si>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</si>
  <si>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</si>
  <si>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</si>
  <si>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</si>
  <si>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</si>
  <si>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</si>
  <si>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</si>
  <si>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</si>
  <si>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</si>
  <si>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</si>
  <si>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</si>
  <si>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</si>
  <si>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</si>
  <si>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</si>
  <si>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</si>
  <si>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</si>
  <si>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</si>
  <si>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</si>
  <si>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</si>
  <si>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</si>
  <si>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</si>
  <si>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Note 5</t>
  </si>
  <si>
    <t>Indicate which years the balance requested for disposition pertains to (e.g. 2016 or 2016 and 2015)</t>
  </si>
  <si>
    <t>G</t>
  </si>
  <si>
    <t>Calendar Month</t>
  </si>
  <si>
    <t>F</t>
  </si>
  <si>
    <t>GA Billing Rate</t>
  </si>
  <si>
    <t>GA Billing Rate Description</t>
  </si>
  <si>
    <t>Cumulative Expected GA Balance (if multiple years requested for disposition)</t>
  </si>
  <si>
    <t>*O.Reg 429/04, section 16(3)</t>
  </si>
  <si>
    <t>GA Analysis of Expected Balance</t>
  </si>
  <si>
    <t>Explanation</t>
  </si>
  <si>
    <t xml:space="preserve"> Item</t>
  </si>
  <si>
    <t>Notes to GA Analysis:</t>
  </si>
  <si>
    <t>Refer to the GA Analysis Tab to complete the below steps.</t>
  </si>
  <si>
    <t>Account 1589 Global Adjustment (GA) Analysis Workform</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</si>
  <si>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</si>
  <si>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</si>
  <si>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</si>
  <si>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</si>
  <si>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</si>
  <si>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</si>
  <si>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</si>
  <si>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</si>
  <si>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</si>
  <si>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</si>
  <si>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</si>
  <si>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</si>
  <si>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</si>
  <si>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</si>
  <si>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</si>
  <si>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</si>
  <si>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</si>
  <si>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</si>
  <si>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</si>
  <si>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</si>
  <si>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</si>
  <si>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</si>
  <si>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</si>
  <si>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</si>
  <si>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</si>
  <si>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</si>
  <si>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</si>
  <si>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</si>
  <si>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</si>
  <si>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</si>
  <si>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</si>
  <si>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</si>
  <si>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</si>
  <si>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</si>
  <si>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</si>
  <si>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</si>
  <si>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</si>
  <si>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</si>
  <si>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</si>
  <si>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</si>
  <si>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</si>
  <si>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</si>
  <si>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</si>
  <si>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</si>
  <si>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</si>
  <si>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</si>
  <si>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</si>
  <si>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</si>
  <si>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</si>
  <si>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</si>
  <si>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</si>
  <si>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</si>
  <si>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</si>
  <si>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</si>
  <si>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</si>
  <si>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</si>
  <si>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</si>
  <si>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</si>
  <si>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</si>
  <si>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</si>
  <si>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</si>
  <si>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</si>
  <si>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</si>
  <si>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</si>
  <si>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</si>
  <si>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</si>
  <si>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</si>
  <si>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</si>
  <si>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</si>
  <si>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</si>
  <si>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</si>
  <si>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</si>
  <si>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</si>
  <si>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</si>
  <si>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</si>
  <si>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</si>
  <si>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</si>
  <si>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</si>
  <si>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</si>
  <si>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</si>
  <si>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Enter the principal amount pertaining to the year requested for disposition from the application. If multiple years are requested for disposition, the annual amount would be the net change in the account balance in the year.</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</si>
  <si>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</si>
  <si>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</si>
  <si>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</si>
  <si>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</si>
  <si>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</si>
  <si>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Annual Net Change in Expected GA Balance from GA Analysis (cell K47)</t>
  </si>
  <si>
    <t>Annual Net Change in Principal GA Requesed for Disposition (cell K48)</t>
  </si>
  <si>
    <t>Preliminary Difference (cell K49)</t>
  </si>
  <si>
    <t>Payments to IESO (cell J47)</t>
  </si>
  <si>
    <t xml:space="preserve">Total Reconciling Items (cell D70) </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</si>
  <si>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</si>
  <si>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</si>
  <si>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Year(s) Requested for Disposition</t>
  </si>
  <si>
    <t xml:space="preserve">Non-RPP Class B Including Loss Adjusted Billed Consumption </t>
  </si>
  <si>
    <t xml:space="preserve">Deduct Previous Month Unbilled Loss Adjusted Consumption </t>
  </si>
  <si>
    <t>January - Non-interval metered</t>
  </si>
  <si>
    <t>January - Total</t>
  </si>
  <si>
    <t>Non-RPP Class B Including Loss Adjusted Consumption, Adjusted for Unbilled</t>
  </si>
  <si>
    <t>February - Interval metered</t>
  </si>
  <si>
    <t>February - Non-interval metered</t>
  </si>
  <si>
    <t>February - Total</t>
  </si>
  <si>
    <t>March - Interval metered</t>
  </si>
  <si>
    <t>March - Non-interval metered</t>
  </si>
  <si>
    <t>March - Total</t>
  </si>
  <si>
    <t>April - Non-interval metered</t>
  </si>
  <si>
    <t>April - Total</t>
  </si>
  <si>
    <t>April - Interval metered</t>
  </si>
  <si>
    <t>May - Interval metered</t>
  </si>
  <si>
    <t>May - Non-interval metered</t>
  </si>
  <si>
    <t>May - Total</t>
  </si>
  <si>
    <t>June - Interval metered</t>
  </si>
  <si>
    <t>June - Non-interval metered</t>
  </si>
  <si>
    <t>June - Total</t>
  </si>
  <si>
    <t>July - Interval metered</t>
  </si>
  <si>
    <t>July - Non-interval metered</t>
  </si>
  <si>
    <t>July - Total</t>
  </si>
  <si>
    <t>August - Interval metered</t>
  </si>
  <si>
    <t>August - Non-interval metered</t>
  </si>
  <si>
    <t>August - Total</t>
  </si>
  <si>
    <t>Sept - Interval metered</t>
  </si>
  <si>
    <t>Sept - Non-interval metered</t>
  </si>
  <si>
    <t>Sept - Total</t>
  </si>
  <si>
    <t>October - Interval metered</t>
  </si>
  <si>
    <t>October - Non-interval metered</t>
  </si>
  <si>
    <t>October - Total</t>
  </si>
  <si>
    <t>November - Interval metered</t>
  </si>
  <si>
    <t>November - Non-interval metered</t>
  </si>
  <si>
    <t>November - Total</t>
  </si>
  <si>
    <t>December - Interval metered</t>
  </si>
  <si>
    <t>December - Non-interval metered</t>
  </si>
  <si>
    <t>December - Total</t>
  </si>
  <si>
    <t>GA Rate to be Billed for Month ($/kWh)</t>
  </si>
  <si>
    <t>1st Estimate</t>
  </si>
  <si>
    <t>Non-interval metered</t>
  </si>
  <si>
    <t>January - Interval metered</t>
  </si>
  <si>
    <t>N</t>
  </si>
  <si>
    <t>Y</t>
  </si>
  <si>
    <t xml:space="preserve">Total calculated costs using published rates compared to the actual IESO costs </t>
  </si>
  <si>
    <t>2017 total - Interval metered</t>
  </si>
  <si>
    <t>2017 total - Non-Interval metered</t>
  </si>
  <si>
    <t>2017 year - Total</t>
  </si>
  <si>
    <t xml:space="preserve"> Net Change in Principal Balance in the GL (i.e. Transactions in the Year)</t>
  </si>
  <si>
    <t xml:space="preserve">Reconciling Items </t>
  </si>
  <si>
    <t>No prior year end unbilled to actual revenue differences booked in current year</t>
  </si>
  <si>
    <t>No current year end unbilled to actual revenue differences booked in the following year</t>
  </si>
  <si>
    <t>No difference between prior year accrual to forecast from long term load transfers</t>
  </si>
  <si>
    <t>No difference between current year accrual to forecast from long term load transfers</t>
  </si>
  <si>
    <t xml:space="preserve">Insignificant amount relating to Class A customers </t>
  </si>
  <si>
    <t>No significant prior period billing adjustments</t>
  </si>
  <si>
    <t>Not a reconciling item</t>
  </si>
  <si>
    <t>CR $4,540k relates to current year but recorded in the GL in the following year, therefore, should record the CR in current year</t>
  </si>
  <si>
    <t>DR $4,971k related to prior year but included in the GL in the current year, therefore, should record CR in current year</t>
  </si>
  <si>
    <t>Adjusted Net Change in Principal Balance in the GL</t>
  </si>
  <si>
    <t>Net Change in Expected GA Balance in the Year Per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</si>
</sst>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quot;$&quot;* #,##0.00000_-;\-&quot;$&quot;* #,##0.00000_-;_-&quot;$&quot;* &quot;-&quot;??_-;_-@_-"/>
    <numFmt numFmtId="169" formatCode="&quot;$&quot;#,##0;\(&quot;$&quot;#,##0\)"/>
    <numFmt numFmtId="170" formatCode="_-* #,##0.000000_-;\-* #,##0.000000_-;_-* &quot;-&quot;??_-;_-@_-"/>
    <numFmt numFmtId="171" formatCode="_(* #,##0_);_(* \(#,##0\);_(* &quot;-&quot;??_);_(@_)"/>
    <numFmt numFmtId="172" formatCode="&quot;$&quot;#,##0.00000;\(&quot;$&quot;#,##0.00000\)"/>
    <numFmt numFmtId="173" formatCode="&quot;$&quot;#,##0.0000000;\(&quot;$&quot;#,##0.0000000\)"/>
    <numFmt numFmtId="174" formatCode="_(&quot;$&quot;* #,##0.00000_);_(&quot;$&quot;* \(#,##0.00000\);_(&quot;$&quot;* &quot;-&quot;?????_);_(@_)"/>
  </numFmts>
  <fonts count="2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
      <b/>
      <sz val="10"/>
      <color theme="1"/>
      <name val="Arial Narrow"/>
      <family val="2"/>
    </font>
    <font>
      <b/>
      <sz val="10"/>
      <name val="Arial Narrow"/>
      <family val="2"/>
    </font>
    <font>
      <sz val="11"/>
      <color theme="1"/>
      <name val="Calibri"/>
      <family val="2"/>
    </font>
    <font>
      <sz val="1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9">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cellStyleXfs>
  <cellXfs count="188">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2" xfId="1" applyNumberFormat="1" applyFont="1" applyBorder="1"/>
    <xf numFmtId="0" fontId="2" fillId="2" borderId="3" xfId="0" applyFont="1" applyFill="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9" xfId="0" applyFont="1" applyBorder="1"/>
    <xf numFmtId="166" fontId="2" fillId="0" borderId="9"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7" fillId="2" borderId="2" xfId="0" applyFont="1" applyFill="1" applyBorder="1" applyAlignment="1">
      <alignment wrapText="1"/>
    </xf>
    <xf numFmtId="0" fontId="6" fillId="0" borderId="2" xfId="0" applyFont="1" applyBorder="1" applyAlignment="1">
      <alignment horizontal="center" wrapText="1"/>
    </xf>
    <xf numFmtId="0" fontId="7" fillId="0" borderId="2" xfId="0" applyFont="1" applyFill="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xf numFmtId="0" fontId="13" fillId="0" borderId="0" xfId="0" applyFont="1" applyAlignment="1">
      <alignment horizontal="right"/>
    </xf>
    <xf numFmtId="0" fontId="14"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18" xfId="4" applyNumberFormat="1" applyFont="1" applyBorder="1"/>
    <xf numFmtId="0" fontId="10" fillId="0" borderId="0" xfId="0" applyFont="1" applyAlignment="1">
      <alignment horizontal="left" wrapText="1"/>
    </xf>
    <xf numFmtId="0" fontId="6" fillId="0" borderId="15"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1" xfId="1" applyFont="1" applyBorder="1"/>
    <xf numFmtId="44" fontId="6" fillId="0" borderId="11" xfId="1" applyFont="1" applyBorder="1" applyAlignment="1">
      <alignment horizontal="center"/>
    </xf>
    <xf numFmtId="0" fontId="7" fillId="0" borderId="0" xfId="0" applyFont="1" applyFill="1"/>
    <xf numFmtId="0" fontId="7" fillId="0" borderId="16" xfId="0" applyFont="1" applyFill="1" applyBorder="1" applyAlignment="1"/>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15"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7" fillId="0" borderId="0" xfId="0" applyFont="1" applyAlignment="1"/>
    <xf numFmtId="0" fontId="10" fillId="0" borderId="0" xfId="0" applyFont="1" applyAlignment="1">
      <alignment horizontal="left"/>
    </xf>
    <xf numFmtId="0" fontId="16" fillId="0" borderId="0" xfId="0" applyFont="1" applyAlignment="1">
      <alignment horizontal="left"/>
    </xf>
    <xf numFmtId="0" fontId="10" fillId="0" borderId="0" xfId="0" applyFont="1" applyAlignment="1">
      <alignment horizontal="left" wrapText="1"/>
    </xf>
    <xf numFmtId="0" fontId="17" fillId="0" borderId="0" xfId="0" applyFont="1" applyAlignment="1">
      <alignment vertical="top" wrapText="1"/>
    </xf>
    <xf numFmtId="0" fontId="17"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3" xfId="5" applyNumberFormat="1" applyFont="1" applyFill="1" applyBorder="1"/>
    <xf numFmtId="0" fontId="3" fillId="2" borderId="3" xfId="0" applyFont="1" applyFill="1" applyBorder="1" applyAlignment="1">
      <alignment horizontal="center"/>
    </xf>
    <xf numFmtId="0" fontId="3" fillId="0" borderId="2" xfId="0" applyFont="1" applyFill="1" applyBorder="1" applyAlignment="1">
      <alignment horizontal="center" wrapText="1"/>
    </xf>
    <xf numFmtId="0" fontId="12" fillId="0" borderId="0" xfId="0" applyFont="1"/>
    <xf numFmtId="164" fontId="7" fillId="0" borderId="2" xfId="4" applyNumberFormat="1" applyFont="1" applyFill="1" applyBorder="1"/>
    <xf numFmtId="0" fontId="7" fillId="2" borderId="2" xfId="0" applyFont="1" applyFill="1" applyBorder="1"/>
    <xf numFmtId="164" fontId="7" fillId="0" borderId="13"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3" xfId="1" applyNumberFormat="1" applyFont="1" applyFill="1" applyBorder="1"/>
    <xf numFmtId="165" fontId="7" fillId="0" borderId="13" xfId="1" applyNumberFormat="1" applyFont="1" applyFill="1" applyBorder="1"/>
    <xf numFmtId="167" fontId="7" fillId="0" borderId="13" xfId="5" applyNumberFormat="1" applyFont="1" applyFill="1" applyBorder="1" applyAlignment="1">
      <alignment horizontal="center" vertical="center"/>
    </xf>
    <xf numFmtId="167" fontId="7" fillId="2" borderId="19" xfId="5" applyNumberFormat="1" applyFont="1" applyFill="1" applyBorder="1" applyAlignment="1">
      <alignment horizontal="center" vertical="center"/>
    </xf>
    <xf numFmtId="167" fontId="7" fillId="2" borderId="2" xfId="5" applyNumberFormat="1" applyFont="1" applyFill="1" applyBorder="1" applyAlignment="1">
      <alignment horizontal="center" vertical="center"/>
    </xf>
    <xf numFmtId="0" fontId="3" fillId="0" borderId="7" xfId="0" applyFont="1" applyBorder="1"/>
    <xf numFmtId="167" fontId="3" fillId="0" borderId="1" xfId="5" applyNumberFormat="1" applyFont="1" applyFill="1" applyBorder="1"/>
    <xf numFmtId="165" fontId="3" fillId="0" borderId="1" xfId="1" applyNumberFormat="1" applyFont="1" applyFill="1" applyBorder="1"/>
    <xf numFmtId="0" fontId="18" fillId="0" borderId="14" xfId="0" applyFont="1" applyBorder="1" applyAlignment="1">
      <alignment wrapText="1"/>
    </xf>
    <xf numFmtId="0" fontId="18" fillId="0" borderId="11" xfId="0" applyFont="1" applyBorder="1" applyAlignment="1">
      <alignment horizontal="center" wrapText="1"/>
    </xf>
    <xf numFmtId="0" fontId="6" fillId="0" borderId="20" xfId="0" applyFont="1" applyBorder="1" applyAlignment="1">
      <alignment horizontal="center" wrapText="1"/>
    </xf>
    <xf numFmtId="168" fontId="2" fillId="2" borderId="2" xfId="0" applyNumberFormat="1" applyFont="1" applyFill="1" applyBorder="1"/>
    <xf numFmtId="0" fontId="2" fillId="0" borderId="0" xfId="0" applyFont="1" applyAlignment="1">
      <alignment horizontal="right"/>
    </xf>
    <xf numFmtId="165" fontId="2" fillId="0" borderId="10" xfId="1" applyNumberFormat="1" applyFont="1" applyFill="1" applyBorder="1"/>
    <xf numFmtId="169" fontId="2" fillId="0" borderId="0" xfId="1" applyNumberFormat="1" applyFont="1"/>
    <xf numFmtId="171" fontId="5" fillId="0" borderId="0" xfId="5" applyNumberFormat="1" applyFont="1" applyFill="1" applyBorder="1"/>
    <xf numFmtId="0" fontId="7" fillId="0" borderId="0" xfId="0" applyFont="1" applyFill="1" applyBorder="1"/>
    <xf numFmtId="9" fontId="0" fillId="0" borderId="0" xfId="0" applyNumberFormat="1" applyFont="1"/>
    <xf numFmtId="165" fontId="1" fillId="0" borderId="0" xfId="1" applyNumberFormat="1" applyFont="1" applyAlignment="1">
      <alignment horizontal="right"/>
    </xf>
    <xf numFmtId="9" fontId="20" fillId="0" borderId="0" xfId="4" applyFont="1" applyBorder="1"/>
    <xf numFmtId="0" fontId="2" fillId="2" borderId="2" xfId="0" applyFont="1" applyFill="1" applyBorder="1" applyAlignment="1">
      <alignment horizontal="center" vertical="center"/>
    </xf>
    <xf numFmtId="169" fontId="2" fillId="2" borderId="2" xfId="1" applyNumberFormat="1" applyFont="1" applyFill="1" applyBorder="1"/>
    <xf numFmtId="169" fontId="2" fillId="0" borderId="9" xfId="1" applyNumberFormat="1" applyFont="1" applyBorder="1"/>
    <xf numFmtId="169" fontId="2" fillId="0" borderId="0" xfId="0" applyNumberFormat="1" applyFont="1" applyBorder="1"/>
    <xf numFmtId="0" fontId="0" fillId="0" borderId="0" xfId="0" applyBorder="1"/>
    <xf numFmtId="0" fontId="3" fillId="0" borderId="0" xfId="0" applyFont="1" applyBorder="1" applyAlignment="1">
      <alignment horizontal="center" wrapText="1"/>
    </xf>
    <xf numFmtId="169" fontId="3" fillId="0" borderId="0" xfId="0" applyNumberFormat="1" applyFont="1" applyBorder="1" applyAlignment="1">
      <alignment wrapText="1"/>
    </xf>
    <xf numFmtId="169" fontId="3" fillId="0" borderId="0" xfId="0" applyNumberFormat="1" applyFont="1" applyBorder="1" applyAlignment="1">
      <alignment horizontal="center" wrapText="1"/>
    </xf>
    <xf numFmtId="167" fontId="3" fillId="0" borderId="0" xfId="5" applyNumberFormat="1" applyFont="1" applyBorder="1"/>
    <xf numFmtId="173" fontId="2" fillId="0" borderId="0" xfId="0" applyNumberFormat="1" applyFont="1" applyBorder="1"/>
    <xf numFmtId="172" fontId="3" fillId="0" borderId="0" xfId="5" applyNumberFormat="1" applyFont="1" applyBorder="1"/>
    <xf numFmtId="169" fontId="3" fillId="0" borderId="0" xfId="0" applyNumberFormat="1" applyFont="1" applyBorder="1"/>
    <xf numFmtId="173" fontId="3" fillId="0" borderId="0" xfId="0" applyNumberFormat="1" applyFont="1" applyBorder="1"/>
    <xf numFmtId="169" fontId="5" fillId="0" borderId="0" xfId="5" applyNumberFormat="1" applyFont="1" applyFill="1" applyBorder="1"/>
    <xf numFmtId="173" fontId="3" fillId="0" borderId="0" xfId="0" applyNumberFormat="1" applyFont="1" applyBorder="1" applyAlignment="1">
      <alignment horizontal="center" wrapText="1"/>
    </xf>
    <xf numFmtId="0" fontId="6" fillId="0" borderId="2" xfId="0" applyFont="1" applyBorder="1" applyAlignment="1">
      <alignment horizontal="center"/>
    </xf>
    <xf numFmtId="0" fontId="3" fillId="0" borderId="2" xfId="0" applyFont="1" applyBorder="1" applyAlignment="1">
      <alignment horizontal="center"/>
    </xf>
    <xf numFmtId="0" fontId="2" fillId="0" borderId="0" xfId="0" applyFont="1" applyFill="1" applyBorder="1"/>
    <xf numFmtId="0" fontId="19" fillId="0" borderId="21" xfId="0" applyFont="1" applyBorder="1" applyAlignment="1">
      <alignment horizontal="center" wrapText="1"/>
    </xf>
    <xf numFmtId="0" fontId="6" fillId="0" borderId="11" xfId="0" applyFont="1" applyBorder="1" applyAlignment="1">
      <alignment horizontal="center" wrapText="1"/>
    </xf>
    <xf numFmtId="0" fontId="3" fillId="0" borderId="11" xfId="0" applyFont="1" applyBorder="1" applyAlignment="1">
      <alignment horizontal="center" wrapText="1"/>
    </xf>
    <xf numFmtId="0" fontId="3" fillId="0" borderId="21" xfId="0" applyFont="1" applyBorder="1" applyAlignment="1">
      <alignment wrapText="1"/>
    </xf>
    <xf numFmtId="0" fontId="19" fillId="0" borderId="11" xfId="0" applyFont="1" applyBorder="1" applyAlignment="1">
      <alignment horizontal="center" wrapText="1"/>
    </xf>
    <xf numFmtId="0" fontId="19" fillId="0" borderId="11" xfId="0" applyFont="1" applyFill="1" applyBorder="1" applyAlignment="1">
      <alignment horizontal="center" wrapText="1"/>
    </xf>
    <xf numFmtId="169" fontId="2" fillId="0" borderId="0" xfId="1" applyNumberFormat="1" applyFont="1" applyBorder="1"/>
    <xf numFmtId="0" fontId="7" fillId="0" borderId="0" xfId="0" applyFont="1" applyFill="1" applyBorder="1" applyAlignment="1">
      <alignment horizontal="center" vertical="center" wrapText="1"/>
    </xf>
    <xf numFmtId="0" fontId="0" fillId="0" borderId="0" xfId="0" applyBorder="1" applyAlignment="1">
      <alignment horizontal="center" vertical="center" wrapText="1"/>
    </xf>
    <xf numFmtId="167" fontId="3" fillId="2" borderId="1" xfId="5" applyNumberFormat="1" applyFont="1" applyFill="1" applyBorder="1"/>
    <xf numFmtId="174" fontId="2" fillId="2" borderId="2" xfId="5" applyNumberFormat="1" applyFont="1" applyFill="1" applyBorder="1" applyAlignment="1">
      <alignment horizontal="right"/>
    </xf>
    <xf numFmtId="174" fontId="2" fillId="2" borderId="2" xfId="0" applyNumberFormat="1" applyFont="1" applyFill="1" applyBorder="1" applyAlignment="1">
      <alignment horizontal="right"/>
    </xf>
    <xf numFmtId="174" fontId="2" fillId="2" borderId="3" xfId="0" applyNumberFormat="1" applyFont="1" applyFill="1" applyBorder="1" applyAlignment="1">
      <alignment horizontal="right"/>
    </xf>
    <xf numFmtId="170" fontId="2" fillId="2" borderId="3" xfId="0" applyNumberFormat="1" applyFont="1" applyFill="1" applyBorder="1"/>
    <xf numFmtId="165" fontId="2" fillId="0" borderId="23" xfId="1" applyNumberFormat="1" applyFont="1" applyBorder="1"/>
    <xf numFmtId="0" fontId="19" fillId="0" borderId="22" xfId="0" applyFont="1" applyBorder="1" applyAlignment="1">
      <alignment horizontal="center" wrapText="1"/>
    </xf>
    <xf numFmtId="0" fontId="6" fillId="0" borderId="22" xfId="0" applyFont="1" applyBorder="1" applyAlignment="1">
      <alignment horizontal="center" wrapText="1"/>
    </xf>
    <xf numFmtId="165" fontId="3" fillId="0" borderId="23" xfId="1" applyNumberFormat="1" applyFont="1" applyFill="1" applyBorder="1"/>
    <xf numFmtId="165" fontId="2" fillId="0" borderId="24" xfId="1" applyNumberFormat="1" applyFont="1" applyFill="1" applyBorder="1"/>
    <xf numFmtId="0" fontId="3" fillId="0" borderId="12" xfId="0" applyFont="1" applyBorder="1"/>
    <xf numFmtId="167" fontId="3" fillId="0" borderId="13" xfId="5" applyNumberFormat="1" applyFont="1" applyFill="1" applyBorder="1"/>
    <xf numFmtId="0" fontId="2" fillId="0" borderId="13" xfId="0" applyFont="1" applyFill="1" applyBorder="1"/>
    <xf numFmtId="165" fontId="3" fillId="0" borderId="25" xfId="1" applyNumberFormat="1" applyFont="1" applyFill="1" applyBorder="1"/>
    <xf numFmtId="170" fontId="2" fillId="0" borderId="13" xfId="0" applyNumberFormat="1" applyFont="1" applyFill="1" applyBorder="1"/>
    <xf numFmtId="165" fontId="3" fillId="0" borderId="26" xfId="1" applyNumberFormat="1" applyFont="1" applyFill="1" applyBorder="1"/>
    <xf numFmtId="165" fontId="3" fillId="2" borderId="2" xfId="1" applyNumberFormat="1" applyFont="1" applyFill="1" applyBorder="1"/>
    <xf numFmtId="9" fontId="13" fillId="0" borderId="0" xfId="4" applyFont="1" applyBorder="1"/>
    <xf numFmtId="165" fontId="2" fillId="0" borderId="27" xfId="1" applyNumberFormat="1" applyFont="1" applyFill="1" applyBorder="1"/>
    <xf numFmtId="165" fontId="2" fillId="0" borderId="0" xfId="1"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6" fillId="0" borderId="0" xfId="0" applyFont="1" applyAlignment="1">
      <alignment horizontal="left" wrapText="1"/>
    </xf>
    <xf numFmtId="0" fontId="10" fillId="0" borderId="0" xfId="0" applyFont="1" applyAlignment="1">
      <alignment horizontal="left"/>
    </xf>
    <xf numFmtId="0" fontId="6" fillId="0" borderId="2" xfId="0" applyFont="1" applyBorder="1" applyAlignment="1">
      <alignment horizontal="left" vertical="center"/>
    </xf>
    <xf numFmtId="0" fontId="2" fillId="0" borderId="8" xfId="0" applyFont="1" applyBorder="1" applyAlignment="1">
      <alignment horizontal="center"/>
    </xf>
    <xf numFmtId="0" fontId="2" fillId="0" borderId="1" xfId="0" applyFont="1" applyBorder="1" applyAlignment="1">
      <alignment horizontal="center"/>
    </xf>
    <xf numFmtId="0" fontId="7" fillId="0" borderId="9" xfId="0" applyFont="1" applyBorder="1" applyAlignment="1">
      <alignment horizontal="left" vertical="center"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3" fillId="0" borderId="8" xfId="0" applyFont="1" applyBorder="1" applyAlignment="1">
      <alignment horizontal="left" wrapText="1"/>
    </xf>
    <xf numFmtId="0" fontId="3" fillId="0" borderId="17" xfId="0" applyFont="1" applyBorder="1" applyAlignment="1">
      <alignment horizontal="left" wrapText="1"/>
    </xf>
    <xf numFmtId="0" fontId="3" fillId="0" borderId="1" xfId="0" applyFont="1" applyBorder="1" applyAlignment="1">
      <alignment horizontal="left" wrapText="1"/>
    </xf>
    <xf numFmtId="0" fontId="6" fillId="0" borderId="2" xfId="0" applyFont="1" applyBorder="1" applyAlignment="1">
      <alignment horizontal="center"/>
    </xf>
    <xf numFmtId="0" fontId="6" fillId="0" borderId="8" xfId="0" applyFont="1" applyBorder="1" applyAlignment="1">
      <alignment horizontal="center"/>
    </xf>
    <xf numFmtId="0" fontId="6" fillId="0" borderId="17" xfId="0" applyFont="1" applyBorder="1" applyAlignment="1">
      <alignment horizontal="center"/>
    </xf>
    <xf numFmtId="0" fontId="6" fillId="0" borderId="1" xfId="0" applyFont="1" applyBorder="1" applyAlignment="1">
      <alignment horizontal="center"/>
    </xf>
    <xf numFmtId="0" fontId="2" fillId="2" borderId="8" xfId="0" applyFont="1" applyFill="1" applyBorder="1" applyAlignment="1">
      <alignment horizontal="left" wrapText="1"/>
    </xf>
    <xf numFmtId="0" fontId="2" fillId="2" borderId="17" xfId="0" applyFont="1" applyFill="1" applyBorder="1" applyAlignment="1">
      <alignment horizontal="left" wrapText="1"/>
    </xf>
    <xf numFmtId="0" fontId="2" fillId="2" borderId="1" xfId="0" applyFont="1" applyFill="1" applyBorder="1" applyAlignment="1">
      <alignment horizontal="left" wrapText="1"/>
    </xf>
  </cellXfs>
  <cellStyles count="9">
    <cellStyle name="Comma" xfId="5" builtinId="3"/>
    <cellStyle name="Comma 2" xfId="7"/>
    <cellStyle name="Currency" xfId="1" builtinId="4"/>
    <cellStyle name="Normal" xfId="0" builtinId="0"/>
    <cellStyle name="Normal 2" xfId="2"/>
    <cellStyle name="Normal 3" xfId="6"/>
    <cellStyle name="Percent" xfId="4" builtinId="5"/>
    <cellStyle name="Percent 2" xfId="3"/>
    <cellStyle name="Percent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552450" y="4371974"/>
          <a:ext cx="164115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Non-interval metered customers are billed throughout the month and consumption is allocated between months based on the number of days in each month in the billing period. The consumption for each month is billed at the 1st estimate rate for that month.</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Interval metered customers are billed for the calendar month in the middle of the next month. Consumption is for a single month and the actual GA rate is known at the time of billing and used to bill GA.</a:t>
          </a:r>
        </a:p>
        <a:p>
          <a:endParaRPr lang="en-CA" sz="1100" baseline="0"/>
        </a:p>
        <a:p>
          <a:r>
            <a:rPr lang="en-CA" sz="1100" baseline="0"/>
            <a:t>Limitations of PowerStream's billing system calcualtion of unbilled amounts will lead to significant timing differences between the GA revenue booked in the year versusthat shown in the GA Workform. Please see the attached note for a detailed discussion. </a:t>
          </a:r>
        </a:p>
        <a:p>
          <a:endParaRPr lang="en-CA" sz="1100"/>
        </a:p>
      </xdr:txBody>
    </xdr:sp>
    <xdr:clientData/>
  </xdr:twoCellAnchor>
  <xdr:twoCellAnchor>
    <xdr:from>
      <xdr:col>1</xdr:col>
      <xdr:colOff>38100</xdr:colOff>
      <xdr:row>112</xdr:row>
      <xdr:rowOff>123825</xdr:rowOff>
    </xdr:from>
    <xdr:to>
      <xdr:col>8</xdr:col>
      <xdr:colOff>0</xdr:colOff>
      <xdr:row>124</xdr:row>
      <xdr:rowOff>0</xdr:rowOff>
    </xdr:to>
    <xdr:sp macro="" textlink="">
      <xdr:nvSpPr>
        <xdr:cNvPr id="3" name="TextBox 2"/>
        <xdr:cNvSpPr txBox="1"/>
      </xdr:nvSpPr>
      <xdr:spPr>
        <a:xfrm>
          <a:off x="533400" y="27841575"/>
          <a:ext cx="163734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topLeftCell="A22" zoomScaleNormal="100" zoomScaleSheetLayoutView="85" workbookViewId="0">
      <selection activeCell="C52" sqref="C52"/>
    </sheetView>
  </sheetViews>
  <sheetFormatPr defaultColWidth="9.109375" defaultRowHeight="15" x14ac:dyDescent="0.25"/>
  <cols>
    <col min="1" max="1" width="5.5546875" style="37" customWidth="1"/>
    <col min="2" max="2" width="16.109375" style="76" customWidth="1"/>
    <col min="3" max="3" width="164.5546875" style="35" customWidth="1"/>
    <col min="4" max="16384" width="9.109375" style="35"/>
  </cols>
  <sheetData>
    <row r="1" spans="1:3" ht="15.6" x14ac:dyDescent="0.25">
      <c r="A1" s="38" t="s">
        <v>128</v>
      </c>
    </row>
    <row r="3" spans="1:3" ht="15.6" x14ac:dyDescent="0.25">
      <c r="A3" s="39" t="s">
        <v>31</v>
      </c>
    </row>
    <row r="4" spans="1:3" ht="34.5" customHeight="1" x14ac:dyDescent="0.25">
      <c r="A4" s="168" t="s">
        <v>87</v>
      </c>
      <c r="B4" s="168"/>
      <c r="C4" s="168"/>
    </row>
    <row r="6" spans="1:3" ht="15.6" x14ac:dyDescent="0.25">
      <c r="A6" s="39" t="s">
        <v>50</v>
      </c>
    </row>
    <row r="7" spans="1:3" x14ac:dyDescent="0.25">
      <c r="A7" s="37" t="s">
        <v>51</v>
      </c>
    </row>
    <row r="8" spans="1:3" ht="33" customHeight="1" x14ac:dyDescent="0.25">
      <c r="A8" s="169" t="s">
        <v>88</v>
      </c>
      <c r="B8" s="169"/>
      <c r="C8" s="169"/>
    </row>
    <row r="10" spans="1:3" x14ac:dyDescent="0.25">
      <c r="A10" s="37">
        <v>1</v>
      </c>
      <c r="B10" s="171" t="s">
        <v>39</v>
      </c>
      <c r="C10" s="171"/>
    </row>
    <row r="11" spans="1:3" x14ac:dyDescent="0.25">
      <c r="B11" s="83"/>
      <c r="C11" s="83"/>
    </row>
    <row r="13" spans="1:3" ht="31.5" customHeight="1" x14ac:dyDescent="0.25">
      <c r="A13" s="37">
        <v>2</v>
      </c>
      <c r="B13" s="168" t="s">
        <v>89</v>
      </c>
      <c r="C13" s="168"/>
    </row>
    <row r="14" spans="1:3" x14ac:dyDescent="0.25">
      <c r="B14" s="59"/>
      <c r="C14" s="59"/>
    </row>
    <row r="16" spans="1:3" x14ac:dyDescent="0.25">
      <c r="A16" s="37">
        <v>3</v>
      </c>
      <c r="B16" s="170" t="s">
        <v>113</v>
      </c>
      <c r="C16" s="170"/>
    </row>
    <row r="17" spans="1:26" ht="32.25" customHeight="1" x14ac:dyDescent="0.25">
      <c r="B17" s="168" t="s">
        <v>123</v>
      </c>
      <c r="C17" s="168"/>
    </row>
    <row r="18" spans="1:26" ht="63" customHeight="1" x14ac:dyDescent="0.25">
      <c r="B18" s="168" t="s">
        <v>144</v>
      </c>
      <c r="C18" s="168"/>
      <c r="D18" s="40"/>
      <c r="E18" s="36"/>
      <c r="F18" s="36"/>
      <c r="G18" s="36"/>
      <c r="H18" s="36"/>
      <c r="I18" s="36"/>
      <c r="J18" s="36"/>
      <c r="K18" s="36"/>
      <c r="L18" s="36"/>
      <c r="M18" s="36"/>
      <c r="N18" s="36"/>
      <c r="O18" s="36"/>
      <c r="P18" s="36"/>
      <c r="Q18" s="36"/>
      <c r="R18" s="36"/>
      <c r="S18" s="36"/>
      <c r="T18" s="36"/>
      <c r="U18" s="36"/>
      <c r="V18" s="36"/>
      <c r="W18" s="36"/>
      <c r="X18" s="36"/>
      <c r="Y18" s="36"/>
      <c r="Z18" s="36"/>
    </row>
    <row r="19" spans="1:26" ht="30" customHeight="1" x14ac:dyDescent="0.25">
      <c r="B19" s="168" t="s">
        <v>124</v>
      </c>
      <c r="C19" s="168"/>
      <c r="D19" s="40"/>
      <c r="E19" s="36"/>
      <c r="F19" s="36"/>
      <c r="G19" s="36"/>
      <c r="H19" s="36"/>
      <c r="I19" s="36"/>
      <c r="J19" s="36"/>
      <c r="K19" s="36"/>
      <c r="L19" s="36"/>
      <c r="M19" s="36"/>
      <c r="N19" s="36"/>
      <c r="O19" s="36"/>
      <c r="P19" s="36"/>
      <c r="Q19" s="36"/>
      <c r="R19" s="36"/>
      <c r="S19" s="36"/>
      <c r="T19" s="36"/>
      <c r="U19" s="36"/>
      <c r="V19" s="36"/>
      <c r="W19" s="36"/>
      <c r="X19" s="36"/>
      <c r="Y19" s="36"/>
      <c r="Z19" s="36"/>
    </row>
    <row r="20" spans="1:26" x14ac:dyDescent="0.25">
      <c r="B20" s="80" t="s">
        <v>46</v>
      </c>
    </row>
    <row r="21" spans="1:26" x14ac:dyDescent="0.25">
      <c r="B21" s="80"/>
    </row>
    <row r="22" spans="1:26" x14ac:dyDescent="0.25">
      <c r="B22" s="78"/>
    </row>
    <row r="23" spans="1:26" x14ac:dyDescent="0.25">
      <c r="A23" s="37">
        <v>4</v>
      </c>
      <c r="B23" s="170" t="s">
        <v>114</v>
      </c>
      <c r="C23" s="170"/>
    </row>
    <row r="24" spans="1:26" ht="35.25" customHeight="1" x14ac:dyDescent="0.25">
      <c r="B24" s="168" t="s">
        <v>129</v>
      </c>
      <c r="C24" s="168"/>
    </row>
    <row r="25" spans="1:26" x14ac:dyDescent="0.25">
      <c r="B25" s="85"/>
      <c r="C25" s="85"/>
    </row>
    <row r="26" spans="1:26" ht="62.25" customHeight="1" x14ac:dyDescent="0.25">
      <c r="B26" s="168" t="s">
        <v>115</v>
      </c>
      <c r="C26" s="168"/>
    </row>
    <row r="27" spans="1:26" ht="65.25" customHeight="1" x14ac:dyDescent="0.25">
      <c r="B27" s="168" t="s">
        <v>131</v>
      </c>
      <c r="C27" s="168"/>
    </row>
    <row r="28" spans="1:26" ht="31.5" customHeight="1" x14ac:dyDescent="0.25">
      <c r="B28" s="168" t="s">
        <v>130</v>
      </c>
      <c r="C28" s="168"/>
    </row>
    <row r="29" spans="1:26" ht="30" customHeight="1" x14ac:dyDescent="0.25">
      <c r="B29" s="168" t="s">
        <v>132</v>
      </c>
      <c r="C29" s="168"/>
    </row>
    <row r="30" spans="1:26" x14ac:dyDescent="0.25">
      <c r="B30" s="85"/>
      <c r="C30" s="85"/>
    </row>
    <row r="31" spans="1:26" ht="47.25" customHeight="1" x14ac:dyDescent="0.25">
      <c r="B31" s="86" t="s">
        <v>116</v>
      </c>
      <c r="C31" s="36" t="s">
        <v>90</v>
      </c>
    </row>
    <row r="32" spans="1:26" ht="33.75" customHeight="1" x14ac:dyDescent="0.25">
      <c r="B32" s="86" t="s">
        <v>118</v>
      </c>
      <c r="C32" s="36" t="s">
        <v>117</v>
      </c>
    </row>
    <row r="33" spans="1:3" ht="15.6" x14ac:dyDescent="0.25">
      <c r="B33" s="86" t="s">
        <v>121</v>
      </c>
      <c r="C33" s="36" t="s">
        <v>119</v>
      </c>
    </row>
    <row r="34" spans="1:3" ht="15.6" x14ac:dyDescent="0.25">
      <c r="B34" s="87" t="s">
        <v>122</v>
      </c>
      <c r="C34" s="77" t="s">
        <v>120</v>
      </c>
    </row>
    <row r="35" spans="1:3" ht="15.6" x14ac:dyDescent="0.3">
      <c r="B35" s="82"/>
      <c r="C35" s="77"/>
    </row>
    <row r="37" spans="1:3" ht="29.25" customHeight="1" x14ac:dyDescent="0.25">
      <c r="A37" s="37">
        <v>5</v>
      </c>
      <c r="B37" s="168" t="s">
        <v>133</v>
      </c>
      <c r="C37" s="168"/>
    </row>
    <row r="38" spans="1:3" x14ac:dyDescent="0.25">
      <c r="B38" s="83"/>
      <c r="C38" s="83"/>
    </row>
    <row r="40" spans="1:3" x14ac:dyDescent="0.25">
      <c r="A40" s="37">
        <v>6</v>
      </c>
      <c r="B40" s="84" t="s">
        <v>125</v>
      </c>
    </row>
    <row r="41" spans="1:3" ht="30" customHeight="1" x14ac:dyDescent="0.25">
      <c r="B41" s="168" t="s">
        <v>126</v>
      </c>
      <c r="C41" s="168"/>
    </row>
    <row r="42" spans="1:3" ht="30" customHeight="1" x14ac:dyDescent="0.25">
      <c r="B42" s="168" t="s">
        <v>91</v>
      </c>
      <c r="C42" s="168"/>
    </row>
    <row r="43" spans="1:3" x14ac:dyDescent="0.25">
      <c r="B43" s="59"/>
      <c r="C43" s="59"/>
    </row>
    <row r="44" spans="1:3" x14ac:dyDescent="0.25">
      <c r="B44" s="79" t="s">
        <v>92</v>
      </c>
    </row>
    <row r="45" spans="1:3" x14ac:dyDescent="0.25">
      <c r="B45" s="88" t="s">
        <v>93</v>
      </c>
      <c r="C45" s="36" t="s">
        <v>94</v>
      </c>
    </row>
    <row r="46" spans="1:3" ht="30.6" x14ac:dyDescent="0.25">
      <c r="B46" s="88"/>
      <c r="C46" s="36" t="s">
        <v>134</v>
      </c>
    </row>
    <row r="47" spans="1:3" x14ac:dyDescent="0.25">
      <c r="B47" s="88"/>
      <c r="C47" s="35" t="s">
        <v>95</v>
      </c>
    </row>
    <row r="48" spans="1:3" x14ac:dyDescent="0.25">
      <c r="B48" s="88"/>
      <c r="C48" s="35" t="s">
        <v>96</v>
      </c>
    </row>
    <row r="49" spans="2:3" x14ac:dyDescent="0.25">
      <c r="B49" s="89" t="s">
        <v>99</v>
      </c>
      <c r="C49" s="35" t="s">
        <v>98</v>
      </c>
    </row>
    <row r="50" spans="2:3" ht="18" customHeight="1" x14ac:dyDescent="0.25">
      <c r="B50" s="89"/>
      <c r="C50" s="36" t="s">
        <v>97</v>
      </c>
    </row>
    <row r="51" spans="2:3" x14ac:dyDescent="0.25">
      <c r="B51" s="89"/>
      <c r="C51" s="35" t="s">
        <v>100</v>
      </c>
    </row>
    <row r="52" spans="2:3" x14ac:dyDescent="0.25">
      <c r="B52" s="89"/>
      <c r="C52" s="35" t="s">
        <v>101</v>
      </c>
    </row>
    <row r="53" spans="2:3" x14ac:dyDescent="0.25">
      <c r="B53" s="89" t="s">
        <v>103</v>
      </c>
      <c r="C53" s="35" t="s">
        <v>102</v>
      </c>
    </row>
    <row r="54" spans="2:3" ht="45" x14ac:dyDescent="0.25">
      <c r="B54" s="89"/>
      <c r="C54" s="59" t="s">
        <v>104</v>
      </c>
    </row>
    <row r="55" spans="2:3" x14ac:dyDescent="0.25">
      <c r="B55" s="89"/>
      <c r="C55" s="35" t="s">
        <v>105</v>
      </c>
    </row>
    <row r="56" spans="2:3" x14ac:dyDescent="0.25">
      <c r="B56" s="89"/>
      <c r="C56" s="35" t="s">
        <v>135</v>
      </c>
    </row>
    <row r="57" spans="2:3" x14ac:dyDescent="0.25">
      <c r="B57" s="89" t="s">
        <v>107</v>
      </c>
      <c r="C57" s="35" t="s">
        <v>106</v>
      </c>
    </row>
    <row r="58" spans="2:3" ht="61.5" customHeight="1" x14ac:dyDescent="0.25">
      <c r="B58" s="89"/>
      <c r="C58" s="59" t="s">
        <v>145</v>
      </c>
    </row>
    <row r="59" spans="2:3" x14ac:dyDescent="0.25">
      <c r="B59" s="89" t="s">
        <v>109</v>
      </c>
      <c r="C59" s="35" t="s">
        <v>108</v>
      </c>
    </row>
    <row r="60" spans="2:3" ht="30" x14ac:dyDescent="0.25">
      <c r="B60" s="89"/>
      <c r="C60" s="59" t="s">
        <v>110</v>
      </c>
    </row>
    <row r="61" spans="2:3" x14ac:dyDescent="0.25">
      <c r="B61" s="89" t="s">
        <v>111</v>
      </c>
      <c r="C61" s="59" t="s">
        <v>136</v>
      </c>
    </row>
    <row r="62" spans="2:3" ht="30" x14ac:dyDescent="0.25">
      <c r="B62" s="89"/>
      <c r="C62" s="85" t="s">
        <v>137</v>
      </c>
    </row>
    <row r="63" spans="2:3" x14ac:dyDescent="0.25">
      <c r="B63" s="81"/>
      <c r="C63" s="59"/>
    </row>
    <row r="65" spans="1:3" ht="30.75" customHeight="1" x14ac:dyDescent="0.25">
      <c r="A65" s="37">
        <v>7</v>
      </c>
      <c r="B65" s="168" t="s">
        <v>138</v>
      </c>
      <c r="C65" s="168"/>
    </row>
    <row r="66" spans="1:3" x14ac:dyDescent="0.25">
      <c r="B66" s="59"/>
      <c r="C66" s="59"/>
    </row>
    <row r="67" spans="1:3" ht="15.75" customHeight="1" x14ac:dyDescent="0.25">
      <c r="B67" s="171" t="s">
        <v>112</v>
      </c>
      <c r="C67" s="171"/>
    </row>
  </sheetData>
  <mergeCells count="19">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 ref="A4:C4"/>
    <mergeCell ref="A8:C8"/>
    <mergeCell ref="B13:C13"/>
    <mergeCell ref="B16:C16"/>
    <mergeCell ref="B10:C10"/>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0"/>
  <sheetViews>
    <sheetView tabSelected="1" topLeftCell="A87" zoomScale="75" zoomScaleNormal="75" zoomScaleSheetLayoutView="100" workbookViewId="0">
      <selection activeCell="C95" sqref="C95"/>
    </sheetView>
  </sheetViews>
  <sheetFormatPr defaultColWidth="9.109375" defaultRowHeight="13.8" x14ac:dyDescent="0.25"/>
  <cols>
    <col min="1" max="1" width="7.44140625" style="1" customWidth="1"/>
    <col min="2" max="2" width="57.33203125" style="1" customWidth="1"/>
    <col min="3" max="3" width="18.88671875" style="1" customWidth="1"/>
    <col min="4" max="4" width="16.5546875" style="1" customWidth="1"/>
    <col min="5" max="5" width="15.6640625" style="1" customWidth="1"/>
    <col min="6" max="6" width="16.5546875" style="1" customWidth="1"/>
    <col min="7" max="7" width="18.33203125" style="1" bestFit="1" customWidth="1"/>
    <col min="8" max="8" width="20.33203125" style="1" bestFit="1" customWidth="1"/>
    <col min="9" max="9" width="13" style="1" customWidth="1"/>
    <col min="10" max="10" width="16.44140625" style="1" customWidth="1"/>
    <col min="11" max="11" width="15.5546875" style="1" bestFit="1" customWidth="1"/>
    <col min="12" max="12" width="14.109375" style="27" customWidth="1"/>
    <col min="13" max="13" width="17.44140625" style="27" bestFit="1" customWidth="1"/>
    <col min="14" max="14" width="14.109375" style="27" customWidth="1"/>
    <col min="15" max="15" width="11.88671875" style="1" customWidth="1"/>
    <col min="16" max="16" width="10.6640625" style="1" customWidth="1"/>
    <col min="17" max="17" width="10.33203125" style="1" customWidth="1"/>
    <col min="18" max="18" width="10.6640625" style="1" customWidth="1"/>
    <col min="19" max="19" width="10.5546875" style="1" customWidth="1"/>
    <col min="20" max="20" width="11" style="1" customWidth="1"/>
    <col min="21" max="21" width="13" style="1" customWidth="1"/>
    <col min="22" max="22" width="10.88671875" style="1" customWidth="1"/>
    <col min="23" max="23" width="11.33203125" style="1" customWidth="1"/>
    <col min="24" max="16384" width="9.109375" style="1"/>
  </cols>
  <sheetData>
    <row r="1" spans="1:25" x14ac:dyDescent="0.25">
      <c r="A1" s="42" t="s">
        <v>52</v>
      </c>
      <c r="B1" s="4"/>
      <c r="C1" s="42"/>
    </row>
    <row r="2" spans="1:25" x14ac:dyDescent="0.25">
      <c r="A2" s="4"/>
      <c r="B2" s="4"/>
      <c r="C2" s="4"/>
    </row>
    <row r="3" spans="1:25" x14ac:dyDescent="0.25">
      <c r="A3" s="4"/>
      <c r="B3" s="4" t="s">
        <v>32</v>
      </c>
      <c r="C3" s="23"/>
      <c r="D3" s="4"/>
      <c r="E3" s="4"/>
      <c r="F3" s="4"/>
      <c r="Y3" s="1">
        <v>2014</v>
      </c>
    </row>
    <row r="4" spans="1:25" x14ac:dyDescent="0.25">
      <c r="A4" s="4"/>
      <c r="B4" s="4" t="s">
        <v>63</v>
      </c>
      <c r="C4" s="50"/>
      <c r="D4" s="4"/>
      <c r="E4" s="4"/>
      <c r="F4" s="4"/>
    </row>
    <row r="5" spans="1:25" x14ac:dyDescent="0.25">
      <c r="A5" s="4"/>
      <c r="B5" s="14"/>
      <c r="C5" s="14"/>
      <c r="D5" s="4"/>
      <c r="E5" s="4"/>
      <c r="F5" s="4"/>
      <c r="Y5" s="1">
        <v>2015</v>
      </c>
    </row>
    <row r="6" spans="1:25" x14ac:dyDescent="0.25">
      <c r="A6" s="4" t="s">
        <v>33</v>
      </c>
      <c r="B6" s="14" t="s">
        <v>146</v>
      </c>
      <c r="C6" s="24">
        <v>2017</v>
      </c>
      <c r="D6" s="4"/>
      <c r="E6" s="4"/>
      <c r="F6" s="4"/>
      <c r="Y6" s="1">
        <v>2016</v>
      </c>
    </row>
    <row r="7" spans="1:25" x14ac:dyDescent="0.25">
      <c r="A7" s="4"/>
      <c r="B7" s="14"/>
      <c r="C7" s="14"/>
      <c r="D7" s="4"/>
      <c r="E7" s="4"/>
      <c r="F7" s="4"/>
    </row>
    <row r="8" spans="1:25" x14ac:dyDescent="0.25">
      <c r="A8" s="4"/>
      <c r="B8" s="14"/>
      <c r="C8" s="14"/>
      <c r="D8" s="4"/>
      <c r="E8" s="4"/>
      <c r="F8" s="4"/>
    </row>
    <row r="9" spans="1:25" x14ac:dyDescent="0.25">
      <c r="A9" s="4" t="s">
        <v>34</v>
      </c>
      <c r="B9" s="22" t="s">
        <v>85</v>
      </c>
      <c r="C9" s="21"/>
      <c r="D9" s="21"/>
      <c r="E9" s="21"/>
      <c r="F9" s="21"/>
      <c r="I9" s="74"/>
      <c r="J9" s="74"/>
      <c r="K9" s="74"/>
      <c r="L9" s="117"/>
      <c r="M9" s="117"/>
      <c r="N9" s="117"/>
      <c r="O9" s="74"/>
      <c r="P9" s="74"/>
      <c r="Q9" s="74"/>
      <c r="R9" s="74"/>
      <c r="S9" s="74"/>
      <c r="T9" s="74"/>
    </row>
    <row r="10" spans="1:25" x14ac:dyDescent="0.25">
      <c r="A10" s="4"/>
      <c r="B10" s="172" t="s">
        <v>25</v>
      </c>
      <c r="C10" s="172"/>
      <c r="D10" s="24">
        <v>2017</v>
      </c>
      <c r="E10" s="24"/>
      <c r="F10" s="24"/>
      <c r="G10" s="173"/>
      <c r="H10" s="174"/>
      <c r="I10" s="74"/>
      <c r="J10" s="74"/>
      <c r="K10" s="74"/>
      <c r="L10" s="117"/>
      <c r="M10" s="117"/>
      <c r="N10" s="117"/>
      <c r="O10" s="74"/>
      <c r="P10" s="74"/>
      <c r="Q10" s="74"/>
      <c r="R10" s="74"/>
      <c r="S10" s="74"/>
      <c r="T10" s="74"/>
    </row>
    <row r="11" spans="1:25" ht="14.4" thickBot="1" x14ac:dyDescent="0.3">
      <c r="A11" s="4"/>
      <c r="B11" s="5" t="s">
        <v>3</v>
      </c>
      <c r="C11" s="5" t="s">
        <v>2</v>
      </c>
      <c r="D11" s="103">
        <f>D12+D13</f>
        <v>8207774785.6679993</v>
      </c>
      <c r="E11" s="103">
        <f>E12+E13</f>
        <v>0</v>
      </c>
      <c r="F11" s="103">
        <f>F12+F13</f>
        <v>0</v>
      </c>
      <c r="G11" s="6" t="s">
        <v>0</v>
      </c>
      <c r="H11" s="7">
        <v>1</v>
      </c>
      <c r="I11" s="74"/>
      <c r="J11" s="74"/>
      <c r="K11" s="74"/>
      <c r="L11" s="117"/>
      <c r="M11" s="117"/>
      <c r="N11" s="117"/>
      <c r="O11" s="74"/>
      <c r="P11" s="74"/>
      <c r="Q11" s="74"/>
      <c r="R11" s="74"/>
      <c r="S11" s="74"/>
      <c r="T11" s="74"/>
    </row>
    <row r="12" spans="1:25" x14ac:dyDescent="0.25">
      <c r="B12" s="5" t="s">
        <v>7</v>
      </c>
      <c r="C12" s="5" t="s">
        <v>1</v>
      </c>
      <c r="D12" s="104">
        <v>3673621964.8999996</v>
      </c>
      <c r="E12" s="104"/>
      <c r="F12" s="104"/>
      <c r="G12" s="6" t="s">
        <v>0</v>
      </c>
      <c r="H12" s="8">
        <f>IFERROR(D12/$D$11,0)</f>
        <v>0.44757830969176837</v>
      </c>
    </row>
    <row r="13" spans="1:25" ht="14.4" thickBot="1" x14ac:dyDescent="0.3">
      <c r="B13" s="5" t="s">
        <v>8</v>
      </c>
      <c r="C13" s="5" t="s">
        <v>6</v>
      </c>
      <c r="D13" s="103">
        <f>D14+D15</f>
        <v>4534152820.7679996</v>
      </c>
      <c r="E13" s="103">
        <f>E14+E15</f>
        <v>0</v>
      </c>
      <c r="F13" s="103">
        <f>F14+F15</f>
        <v>0</v>
      </c>
      <c r="G13" s="6" t="s">
        <v>0</v>
      </c>
      <c r="H13" s="8">
        <f>IFERROR(D13/$D$11,0)</f>
        <v>0.55242169030823163</v>
      </c>
    </row>
    <row r="14" spans="1:25" x14ac:dyDescent="0.25">
      <c r="B14" s="5" t="s">
        <v>9</v>
      </c>
      <c r="C14" s="5" t="s">
        <v>4</v>
      </c>
      <c r="D14" s="104">
        <v>802973439.48548925</v>
      </c>
      <c r="E14" s="104"/>
      <c r="F14" s="104"/>
      <c r="G14" s="6" t="s">
        <v>0</v>
      </c>
      <c r="H14" s="8">
        <f>IFERROR(D14/$D$11,0)</f>
        <v>9.7830832406318069E-2</v>
      </c>
    </row>
    <row r="15" spans="1:25" x14ac:dyDescent="0.25">
      <c r="B15" s="5" t="s">
        <v>64</v>
      </c>
      <c r="C15" s="5" t="s">
        <v>5</v>
      </c>
      <c r="D15" s="105">
        <v>3731179381.2825103</v>
      </c>
      <c r="E15" s="105"/>
      <c r="F15" s="105"/>
      <c r="G15" s="6" t="s">
        <v>0</v>
      </c>
      <c r="H15" s="8">
        <f>IFERROR(D15/$D$11,0)</f>
        <v>0.45459085790191356</v>
      </c>
    </row>
    <row r="16" spans="1:25" ht="34.5" customHeight="1" x14ac:dyDescent="0.25">
      <c r="B16" s="175" t="s">
        <v>80</v>
      </c>
      <c r="C16" s="175"/>
      <c r="D16" s="175"/>
      <c r="E16" s="175"/>
      <c r="F16" s="175"/>
      <c r="G16" s="175"/>
      <c r="H16" s="175"/>
    </row>
    <row r="17" spans="1:15" x14ac:dyDescent="0.25">
      <c r="D17" s="33"/>
      <c r="E17" s="33"/>
      <c r="F17" s="33"/>
      <c r="G17" s="33"/>
    </row>
    <row r="18" spans="1:15" x14ac:dyDescent="0.25">
      <c r="A18" s="1" t="s">
        <v>35</v>
      </c>
      <c r="B18" s="3" t="s">
        <v>43</v>
      </c>
    </row>
    <row r="19" spans="1:15" x14ac:dyDescent="0.25">
      <c r="B19" s="3"/>
    </row>
    <row r="20" spans="1:15" x14ac:dyDescent="0.25">
      <c r="B20" s="2" t="s">
        <v>22</v>
      </c>
      <c r="C20" s="47" t="s">
        <v>186</v>
      </c>
      <c r="E20" s="74"/>
      <c r="F20" s="33"/>
      <c r="G20" s="33"/>
      <c r="H20" s="33"/>
      <c r="I20" s="33"/>
      <c r="J20" s="33"/>
      <c r="K20" s="33"/>
    </row>
    <row r="21" spans="1:15" x14ac:dyDescent="0.25">
      <c r="C21" s="1" t="s">
        <v>187</v>
      </c>
      <c r="E21" s="74"/>
      <c r="F21" s="33"/>
      <c r="G21" s="33"/>
      <c r="H21" s="33"/>
      <c r="I21" s="33"/>
      <c r="J21" s="33"/>
      <c r="K21" s="33"/>
    </row>
    <row r="22" spans="1:15" x14ac:dyDescent="0.25">
      <c r="B22" s="2" t="s">
        <v>44</v>
      </c>
    </row>
    <row r="23" spans="1:15" ht="15" customHeight="1" x14ac:dyDescent="0.25">
      <c r="B23" s="34"/>
      <c r="C23" s="34"/>
      <c r="D23" s="34"/>
      <c r="E23" s="34"/>
      <c r="F23" s="34"/>
      <c r="G23" s="34"/>
      <c r="H23" s="34"/>
    </row>
    <row r="24" spans="1:15" ht="15" customHeight="1" x14ac:dyDescent="0.25">
      <c r="B24" s="34"/>
      <c r="C24" s="34"/>
      <c r="D24" s="34"/>
      <c r="E24" s="34"/>
      <c r="F24" s="34"/>
      <c r="G24" s="34"/>
      <c r="H24" s="34"/>
    </row>
    <row r="25" spans="1:15" ht="15" customHeight="1" x14ac:dyDescent="0.25">
      <c r="B25" s="34"/>
      <c r="C25" s="34"/>
      <c r="D25" s="34"/>
      <c r="E25" s="34"/>
      <c r="F25" s="34"/>
      <c r="G25" s="34"/>
      <c r="H25" s="34"/>
    </row>
    <row r="26" spans="1:15" ht="15" customHeight="1" x14ac:dyDescent="0.25">
      <c r="B26" s="34"/>
      <c r="C26" s="34"/>
      <c r="D26" s="34"/>
      <c r="E26" s="34"/>
      <c r="F26" s="34"/>
      <c r="G26" s="34"/>
      <c r="H26" s="34"/>
    </row>
    <row r="27" spans="1:15" ht="14.25" customHeight="1" x14ac:dyDescent="0.25">
      <c r="B27" s="34"/>
      <c r="C27" s="34"/>
      <c r="D27" s="34"/>
      <c r="E27" s="34"/>
      <c r="F27" s="34"/>
      <c r="G27" s="34"/>
      <c r="H27" s="34"/>
    </row>
    <row r="28" spans="1:15" ht="14.25" customHeight="1" x14ac:dyDescent="0.25">
      <c r="B28" s="34"/>
      <c r="C28" s="34"/>
      <c r="D28" s="34"/>
      <c r="E28" s="34"/>
      <c r="F28" s="34"/>
      <c r="G28" s="34"/>
      <c r="H28" s="34"/>
    </row>
    <row r="29" spans="1:15" s="33" customFormat="1" ht="14.25" customHeight="1" x14ac:dyDescent="0.25">
      <c r="B29" s="34"/>
      <c r="C29" s="34"/>
      <c r="D29" s="34"/>
      <c r="E29" s="34"/>
      <c r="F29" s="34"/>
      <c r="G29" s="34"/>
      <c r="H29" s="34"/>
      <c r="L29" s="138"/>
      <c r="M29" s="138"/>
      <c r="N29" s="138"/>
    </row>
    <row r="31" spans="1:15" x14ac:dyDescent="0.25">
      <c r="A31" s="1" t="s">
        <v>36</v>
      </c>
      <c r="B31" s="42" t="s">
        <v>47</v>
      </c>
      <c r="C31" s="3"/>
    </row>
    <row r="32" spans="1:15" ht="14.4" thickBot="1" x14ac:dyDescent="0.3">
      <c r="B32" s="2" t="s">
        <v>25</v>
      </c>
      <c r="C32" s="92">
        <v>2017</v>
      </c>
      <c r="D32" s="74"/>
      <c r="E32" s="74"/>
      <c r="F32" s="75"/>
      <c r="G32" s="31"/>
      <c r="H32" s="31"/>
      <c r="I32" s="31"/>
      <c r="J32" s="31"/>
      <c r="K32" s="31"/>
      <c r="O32" s="3" t="s">
        <v>29</v>
      </c>
    </row>
    <row r="33" spans="2:24" s="9" customFormat="1" ht="67.5" customHeight="1" thickBot="1" x14ac:dyDescent="0.35">
      <c r="B33" s="109" t="s">
        <v>41</v>
      </c>
      <c r="C33" s="143" t="s">
        <v>147</v>
      </c>
      <c r="D33" s="144" t="s">
        <v>148</v>
      </c>
      <c r="E33" s="144" t="s">
        <v>86</v>
      </c>
      <c r="F33" s="139" t="s">
        <v>151</v>
      </c>
      <c r="G33" s="110" t="s">
        <v>185</v>
      </c>
      <c r="H33" s="110" t="s">
        <v>23</v>
      </c>
      <c r="I33" s="110" t="s">
        <v>53</v>
      </c>
      <c r="J33" s="110" t="s">
        <v>79</v>
      </c>
      <c r="K33" s="154" t="s">
        <v>81</v>
      </c>
      <c r="L33" s="126"/>
      <c r="M33" s="126"/>
      <c r="N33" s="126"/>
      <c r="O33" s="11"/>
      <c r="P33" s="177">
        <v>2017</v>
      </c>
      <c r="Q33" s="177"/>
      <c r="R33" s="177"/>
      <c r="S33" s="177">
        <v>2016</v>
      </c>
      <c r="T33" s="177"/>
      <c r="U33" s="177"/>
      <c r="V33" s="177">
        <v>2015</v>
      </c>
      <c r="W33" s="177"/>
      <c r="X33" s="177"/>
    </row>
    <row r="34" spans="2:24" s="9" customFormat="1" ht="14.4" thickBot="1" x14ac:dyDescent="0.3">
      <c r="B34" s="142"/>
      <c r="C34" s="111" t="s">
        <v>0</v>
      </c>
      <c r="D34" s="111" t="s">
        <v>0</v>
      </c>
      <c r="E34" s="111" t="s">
        <v>0</v>
      </c>
      <c r="F34" s="140" t="s">
        <v>0</v>
      </c>
      <c r="G34" s="141"/>
      <c r="H34" s="141"/>
      <c r="I34" s="141"/>
      <c r="J34" s="141"/>
      <c r="K34" s="155"/>
      <c r="L34" s="127"/>
      <c r="M34" s="127"/>
      <c r="N34" s="127"/>
      <c r="O34" s="11"/>
      <c r="P34" s="137"/>
      <c r="Q34" s="137"/>
      <c r="R34" s="137"/>
      <c r="S34" s="137"/>
      <c r="T34" s="137"/>
      <c r="U34" s="137"/>
      <c r="V34" s="137"/>
      <c r="W34" s="137"/>
      <c r="X34" s="137"/>
    </row>
    <row r="35" spans="2:24" s="9" customFormat="1" ht="27.6" x14ac:dyDescent="0.25">
      <c r="B35" s="12"/>
      <c r="C35" s="60" t="s">
        <v>42</v>
      </c>
      <c r="D35" s="60" t="s">
        <v>40</v>
      </c>
      <c r="E35" s="61" t="s">
        <v>56</v>
      </c>
      <c r="F35" s="61" t="s">
        <v>57</v>
      </c>
      <c r="G35" s="61" t="s">
        <v>58</v>
      </c>
      <c r="H35" s="62" t="s">
        <v>59</v>
      </c>
      <c r="I35" s="61" t="s">
        <v>60</v>
      </c>
      <c r="J35" s="62" t="s">
        <v>61</v>
      </c>
      <c r="K35" s="63" t="s">
        <v>62</v>
      </c>
      <c r="L35" s="135"/>
      <c r="M35" s="128"/>
      <c r="N35" s="128"/>
      <c r="O35" s="18" t="s">
        <v>30</v>
      </c>
      <c r="P35" s="93" t="s">
        <v>26</v>
      </c>
      <c r="Q35" s="93" t="s">
        <v>27</v>
      </c>
      <c r="R35" s="93" t="s">
        <v>28</v>
      </c>
      <c r="S35" s="93" t="s">
        <v>26</v>
      </c>
      <c r="T35" s="93" t="s">
        <v>27</v>
      </c>
      <c r="U35" s="93" t="s">
        <v>28</v>
      </c>
      <c r="V35" s="93" t="s">
        <v>26</v>
      </c>
      <c r="W35" s="93" t="s">
        <v>27</v>
      </c>
      <c r="X35" s="93" t="s">
        <v>28</v>
      </c>
    </row>
    <row r="36" spans="2:24" x14ac:dyDescent="0.25">
      <c r="B36" s="13" t="s">
        <v>188</v>
      </c>
      <c r="C36" s="90">
        <v>153986495.87399998</v>
      </c>
      <c r="D36" s="90">
        <v>179978188.06396499</v>
      </c>
      <c r="E36" s="57">
        <v>171712874.858821</v>
      </c>
      <c r="F36" s="46">
        <f>+C36+-D36+E36</f>
        <v>145721182.66885599</v>
      </c>
      <c r="G36" s="149">
        <f>+R36</f>
        <v>8.2269999999999996E-2</v>
      </c>
      <c r="H36" s="15">
        <f>F36*G36</f>
        <v>11988481.698166782</v>
      </c>
      <c r="I36" s="112">
        <f>+G36</f>
        <v>8.2269999999999996E-2</v>
      </c>
      <c r="J36" s="16">
        <f>F36*I36</f>
        <v>11988481.698166782</v>
      </c>
      <c r="K36" s="153">
        <f>+J36-H36</f>
        <v>0</v>
      </c>
      <c r="L36" s="130"/>
      <c r="M36" s="124"/>
      <c r="N36" s="124"/>
      <c r="O36" s="11" t="s">
        <v>10</v>
      </c>
      <c r="P36" s="19">
        <v>6.6869999999999999E-2</v>
      </c>
      <c r="Q36" s="19">
        <v>8.677E-2</v>
      </c>
      <c r="R36" s="19">
        <v>8.2269999999999996E-2</v>
      </c>
      <c r="S36" s="19">
        <v>8.4229999999999999E-2</v>
      </c>
      <c r="T36" s="19">
        <v>9.214E-2</v>
      </c>
      <c r="U36" s="19">
        <v>9.1789999999999997E-2</v>
      </c>
      <c r="V36" s="19">
        <v>5.5490000000000005E-2</v>
      </c>
      <c r="W36" s="19">
        <v>6.1609999999999998E-2</v>
      </c>
      <c r="X36" s="19">
        <v>5.0680000000000003E-2</v>
      </c>
    </row>
    <row r="37" spans="2:24" x14ac:dyDescent="0.25">
      <c r="B37" s="13" t="s">
        <v>149</v>
      </c>
      <c r="C37" s="90">
        <v>217315409.27857175</v>
      </c>
      <c r="D37" s="90">
        <v>222052625.58641556</v>
      </c>
      <c r="E37" s="57">
        <v>230811899.86242035</v>
      </c>
      <c r="F37" s="46">
        <f>+C37+-D37+E37</f>
        <v>226074683.55457655</v>
      </c>
      <c r="G37" s="149">
        <f>+P36</f>
        <v>6.6869999999999999E-2</v>
      </c>
      <c r="H37" s="15">
        <f>F37*G37</f>
        <v>15117614.089294534</v>
      </c>
      <c r="I37" s="112">
        <f>+I36</f>
        <v>8.2269999999999996E-2</v>
      </c>
      <c r="J37" s="16">
        <f>F37*I37</f>
        <v>18599164.216035012</v>
      </c>
      <c r="K37" s="153">
        <f>+J37-H37</f>
        <v>3481550.126740478</v>
      </c>
      <c r="L37" s="130"/>
      <c r="M37" s="124"/>
      <c r="O37" s="11" t="s">
        <v>11</v>
      </c>
      <c r="P37" s="20">
        <v>0.10559</v>
      </c>
      <c r="Q37" s="20">
        <v>8.43E-2</v>
      </c>
      <c r="R37" s="20">
        <v>8.6389999999999995E-2</v>
      </c>
      <c r="S37" s="20">
        <v>0.10384</v>
      </c>
      <c r="T37" s="20">
        <v>9.6780000000000005E-2</v>
      </c>
      <c r="U37" s="20">
        <v>9.851E-2</v>
      </c>
      <c r="V37" s="20">
        <v>6.9809999999999997E-2</v>
      </c>
      <c r="W37" s="20">
        <v>4.095E-2</v>
      </c>
      <c r="X37" s="20">
        <v>3.9609999999999999E-2</v>
      </c>
    </row>
    <row r="38" spans="2:24" x14ac:dyDescent="0.25">
      <c r="B38" s="106" t="s">
        <v>150</v>
      </c>
      <c r="C38" s="148">
        <f>SUM(C36:C37)</f>
        <v>371301905.15257174</v>
      </c>
      <c r="D38" s="148">
        <f>SUM(D36:D37)</f>
        <v>402030813.65038055</v>
      </c>
      <c r="E38" s="148">
        <f>SUM(E36:E37)</f>
        <v>402524774.72124135</v>
      </c>
      <c r="F38" s="107">
        <f t="shared" ref="F38:K38" si="0">SUM(F36:F37)</f>
        <v>371795866.22343254</v>
      </c>
      <c r="G38" s="149"/>
      <c r="H38" s="108">
        <f t="shared" si="0"/>
        <v>27106095.787461318</v>
      </c>
      <c r="I38" s="10"/>
      <c r="J38" s="108">
        <f t="shared" si="0"/>
        <v>30587645.914201796</v>
      </c>
      <c r="K38" s="156">
        <f t="shared" si="0"/>
        <v>3481550.126740478</v>
      </c>
      <c r="L38" s="133"/>
      <c r="M38" s="132"/>
      <c r="N38" s="124"/>
      <c r="O38" s="11" t="s">
        <v>12</v>
      </c>
      <c r="P38" s="20">
        <v>8.4089999999999998E-2</v>
      </c>
      <c r="Q38" s="20">
        <v>6.8860000000000005E-2</v>
      </c>
      <c r="R38" s="20">
        <v>7.1349999999999997E-2</v>
      </c>
      <c r="S38" s="20">
        <v>9.0219999999999995E-2</v>
      </c>
      <c r="T38" s="20">
        <v>0.10299</v>
      </c>
      <c r="U38" s="20">
        <v>0.1061</v>
      </c>
      <c r="V38" s="20">
        <v>3.6040000000000003E-2</v>
      </c>
      <c r="W38" s="20">
        <v>5.74E-2</v>
      </c>
      <c r="X38" s="20">
        <v>6.2899999999999998E-2</v>
      </c>
    </row>
    <row r="39" spans="2:24" x14ac:dyDescent="0.25">
      <c r="B39" s="13" t="s">
        <v>152</v>
      </c>
      <c r="C39" s="90">
        <v>165891257.49199998</v>
      </c>
      <c r="D39" s="90">
        <v>171712874.858821</v>
      </c>
      <c r="E39" s="57">
        <v>163070350.713447</v>
      </c>
      <c r="F39" s="46">
        <f>+C39+-D39+E39</f>
        <v>157248733.34662598</v>
      </c>
      <c r="G39" s="150">
        <f>+R37</f>
        <v>8.6389999999999995E-2</v>
      </c>
      <c r="H39" s="15">
        <f>F39*G39</f>
        <v>13584718.073815018</v>
      </c>
      <c r="I39" s="112">
        <f>+G39</f>
        <v>8.6389999999999995E-2</v>
      </c>
      <c r="J39" s="16">
        <f>F39*I39</f>
        <v>13584718.073815018</v>
      </c>
      <c r="K39" s="153">
        <f>+J39-H39</f>
        <v>0</v>
      </c>
      <c r="L39" s="130"/>
      <c r="M39" s="124"/>
      <c r="N39" s="124"/>
      <c r="O39" s="11" t="s">
        <v>13</v>
      </c>
      <c r="P39" s="20">
        <v>6.8739999999999996E-2</v>
      </c>
      <c r="Q39" s="20">
        <v>0.10218000000000001</v>
      </c>
      <c r="R39" s="20">
        <v>0.10778</v>
      </c>
      <c r="S39" s="20">
        <v>0.12114999999999999</v>
      </c>
      <c r="T39" s="20">
        <v>0.11176999999999999</v>
      </c>
      <c r="U39" s="20">
        <v>0.11132</v>
      </c>
      <c r="V39" s="20">
        <v>6.7049999999999998E-2</v>
      </c>
      <c r="W39" s="20">
        <v>9.2679999999999998E-2</v>
      </c>
      <c r="X39" s="20">
        <v>9.5590000000000008E-2</v>
      </c>
    </row>
    <row r="40" spans="2:24" x14ac:dyDescent="0.25">
      <c r="B40" s="13" t="s">
        <v>153</v>
      </c>
      <c r="C40" s="90">
        <v>202996677.13380897</v>
      </c>
      <c r="D40" s="90">
        <v>230811899.86242035</v>
      </c>
      <c r="E40" s="57">
        <v>196259913.29510823</v>
      </c>
      <c r="F40" s="46">
        <f>+C40+-D40+E40</f>
        <v>168444690.56649685</v>
      </c>
      <c r="G40" s="150">
        <f>+P37</f>
        <v>0.10559</v>
      </c>
      <c r="H40" s="15">
        <f>F40*G40</f>
        <v>17786074.876916401</v>
      </c>
      <c r="I40" s="112">
        <f>+I39</f>
        <v>8.6389999999999995E-2</v>
      </c>
      <c r="J40" s="16">
        <f>F40*I40</f>
        <v>14551936.818039661</v>
      </c>
      <c r="K40" s="153">
        <f>+J40-H40</f>
        <v>-3234138.0588767398</v>
      </c>
      <c r="L40" s="130"/>
      <c r="M40" s="124"/>
      <c r="N40" s="124"/>
      <c r="O40" s="11" t="s">
        <v>14</v>
      </c>
      <c r="P40" s="20">
        <v>0.10623</v>
      </c>
      <c r="Q40" s="20">
        <v>0.12776000000000001</v>
      </c>
      <c r="R40" s="20">
        <v>0.12307</v>
      </c>
      <c r="S40" s="20">
        <v>0.10405</v>
      </c>
      <c r="T40" s="20">
        <v>0.11493</v>
      </c>
      <c r="U40" s="20">
        <v>0.10749</v>
      </c>
      <c r="V40" s="20">
        <v>9.4159999999999994E-2</v>
      </c>
      <c r="W40" s="20">
        <v>9.7299999999999998E-2</v>
      </c>
      <c r="X40" s="20">
        <v>9.6680000000000002E-2</v>
      </c>
    </row>
    <row r="41" spans="2:24" x14ac:dyDescent="0.25">
      <c r="B41" s="106" t="s">
        <v>154</v>
      </c>
      <c r="C41" s="148">
        <f>SUM(C39:C40)</f>
        <v>368887934.62580895</v>
      </c>
      <c r="D41" s="148">
        <f>SUM(D39:D40)</f>
        <v>402524774.72124135</v>
      </c>
      <c r="E41" s="148">
        <f>SUM(E39:E40)</f>
        <v>359330264.00855523</v>
      </c>
      <c r="F41" s="107">
        <f t="shared" ref="F41" si="1">SUM(F39:F40)</f>
        <v>325693423.91312283</v>
      </c>
      <c r="G41" s="150"/>
      <c r="H41" s="108">
        <f t="shared" ref="H41" si="2">SUM(H39:H40)</f>
        <v>31370792.950731419</v>
      </c>
      <c r="I41" s="10"/>
      <c r="J41" s="108">
        <f t="shared" ref="J41:K41" si="3">SUM(J39:J40)</f>
        <v>28136654.891854681</v>
      </c>
      <c r="K41" s="156">
        <f t="shared" si="3"/>
        <v>-3234138.0588767398</v>
      </c>
      <c r="L41" s="133"/>
      <c r="M41" s="132"/>
      <c r="N41" s="134"/>
      <c r="O41" s="11" t="s">
        <v>15</v>
      </c>
      <c r="P41" s="20">
        <v>0.11953999999999999</v>
      </c>
      <c r="Q41" s="20">
        <v>0.12562999999999999</v>
      </c>
      <c r="R41" s="20">
        <v>0.11848</v>
      </c>
      <c r="S41" s="20">
        <v>0.11650000000000001</v>
      </c>
      <c r="T41" s="20">
        <v>9.3600000000000003E-2</v>
      </c>
      <c r="U41" s="20">
        <v>9.5449999999999993E-2</v>
      </c>
      <c r="V41" s="20">
        <v>9.2280000000000001E-2</v>
      </c>
      <c r="W41" s="20">
        <v>9.7680000000000003E-2</v>
      </c>
      <c r="X41" s="20">
        <v>9.5400000000000013E-2</v>
      </c>
    </row>
    <row r="42" spans="2:24" x14ac:dyDescent="0.25">
      <c r="B42" s="13" t="s">
        <v>155</v>
      </c>
      <c r="C42" s="90">
        <v>150111033.25099999</v>
      </c>
      <c r="D42" s="90">
        <v>163070350.713447</v>
      </c>
      <c r="E42" s="57">
        <v>179832353.27359</v>
      </c>
      <c r="F42" s="46">
        <f>+C42+-D42+E42</f>
        <v>166873035.81114298</v>
      </c>
      <c r="G42" s="150">
        <f>+R38</f>
        <v>7.1349999999999997E-2</v>
      </c>
      <c r="H42" s="15">
        <f>F42*G42</f>
        <v>11906391.105125051</v>
      </c>
      <c r="I42" s="112">
        <f>+G42</f>
        <v>7.1349999999999997E-2</v>
      </c>
      <c r="J42" s="16">
        <f>F42*I42</f>
        <v>11906391.105125051</v>
      </c>
      <c r="K42" s="153">
        <f>+J42-H42</f>
        <v>0</v>
      </c>
      <c r="L42" s="130"/>
      <c r="M42" s="124"/>
      <c r="N42" s="124"/>
      <c r="O42" s="11" t="s">
        <v>16</v>
      </c>
      <c r="P42" s="20">
        <v>0.10652</v>
      </c>
      <c r="Q42" s="20">
        <v>0.10197000000000001</v>
      </c>
      <c r="R42" s="20">
        <v>0.1128</v>
      </c>
      <c r="S42" s="20">
        <v>7.6670000000000002E-2</v>
      </c>
      <c r="T42" s="20">
        <v>8.412E-2</v>
      </c>
      <c r="U42" s="20">
        <v>8.3059999999999995E-2</v>
      </c>
      <c r="V42" s="20">
        <v>8.8880000000000001E-2</v>
      </c>
      <c r="W42" s="20">
        <v>8.4129999999999996E-2</v>
      </c>
      <c r="X42" s="20">
        <v>7.8829999999999997E-2</v>
      </c>
    </row>
    <row r="43" spans="2:24" x14ac:dyDescent="0.25">
      <c r="B43" s="13" t="s">
        <v>156</v>
      </c>
      <c r="C43" s="90">
        <v>230838883.17157781</v>
      </c>
      <c r="D43" s="90">
        <v>196259913.29510823</v>
      </c>
      <c r="E43" s="57">
        <v>177415769.28606662</v>
      </c>
      <c r="F43" s="46">
        <f>+C43+-D43+E43</f>
        <v>211994739.1625362</v>
      </c>
      <c r="G43" s="150">
        <f>+P38</f>
        <v>8.4089999999999998E-2</v>
      </c>
      <c r="H43" s="15">
        <f>F43*G43</f>
        <v>17826637.616177671</v>
      </c>
      <c r="I43" s="112">
        <f>+I42</f>
        <v>7.1349999999999997E-2</v>
      </c>
      <c r="J43" s="16">
        <f>F43*I43</f>
        <v>15125824.639246957</v>
      </c>
      <c r="K43" s="153">
        <f>+J43-H43</f>
        <v>-2700812.9769307133</v>
      </c>
      <c r="L43" s="130"/>
      <c r="M43" s="124"/>
      <c r="N43" s="124"/>
      <c r="O43" s="11" t="s">
        <v>17</v>
      </c>
      <c r="P43" s="20">
        <v>0.115</v>
      </c>
      <c r="Q43" s="20">
        <v>0.10476000000000001</v>
      </c>
      <c r="R43" s="20">
        <v>0.10109</v>
      </c>
      <c r="S43" s="20">
        <v>8.5690000000000002E-2</v>
      </c>
      <c r="T43" s="20">
        <v>7.0499999999999993E-2</v>
      </c>
      <c r="U43" s="20">
        <v>7.1029999999999996E-2</v>
      </c>
      <c r="V43" s="20">
        <v>8.8050000000000003E-2</v>
      </c>
      <c r="W43" s="20">
        <v>7.3550000000000004E-2</v>
      </c>
      <c r="X43" s="20">
        <v>8.0099999999999991E-2</v>
      </c>
    </row>
    <row r="44" spans="2:24" x14ac:dyDescent="0.25">
      <c r="B44" s="106" t="s">
        <v>157</v>
      </c>
      <c r="C44" s="148">
        <f>SUM(C42:C43)</f>
        <v>380949916.4225778</v>
      </c>
      <c r="D44" s="148">
        <f>SUM(D42:D43)</f>
        <v>359330264.00855523</v>
      </c>
      <c r="E44" s="148">
        <f>SUM(E42:E43)</f>
        <v>357248122.55965662</v>
      </c>
      <c r="F44" s="107">
        <f t="shared" ref="F44" si="4">SUM(F42:F43)</f>
        <v>378867774.97367918</v>
      </c>
      <c r="G44" s="150"/>
      <c r="H44" s="108">
        <f t="shared" ref="H44" si="5">SUM(H42:H43)</f>
        <v>29733028.721302722</v>
      </c>
      <c r="I44" s="10"/>
      <c r="J44" s="108">
        <f t="shared" ref="J44:K44" si="6">SUM(J42:J43)</f>
        <v>27032215.74437201</v>
      </c>
      <c r="K44" s="156">
        <f t="shared" si="6"/>
        <v>-2700812.9769307133</v>
      </c>
      <c r="L44" s="133"/>
      <c r="M44" s="132"/>
      <c r="N44" s="145"/>
      <c r="O44" s="11" t="s">
        <v>18</v>
      </c>
      <c r="P44" s="20">
        <v>0.12739</v>
      </c>
      <c r="Q44" s="20">
        <v>9.8949999999999996E-2</v>
      </c>
      <c r="R44" s="20">
        <v>8.8639999999999997E-2</v>
      </c>
      <c r="S44" s="20">
        <v>7.0599999999999996E-2</v>
      </c>
      <c r="T44" s="20">
        <v>9.1480000000000006E-2</v>
      </c>
      <c r="U44" s="20">
        <v>9.5310000000000006E-2</v>
      </c>
      <c r="V44" s="20">
        <v>8.270000000000001E-2</v>
      </c>
      <c r="W44" s="20">
        <v>7.1910000000000002E-2</v>
      </c>
      <c r="X44" s="20">
        <v>6.7030000000000006E-2</v>
      </c>
    </row>
    <row r="45" spans="2:24" x14ac:dyDescent="0.25">
      <c r="B45" s="13" t="s">
        <v>160</v>
      </c>
      <c r="C45" s="90">
        <v>173694696.09400001</v>
      </c>
      <c r="D45" s="90">
        <v>179832353.27359</v>
      </c>
      <c r="E45" s="57">
        <v>162823230.54109001</v>
      </c>
      <c r="F45" s="46">
        <f>+C45+-D45+E45</f>
        <v>156685573.36150002</v>
      </c>
      <c r="G45" s="150">
        <f>+R39</f>
        <v>0.10778</v>
      </c>
      <c r="H45" s="15">
        <f>F45*G45</f>
        <v>16887571.096902471</v>
      </c>
      <c r="I45" s="112">
        <f>+G45</f>
        <v>0.10778</v>
      </c>
      <c r="J45" s="16">
        <f>F45*I45</f>
        <v>16887571.096902471</v>
      </c>
      <c r="K45" s="153">
        <f>+J45-H45</f>
        <v>0</v>
      </c>
      <c r="L45" s="130"/>
      <c r="M45" s="124"/>
      <c r="N45" s="124"/>
      <c r="O45" s="11" t="s">
        <v>19</v>
      </c>
      <c r="P45" s="20">
        <v>0.10212</v>
      </c>
      <c r="Q45" s="20">
        <v>0.11973</v>
      </c>
      <c r="R45" s="20">
        <v>0.12562999999999999</v>
      </c>
      <c r="S45" s="20">
        <v>9.7199999999999995E-2</v>
      </c>
      <c r="T45" s="20">
        <v>0.1178</v>
      </c>
      <c r="U45" s="20">
        <v>0.11226</v>
      </c>
      <c r="V45" s="20">
        <v>6.3710000000000003E-2</v>
      </c>
      <c r="W45" s="20">
        <v>7.1929999999999994E-2</v>
      </c>
      <c r="X45" s="20">
        <v>7.5439999999999993E-2</v>
      </c>
    </row>
    <row r="46" spans="2:24" x14ac:dyDescent="0.25">
      <c r="B46" s="13" t="s">
        <v>158</v>
      </c>
      <c r="C46" s="90">
        <v>168786990.7945089</v>
      </c>
      <c r="D46" s="90">
        <v>177415769.28606662</v>
      </c>
      <c r="E46" s="57">
        <v>192021678.88922977</v>
      </c>
      <c r="F46" s="46">
        <f>+C46+-D46+E46</f>
        <v>183392900.39767206</v>
      </c>
      <c r="G46" s="150">
        <f>+P39</f>
        <v>6.8739999999999996E-2</v>
      </c>
      <c r="H46" s="15">
        <f>F46*G46</f>
        <v>12606427.973335976</v>
      </c>
      <c r="I46" s="112">
        <f>+I45</f>
        <v>0.10778</v>
      </c>
      <c r="J46" s="16">
        <f>F46*I46</f>
        <v>19766086.804861095</v>
      </c>
      <c r="K46" s="153">
        <f>+J46-H46</f>
        <v>7159658.831525119</v>
      </c>
      <c r="L46" s="130"/>
      <c r="M46" s="124"/>
      <c r="N46" s="124"/>
      <c r="O46" s="11" t="s">
        <v>20</v>
      </c>
      <c r="P46" s="20">
        <v>0.11164</v>
      </c>
      <c r="Q46" s="20">
        <v>9.6689999999999998E-2</v>
      </c>
      <c r="R46" s="20">
        <v>9.7040000000000001E-2</v>
      </c>
      <c r="S46" s="20">
        <v>0.12271</v>
      </c>
      <c r="T46" s="20">
        <v>0.115</v>
      </c>
      <c r="U46" s="20">
        <v>0.11108999999999999</v>
      </c>
      <c r="V46" s="20">
        <v>7.6230000000000006E-2</v>
      </c>
      <c r="W46" s="20">
        <v>0.12447999999999999</v>
      </c>
      <c r="X46" s="20">
        <v>0.11320000000000001</v>
      </c>
    </row>
    <row r="47" spans="2:24" x14ac:dyDescent="0.25">
      <c r="B47" s="106" t="s">
        <v>159</v>
      </c>
      <c r="C47" s="148">
        <f>SUM(C45:C46)</f>
        <v>342481686.88850892</v>
      </c>
      <c r="D47" s="148">
        <f>SUM(D45:D46)</f>
        <v>357248122.55965662</v>
      </c>
      <c r="E47" s="148">
        <f>SUM(E45:E46)</f>
        <v>354844909.43031979</v>
      </c>
      <c r="F47" s="107">
        <f t="shared" ref="F47" si="7">SUM(F45:F46)</f>
        <v>340078473.75917208</v>
      </c>
      <c r="G47" s="150"/>
      <c r="H47" s="108">
        <f t="shared" ref="H47" si="8">SUM(H45:H46)</f>
        <v>29493999.070238449</v>
      </c>
      <c r="I47" s="10"/>
      <c r="J47" s="108">
        <f t="shared" ref="J47:K47" si="9">SUM(J45:J46)</f>
        <v>36653657.901763566</v>
      </c>
      <c r="K47" s="156">
        <f t="shared" si="9"/>
        <v>7159658.831525119</v>
      </c>
      <c r="L47" s="133"/>
      <c r="M47" s="132"/>
      <c r="N47" s="124"/>
      <c r="O47" s="11" t="s">
        <v>21</v>
      </c>
      <c r="P47" s="26">
        <v>8.3909999999999998E-2</v>
      </c>
      <c r="Q47" s="26">
        <v>9.6689999999999998E-2</v>
      </c>
      <c r="R47" s="26">
        <v>9.2069999999999999E-2</v>
      </c>
      <c r="S47" s="26">
        <v>0.10594000000000001</v>
      </c>
      <c r="T47" s="26">
        <v>7.8719999999999998E-2</v>
      </c>
      <c r="U47" s="26">
        <v>8.7080000000000005E-2</v>
      </c>
      <c r="V47" s="26">
        <v>0.11462</v>
      </c>
      <c r="W47" s="26">
        <v>8.8090000000000002E-2</v>
      </c>
      <c r="X47" s="26">
        <v>9.4709999999999989E-2</v>
      </c>
    </row>
    <row r="48" spans="2:24" x14ac:dyDescent="0.25">
      <c r="B48" s="13" t="s">
        <v>161</v>
      </c>
      <c r="C48" s="90">
        <v>152398947.19499999</v>
      </c>
      <c r="D48" s="90">
        <v>162823230.54109001</v>
      </c>
      <c r="E48" s="57">
        <v>160945955.38378</v>
      </c>
      <c r="F48" s="46">
        <f>+C48+-D48+E48</f>
        <v>150521672.03768998</v>
      </c>
      <c r="G48" s="150">
        <f>+R40</f>
        <v>0.12307</v>
      </c>
      <c r="H48" s="15">
        <f>F48*G48</f>
        <v>18524702.177678507</v>
      </c>
      <c r="I48" s="112">
        <f>+G48</f>
        <v>0.12307</v>
      </c>
      <c r="J48" s="16">
        <f>F48*I48</f>
        <v>18524702.177678507</v>
      </c>
      <c r="K48" s="153">
        <f>+J48-H48</f>
        <v>0</v>
      </c>
      <c r="L48" s="130"/>
      <c r="M48" s="124"/>
      <c r="N48" s="124"/>
      <c r="O48" s="29"/>
      <c r="P48" s="30"/>
      <c r="Q48" s="30"/>
      <c r="R48" s="30"/>
      <c r="S48" s="30"/>
      <c r="T48" s="30"/>
      <c r="U48" s="30"/>
      <c r="V48" s="30"/>
      <c r="W48" s="30"/>
      <c r="X48" s="30"/>
    </row>
    <row r="49" spans="2:24" x14ac:dyDescent="0.25">
      <c r="B49" s="13" t="s">
        <v>162</v>
      </c>
      <c r="C49" s="90">
        <v>213494264.23734975</v>
      </c>
      <c r="D49" s="90">
        <v>192021678.88922977</v>
      </c>
      <c r="E49" s="57">
        <v>177735123.91309261</v>
      </c>
      <c r="F49" s="46">
        <f>+C49+-D49+E49</f>
        <v>199207709.26121259</v>
      </c>
      <c r="G49" s="150">
        <f>+P40</f>
        <v>0.10623</v>
      </c>
      <c r="H49" s="15">
        <f>F49*G49</f>
        <v>21161834.954818614</v>
      </c>
      <c r="I49" s="112">
        <f>+I48</f>
        <v>0.12307</v>
      </c>
      <c r="J49" s="16">
        <f>F49*I49</f>
        <v>24516492.778777432</v>
      </c>
      <c r="K49" s="153">
        <f>+J49-H49</f>
        <v>3354657.8239588179</v>
      </c>
      <c r="L49" s="130"/>
      <c r="M49" s="124"/>
      <c r="N49" s="124"/>
      <c r="O49" s="27"/>
      <c r="P49" s="28"/>
      <c r="Q49" s="28"/>
      <c r="R49" s="28"/>
      <c r="S49" s="28"/>
      <c r="T49" s="28"/>
      <c r="U49" s="28"/>
      <c r="V49" s="28"/>
      <c r="W49" s="28"/>
      <c r="X49" s="28"/>
    </row>
    <row r="50" spans="2:24" x14ac:dyDescent="0.25">
      <c r="B50" s="106" t="s">
        <v>163</v>
      </c>
      <c r="C50" s="148">
        <f>SUM(C48:C49)</f>
        <v>365893211.43234974</v>
      </c>
      <c r="D50" s="148">
        <f>SUM(D48:D49)</f>
        <v>354844909.43031979</v>
      </c>
      <c r="E50" s="148">
        <f>SUM(E48:E49)</f>
        <v>338681079.29687262</v>
      </c>
      <c r="F50" s="107">
        <f t="shared" ref="F50" si="10">SUM(F48:F49)</f>
        <v>349729381.29890257</v>
      </c>
      <c r="G50" s="150"/>
      <c r="H50" s="108">
        <f t="shared" ref="H50" si="11">SUM(H48:H49)</f>
        <v>39686537.132497117</v>
      </c>
      <c r="I50" s="10"/>
      <c r="J50" s="108">
        <f t="shared" ref="J50:K50" si="12">SUM(J48:J49)</f>
        <v>43041194.956455939</v>
      </c>
      <c r="K50" s="156">
        <f t="shared" si="12"/>
        <v>3354657.8239588179</v>
      </c>
      <c r="L50" s="133"/>
      <c r="M50" s="132"/>
      <c r="N50" s="124"/>
      <c r="O50" s="27"/>
      <c r="P50" s="28"/>
      <c r="Q50" s="28"/>
      <c r="R50" s="28"/>
      <c r="S50" s="28"/>
      <c r="T50" s="28"/>
      <c r="U50" s="28"/>
      <c r="V50" s="28"/>
      <c r="W50" s="28"/>
      <c r="X50" s="28"/>
    </row>
    <row r="51" spans="2:24" x14ac:dyDescent="0.25">
      <c r="B51" s="13" t="s">
        <v>164</v>
      </c>
      <c r="C51" s="90">
        <v>164016933.44300002</v>
      </c>
      <c r="D51" s="90">
        <v>160945955.38378</v>
      </c>
      <c r="E51" s="57">
        <v>171973675.01534799</v>
      </c>
      <c r="F51" s="46">
        <f>+C51+-D51+E51</f>
        <v>175044653.074568</v>
      </c>
      <c r="G51" s="150">
        <f>+R41</f>
        <v>0.11848</v>
      </c>
      <c r="H51" s="15">
        <f>F51*G51</f>
        <v>20739290.496274818</v>
      </c>
      <c r="I51" s="112">
        <f>+G51</f>
        <v>0.11848</v>
      </c>
      <c r="J51" s="16">
        <f>F51*I51</f>
        <v>20739290.496274818</v>
      </c>
      <c r="K51" s="153">
        <f>+J51-H51</f>
        <v>0</v>
      </c>
      <c r="L51" s="130"/>
      <c r="M51" s="124"/>
      <c r="N51" s="124"/>
      <c r="O51" s="27"/>
      <c r="P51" s="28"/>
      <c r="Q51" s="28"/>
      <c r="R51" s="28"/>
      <c r="S51" s="28"/>
      <c r="T51" s="28"/>
      <c r="U51" s="28"/>
      <c r="V51" s="28"/>
      <c r="W51" s="28"/>
      <c r="X51" s="28"/>
    </row>
    <row r="52" spans="2:24" x14ac:dyDescent="0.25">
      <c r="B52" s="13" t="s">
        <v>165</v>
      </c>
      <c r="C52" s="90">
        <v>191497803.91533279</v>
      </c>
      <c r="D52" s="90">
        <v>177735123.91309261</v>
      </c>
      <c r="E52" s="57">
        <v>187089277.83577731</v>
      </c>
      <c r="F52" s="46">
        <f>+C52+-D52+E52</f>
        <v>200851957.83801749</v>
      </c>
      <c r="G52" s="150">
        <f>+P41</f>
        <v>0.11953999999999999</v>
      </c>
      <c r="H52" s="15">
        <f>F52*G52</f>
        <v>24009843.039956611</v>
      </c>
      <c r="I52" s="112">
        <f>+I51</f>
        <v>0.11848</v>
      </c>
      <c r="J52" s="16">
        <f>F52*I52</f>
        <v>23796939.964648314</v>
      </c>
      <c r="K52" s="153">
        <f>+J52-H52</f>
        <v>-212903.07530829683</v>
      </c>
      <c r="L52" s="130"/>
      <c r="M52" s="124"/>
      <c r="N52" s="124"/>
      <c r="O52" s="27"/>
      <c r="P52" s="28"/>
      <c r="Q52" s="28"/>
      <c r="R52" s="28"/>
      <c r="S52" s="28"/>
      <c r="T52" s="28"/>
      <c r="U52" s="28"/>
      <c r="V52" s="28"/>
      <c r="W52" s="28"/>
      <c r="X52" s="28"/>
    </row>
    <row r="53" spans="2:24" x14ac:dyDescent="0.25">
      <c r="B53" s="106" t="s">
        <v>166</v>
      </c>
      <c r="C53" s="148">
        <f>SUM(C51:C52)</f>
        <v>355514737.35833281</v>
      </c>
      <c r="D53" s="148">
        <f>SUM(D51:D52)</f>
        <v>338681079.29687262</v>
      </c>
      <c r="E53" s="148">
        <f>SUM(E51:E52)</f>
        <v>359062952.8511253</v>
      </c>
      <c r="F53" s="107">
        <f t="shared" ref="F53" si="13">SUM(F51:F52)</f>
        <v>375896610.9125855</v>
      </c>
      <c r="G53" s="150"/>
      <c r="H53" s="108">
        <f t="shared" ref="H53" si="14">SUM(H51:H52)</f>
        <v>44749133.536231428</v>
      </c>
      <c r="I53" s="10"/>
      <c r="J53" s="108">
        <f t="shared" ref="J53:K53" si="15">SUM(J51:J52)</f>
        <v>44536230.460923135</v>
      </c>
      <c r="K53" s="156">
        <f t="shared" si="15"/>
        <v>-212903.07530829683</v>
      </c>
      <c r="L53" s="133"/>
      <c r="M53" s="132"/>
      <c r="N53" s="124"/>
      <c r="O53" s="27"/>
      <c r="P53" s="28"/>
      <c r="Q53" s="28"/>
      <c r="R53" s="28"/>
      <c r="S53" s="28"/>
      <c r="T53" s="28"/>
      <c r="U53" s="28"/>
      <c r="V53" s="28"/>
      <c r="W53" s="28"/>
      <c r="X53" s="28"/>
    </row>
    <row r="54" spans="2:24" x14ac:dyDescent="0.25">
      <c r="B54" s="13" t="s">
        <v>167</v>
      </c>
      <c r="C54" s="90">
        <v>170320465.43700001</v>
      </c>
      <c r="D54" s="90">
        <v>171973675.01534799</v>
      </c>
      <c r="E54" s="91">
        <v>181512900.228057</v>
      </c>
      <c r="F54" s="46">
        <f>+C54+-D54+E54</f>
        <v>179859690.64970902</v>
      </c>
      <c r="G54" s="150">
        <f>+R42</f>
        <v>0.1128</v>
      </c>
      <c r="H54" s="15">
        <f>F54*G54</f>
        <v>20288173.105287176</v>
      </c>
      <c r="I54" s="112">
        <f>+G54</f>
        <v>0.1128</v>
      </c>
      <c r="J54" s="16">
        <f>F54*I54</f>
        <v>20288173.105287176</v>
      </c>
      <c r="K54" s="153">
        <f>+J54-H54</f>
        <v>0</v>
      </c>
      <c r="L54" s="130"/>
      <c r="M54" s="124"/>
      <c r="N54" s="124"/>
      <c r="O54" s="27"/>
      <c r="P54" s="28"/>
      <c r="Q54" s="28"/>
      <c r="R54" s="28"/>
      <c r="S54" s="28"/>
      <c r="T54" s="28"/>
      <c r="U54" s="28"/>
      <c r="V54" s="28"/>
      <c r="W54" s="28"/>
      <c r="X54" s="28"/>
    </row>
    <row r="55" spans="2:24" x14ac:dyDescent="0.25">
      <c r="B55" s="13" t="s">
        <v>168</v>
      </c>
      <c r="C55" s="90">
        <v>188484856.06205705</v>
      </c>
      <c r="D55" s="90">
        <v>187089277.83577731</v>
      </c>
      <c r="E55" s="91">
        <v>198532243.92424223</v>
      </c>
      <c r="F55" s="46">
        <f>+C55+-D55+E55</f>
        <v>199927822.15052196</v>
      </c>
      <c r="G55" s="150">
        <f>+P42</f>
        <v>0.10652</v>
      </c>
      <c r="H55" s="15">
        <f>F55*G55</f>
        <v>21296311.615473602</v>
      </c>
      <c r="I55" s="112">
        <f>+I54</f>
        <v>0.1128</v>
      </c>
      <c r="J55" s="16">
        <f>F55*I55</f>
        <v>22551858.338578876</v>
      </c>
      <c r="K55" s="153">
        <f>+J55-H55</f>
        <v>1255546.7231052741</v>
      </c>
      <c r="L55" s="130"/>
      <c r="M55" s="124"/>
      <c r="N55" s="124"/>
      <c r="O55" s="27"/>
      <c r="P55" s="28"/>
      <c r="Q55" s="28"/>
      <c r="R55" s="28"/>
      <c r="S55" s="28"/>
      <c r="T55" s="28"/>
      <c r="U55" s="28"/>
      <c r="V55" s="28"/>
      <c r="W55" s="28"/>
      <c r="X55" s="28"/>
    </row>
    <row r="56" spans="2:24" x14ac:dyDescent="0.25">
      <c r="B56" s="106" t="s">
        <v>169</v>
      </c>
      <c r="C56" s="148">
        <f>SUM(C54:C55)</f>
        <v>358805321.49905705</v>
      </c>
      <c r="D56" s="148">
        <f>SUM(D54:D55)</f>
        <v>359062952.8511253</v>
      </c>
      <c r="E56" s="148">
        <f>SUM(E54:E55)</f>
        <v>380045144.15229923</v>
      </c>
      <c r="F56" s="107">
        <f t="shared" ref="F56" si="16">SUM(F54:F55)</f>
        <v>379787512.80023098</v>
      </c>
      <c r="G56" s="151"/>
      <c r="H56" s="108">
        <f t="shared" ref="H56" si="17">SUM(H54:H55)</f>
        <v>41584484.720760778</v>
      </c>
      <c r="I56" s="17"/>
      <c r="J56" s="108">
        <f t="shared" ref="J56:K56" si="18">SUM(J54:J55)</f>
        <v>42840031.443866052</v>
      </c>
      <c r="K56" s="156">
        <f t="shared" si="18"/>
        <v>1255546.7231052741</v>
      </c>
      <c r="L56" s="133"/>
      <c r="M56" s="132"/>
      <c r="N56" s="124"/>
      <c r="O56" s="27"/>
      <c r="P56" s="27"/>
      <c r="Q56" s="27"/>
      <c r="R56" s="27"/>
      <c r="S56" s="27"/>
      <c r="T56" s="27"/>
      <c r="U56" s="27"/>
      <c r="V56" s="27"/>
      <c r="W56" s="27"/>
      <c r="X56" s="27"/>
    </row>
    <row r="57" spans="2:24" x14ac:dyDescent="0.25">
      <c r="B57" s="13" t="s">
        <v>170</v>
      </c>
      <c r="C57" s="90">
        <v>98328865.679000005</v>
      </c>
      <c r="D57" s="90">
        <v>181512900.228057</v>
      </c>
      <c r="E57" s="91">
        <v>101173534.863814</v>
      </c>
      <c r="F57" s="46">
        <f>+C57+-D57+E57</f>
        <v>17989500.314757004</v>
      </c>
      <c r="G57" s="150">
        <f>+R43</f>
        <v>0.10109</v>
      </c>
      <c r="H57" s="15">
        <f>F57*G57</f>
        <v>1818558.5868187856</v>
      </c>
      <c r="I57" s="112">
        <f>+G57</f>
        <v>0.10109</v>
      </c>
      <c r="J57" s="16">
        <f>F57*I57</f>
        <v>1818558.5868187856</v>
      </c>
      <c r="K57" s="153">
        <f>+J57-H57</f>
        <v>0</v>
      </c>
      <c r="L57" s="130"/>
      <c r="M57" s="124"/>
      <c r="N57" s="124"/>
      <c r="P57" s="27"/>
      <c r="Q57" s="27"/>
      <c r="R57" s="27"/>
      <c r="S57" s="27"/>
      <c r="T57" s="27"/>
      <c r="U57" s="27"/>
      <c r="V57" s="27"/>
      <c r="W57" s="27"/>
      <c r="X57" s="27"/>
    </row>
    <row r="58" spans="2:24" x14ac:dyDescent="0.25">
      <c r="B58" s="13" t="s">
        <v>171</v>
      </c>
      <c r="C58" s="90">
        <v>206681339.79124969</v>
      </c>
      <c r="D58" s="90">
        <v>198532243.92424223</v>
      </c>
      <c r="E58" s="91">
        <v>183551830.01444638</v>
      </c>
      <c r="F58" s="46">
        <f>+C58+-D58+E58</f>
        <v>191700925.88145384</v>
      </c>
      <c r="G58" s="150">
        <f>+P43</f>
        <v>0.115</v>
      </c>
      <c r="H58" s="15">
        <f>F58*G58</f>
        <v>22045606.476367194</v>
      </c>
      <c r="I58" s="112">
        <f>+I57</f>
        <v>0.10109</v>
      </c>
      <c r="J58" s="16">
        <f>F58*I58</f>
        <v>19379046.59735617</v>
      </c>
      <c r="K58" s="153">
        <f>+J58-H58</f>
        <v>-2666559.8790110238</v>
      </c>
      <c r="L58" s="130"/>
      <c r="M58" s="124"/>
      <c r="N58" s="124"/>
      <c r="P58" s="27"/>
      <c r="Q58" s="27"/>
      <c r="R58" s="27"/>
      <c r="S58" s="27"/>
      <c r="T58" s="27"/>
      <c r="U58" s="27"/>
      <c r="V58" s="27"/>
      <c r="W58" s="27"/>
      <c r="X58" s="27"/>
    </row>
    <row r="59" spans="2:24" x14ac:dyDescent="0.25">
      <c r="B59" s="106" t="s">
        <v>172</v>
      </c>
      <c r="C59" s="148">
        <f>SUM(C57:C58)</f>
        <v>305010205.47024971</v>
      </c>
      <c r="D59" s="148">
        <f>SUM(D57:D58)</f>
        <v>380045144.15229923</v>
      </c>
      <c r="E59" s="148">
        <f>SUM(E57:E58)</f>
        <v>284725364.87826037</v>
      </c>
      <c r="F59" s="107">
        <f t="shared" ref="F59" si="19">SUM(F57:F58)</f>
        <v>209690426.19621086</v>
      </c>
      <c r="G59" s="151"/>
      <c r="H59" s="108">
        <f t="shared" ref="H59" si="20">SUM(H57:H58)</f>
        <v>23864165.063185979</v>
      </c>
      <c r="I59" s="17"/>
      <c r="J59" s="108">
        <f t="shared" ref="J59:K59" si="21">SUM(J57:J58)</f>
        <v>21197605.184174955</v>
      </c>
      <c r="K59" s="156">
        <f t="shared" si="21"/>
        <v>-2666559.8790110238</v>
      </c>
      <c r="L59" s="133"/>
      <c r="M59" s="132"/>
      <c r="N59" s="124"/>
      <c r="O59" s="74"/>
      <c r="P59" s="74"/>
      <c r="Q59" s="74"/>
      <c r="R59" s="74"/>
    </row>
    <row r="60" spans="2:24" x14ac:dyDescent="0.25">
      <c r="B60" s="13" t="s">
        <v>173</v>
      </c>
      <c r="C60" s="90">
        <v>110236940.296</v>
      </c>
      <c r="D60" s="90">
        <v>101173534.863814</v>
      </c>
      <c r="E60" s="91">
        <v>102601800.77043</v>
      </c>
      <c r="F60" s="46">
        <f>+C60+-D60+E60</f>
        <v>111665206.20261601</v>
      </c>
      <c r="G60" s="150">
        <f>+R44</f>
        <v>8.8639999999999997E-2</v>
      </c>
      <c r="H60" s="15">
        <f>F60*G60</f>
        <v>9898003.8777998816</v>
      </c>
      <c r="I60" s="112">
        <f>+G60</f>
        <v>8.8639999999999997E-2</v>
      </c>
      <c r="J60" s="16">
        <f>F60*I60</f>
        <v>9898003.8777998816</v>
      </c>
      <c r="K60" s="153">
        <f>+J60-H60</f>
        <v>0</v>
      </c>
      <c r="L60" s="130"/>
      <c r="M60" s="124"/>
      <c r="N60" s="124"/>
      <c r="O60" s="74"/>
      <c r="P60" s="74"/>
      <c r="Q60" s="74"/>
      <c r="R60" s="74"/>
    </row>
    <row r="61" spans="2:24" x14ac:dyDescent="0.25">
      <c r="B61" s="13" t="s">
        <v>174</v>
      </c>
      <c r="C61" s="90">
        <v>195412953.27668393</v>
      </c>
      <c r="D61" s="90">
        <v>183551830.01444638</v>
      </c>
      <c r="E61" s="91">
        <v>184127937.68818954</v>
      </c>
      <c r="F61" s="46">
        <f>+C61+-D61+E61</f>
        <v>195989060.95042709</v>
      </c>
      <c r="G61" s="150">
        <f>+P44</f>
        <v>0.12739</v>
      </c>
      <c r="H61" s="15">
        <f>F61*G61</f>
        <v>24967046.474474907</v>
      </c>
      <c r="I61" s="112">
        <f>+I60</f>
        <v>8.8639999999999997E-2</v>
      </c>
      <c r="J61" s="16">
        <f>F61*I61</f>
        <v>17372470.362645857</v>
      </c>
      <c r="K61" s="153">
        <f>+J61-H61</f>
        <v>-7594576.1118290499</v>
      </c>
      <c r="L61" s="130"/>
      <c r="M61" s="124"/>
      <c r="N61" s="124"/>
      <c r="O61" s="74"/>
      <c r="P61" s="74"/>
      <c r="Q61" s="74"/>
      <c r="R61" s="74"/>
    </row>
    <row r="62" spans="2:24" x14ac:dyDescent="0.25">
      <c r="B62" s="106" t="s">
        <v>175</v>
      </c>
      <c r="C62" s="148">
        <f>SUM(C60:C61)</f>
        <v>305649893.57268393</v>
      </c>
      <c r="D62" s="148">
        <f>SUM(D60:D61)</f>
        <v>284725364.87826037</v>
      </c>
      <c r="E62" s="148">
        <f>SUM(E60:E61)</f>
        <v>286729738.45861953</v>
      </c>
      <c r="F62" s="107">
        <f t="shared" ref="F62" si="22">SUM(F60:F61)</f>
        <v>307654267.15304309</v>
      </c>
      <c r="G62" s="151"/>
      <c r="H62" s="108">
        <f t="shared" ref="H62" si="23">SUM(H60:H61)</f>
        <v>34865050.35227479</v>
      </c>
      <c r="I62" s="17"/>
      <c r="J62" s="108">
        <f t="shared" ref="J62:K62" si="24">SUM(J60:J61)</f>
        <v>27270474.240445741</v>
      </c>
      <c r="K62" s="156">
        <f t="shared" si="24"/>
        <v>-7594576.1118290499</v>
      </c>
      <c r="L62" s="133"/>
      <c r="M62" s="132"/>
      <c r="N62" s="124"/>
      <c r="O62" s="74"/>
      <c r="P62" s="74"/>
      <c r="Q62" s="74"/>
      <c r="R62" s="74"/>
    </row>
    <row r="63" spans="2:24" x14ac:dyDescent="0.25">
      <c r="B63" s="13" t="s">
        <v>176</v>
      </c>
      <c r="C63" s="90">
        <v>100086145.59599999</v>
      </c>
      <c r="D63" s="90">
        <v>102601800.77043</v>
      </c>
      <c r="E63" s="91">
        <v>90600416.266815007</v>
      </c>
      <c r="F63" s="46">
        <f>+C63+-D63+E63</f>
        <v>88084761.092384994</v>
      </c>
      <c r="G63" s="150">
        <f>+R45</f>
        <v>0.12562999999999999</v>
      </c>
      <c r="H63" s="15">
        <f>F63*G63</f>
        <v>11066088.536036326</v>
      </c>
      <c r="I63" s="112">
        <f>+G63</f>
        <v>0.12562999999999999</v>
      </c>
      <c r="J63" s="16">
        <f>F63*I63</f>
        <v>11066088.536036326</v>
      </c>
      <c r="K63" s="153">
        <f>+J63-H63</f>
        <v>0</v>
      </c>
      <c r="L63" s="130"/>
      <c r="M63" s="124"/>
      <c r="N63" s="124"/>
      <c r="O63" s="74"/>
      <c r="P63" s="74"/>
      <c r="Q63" s="74"/>
      <c r="R63" s="74"/>
    </row>
    <row r="64" spans="2:24" x14ac:dyDescent="0.25">
      <c r="B64" s="13" t="s">
        <v>177</v>
      </c>
      <c r="C64" s="90">
        <v>191972466.70342693</v>
      </c>
      <c r="D64" s="90">
        <v>184127937.68818954</v>
      </c>
      <c r="E64" s="91">
        <v>163791846.82022366</v>
      </c>
      <c r="F64" s="46">
        <f>+C64+-D64+E64</f>
        <v>171636375.83546105</v>
      </c>
      <c r="G64" s="150">
        <f>+P45</f>
        <v>0.10212</v>
      </c>
      <c r="H64" s="15">
        <f>F64*G64</f>
        <v>17527506.700317282</v>
      </c>
      <c r="I64" s="112">
        <f>+I63</f>
        <v>0.12562999999999999</v>
      </c>
      <c r="J64" s="16">
        <f>F64*I64</f>
        <v>21562677.896208972</v>
      </c>
      <c r="K64" s="153">
        <f>+J64-H64</f>
        <v>4035171.1958916895</v>
      </c>
      <c r="L64" s="130"/>
      <c r="M64" s="124"/>
      <c r="N64" s="124"/>
      <c r="O64" s="74"/>
      <c r="P64" s="74"/>
      <c r="Q64" s="74"/>
      <c r="R64" s="74"/>
    </row>
    <row r="65" spans="1:25" x14ac:dyDescent="0.25">
      <c r="B65" s="106" t="s">
        <v>178</v>
      </c>
      <c r="C65" s="148">
        <f>SUM(C63:C64)</f>
        <v>292058612.29942691</v>
      </c>
      <c r="D65" s="148">
        <f>SUM(D63:D64)</f>
        <v>286729738.45861953</v>
      </c>
      <c r="E65" s="148">
        <f>SUM(E63:E64)</f>
        <v>254392263.08703867</v>
      </c>
      <c r="F65" s="107">
        <f t="shared" ref="F65" si="25">SUM(F63:F64)</f>
        <v>259721136.92784604</v>
      </c>
      <c r="G65" s="151"/>
      <c r="H65" s="108">
        <f t="shared" ref="H65" si="26">SUM(H63:H64)</f>
        <v>28593595.236353606</v>
      </c>
      <c r="I65" s="17"/>
      <c r="J65" s="108">
        <f t="shared" ref="J65:K65" si="27">SUM(J63:J64)</f>
        <v>32628766.432245299</v>
      </c>
      <c r="K65" s="156">
        <f t="shared" si="27"/>
        <v>4035171.1958916895</v>
      </c>
      <c r="L65" s="133"/>
      <c r="M65" s="132"/>
      <c r="N65" s="116"/>
      <c r="O65" s="117"/>
      <c r="P65" s="74"/>
      <c r="Q65" s="74"/>
      <c r="R65" s="74"/>
    </row>
    <row r="66" spans="1:25" x14ac:dyDescent="0.25">
      <c r="B66" s="13" t="s">
        <v>179</v>
      </c>
      <c r="C66" s="90">
        <v>100424408.781</v>
      </c>
      <c r="D66" s="90">
        <v>90600416.266815007</v>
      </c>
      <c r="E66" s="91">
        <v>100807576.57988</v>
      </c>
      <c r="F66" s="46">
        <f>+C66+-D66+E66</f>
        <v>110631569.094065</v>
      </c>
      <c r="G66" s="150">
        <f>+R46</f>
        <v>9.7040000000000001E-2</v>
      </c>
      <c r="H66" s="15">
        <f>F66*G66</f>
        <v>10735687.464888068</v>
      </c>
      <c r="I66" s="112">
        <f>+G66</f>
        <v>9.7040000000000001E-2</v>
      </c>
      <c r="J66" s="16">
        <f>F66*I66</f>
        <v>10735687.464888068</v>
      </c>
      <c r="K66" s="153">
        <f>+J66-H66</f>
        <v>0</v>
      </c>
      <c r="L66" s="130"/>
      <c r="M66" s="124"/>
      <c r="N66" s="124"/>
    </row>
    <row r="67" spans="1:25" x14ac:dyDescent="0.25">
      <c r="B67" s="13" t="s">
        <v>180</v>
      </c>
      <c r="C67" s="90">
        <v>181523791.61169368</v>
      </c>
      <c r="D67" s="90">
        <v>163791846.82022366</v>
      </c>
      <c r="E67" s="91">
        <v>162135875.08431718</v>
      </c>
      <c r="F67" s="46">
        <f>+C67+-D67+E67</f>
        <v>179867819.8757872</v>
      </c>
      <c r="G67" s="150">
        <f>+P46</f>
        <v>0.11164</v>
      </c>
      <c r="H67" s="15">
        <f>F67*G67</f>
        <v>20080443.410932884</v>
      </c>
      <c r="I67" s="112">
        <f>+I66</f>
        <v>9.7040000000000001E-2</v>
      </c>
      <c r="J67" s="16">
        <f>F67*I67</f>
        <v>17454373.24074639</v>
      </c>
      <c r="K67" s="153">
        <f>+J67-H67</f>
        <v>-2626070.1701864935</v>
      </c>
      <c r="L67" s="130"/>
      <c r="M67" s="124"/>
      <c r="N67" s="124"/>
    </row>
    <row r="68" spans="1:25" x14ac:dyDescent="0.25">
      <c r="B68" s="106" t="s">
        <v>181</v>
      </c>
      <c r="C68" s="148">
        <f>SUM(C66:C67)</f>
        <v>281948200.3926937</v>
      </c>
      <c r="D68" s="148">
        <f>SUM(D66:D67)</f>
        <v>254392263.08703867</v>
      </c>
      <c r="E68" s="148">
        <f>SUM(E66:E67)</f>
        <v>262943451.66419718</v>
      </c>
      <c r="F68" s="107">
        <f t="shared" ref="F68" si="28">SUM(F66:F67)</f>
        <v>290499388.96985221</v>
      </c>
      <c r="G68" s="151"/>
      <c r="H68" s="108">
        <f t="shared" ref="H68" si="29">SUM(H66:H67)</f>
        <v>30816130.87582095</v>
      </c>
      <c r="I68" s="17"/>
      <c r="J68" s="108">
        <f t="shared" ref="J68:K68" si="30">SUM(J66:J67)</f>
        <v>28190060.70563446</v>
      </c>
      <c r="K68" s="156">
        <f t="shared" si="30"/>
        <v>-2626070.1701864935</v>
      </c>
      <c r="L68" s="133"/>
      <c r="M68" s="132"/>
      <c r="N68" s="124"/>
    </row>
    <row r="69" spans="1:25" x14ac:dyDescent="0.25">
      <c r="B69" s="13" t="s">
        <v>182</v>
      </c>
      <c r="C69" s="90">
        <v>100630479.63699999</v>
      </c>
      <c r="D69" s="90">
        <v>100807576.57988</v>
      </c>
      <c r="E69" s="91">
        <v>108515105.74816699</v>
      </c>
      <c r="F69" s="46">
        <f>+C69+-D69+E69</f>
        <v>108338008.80528699</v>
      </c>
      <c r="G69" s="151">
        <f>+R47</f>
        <v>9.2069999999999999E-2</v>
      </c>
      <c r="H69" s="15">
        <f>F69*G69</f>
        <v>9974680.470702773</v>
      </c>
      <c r="I69" s="112">
        <f>+G69</f>
        <v>9.2069999999999999E-2</v>
      </c>
      <c r="J69" s="16">
        <f>F69*I69</f>
        <v>9974680.470702773</v>
      </c>
      <c r="K69" s="153">
        <f>+J69-H69</f>
        <v>0</v>
      </c>
      <c r="L69" s="130"/>
      <c r="M69" s="124"/>
      <c r="N69" s="124"/>
    </row>
    <row r="70" spans="1:25" x14ac:dyDescent="0.25">
      <c r="B70" s="13" t="s">
        <v>183</v>
      </c>
      <c r="C70" s="90">
        <v>159978657.27717394</v>
      </c>
      <c r="D70" s="90">
        <v>162135875.08431718</v>
      </c>
      <c r="E70" s="91">
        <v>197070456.22303116</v>
      </c>
      <c r="F70" s="46">
        <f>+C70+-D70+E70</f>
        <v>194913238.41588792</v>
      </c>
      <c r="G70" s="150">
        <f>+P47</f>
        <v>8.3909999999999998E-2</v>
      </c>
      <c r="H70" s="15">
        <f>F70*G70</f>
        <v>16355169.835477155</v>
      </c>
      <c r="I70" s="112">
        <f>+I69</f>
        <v>9.2069999999999999E-2</v>
      </c>
      <c r="J70" s="16">
        <f>F70*I70</f>
        <v>17945661.860950802</v>
      </c>
      <c r="K70" s="153">
        <f>+J70-H70</f>
        <v>1590492.0254736468</v>
      </c>
      <c r="L70" s="130"/>
      <c r="M70" s="124"/>
      <c r="N70" s="124"/>
    </row>
    <row r="71" spans="1:25" x14ac:dyDescent="0.25">
      <c r="B71" s="106" t="s">
        <v>184</v>
      </c>
      <c r="C71" s="148">
        <f>SUM(C69:C70)</f>
        <v>260609136.91417393</v>
      </c>
      <c r="D71" s="148">
        <f>SUM(D69:D70)</f>
        <v>262943451.66419718</v>
      </c>
      <c r="E71" s="148">
        <f>SUM(E69:E70)</f>
        <v>305585561.97119814</v>
      </c>
      <c r="F71" s="107">
        <f t="shared" ref="F71" si="31">SUM(F69:F70)</f>
        <v>303251247.2211749</v>
      </c>
      <c r="G71" s="17"/>
      <c r="H71" s="108">
        <f t="shared" ref="H71" si="32">SUM(H69:H70)</f>
        <v>26329850.306179926</v>
      </c>
      <c r="I71" s="152"/>
      <c r="J71" s="108">
        <f t="shared" ref="J71:K71" si="33">SUM(J69:J70)</f>
        <v>27920342.331653573</v>
      </c>
      <c r="K71" s="156">
        <f t="shared" si="33"/>
        <v>1590492.0254736468</v>
      </c>
      <c r="L71" s="133"/>
      <c r="M71" s="132"/>
      <c r="N71" s="124"/>
    </row>
    <row r="72" spans="1:25" x14ac:dyDescent="0.25">
      <c r="B72" s="13" t="s">
        <v>192</v>
      </c>
      <c r="C72" s="57">
        <f t="shared" ref="C72:C74" si="34">+C36+C39+C42+C45+C48+C51+C54+C57+C60+C63+C66+C69</f>
        <v>1640126668.7749999</v>
      </c>
      <c r="D72" s="57">
        <f t="shared" ref="D72:D74" si="35">+D36+D39+D42+D45+D48+D51+D54+D57+D60+D63+D66+D69</f>
        <v>1767032856.5590367</v>
      </c>
      <c r="E72" s="57">
        <f t="shared" ref="E72:E74" si="36">+E36+E39+E42+E45+E48+E51+E54+E57+E60+E63+E66+E69</f>
        <v>1695569774.2432389</v>
      </c>
      <c r="F72" s="46">
        <f>+C72+-D72+E72</f>
        <v>1568663586.4592021</v>
      </c>
      <c r="G72" s="17"/>
      <c r="H72" s="114">
        <f>+H36+H39+H42+H45+H48+H51+H54+H57+H60+H63+H66+H69</f>
        <v>157412346.68949565</v>
      </c>
      <c r="I72" s="152"/>
      <c r="J72" s="114">
        <f>+J36+J39+J42+J45+J48+J51+J54+J57+J60+J63+J66+J69</f>
        <v>157412346.68949565</v>
      </c>
      <c r="K72" s="157">
        <f>+K36+K39+K42+K45+K48+K51+K54+K57+K60+K63+K66+K69</f>
        <v>0</v>
      </c>
      <c r="L72" s="131"/>
      <c r="M72" s="129"/>
      <c r="N72" s="124"/>
    </row>
    <row r="73" spans="1:25" x14ac:dyDescent="0.25">
      <c r="B73" s="13" t="s">
        <v>193</v>
      </c>
      <c r="C73" s="57">
        <f t="shared" si="34"/>
        <v>2348984093.2534351</v>
      </c>
      <c r="D73" s="57">
        <f t="shared" si="35"/>
        <v>2275526022.1995292</v>
      </c>
      <c r="E73" s="57">
        <f t="shared" si="36"/>
        <v>2250543852.8361449</v>
      </c>
      <c r="F73" s="46">
        <f>+C73+-D73+E73</f>
        <v>2324001923.8900509</v>
      </c>
      <c r="G73" s="17"/>
      <c r="H73" s="114">
        <f t="shared" ref="H73:H74" si="37">+H37+H40+H43+H46+H49+H52+H55+H58+H61+H64+H67+H70</f>
        <v>230780517.06354281</v>
      </c>
      <c r="I73" s="152"/>
      <c r="J73" s="114">
        <f t="shared" ref="J73:K74" si="38">+J37+J40+J43+J46+J49+J52+J55+J58+J61+J64+J67+J70</f>
        <v>232622533.51809552</v>
      </c>
      <c r="K73" s="157">
        <f t="shared" si="38"/>
        <v>1842016.4545527082</v>
      </c>
      <c r="L73" s="124"/>
      <c r="M73" s="124"/>
      <c r="N73" s="124"/>
    </row>
    <row r="74" spans="1:25" ht="14.4" thickBot="1" x14ac:dyDescent="0.3">
      <c r="B74" s="158" t="s">
        <v>194</v>
      </c>
      <c r="C74" s="159">
        <f t="shared" si="34"/>
        <v>3989110762.0284348</v>
      </c>
      <c r="D74" s="159">
        <f t="shared" si="35"/>
        <v>4042558878.7585659</v>
      </c>
      <c r="E74" s="159">
        <f t="shared" si="36"/>
        <v>3946113627.0793839</v>
      </c>
      <c r="F74" s="159">
        <f>+F38+F41+F44+F47+F50+F53+F56+F59+F62+F65+F68+F71</f>
        <v>3892665510.3492522</v>
      </c>
      <c r="G74" s="160"/>
      <c r="H74" s="161">
        <f t="shared" si="37"/>
        <v>388192863.75303853</v>
      </c>
      <c r="I74" s="162"/>
      <c r="J74" s="161">
        <f t="shared" si="38"/>
        <v>390034880.20759124</v>
      </c>
      <c r="K74" s="163">
        <f t="shared" si="38"/>
        <v>1842016.4545527082</v>
      </c>
      <c r="L74" s="124"/>
      <c r="M74" s="124"/>
      <c r="N74" s="124"/>
    </row>
    <row r="75" spans="1:25" x14ac:dyDescent="0.25">
      <c r="G75" s="4"/>
      <c r="H75" s="4"/>
      <c r="I75" s="4"/>
      <c r="J75" s="64"/>
      <c r="K75" s="166"/>
    </row>
    <row r="76" spans="1:25" x14ac:dyDescent="0.25">
      <c r="G76" s="4"/>
      <c r="H76" s="4"/>
      <c r="I76" s="4"/>
      <c r="J76" s="64"/>
      <c r="K76" s="167"/>
    </row>
    <row r="77" spans="1:25" x14ac:dyDescent="0.25">
      <c r="B77" s="33"/>
      <c r="I77" s="52"/>
      <c r="J77" s="53"/>
      <c r="K77" s="165"/>
    </row>
    <row r="78" spans="1:25" ht="14.4" x14ac:dyDescent="0.3">
      <c r="H78" s="113"/>
      <c r="I78" s="118"/>
      <c r="J78" s="119"/>
      <c r="K78" s="120"/>
    </row>
    <row r="79" spans="1:25" x14ac:dyDescent="0.25">
      <c r="A79" s="1" t="s">
        <v>38</v>
      </c>
      <c r="B79" s="42" t="s">
        <v>196</v>
      </c>
      <c r="C79" s="2"/>
      <c r="O79" s="33"/>
      <c r="P79" s="33"/>
      <c r="Q79" s="33"/>
      <c r="R79" s="33"/>
      <c r="S79" s="33"/>
      <c r="T79" s="33"/>
      <c r="Y79" s="27"/>
    </row>
    <row r="80" spans="1:25" x14ac:dyDescent="0.25">
      <c r="B80" s="3"/>
      <c r="C80" s="2"/>
      <c r="O80" s="33"/>
      <c r="P80" s="33"/>
      <c r="Q80" s="33"/>
      <c r="R80" s="33"/>
      <c r="S80" s="33"/>
      <c r="T80" s="33"/>
      <c r="Y80" s="27"/>
    </row>
    <row r="81" spans="1:20" ht="69" x14ac:dyDescent="0.25">
      <c r="A81" s="11"/>
      <c r="B81" s="137" t="s">
        <v>49</v>
      </c>
      <c r="C81" s="44" t="s">
        <v>70</v>
      </c>
      <c r="D81" s="44" t="s">
        <v>127</v>
      </c>
      <c r="E81" s="181" t="s">
        <v>48</v>
      </c>
      <c r="F81" s="181"/>
      <c r="G81" s="181"/>
      <c r="H81" s="181"/>
      <c r="I81" s="181"/>
      <c r="O81" s="33"/>
      <c r="P81" s="33"/>
      <c r="Q81" s="33"/>
      <c r="R81" s="33"/>
      <c r="S81" s="33"/>
      <c r="T81" s="33"/>
    </row>
    <row r="82" spans="1:20" ht="37.5" customHeight="1" x14ac:dyDescent="0.25">
      <c r="A82" s="178" t="s">
        <v>195</v>
      </c>
      <c r="B82" s="179"/>
      <c r="C82" s="180"/>
      <c r="D82" s="164">
        <v>4877432.07</v>
      </c>
      <c r="E82" s="182"/>
      <c r="F82" s="183"/>
      <c r="G82" s="183"/>
      <c r="H82" s="183"/>
      <c r="I82" s="184"/>
      <c r="O82" s="33"/>
      <c r="P82" s="33"/>
      <c r="Q82" s="33"/>
      <c r="R82" s="33"/>
      <c r="S82" s="33"/>
      <c r="T82" s="33"/>
    </row>
    <row r="83" spans="1:20" ht="27.6" x14ac:dyDescent="0.25">
      <c r="A83" s="65" t="s">
        <v>54</v>
      </c>
      <c r="B83" s="45" t="s">
        <v>65</v>
      </c>
      <c r="C83" s="121" t="s">
        <v>190</v>
      </c>
      <c r="D83" s="122">
        <v>-4970748.3980599996</v>
      </c>
      <c r="E83" s="176" t="s">
        <v>205</v>
      </c>
      <c r="F83" s="176"/>
      <c r="G83" s="176"/>
      <c r="H83" s="176"/>
      <c r="I83" s="176"/>
      <c r="J83" s="74"/>
      <c r="K83" s="117"/>
      <c r="L83" s="117"/>
      <c r="M83" s="117"/>
      <c r="N83" s="117"/>
      <c r="O83" s="33"/>
      <c r="P83" s="33"/>
      <c r="Q83" s="33"/>
      <c r="R83" s="33"/>
      <c r="S83" s="33"/>
      <c r="T83" s="33"/>
    </row>
    <row r="84" spans="1:20" ht="27.6" x14ac:dyDescent="0.25">
      <c r="A84" s="65" t="s">
        <v>55</v>
      </c>
      <c r="B84" s="45" t="s">
        <v>82</v>
      </c>
      <c r="C84" s="121" t="s">
        <v>190</v>
      </c>
      <c r="D84" s="122">
        <v>4539888.1968640303</v>
      </c>
      <c r="E84" s="176" t="s">
        <v>204</v>
      </c>
      <c r="F84" s="176"/>
      <c r="G84" s="176"/>
      <c r="H84" s="176"/>
      <c r="I84" s="176"/>
      <c r="J84" s="74"/>
      <c r="K84" s="117"/>
      <c r="L84" s="117"/>
      <c r="M84" s="117"/>
      <c r="N84" s="117"/>
      <c r="O84" s="33"/>
      <c r="P84" s="33"/>
      <c r="Q84" s="33"/>
      <c r="R84" s="33"/>
      <c r="S84" s="33"/>
      <c r="T84" s="33"/>
    </row>
    <row r="85" spans="1:20" x14ac:dyDescent="0.25">
      <c r="A85" s="65" t="s">
        <v>68</v>
      </c>
      <c r="B85" s="45" t="s">
        <v>67</v>
      </c>
      <c r="C85" s="121" t="s">
        <v>189</v>
      </c>
      <c r="D85" s="122"/>
      <c r="E85" s="176" t="s">
        <v>197</v>
      </c>
      <c r="F85" s="176"/>
      <c r="G85" s="176"/>
      <c r="H85" s="176"/>
      <c r="I85" s="176"/>
      <c r="J85" s="74"/>
      <c r="K85" s="117"/>
      <c r="L85" s="117"/>
      <c r="M85" s="117"/>
      <c r="N85" s="117"/>
      <c r="O85" s="33"/>
      <c r="P85" s="33"/>
      <c r="Q85" s="33"/>
      <c r="R85" s="33"/>
      <c r="S85" s="33"/>
      <c r="T85" s="33"/>
    </row>
    <row r="86" spans="1:20" ht="42.75" customHeight="1" x14ac:dyDescent="0.25">
      <c r="A86" s="65" t="s">
        <v>69</v>
      </c>
      <c r="B86" s="45" t="s">
        <v>66</v>
      </c>
      <c r="C86" s="121" t="s">
        <v>189</v>
      </c>
      <c r="D86" s="122"/>
      <c r="E86" s="176" t="s">
        <v>198</v>
      </c>
      <c r="F86" s="176"/>
      <c r="G86" s="176"/>
      <c r="H86" s="176"/>
      <c r="I86" s="176"/>
      <c r="J86" s="74"/>
      <c r="K86" s="146"/>
      <c r="L86" s="117"/>
      <c r="M86" s="117"/>
      <c r="N86" s="117"/>
      <c r="O86" s="33"/>
      <c r="P86" s="33"/>
      <c r="Q86" s="33"/>
      <c r="R86" s="33"/>
      <c r="S86" s="33"/>
      <c r="T86" s="33"/>
    </row>
    <row r="87" spans="1:20" ht="27.6" x14ac:dyDescent="0.25">
      <c r="A87" s="65" t="s">
        <v>72</v>
      </c>
      <c r="B87" s="45" t="s">
        <v>74</v>
      </c>
      <c r="C87" s="121" t="s">
        <v>189</v>
      </c>
      <c r="D87" s="122"/>
      <c r="E87" s="176" t="s">
        <v>199</v>
      </c>
      <c r="F87" s="176"/>
      <c r="G87" s="176"/>
      <c r="H87" s="176"/>
      <c r="I87" s="176"/>
      <c r="J87" s="74"/>
      <c r="K87" s="147"/>
      <c r="L87" s="117"/>
      <c r="M87" s="117"/>
      <c r="N87" s="117"/>
    </row>
    <row r="88" spans="1:20" ht="27.6" x14ac:dyDescent="0.25">
      <c r="A88" s="65" t="s">
        <v>73</v>
      </c>
      <c r="B88" s="45" t="s">
        <v>75</v>
      </c>
      <c r="C88" s="121" t="s">
        <v>189</v>
      </c>
      <c r="D88" s="122"/>
      <c r="E88" s="176" t="s">
        <v>200</v>
      </c>
      <c r="F88" s="176"/>
      <c r="G88" s="176"/>
      <c r="H88" s="176"/>
      <c r="I88" s="176"/>
      <c r="J88" s="74"/>
      <c r="K88" s="147"/>
      <c r="L88" s="117"/>
      <c r="M88" s="117"/>
      <c r="N88" s="117"/>
    </row>
    <row r="89" spans="1:20" ht="14.4" x14ac:dyDescent="0.3">
      <c r="A89" s="65">
        <v>4</v>
      </c>
      <c r="B89" s="45" t="s">
        <v>71</v>
      </c>
      <c r="C89" s="121" t="s">
        <v>189</v>
      </c>
      <c r="D89" s="122"/>
      <c r="E89" s="176" t="s">
        <v>201</v>
      </c>
      <c r="F89" s="176"/>
      <c r="G89" s="176"/>
      <c r="H89" s="176"/>
      <c r="I89" s="176"/>
      <c r="J89" s="74"/>
      <c r="K89" s="125"/>
      <c r="L89" s="117"/>
      <c r="M89" s="117"/>
      <c r="N89" s="117"/>
    </row>
    <row r="90" spans="1:20" ht="41.4" x14ac:dyDescent="0.25">
      <c r="A90" s="65">
        <v>5</v>
      </c>
      <c r="B90" s="45" t="s">
        <v>84</v>
      </c>
      <c r="C90" s="121" t="s">
        <v>189</v>
      </c>
      <c r="D90" s="122"/>
      <c r="E90" s="176" t="s">
        <v>202</v>
      </c>
      <c r="F90" s="176"/>
      <c r="G90" s="176"/>
      <c r="H90" s="176"/>
      <c r="I90" s="176"/>
      <c r="K90" s="27"/>
    </row>
    <row r="91" spans="1:20" ht="27.6" x14ac:dyDescent="0.25">
      <c r="A91" s="49">
        <v>6</v>
      </c>
      <c r="B91" s="43" t="s">
        <v>191</v>
      </c>
      <c r="C91" s="121" t="s">
        <v>189</v>
      </c>
      <c r="D91" s="122"/>
      <c r="E91" s="176" t="s">
        <v>203</v>
      </c>
      <c r="F91" s="176"/>
      <c r="G91" s="176"/>
      <c r="H91" s="176"/>
      <c r="I91" s="176"/>
      <c r="K91" s="27"/>
    </row>
    <row r="92" spans="1:20" x14ac:dyDescent="0.25">
      <c r="A92" s="49">
        <v>7</v>
      </c>
      <c r="B92" s="41"/>
      <c r="C92" s="10"/>
      <c r="D92" s="122"/>
      <c r="E92" s="176"/>
      <c r="F92" s="176"/>
      <c r="G92" s="176"/>
      <c r="H92" s="176"/>
      <c r="I92" s="176"/>
      <c r="K92" s="27"/>
    </row>
    <row r="93" spans="1:20" x14ac:dyDescent="0.25">
      <c r="A93" s="49">
        <v>8</v>
      </c>
      <c r="B93" s="41"/>
      <c r="C93" s="10"/>
      <c r="D93" s="122"/>
      <c r="E93" s="176"/>
      <c r="F93" s="176"/>
      <c r="G93" s="176"/>
      <c r="H93" s="176"/>
      <c r="I93" s="176"/>
      <c r="K93" s="27"/>
    </row>
    <row r="94" spans="1:20" x14ac:dyDescent="0.25">
      <c r="A94" s="49">
        <v>9</v>
      </c>
      <c r="B94" s="41"/>
      <c r="C94" s="10"/>
      <c r="D94" s="122"/>
      <c r="E94" s="185"/>
      <c r="F94" s="186"/>
      <c r="G94" s="186"/>
      <c r="H94" s="186"/>
      <c r="I94" s="187"/>
    </row>
    <row r="95" spans="1:20" x14ac:dyDescent="0.25">
      <c r="A95" s="49">
        <v>10</v>
      </c>
      <c r="B95" s="41"/>
      <c r="C95" s="10"/>
      <c r="D95" s="122"/>
      <c r="E95" s="176"/>
      <c r="F95" s="176"/>
      <c r="G95" s="176"/>
      <c r="H95" s="176"/>
      <c r="I95" s="176"/>
    </row>
    <row r="96" spans="1:20" x14ac:dyDescent="0.25">
      <c r="B96" s="2" t="s">
        <v>206</v>
      </c>
      <c r="C96" s="2"/>
      <c r="D96" s="115">
        <f>SUM(D82:D95)</f>
        <v>4446571.8688040311</v>
      </c>
      <c r="E96" s="25"/>
      <c r="F96" s="25"/>
      <c r="G96" s="25"/>
      <c r="H96" s="25"/>
    </row>
    <row r="97" spans="1:14" x14ac:dyDescent="0.25">
      <c r="B97" s="66" t="s">
        <v>207</v>
      </c>
      <c r="C97" s="66"/>
      <c r="D97" s="115">
        <f>K74</f>
        <v>1842016.4545527082</v>
      </c>
      <c r="E97" s="25"/>
      <c r="F97" s="25"/>
      <c r="G97" s="25"/>
      <c r="H97" s="25"/>
    </row>
    <row r="98" spans="1:14" x14ac:dyDescent="0.25">
      <c r="B98" s="66" t="s">
        <v>24</v>
      </c>
      <c r="C98" s="66"/>
      <c r="D98" s="123">
        <f>D97-D96</f>
        <v>-2604555.4142513229</v>
      </c>
      <c r="J98" s="33"/>
      <c r="K98" s="33"/>
    </row>
    <row r="99" spans="1:14" ht="28.2" thickBot="1" x14ac:dyDescent="0.3">
      <c r="B99" s="67" t="s">
        <v>76</v>
      </c>
      <c r="C99" s="67"/>
      <c r="D99" s="58">
        <f>IF(ISERROR(D98/J74),0,D98/J74)</f>
        <v>-6.6777499819120805E-3</v>
      </c>
      <c r="E99" s="94" t="str">
        <f>IF(AND(D99&lt;0.01,D99&gt;-0.01),"","Unresolved differences of greater than + or - 1% should be explained")</f>
        <v/>
      </c>
      <c r="G99" s="74"/>
      <c r="H99" s="33"/>
      <c r="I99" s="33"/>
    </row>
    <row r="100" spans="1:14" ht="14.4" thickTop="1" x14ac:dyDescent="0.25">
      <c r="B100" s="2"/>
      <c r="C100" s="51"/>
      <c r="D100" s="56"/>
      <c r="G100" s="74"/>
    </row>
    <row r="101" spans="1:14" x14ac:dyDescent="0.25">
      <c r="B101" s="2"/>
      <c r="C101" s="51"/>
      <c r="D101" s="32"/>
    </row>
    <row r="102" spans="1:14" x14ac:dyDescent="0.25">
      <c r="A102" s="1" t="s">
        <v>78</v>
      </c>
      <c r="B102" s="68" t="s">
        <v>45</v>
      </c>
      <c r="C102" s="55"/>
      <c r="D102" s="56"/>
    </row>
    <row r="103" spans="1:14" x14ac:dyDescent="0.25">
      <c r="B103" s="54"/>
      <c r="C103" s="55"/>
      <c r="D103" s="56"/>
      <c r="J103" s="74"/>
      <c r="K103" s="74"/>
      <c r="L103" s="138"/>
      <c r="M103" s="138"/>
      <c r="N103" s="138"/>
    </row>
    <row r="104" spans="1:14" ht="96.6" x14ac:dyDescent="0.25">
      <c r="B104" s="136" t="s">
        <v>25</v>
      </c>
      <c r="C104" s="44" t="s">
        <v>139</v>
      </c>
      <c r="D104" s="69" t="s">
        <v>140</v>
      </c>
      <c r="E104" s="44" t="s">
        <v>141</v>
      </c>
      <c r="F104" s="44" t="s">
        <v>143</v>
      </c>
      <c r="G104" s="44" t="s">
        <v>24</v>
      </c>
      <c r="H104" s="71" t="s">
        <v>142</v>
      </c>
      <c r="I104" s="44" t="s">
        <v>76</v>
      </c>
      <c r="J104" s="74"/>
      <c r="K104" s="74"/>
      <c r="L104" s="138"/>
      <c r="M104" s="138"/>
      <c r="N104" s="138"/>
    </row>
    <row r="105" spans="1:14" x14ac:dyDescent="0.25">
      <c r="B105" s="96">
        <v>2017</v>
      </c>
      <c r="C105" s="98">
        <v>1842016.4545527082</v>
      </c>
      <c r="D105" s="98">
        <v>4877432.07</v>
      </c>
      <c r="E105" s="99">
        <v>3035415.6154472921</v>
      </c>
      <c r="F105" s="99">
        <f>D96</f>
        <v>4446571.8688040311</v>
      </c>
      <c r="G105" s="100">
        <f>D98</f>
        <v>-2604555.4142513229</v>
      </c>
      <c r="H105" s="99">
        <v>390034880.20759124</v>
      </c>
      <c r="I105" s="95">
        <f>IF(ISERROR(G105/H105),0,G105/H105)</f>
        <v>-6.6777499819120805E-3</v>
      </c>
      <c r="J105" s="74"/>
      <c r="K105" s="74"/>
      <c r="L105" s="138"/>
      <c r="M105" s="138"/>
      <c r="N105" s="138"/>
    </row>
    <row r="106" spans="1:14" x14ac:dyDescent="0.25">
      <c r="B106" s="96"/>
      <c r="C106" s="98"/>
      <c r="D106" s="98"/>
      <c r="E106" s="99"/>
      <c r="F106" s="99"/>
      <c r="G106" s="100">
        <f>E106-F106</f>
        <v>0</v>
      </c>
      <c r="H106" s="99"/>
      <c r="I106" s="95">
        <f>IF(ISERROR(G106/H106),0,G106/H106)</f>
        <v>0</v>
      </c>
      <c r="J106" s="74"/>
      <c r="K106" s="74"/>
      <c r="L106" s="138"/>
      <c r="M106" s="138"/>
      <c r="N106" s="138"/>
    </row>
    <row r="107" spans="1:14" x14ac:dyDescent="0.25">
      <c r="B107" s="96"/>
      <c r="C107" s="98"/>
      <c r="D107" s="98"/>
      <c r="E107" s="99"/>
      <c r="F107" s="99"/>
      <c r="G107" s="100">
        <f>E107-F107</f>
        <v>0</v>
      </c>
      <c r="H107" s="99"/>
      <c r="I107" s="95">
        <f>IF(ISERROR(G107/H107),0,G107/H107)</f>
        <v>0</v>
      </c>
      <c r="J107" s="74"/>
      <c r="K107" s="74"/>
      <c r="L107" s="138"/>
      <c r="M107" s="138"/>
      <c r="N107" s="138"/>
    </row>
    <row r="108" spans="1:14" ht="14.4" thickBot="1" x14ac:dyDescent="0.3">
      <c r="B108" s="96"/>
      <c r="C108" s="101"/>
      <c r="D108" s="101"/>
      <c r="E108" s="101"/>
      <c r="F108" s="101"/>
      <c r="G108" s="102">
        <f>E108-F108</f>
        <v>0</v>
      </c>
      <c r="H108" s="101"/>
      <c r="I108" s="97">
        <f>IF(ISERROR(G108/H108),0,G108/H108)</f>
        <v>0</v>
      </c>
      <c r="J108" s="74"/>
      <c r="K108" s="74"/>
      <c r="L108" s="138"/>
      <c r="M108" s="138"/>
      <c r="N108" s="138"/>
    </row>
    <row r="109" spans="1:14" ht="14.4" thickBot="1" x14ac:dyDescent="0.3">
      <c r="B109" s="70" t="s">
        <v>77</v>
      </c>
      <c r="C109" s="72">
        <f t="shared" ref="C109:H109" si="39">SUM(C105:C108)</f>
        <v>1842016.4545527082</v>
      </c>
      <c r="D109" s="72">
        <f t="shared" si="39"/>
        <v>4877432.07</v>
      </c>
      <c r="E109" s="72">
        <f t="shared" si="39"/>
        <v>3035415.6154472921</v>
      </c>
      <c r="F109" s="72">
        <f t="shared" si="39"/>
        <v>4446571.8688040311</v>
      </c>
      <c r="G109" s="72">
        <f t="shared" si="39"/>
        <v>-2604555.4142513229</v>
      </c>
      <c r="H109" s="72">
        <f t="shared" si="39"/>
        <v>390034880.20759124</v>
      </c>
      <c r="I109" s="73" t="s">
        <v>83</v>
      </c>
      <c r="J109" s="74"/>
      <c r="K109" s="74"/>
      <c r="L109" s="138"/>
      <c r="M109" s="138"/>
      <c r="N109" s="138"/>
    </row>
    <row r="110" spans="1:14" x14ac:dyDescent="0.25">
      <c r="B110" s="4"/>
      <c r="C110" s="4"/>
      <c r="D110" s="4"/>
      <c r="E110" s="4"/>
      <c r="F110" s="4"/>
      <c r="G110" s="4"/>
      <c r="J110" s="74"/>
      <c r="K110" s="74"/>
      <c r="L110" s="138"/>
      <c r="M110" s="138"/>
      <c r="N110" s="138"/>
    </row>
    <row r="111" spans="1:14" x14ac:dyDescent="0.25">
      <c r="J111" s="74"/>
      <c r="K111" s="74"/>
    </row>
    <row r="112" spans="1:14" x14ac:dyDescent="0.25">
      <c r="B112" s="3" t="s">
        <v>37</v>
      </c>
      <c r="J112" s="74"/>
      <c r="K112" s="74"/>
    </row>
    <row r="113" spans="2:11" x14ac:dyDescent="0.25">
      <c r="B113" s="48"/>
      <c r="C113" s="48"/>
      <c r="D113" s="48"/>
      <c r="E113" s="48"/>
      <c r="F113" s="48"/>
      <c r="G113" s="48"/>
      <c r="H113" s="48"/>
      <c r="J113" s="74"/>
      <c r="K113" s="74"/>
    </row>
    <row r="114" spans="2:11" x14ac:dyDescent="0.25">
      <c r="B114" s="48"/>
      <c r="C114" s="48"/>
      <c r="D114" s="48"/>
      <c r="E114" s="48"/>
      <c r="F114" s="48"/>
      <c r="G114" s="48"/>
      <c r="H114" s="48"/>
    </row>
    <row r="115" spans="2:11" x14ac:dyDescent="0.25">
      <c r="B115" s="48"/>
      <c r="C115" s="48"/>
      <c r="D115" s="48"/>
      <c r="E115" s="48"/>
      <c r="F115" s="48"/>
      <c r="G115" s="48"/>
      <c r="H115" s="48"/>
    </row>
    <row r="116" spans="2:11" x14ac:dyDescent="0.25">
      <c r="B116" s="48"/>
      <c r="C116" s="48"/>
      <c r="D116" s="48"/>
      <c r="E116" s="48"/>
      <c r="F116" s="48"/>
      <c r="G116" s="48"/>
      <c r="H116" s="48"/>
    </row>
    <row r="117" spans="2:11" x14ac:dyDescent="0.25">
      <c r="B117" s="48"/>
      <c r="C117" s="48"/>
      <c r="D117" s="48"/>
      <c r="E117" s="48"/>
      <c r="F117" s="48"/>
      <c r="G117" s="48"/>
      <c r="H117" s="48"/>
    </row>
    <row r="118" spans="2:11" x14ac:dyDescent="0.25">
      <c r="B118" s="48"/>
      <c r="C118" s="48"/>
      <c r="D118" s="48"/>
      <c r="E118" s="48"/>
      <c r="F118" s="48"/>
      <c r="G118" s="48"/>
      <c r="H118" s="48"/>
    </row>
    <row r="119" spans="2:11" x14ac:dyDescent="0.25">
      <c r="B119" s="48"/>
      <c r="C119" s="48"/>
      <c r="D119" s="48"/>
      <c r="E119" s="48"/>
      <c r="F119" s="48"/>
      <c r="G119" s="48"/>
      <c r="H119" s="48"/>
    </row>
    <row r="120" spans="2:11" x14ac:dyDescent="0.25">
      <c r="B120" s="48"/>
      <c r="C120" s="48"/>
      <c r="D120" s="48"/>
      <c r="E120" s="48"/>
      <c r="F120" s="48"/>
      <c r="G120" s="48"/>
      <c r="H120" s="48"/>
    </row>
  </sheetData>
  <mergeCells count="22">
    <mergeCell ref="E95:I95"/>
    <mergeCell ref="E89:I89"/>
    <mergeCell ref="E90:I90"/>
    <mergeCell ref="E91:I91"/>
    <mergeCell ref="E92:I92"/>
    <mergeCell ref="E93:I93"/>
    <mergeCell ref="E94:I94"/>
    <mergeCell ref="S33:U33"/>
    <mergeCell ref="V33:X33"/>
    <mergeCell ref="E81:I81"/>
    <mergeCell ref="E83:I83"/>
    <mergeCell ref="E84:I84"/>
    <mergeCell ref="E82:I82"/>
    <mergeCell ref="B10:C10"/>
    <mergeCell ref="G10:H10"/>
    <mergeCell ref="B16:H16"/>
    <mergeCell ref="E88:I88"/>
    <mergeCell ref="P33:R33"/>
    <mergeCell ref="E85:I85"/>
    <mergeCell ref="E86:I86"/>
    <mergeCell ref="E87:I87"/>
    <mergeCell ref="A82:C82"/>
  </mergeCells>
  <dataValidations disablePrompts="1" count="1">
    <dataValidation type="list" sqref="C20">
      <formula1>"1st Estimate, 2nd Estimate, Actual, Other"</formula1>
    </dataValidation>
  </dataValidations>
  <pageMargins left="0.11811023622047245" right="0.11811023622047245" top="0.15748031496062992" bottom="0.19685039370078741" header="0.11811023622047245" footer="0.11811023622047245"/>
  <pageSetup paperSize="17" scale="60" fitToHeight="2" orientation="landscape" r:id="rId1"/>
  <headerFooter>
    <oddFooter>&amp;L&amp;Z&amp;F&amp;R&amp;A</oddFooter>
  </headerFooter>
  <rowBreaks count="1" manualBreakCount="1">
    <brk id="78"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2017</vt:lpstr>
      <vt:lpstr>'GA Analysis 2017'!Print_Area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Angela Yan</cp:lastModifiedBy>
  <cp:lastPrinted>2017-12-05T18:04:08Z</cp:lastPrinted>
  <dcterms:created xsi:type="dcterms:W3CDTF">2017-05-01T19:29:01Z</dcterms:created>
  <dcterms:modified xsi:type="dcterms:W3CDTF">2018-06-21T20:47:38Z</dcterms:modified>
</cp:coreProperties>
</file>