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ates\_Alectra\Rate Applications\Rate Applications\2019 EDR Application\Complete Application\Excel for filing\"/>
    </mc:Choice>
  </mc:AlternateContent>
  <bookViews>
    <workbookView xWindow="0" yWindow="0" windowWidth="15360" windowHeight="8724"/>
  </bookViews>
  <sheets>
    <sheet name="2019 Price Cap IR Enersource RZ" sheetId="1" r:id="rId1"/>
    <sheet name="Avg NFA" sheetId="2" r:id="rId2"/>
    <sheet name="CCA" sheetId="3" r:id="rId3"/>
    <sheet name="PILs" sheetId="5" r:id="rId4"/>
  </sheets>
  <calcPr calcId="152511"/>
</workbook>
</file>

<file path=xl/calcChain.xml><?xml version="1.0" encoding="utf-8"?>
<calcChain xmlns="http://schemas.openxmlformats.org/spreadsheetml/2006/main">
  <c r="M27" i="5" l="1"/>
  <c r="L27" i="5"/>
  <c r="K27" i="5"/>
  <c r="J27" i="5"/>
  <c r="I27" i="5"/>
  <c r="H27" i="5"/>
  <c r="G27" i="5"/>
  <c r="F27" i="5"/>
  <c r="E27" i="5"/>
  <c r="D27" i="5"/>
  <c r="C27" i="5"/>
  <c r="C10" i="5"/>
  <c r="K11" i="5"/>
  <c r="K13" i="5" s="1"/>
  <c r="K18" i="5" s="1"/>
  <c r="G11" i="5"/>
  <c r="G13" i="5" s="1"/>
  <c r="G18" i="5" s="1"/>
  <c r="C11" i="5"/>
  <c r="C13" i="5" s="1"/>
  <c r="C18" i="5" s="1"/>
  <c r="AO35" i="1"/>
  <c r="AK35" i="1"/>
  <c r="AI32" i="1"/>
  <c r="AI33" i="1" s="1"/>
  <c r="AI37" i="1" s="1"/>
  <c r="AG32" i="1"/>
  <c r="AG33" i="1" s="1"/>
  <c r="AG37" i="1" s="1"/>
  <c r="AE32" i="1"/>
  <c r="AE33" i="1" s="1"/>
  <c r="AC32" i="1"/>
  <c r="AC33" i="1" s="1"/>
  <c r="AC37" i="1" s="1"/>
  <c r="AA32" i="1"/>
  <c r="AA33" i="1" s="1"/>
  <c r="AA37" i="1" s="1"/>
  <c r="I29" i="1"/>
  <c r="G29" i="1"/>
  <c r="E29" i="1"/>
  <c r="AN28" i="1"/>
  <c r="AL28" i="1"/>
  <c r="AJ28" i="1"/>
  <c r="AD28" i="1"/>
  <c r="AB28" i="1"/>
  <c r="Z28" i="1"/>
  <c r="X28" i="1"/>
  <c r="V28" i="1"/>
  <c r="N28" i="1"/>
  <c r="L28" i="1"/>
  <c r="J28" i="1"/>
  <c r="AG20" i="1"/>
  <c r="AG26" i="1" s="1"/>
  <c r="AE20" i="1"/>
  <c r="AE26" i="1" s="1"/>
  <c r="AE39" i="1" s="1"/>
  <c r="AE41" i="1" s="1"/>
  <c r="AC20" i="1"/>
  <c r="AC26" i="1" s="1"/>
  <c r="AC39" i="1" s="1"/>
  <c r="AC41" i="1" s="1"/>
  <c r="S10" i="1"/>
  <c r="S15" i="1" s="1"/>
  <c r="S19" i="1" s="1"/>
  <c r="X9" i="1"/>
  <c r="S9" i="1"/>
  <c r="Q9" i="1"/>
  <c r="I9" i="1"/>
  <c r="G9" i="1"/>
  <c r="G10" i="1" s="1"/>
  <c r="E9" i="1"/>
  <c r="AM22" i="1"/>
  <c r="AI9" i="1"/>
  <c r="AG9" i="1"/>
  <c r="AG10" i="1" s="1"/>
  <c r="AE9" i="1"/>
  <c r="AC9" i="1"/>
  <c r="AA9" i="1"/>
  <c r="S22" i="1"/>
  <c r="Q29" i="1"/>
  <c r="O29" i="1"/>
  <c r="K22" i="1"/>
  <c r="AC10" i="1"/>
  <c r="AA10" i="1"/>
  <c r="Y10" i="1"/>
  <c r="Q10" i="1"/>
  <c r="I10" i="1"/>
  <c r="I14" i="1" s="1"/>
  <c r="I18" i="1" s="1"/>
  <c r="E10" i="1"/>
  <c r="E13" i="1" s="1"/>
  <c r="M11" i="3"/>
  <c r="L11" i="3"/>
  <c r="K11" i="3"/>
  <c r="J11" i="3"/>
  <c r="I11" i="3"/>
  <c r="H11" i="3"/>
  <c r="G11" i="3"/>
  <c r="F11" i="3"/>
  <c r="E11" i="3"/>
  <c r="D10" i="3"/>
  <c r="E109" i="2"/>
  <c r="D105" i="2"/>
  <c r="L97" i="2"/>
  <c r="L96" i="2"/>
  <c r="L95" i="2"/>
  <c r="L94" i="2"/>
  <c r="D93" i="2"/>
  <c r="L86" i="2"/>
  <c r="L85" i="2"/>
  <c r="L84" i="2"/>
  <c r="L83" i="2"/>
  <c r="D82" i="2"/>
  <c r="H87" i="2" s="1"/>
  <c r="K105" i="2" s="1"/>
  <c r="L76" i="2"/>
  <c r="L75" i="2"/>
  <c r="L73" i="2"/>
  <c r="P72" i="2"/>
  <c r="P93" i="2" s="1"/>
  <c r="O93" i="2" s="1"/>
  <c r="L63" i="2"/>
  <c r="L62" i="2"/>
  <c r="D57" i="2"/>
  <c r="H104" i="2" s="1"/>
  <c r="L55" i="2"/>
  <c r="L54" i="2"/>
  <c r="L52" i="2"/>
  <c r="F52" i="2"/>
  <c r="H47" i="2"/>
  <c r="G105" i="2" s="1"/>
  <c r="D47" i="2"/>
  <c r="G104" i="2" s="1"/>
  <c r="L46" i="2"/>
  <c r="L45" i="2"/>
  <c r="L44" i="2"/>
  <c r="L43" i="2"/>
  <c r="L42" i="2"/>
  <c r="F42" i="2"/>
  <c r="H37" i="2"/>
  <c r="F105" i="2" s="1"/>
  <c r="D37" i="2"/>
  <c r="F104" i="2" s="1"/>
  <c r="L36" i="2"/>
  <c r="L35" i="2"/>
  <c r="C35" i="2"/>
  <c r="K35" i="2" s="1"/>
  <c r="L34" i="2"/>
  <c r="L33" i="2"/>
  <c r="L32" i="2"/>
  <c r="F32" i="2"/>
  <c r="H27" i="2"/>
  <c r="E105" i="2" s="1"/>
  <c r="G27" i="2"/>
  <c r="D27" i="2"/>
  <c r="E104" i="2" s="1"/>
  <c r="C27" i="2"/>
  <c r="L26" i="2"/>
  <c r="K26" i="2"/>
  <c r="I26" i="2"/>
  <c r="G36" i="2" s="1"/>
  <c r="E26" i="2"/>
  <c r="M26" i="2" s="1"/>
  <c r="L25" i="2"/>
  <c r="K25" i="2"/>
  <c r="I25" i="2"/>
  <c r="G35" i="2" s="1"/>
  <c r="I35" i="2" s="1"/>
  <c r="G45" i="2" s="1"/>
  <c r="I45" i="2" s="1"/>
  <c r="G55" i="2" s="1"/>
  <c r="E25" i="2"/>
  <c r="L24" i="2"/>
  <c r="K24" i="2"/>
  <c r="I24" i="2"/>
  <c r="G34" i="2" s="1"/>
  <c r="I34" i="2" s="1"/>
  <c r="G44" i="2" s="1"/>
  <c r="I44" i="2" s="1"/>
  <c r="G54" i="2" s="1"/>
  <c r="I54" i="2" s="1"/>
  <c r="G64" i="2" s="1"/>
  <c r="I64" i="2" s="1"/>
  <c r="G74" i="2" s="1"/>
  <c r="I74" i="2" s="1"/>
  <c r="G84" i="2" s="1"/>
  <c r="I84" i="2" s="1"/>
  <c r="G95" i="2" s="1"/>
  <c r="I95" i="2" s="1"/>
  <c r="E24" i="2"/>
  <c r="M24" i="2" s="1"/>
  <c r="L23" i="2"/>
  <c r="K23" i="2"/>
  <c r="I23" i="2"/>
  <c r="G33" i="2" s="1"/>
  <c r="I33" i="2" s="1"/>
  <c r="G43" i="2" s="1"/>
  <c r="I43" i="2" s="1"/>
  <c r="G53" i="2" s="1"/>
  <c r="F23" i="2"/>
  <c r="E23" i="2"/>
  <c r="F109" i="2" s="1"/>
  <c r="L22" i="2"/>
  <c r="K22" i="2"/>
  <c r="I22" i="2"/>
  <c r="I27" i="2" s="1"/>
  <c r="F22" i="2"/>
  <c r="E22" i="2"/>
  <c r="H17" i="2"/>
  <c r="D17" i="2"/>
  <c r="D104" i="2" s="1"/>
  <c r="L16" i="2"/>
  <c r="K16" i="2"/>
  <c r="I16" i="2"/>
  <c r="E16" i="2"/>
  <c r="M16" i="2" s="1"/>
  <c r="L15" i="2"/>
  <c r="K15" i="2"/>
  <c r="I15" i="2"/>
  <c r="E15" i="2"/>
  <c r="L14" i="2"/>
  <c r="G14" i="2"/>
  <c r="I14" i="2" s="1"/>
  <c r="E14" i="2"/>
  <c r="E108" i="2" s="1"/>
  <c r="E110" i="2" s="1"/>
  <c r="C14" i="2"/>
  <c r="L13" i="2"/>
  <c r="F13" i="2"/>
  <c r="H8" i="2"/>
  <c r="C105" i="2" s="1"/>
  <c r="G8" i="2"/>
  <c r="D8" i="2"/>
  <c r="C104" i="2" s="1"/>
  <c r="C8" i="2"/>
  <c r="L7" i="2"/>
  <c r="K7" i="2"/>
  <c r="I7" i="2"/>
  <c r="E7" i="2"/>
  <c r="L6" i="2"/>
  <c r="K6" i="2"/>
  <c r="I6" i="2"/>
  <c r="E6" i="2"/>
  <c r="L5" i="2"/>
  <c r="L8" i="2" s="1"/>
  <c r="K5" i="2"/>
  <c r="K8" i="2" s="1"/>
  <c r="I5" i="2"/>
  <c r="G13" i="2" s="1"/>
  <c r="E5" i="2"/>
  <c r="C13" i="2" s="1"/>
  <c r="C17" i="2" s="1"/>
  <c r="I13" i="2" l="1"/>
  <c r="I17" i="2" s="1"/>
  <c r="G17" i="2"/>
  <c r="K13" i="2"/>
  <c r="K17" i="2" s="1"/>
  <c r="I8" i="2"/>
  <c r="O22" i="1"/>
  <c r="M23" i="2"/>
  <c r="L37" i="2"/>
  <c r="D67" i="2"/>
  <c r="I104" i="2" s="1"/>
  <c r="AG39" i="1"/>
  <c r="AG41" i="1" s="1"/>
  <c r="Q22" i="1"/>
  <c r="D11" i="5"/>
  <c r="D13" i="5" s="1"/>
  <c r="D18" i="5" s="1"/>
  <c r="L11" i="5"/>
  <c r="L13" i="5" s="1"/>
  <c r="L18" i="5" s="1"/>
  <c r="M7" i="2"/>
  <c r="L17" i="2"/>
  <c r="I55" i="2"/>
  <c r="G65" i="2" s="1"/>
  <c r="I65" i="2" s="1"/>
  <c r="G75" i="2" s="1"/>
  <c r="I75" i="2" s="1"/>
  <c r="G85" i="2" s="1"/>
  <c r="I85" i="2" s="1"/>
  <c r="G96" i="2" s="1"/>
  <c r="I96" i="2" s="1"/>
  <c r="C36" i="2"/>
  <c r="E36" i="2" s="1"/>
  <c r="L53" i="2"/>
  <c r="L65" i="2"/>
  <c r="D77" i="2"/>
  <c r="J104" i="2" s="1"/>
  <c r="D87" i="2"/>
  <c r="K104" i="2" s="1"/>
  <c r="O10" i="1"/>
  <c r="O14" i="1" s="1"/>
  <c r="O18" i="1" s="1"/>
  <c r="AE10" i="1"/>
  <c r="O9" i="1"/>
  <c r="Y20" i="1"/>
  <c r="Y26" i="1" s="1"/>
  <c r="S29" i="1"/>
  <c r="F11" i="5"/>
  <c r="F13" i="5" s="1"/>
  <c r="F18" i="5" s="1"/>
  <c r="F20" i="5" s="1"/>
  <c r="J11" i="5"/>
  <c r="J13" i="5" s="1"/>
  <c r="J18" i="5" s="1"/>
  <c r="C33" i="2"/>
  <c r="L27" i="2"/>
  <c r="L66" i="2"/>
  <c r="AI10" i="1"/>
  <c r="H11" i="5"/>
  <c r="H13" i="5" s="1"/>
  <c r="H18" i="5" s="1"/>
  <c r="K14" i="2"/>
  <c r="I53" i="2"/>
  <c r="G63" i="2" s="1"/>
  <c r="I63" i="2" s="1"/>
  <c r="G73" i="2" s="1"/>
  <c r="I73" i="2" s="1"/>
  <c r="G83" i="2" s="1"/>
  <c r="I83" i="2" s="1"/>
  <c r="G94" i="2" s="1"/>
  <c r="I94" i="2" s="1"/>
  <c r="K9" i="1"/>
  <c r="K10" i="1" s="1"/>
  <c r="Y9" i="1"/>
  <c r="K29" i="1"/>
  <c r="AM29" i="1"/>
  <c r="AE37" i="1"/>
  <c r="Y33" i="1"/>
  <c r="Y37" i="1" s="1"/>
  <c r="E11" i="5"/>
  <c r="E13" i="5" s="1"/>
  <c r="E18" i="5" s="1"/>
  <c r="E20" i="5" s="1"/>
  <c r="I11" i="5"/>
  <c r="I13" i="5" s="1"/>
  <c r="I18" i="5" s="1"/>
  <c r="I26" i="5" s="1"/>
  <c r="I28" i="5" s="1"/>
  <c r="M11" i="5"/>
  <c r="M13" i="5" s="1"/>
  <c r="M18" i="5" s="1"/>
  <c r="M20" i="5"/>
  <c r="M26" i="5"/>
  <c r="M28" i="5" s="1"/>
  <c r="K20" i="5"/>
  <c r="K26" i="5"/>
  <c r="K28" i="5" s="1"/>
  <c r="E26" i="5"/>
  <c r="E28" i="5" s="1"/>
  <c r="I20" i="5"/>
  <c r="G26" i="5"/>
  <c r="G28" i="5" s="1"/>
  <c r="G20" i="5"/>
  <c r="F26" i="5"/>
  <c r="F28" i="5" s="1"/>
  <c r="J26" i="5"/>
  <c r="J28" i="5" s="1"/>
  <c r="J20" i="5"/>
  <c r="D26" i="5"/>
  <c r="D28" i="5" s="1"/>
  <c r="D20" i="5"/>
  <c r="H20" i="5"/>
  <c r="H26" i="5"/>
  <c r="H28" i="5" s="1"/>
  <c r="L26" i="5"/>
  <c r="L28" i="5" s="1"/>
  <c r="L20" i="5"/>
  <c r="C20" i="5"/>
  <c r="C26" i="5"/>
  <c r="C28" i="5" s="1"/>
  <c r="Q14" i="1"/>
  <c r="Q18" i="1" s="1"/>
  <c r="Q15" i="1"/>
  <c r="Q19" i="1" s="1"/>
  <c r="Q13" i="1"/>
  <c r="Q17" i="1" s="1"/>
  <c r="G13" i="1"/>
  <c r="G17" i="1" s="1"/>
  <c r="G15" i="1"/>
  <c r="G19" i="1" s="1"/>
  <c r="G14" i="1"/>
  <c r="G18" i="1" s="1"/>
  <c r="W23" i="1"/>
  <c r="AK23" i="1" s="1"/>
  <c r="AO23" i="1" s="1"/>
  <c r="O13" i="1"/>
  <c r="O17" i="1" s="1"/>
  <c r="O15" i="1"/>
  <c r="O19" i="1" s="1"/>
  <c r="E17" i="1"/>
  <c r="M10" i="1"/>
  <c r="M29" i="1"/>
  <c r="M9" i="1"/>
  <c r="U29" i="1"/>
  <c r="U9" i="1"/>
  <c r="U10" i="1" s="1"/>
  <c r="E14" i="1"/>
  <c r="E15" i="1"/>
  <c r="W7" i="1"/>
  <c r="V8" i="1"/>
  <c r="AM9" i="1"/>
  <c r="AM10" i="1" s="1"/>
  <c r="S14" i="1"/>
  <c r="S18" i="1" s="1"/>
  <c r="AA20" i="1"/>
  <c r="AA26" i="1" s="1"/>
  <c r="AA39" i="1" s="1"/>
  <c r="AA41" i="1" s="1"/>
  <c r="AI20" i="1"/>
  <c r="AI26" i="1" s="1"/>
  <c r="AI39" i="1" s="1"/>
  <c r="AI41" i="1" s="1"/>
  <c r="U22" i="1"/>
  <c r="I13" i="1"/>
  <c r="I17" i="1" s="1"/>
  <c r="I20" i="1" s="1"/>
  <c r="I26" i="1" s="1"/>
  <c r="S13" i="1"/>
  <c r="S17" i="1" s="1"/>
  <c r="S20" i="1" s="1"/>
  <c r="S26" i="1" s="1"/>
  <c r="I15" i="1"/>
  <c r="I19" i="1" s="1"/>
  <c r="M22" i="1"/>
  <c r="W24" i="1"/>
  <c r="AK24" i="1" s="1"/>
  <c r="AO24" i="1" s="1"/>
  <c r="D12" i="3"/>
  <c r="D15" i="3" s="1"/>
  <c r="D16" i="3" s="1"/>
  <c r="E8" i="3" s="1"/>
  <c r="E10" i="3" s="1"/>
  <c r="D11" i="3"/>
  <c r="I36" i="2"/>
  <c r="G46" i="2" s="1"/>
  <c r="I46" i="2" s="1"/>
  <c r="G56" i="2" s="1"/>
  <c r="I56" i="2" s="1"/>
  <c r="G66" i="2" s="1"/>
  <c r="I66" i="2" s="1"/>
  <c r="G76" i="2" s="1"/>
  <c r="I76" i="2" s="1"/>
  <c r="G86" i="2" s="1"/>
  <c r="I86" i="2" s="1"/>
  <c r="G97" i="2" s="1"/>
  <c r="I97" i="2" s="1"/>
  <c r="K36" i="2"/>
  <c r="C46" i="2"/>
  <c r="K33" i="2"/>
  <c r="E33" i="2"/>
  <c r="D98" i="2"/>
  <c r="L104" i="2" s="1"/>
  <c r="K27" i="2"/>
  <c r="E35" i="2"/>
  <c r="C109" i="2"/>
  <c r="M6" i="2"/>
  <c r="E8" i="2"/>
  <c r="E27" i="2"/>
  <c r="M22" i="2"/>
  <c r="M25" i="2"/>
  <c r="C32" i="2"/>
  <c r="C34" i="2"/>
  <c r="H57" i="2"/>
  <c r="H105" i="2" s="1"/>
  <c r="G32" i="2"/>
  <c r="C110" i="2"/>
  <c r="M5" i="2"/>
  <c r="C108" i="2"/>
  <c r="M104" i="2"/>
  <c r="E13" i="2"/>
  <c r="F14" i="2"/>
  <c r="M14" i="2"/>
  <c r="H98" i="2"/>
  <c r="L105" i="2" s="1"/>
  <c r="M105" i="2" s="1"/>
  <c r="L47" i="2"/>
  <c r="L56" i="2"/>
  <c r="H77" i="2"/>
  <c r="J105" i="2" s="1"/>
  <c r="P82" i="2"/>
  <c r="O82" i="2" s="1"/>
  <c r="D109" i="2"/>
  <c r="F114" i="2" s="1"/>
  <c r="M15" i="2"/>
  <c r="H67" i="2"/>
  <c r="I105" i="2" s="1"/>
  <c r="L64" i="2"/>
  <c r="L72" i="2"/>
  <c r="L77" i="2" s="1"/>
  <c r="L74" i="2"/>
  <c r="L82" i="2"/>
  <c r="L87" i="2" s="1"/>
  <c r="K15" i="1" l="1"/>
  <c r="K19" i="1" s="1"/>
  <c r="K13" i="1"/>
  <c r="K17" i="1" s="1"/>
  <c r="K14" i="1"/>
  <c r="K18" i="1" s="1"/>
  <c r="K20" i="1" s="1"/>
  <c r="K26" i="1" s="1"/>
  <c r="K30" i="1" s="1"/>
  <c r="K32" i="1" s="1"/>
  <c r="K33" i="1" s="1"/>
  <c r="K37" i="1" s="1"/>
  <c r="L67" i="2"/>
  <c r="O20" i="1"/>
  <c r="O26" i="1" s="1"/>
  <c r="G20" i="1"/>
  <c r="G26" i="1" s="1"/>
  <c r="L57" i="2"/>
  <c r="W22" i="1"/>
  <c r="AK22" i="1" s="1"/>
  <c r="AO22" i="1" s="1"/>
  <c r="AO29" i="1" s="1"/>
  <c r="Q20" i="1"/>
  <c r="Q26" i="1" s="1"/>
  <c r="Y39" i="1"/>
  <c r="Y41" i="1" s="1"/>
  <c r="U15" i="1"/>
  <c r="U19" i="1" s="1"/>
  <c r="U14" i="1"/>
  <c r="U18" i="1" s="1"/>
  <c r="U13" i="1"/>
  <c r="U17" i="1" s="1"/>
  <c r="U20" i="1" s="1"/>
  <c r="U26" i="1" s="1"/>
  <c r="W9" i="1"/>
  <c r="W29" i="1"/>
  <c r="AK29" i="1" s="1"/>
  <c r="AJ8" i="1"/>
  <c r="E20" i="1"/>
  <c r="E26" i="1" s="1"/>
  <c r="O30" i="1"/>
  <c r="O32" i="1" s="1"/>
  <c r="O33" i="1" s="1"/>
  <c r="O37" i="1" s="1"/>
  <c r="O39" i="1"/>
  <c r="O41" i="1" s="1"/>
  <c r="G30" i="1"/>
  <c r="G32" i="1" s="1"/>
  <c r="G33" i="1" s="1"/>
  <c r="G37" i="1" s="1"/>
  <c r="S30" i="1"/>
  <c r="S32" i="1" s="1"/>
  <c r="S33" i="1" s="1"/>
  <c r="S37" i="1" s="1"/>
  <c r="W10" i="1"/>
  <c r="AK7" i="1"/>
  <c r="M13" i="1"/>
  <c r="M17" i="1" s="1"/>
  <c r="M15" i="1"/>
  <c r="M19" i="1" s="1"/>
  <c r="M14" i="1"/>
  <c r="M18" i="1" s="1"/>
  <c r="Q30" i="1"/>
  <c r="Q32" i="1" s="1"/>
  <c r="Q33" i="1" s="1"/>
  <c r="Q37" i="1" s="1"/>
  <c r="Q39" i="1"/>
  <c r="Q41" i="1" s="1"/>
  <c r="I30" i="1"/>
  <c r="I32" i="1" s="1"/>
  <c r="I33" i="1" s="1"/>
  <c r="I37" i="1" s="1"/>
  <c r="E19" i="1"/>
  <c r="AM13" i="1"/>
  <c r="AM15" i="1"/>
  <c r="AM14" i="1"/>
  <c r="E18" i="1"/>
  <c r="E12" i="3"/>
  <c r="E15" i="3" s="1"/>
  <c r="E16" i="3" s="1"/>
  <c r="F8" i="3" s="1"/>
  <c r="F10" i="3" s="1"/>
  <c r="E17" i="2"/>
  <c r="M13" i="2"/>
  <c r="M17" i="2" s="1"/>
  <c r="D110" i="2"/>
  <c r="C115" i="2"/>
  <c r="D115" i="2"/>
  <c r="C37" i="2"/>
  <c r="E37" i="2" s="1"/>
  <c r="K32" i="2"/>
  <c r="K37" i="2" s="1"/>
  <c r="E32" i="2"/>
  <c r="F33" i="2"/>
  <c r="I32" i="2"/>
  <c r="G42" i="2" s="1"/>
  <c r="G37" i="2"/>
  <c r="I37" i="2" s="1"/>
  <c r="D113" i="2"/>
  <c r="C113" i="2"/>
  <c r="D108" i="2"/>
  <c r="M27" i="2"/>
  <c r="D114" i="2"/>
  <c r="C114" i="2"/>
  <c r="L93" i="2"/>
  <c r="L98" i="2" s="1"/>
  <c r="M36" i="2"/>
  <c r="M8" i="2"/>
  <c r="E34" i="2"/>
  <c r="K34" i="2"/>
  <c r="C45" i="2"/>
  <c r="M35" i="2"/>
  <c r="G109" i="2"/>
  <c r="M33" i="2"/>
  <c r="C43" i="2"/>
  <c r="E46" i="2"/>
  <c r="K46" i="2"/>
  <c r="K39" i="1" l="1"/>
  <c r="K41" i="1" s="1"/>
  <c r="W13" i="1"/>
  <c r="AK13" i="1" s="1"/>
  <c r="AO13" i="1" s="1"/>
  <c r="AM19" i="1"/>
  <c r="AO19" i="1" s="1"/>
  <c r="W14" i="1"/>
  <c r="AK14" i="1" s="1"/>
  <c r="AM17" i="1"/>
  <c r="I39" i="1"/>
  <c r="I41" i="1" s="1"/>
  <c r="AN8" i="1"/>
  <c r="AO9" i="1" s="1"/>
  <c r="AK9" i="1"/>
  <c r="W18" i="1"/>
  <c r="AK18" i="1" s="1"/>
  <c r="W15" i="1"/>
  <c r="AK15" i="1" s="1"/>
  <c r="AO15" i="1" s="1"/>
  <c r="M20" i="1"/>
  <c r="M26" i="1" s="1"/>
  <c r="S39" i="1"/>
  <c r="S41" i="1" s="1"/>
  <c r="AM18" i="1"/>
  <c r="AO14" i="1"/>
  <c r="W19" i="1"/>
  <c r="AK19" i="1" s="1"/>
  <c r="AK10" i="1"/>
  <c r="AO7" i="1"/>
  <c r="AO10" i="1" s="1"/>
  <c r="G39" i="1"/>
  <c r="G41" i="1" s="1"/>
  <c r="W17" i="1"/>
  <c r="E30" i="1"/>
  <c r="E32" i="1" s="1"/>
  <c r="E33" i="1" s="1"/>
  <c r="E37" i="1" s="1"/>
  <c r="U30" i="1"/>
  <c r="U32" i="1" s="1"/>
  <c r="U33" i="1" s="1"/>
  <c r="U37" i="1" s="1"/>
  <c r="F12" i="3"/>
  <c r="F15" i="3" s="1"/>
  <c r="F16" i="3" s="1"/>
  <c r="G8" i="3" s="1"/>
  <c r="G10" i="3" s="1"/>
  <c r="G114" i="2"/>
  <c r="M34" i="2"/>
  <c r="C44" i="2"/>
  <c r="C116" i="2"/>
  <c r="M46" i="2"/>
  <c r="C56" i="2"/>
  <c r="D116" i="2"/>
  <c r="M32" i="2"/>
  <c r="C42" i="2"/>
  <c r="K43" i="2"/>
  <c r="E43" i="2"/>
  <c r="K45" i="2"/>
  <c r="E45" i="2"/>
  <c r="F110" i="2"/>
  <c r="F108" i="2"/>
  <c r="G47" i="2"/>
  <c r="I42" i="2"/>
  <c r="U39" i="1" l="1"/>
  <c r="U41" i="1" s="1"/>
  <c r="AO18" i="1"/>
  <c r="M37" i="2"/>
  <c r="E39" i="1"/>
  <c r="E41" i="1" s="1"/>
  <c r="AM20" i="1"/>
  <c r="AM26" i="1" s="1"/>
  <c r="AK17" i="1"/>
  <c r="AK20" i="1" s="1"/>
  <c r="AK26" i="1" s="1"/>
  <c r="W20" i="1"/>
  <c r="W26" i="1" s="1"/>
  <c r="M30" i="1"/>
  <c r="M32" i="1" s="1"/>
  <c r="M33" i="1" s="1"/>
  <c r="M37" i="1" s="1"/>
  <c r="G12" i="3"/>
  <c r="G15" i="3" s="1"/>
  <c r="G16" i="3" s="1"/>
  <c r="H8" i="3" s="1"/>
  <c r="H10" i="3" s="1"/>
  <c r="G108" i="2"/>
  <c r="C55" i="2"/>
  <c r="M45" i="2"/>
  <c r="C47" i="2"/>
  <c r="E42" i="2"/>
  <c r="F43" i="2"/>
  <c r="K42" i="2"/>
  <c r="F113" i="2"/>
  <c r="I47" i="2"/>
  <c r="G52" i="2"/>
  <c r="G110" i="2"/>
  <c r="H109" i="2"/>
  <c r="C53" i="2"/>
  <c r="M43" i="2"/>
  <c r="E44" i="2"/>
  <c r="K44" i="2"/>
  <c r="F115" i="2"/>
  <c r="E56" i="2"/>
  <c r="K56" i="2"/>
  <c r="M39" i="1" l="1"/>
  <c r="M41" i="1" s="1"/>
  <c r="F116" i="2"/>
  <c r="W30" i="1"/>
  <c r="AO17" i="1"/>
  <c r="AO20" i="1" s="1"/>
  <c r="AO26" i="1" s="1"/>
  <c r="AM30" i="1"/>
  <c r="AM32" i="1" s="1"/>
  <c r="AM33" i="1" s="1"/>
  <c r="AM37" i="1" s="1"/>
  <c r="H12" i="3"/>
  <c r="H15" i="3" s="1"/>
  <c r="H16" i="3" s="1"/>
  <c r="I8" i="3" s="1"/>
  <c r="I10" i="3" s="1"/>
  <c r="H114" i="2"/>
  <c r="M42" i="2"/>
  <c r="C52" i="2"/>
  <c r="E47" i="2"/>
  <c r="H113" i="2"/>
  <c r="H108" i="2"/>
  <c r="M44" i="2"/>
  <c r="C54" i="2"/>
  <c r="H110" i="2"/>
  <c r="G113" i="2"/>
  <c r="M56" i="2"/>
  <c r="C66" i="2"/>
  <c r="G115" i="2"/>
  <c r="K47" i="2"/>
  <c r="K53" i="2"/>
  <c r="E53" i="2"/>
  <c r="I52" i="2"/>
  <c r="G57" i="2"/>
  <c r="K55" i="2"/>
  <c r="E55" i="2"/>
  <c r="G116" i="2" l="1"/>
  <c r="W32" i="1"/>
  <c r="W33" i="1" s="1"/>
  <c r="AK30" i="1"/>
  <c r="AK32" i="1" s="1"/>
  <c r="AK33" i="1" s="1"/>
  <c r="AO30" i="1"/>
  <c r="AO32" i="1" s="1"/>
  <c r="AO33" i="1" s="1"/>
  <c r="AO37" i="1" s="1"/>
  <c r="AM39" i="1"/>
  <c r="AM41" i="1" s="1"/>
  <c r="I12" i="3"/>
  <c r="I15" i="3" s="1"/>
  <c r="I16" i="3" s="1"/>
  <c r="J8" i="3" s="1"/>
  <c r="J10" i="3" s="1"/>
  <c r="M55" i="2"/>
  <c r="C65" i="2"/>
  <c r="C63" i="2"/>
  <c r="M53" i="2"/>
  <c r="E66" i="2"/>
  <c r="K66" i="2"/>
  <c r="I110" i="2"/>
  <c r="I115" i="2"/>
  <c r="H116" i="2"/>
  <c r="K54" i="2"/>
  <c r="E54" i="2"/>
  <c r="E52" i="2"/>
  <c r="K52" i="2"/>
  <c r="K57" i="2" s="1"/>
  <c r="C57" i="2"/>
  <c r="F53" i="2"/>
  <c r="F55" i="2" s="1"/>
  <c r="G62" i="2"/>
  <c r="I57" i="2"/>
  <c r="H115" i="2"/>
  <c r="I108" i="2"/>
  <c r="I113" i="2"/>
  <c r="M47" i="2"/>
  <c r="AO39" i="1" l="1"/>
  <c r="AO41" i="1" s="1"/>
  <c r="AK37" i="1"/>
  <c r="AK39" i="1"/>
  <c r="AK41" i="1" s="1"/>
  <c r="W37" i="1"/>
  <c r="W39" i="1"/>
  <c r="W41" i="1" s="1"/>
  <c r="J12" i="3"/>
  <c r="J15" i="3" s="1"/>
  <c r="J16" i="3" s="1"/>
  <c r="K8" i="3" s="1"/>
  <c r="K10" i="3" s="1"/>
  <c r="M66" i="2"/>
  <c r="C76" i="2"/>
  <c r="K65" i="2"/>
  <c r="E65" i="2"/>
  <c r="I62" i="2"/>
  <c r="G67" i="2"/>
  <c r="E57" i="2"/>
  <c r="C62" i="2"/>
  <c r="M52" i="2"/>
  <c r="M57" i="2" s="1"/>
  <c r="J108" i="2"/>
  <c r="M54" i="2"/>
  <c r="C64" i="2"/>
  <c r="J110" i="2"/>
  <c r="I109" i="2"/>
  <c r="E63" i="2"/>
  <c r="K63" i="2"/>
  <c r="K12" i="3" l="1"/>
  <c r="K15" i="3" s="1"/>
  <c r="K16" i="3" s="1"/>
  <c r="L8" i="3" s="1"/>
  <c r="L10" i="3" s="1"/>
  <c r="C73" i="2"/>
  <c r="M63" i="2"/>
  <c r="K64" i="2"/>
  <c r="E64" i="2"/>
  <c r="G72" i="2"/>
  <c r="I67" i="2"/>
  <c r="E76" i="2"/>
  <c r="K76" i="2"/>
  <c r="I114" i="2"/>
  <c r="I116" i="2" s="1"/>
  <c r="C67" i="2"/>
  <c r="E62" i="2"/>
  <c r="K62" i="2"/>
  <c r="K67" i="2" s="1"/>
  <c r="K110" i="2"/>
  <c r="K108" i="2"/>
  <c r="M65" i="2"/>
  <c r="C75" i="2"/>
  <c r="J115" i="2"/>
  <c r="J113" i="2"/>
  <c r="L12" i="3" l="1"/>
  <c r="L15" i="3" s="1"/>
  <c r="L16" i="3" s="1"/>
  <c r="M8" i="3" s="1"/>
  <c r="M10" i="3" s="1"/>
  <c r="L108" i="2"/>
  <c r="L113" i="2" s="1"/>
  <c r="G77" i="2"/>
  <c r="I72" i="2"/>
  <c r="K113" i="2"/>
  <c r="M62" i="2"/>
  <c r="C72" i="2"/>
  <c r="E67" i="2"/>
  <c r="M64" i="2"/>
  <c r="C74" i="2"/>
  <c r="E73" i="2"/>
  <c r="K73" i="2"/>
  <c r="K75" i="2"/>
  <c r="E75" i="2"/>
  <c r="L110" i="2"/>
  <c r="L115" i="2"/>
  <c r="C86" i="2"/>
  <c r="M76" i="2"/>
  <c r="K115" i="2"/>
  <c r="J109" i="2"/>
  <c r="M12" i="3" l="1"/>
  <c r="M15" i="3" s="1"/>
  <c r="M16" i="3" s="1"/>
  <c r="K86" i="2"/>
  <c r="E86" i="2"/>
  <c r="J114" i="2"/>
  <c r="J116" i="2" s="1"/>
  <c r="G82" i="2"/>
  <c r="I77" i="2"/>
  <c r="M110" i="2"/>
  <c r="M115" i="2" s="1"/>
  <c r="C83" i="2"/>
  <c r="M73" i="2"/>
  <c r="C77" i="2"/>
  <c r="K72" i="2"/>
  <c r="E72" i="2"/>
  <c r="C85" i="2"/>
  <c r="M75" i="2"/>
  <c r="K74" i="2"/>
  <c r="E74" i="2"/>
  <c r="M67" i="2"/>
  <c r="M113" i="2"/>
  <c r="M108" i="2"/>
  <c r="M86" i="2" l="1"/>
  <c r="C97" i="2"/>
  <c r="E85" i="2"/>
  <c r="K85" i="2"/>
  <c r="C84" i="2"/>
  <c r="M74" i="2"/>
  <c r="E77" i="2"/>
  <c r="C82" i="2"/>
  <c r="M72" i="2"/>
  <c r="E83" i="2"/>
  <c r="K83" i="2"/>
  <c r="K77" i="2"/>
  <c r="K109" i="2"/>
  <c r="G87" i="2"/>
  <c r="I82" i="2"/>
  <c r="M77" i="2" l="1"/>
  <c r="K114" i="2"/>
  <c r="K116" i="2" s="1"/>
  <c r="E84" i="2"/>
  <c r="L109" i="2" s="1"/>
  <c r="K84" i="2"/>
  <c r="C87" i="2"/>
  <c r="E82" i="2"/>
  <c r="K82" i="2"/>
  <c r="G93" i="2"/>
  <c r="I87" i="2"/>
  <c r="M85" i="2"/>
  <c r="C96" i="2"/>
  <c r="C94" i="2"/>
  <c r="M83" i="2"/>
  <c r="E97" i="2"/>
  <c r="M97" i="2" s="1"/>
  <c r="K97" i="2"/>
  <c r="G98" i="2" l="1"/>
  <c r="I93" i="2"/>
  <c r="I98" i="2" s="1"/>
  <c r="K96" i="2"/>
  <c r="E96" i="2"/>
  <c r="M96" i="2" s="1"/>
  <c r="K87" i="2"/>
  <c r="M84" i="2"/>
  <c r="C95" i="2"/>
  <c r="C93" i="2"/>
  <c r="M82" i="2"/>
  <c r="E87" i="2"/>
  <c r="K94" i="2"/>
  <c r="E94" i="2"/>
  <c r="L114" i="2"/>
  <c r="L116" i="2" s="1"/>
  <c r="M87" i="2" l="1"/>
  <c r="M94" i="2"/>
  <c r="K93" i="2"/>
  <c r="E93" i="2"/>
  <c r="C98" i="2"/>
  <c r="E95" i="2"/>
  <c r="M95" i="2" s="1"/>
  <c r="K95" i="2"/>
  <c r="M109" i="2" l="1"/>
  <c r="M114" i="2" s="1"/>
  <c r="M116" i="2" s="1"/>
  <c r="E98" i="2"/>
  <c r="M93" i="2"/>
  <c r="M98" i="2" s="1"/>
  <c r="K98" i="2"/>
</calcChain>
</file>

<file path=xl/comments1.xml><?xml version="1.0" encoding="utf-8"?>
<comments xmlns="http://schemas.openxmlformats.org/spreadsheetml/2006/main">
  <authors>
    <author>Natalie Yeates</author>
    <author>Belinda Dhaliwal</author>
  </authors>
  <commentList>
    <comment ref="B3" authorId="0" shapeId="0">
      <text>
        <r>
          <rPr>
            <b/>
            <sz val="9"/>
            <color indexed="81"/>
            <rFont val="Tahoma"/>
            <family val="2"/>
          </rPr>
          <t>Natalie Yeates:</t>
        </r>
        <r>
          <rPr>
            <sz val="9"/>
            <color indexed="81"/>
            <rFont val="Tahoma"/>
            <family val="2"/>
          </rPr>
          <t xml:space="preserve">
Continuity Schedule reference account number</t>
        </r>
      </text>
    </comment>
    <comment ref="D82" authorId="1" shapeId="0">
      <text>
        <r>
          <rPr>
            <b/>
            <sz val="9"/>
            <color indexed="81"/>
            <rFont val="Tahoma"/>
            <family val="2"/>
          </rPr>
          <t>Belinda Dhaliwal:</t>
        </r>
        <r>
          <rPr>
            <sz val="9"/>
            <color indexed="81"/>
            <rFont val="Tahoma"/>
            <family val="2"/>
          </rPr>
          <t xml:space="preserve">
Updated for Andrew's forecast:
2018 Forecast:
100 MicroFit @ $1,150
13 FIT @ $2,000
This update was done to match Andrew's latest forecast - not relying on 2018 Business Plan</t>
        </r>
      </text>
    </comment>
    <comment ref="D93" authorId="1" shapeId="0">
      <text>
        <r>
          <rPr>
            <b/>
            <sz val="9"/>
            <color indexed="81"/>
            <rFont val="Tahoma"/>
            <family val="2"/>
          </rPr>
          <t>Belinda Dhaliwal:</t>
        </r>
        <r>
          <rPr>
            <sz val="9"/>
            <color indexed="81"/>
            <rFont val="Tahoma"/>
            <family val="2"/>
          </rPr>
          <t xml:space="preserve">
Updated for Andrew's forecast:
2018 Forecast:
100 MicroFit @ $1,150
13 FIT @ $2,000
This update was done to match Andrew's latest forecast - not relying on 2018 Business Plan</t>
        </r>
      </text>
    </comment>
  </commentList>
</comments>
</file>

<file path=xl/sharedStrings.xml><?xml version="1.0" encoding="utf-8"?>
<sst xmlns="http://schemas.openxmlformats.org/spreadsheetml/2006/main" count="343" uniqueCount="132">
  <si>
    <t>Alectra Utilities - Enersource Rate Zone</t>
  </si>
  <si>
    <t>EB-2018-XXXX</t>
  </si>
  <si>
    <t>Calculation of Renewable Generation Connection Provincial Amount</t>
  </si>
  <si>
    <t>COS</t>
  </si>
  <si>
    <t>2014 Price Cap</t>
  </si>
  <si>
    <t>2015 Price Cap</t>
  </si>
  <si>
    <t>2016 Price Cap</t>
  </si>
  <si>
    <t>2017 Price Cap</t>
  </si>
  <si>
    <t>2018 Price Cap</t>
  </si>
  <si>
    <t xml:space="preserve"> </t>
  </si>
  <si>
    <t>A</t>
  </si>
  <si>
    <t>B</t>
  </si>
  <si>
    <t>C</t>
  </si>
  <si>
    <t>D</t>
  </si>
  <si>
    <t>E</t>
  </si>
  <si>
    <t>F</t>
  </si>
  <si>
    <t>G</t>
  </si>
  <si>
    <t>E = A-B-C-D-E-F-G</t>
  </si>
  <si>
    <t>F = D + E</t>
  </si>
  <si>
    <t>2010 ACTUAL</t>
  </si>
  <si>
    <t>2011 ACTUAL</t>
  </si>
  <si>
    <t>2012 ACTUAL</t>
  </si>
  <si>
    <t>2013 ACTUAL</t>
  </si>
  <si>
    <t>2014 ACTUAL</t>
  </si>
  <si>
    <t>2015 ACTUAL</t>
  </si>
  <si>
    <t>2016 ACTUAL</t>
  </si>
  <si>
    <t>2017 ACTUAL</t>
  </si>
  <si>
    <t>2018 ESTIMATE</t>
  </si>
  <si>
    <t>2010A to 2018E Total</t>
  </si>
  <si>
    <t>EB-2012-0033</t>
  </si>
  <si>
    <t>EB-2013-0124</t>
  </si>
  <si>
    <t>EB-2014-0068</t>
  </si>
  <si>
    <t>EB-2015-0065</t>
  </si>
  <si>
    <t>EB-2016-0002</t>
  </si>
  <si>
    <t>EB-2017-0024</t>
  </si>
  <si>
    <t>True-Up Variance</t>
  </si>
  <si>
    <t>2019 FORECAST</t>
  </si>
  <si>
    <t>2019 Incl. True-up</t>
  </si>
  <si>
    <t>Net Fixed Assets (2 year average)</t>
  </si>
  <si>
    <t>OM&amp;A</t>
  </si>
  <si>
    <t>WCA</t>
  </si>
  <si>
    <t>Rate Base</t>
  </si>
  <si>
    <t>Deemed ST Debt</t>
  </si>
  <si>
    <t>Deemed LT Debt</t>
  </si>
  <si>
    <t>Deemed Equity</t>
  </si>
  <si>
    <t>ST Interest</t>
  </si>
  <si>
    <t>LT Interest</t>
  </si>
  <si>
    <t>ROE</t>
  </si>
  <si>
    <t>Amortization</t>
  </si>
  <si>
    <t>Grossed-up PILs</t>
  </si>
  <si>
    <t>Revenue Requirement</t>
  </si>
  <si>
    <t xml:space="preserve">Direct Benefit </t>
  </si>
  <si>
    <t>Capital</t>
  </si>
  <si>
    <t>Direct Benefit % on capital</t>
  </si>
  <si>
    <t>Direct Benefit on capital</t>
  </si>
  <si>
    <t>Total GEA Recovery</t>
  </si>
  <si>
    <t>Total # of Customers (excl connections)</t>
  </si>
  <si>
    <t xml:space="preserve">GEA Rate Adder </t>
  </si>
  <si>
    <t>Provincial Rate Protection</t>
  </si>
  <si>
    <t>Monthly Adder Amount Paid by IESO</t>
  </si>
  <si>
    <t>EB-2018-0016</t>
  </si>
  <si>
    <t>Green Energy Fixed Asset Continuity Schedule</t>
  </si>
  <si>
    <t>COST</t>
  </si>
  <si>
    <t>ACCUMULATED DEPRECIATION</t>
  </si>
  <si>
    <t>NBV</t>
  </si>
  <si>
    <t>Ref #</t>
  </si>
  <si>
    <t xml:space="preserve">Opening </t>
  </si>
  <si>
    <t xml:space="preserve">Additions </t>
  </si>
  <si>
    <t>Closing</t>
  </si>
  <si>
    <t>2010 (CGAAP)</t>
  </si>
  <si>
    <t>Green Energy - FIT/Micro</t>
  </si>
  <si>
    <t>CIP - Green Energy - FIT/Micro</t>
  </si>
  <si>
    <t>123800-123845.SMFIT</t>
  </si>
  <si>
    <t>CIP AFUDC Green Energy</t>
  </si>
  <si>
    <t>122248-122249</t>
  </si>
  <si>
    <t>TOTAL</t>
  </si>
  <si>
    <t>ACCUM DEPRECIATION</t>
  </si>
  <si>
    <t>2011 Actual</t>
  </si>
  <si>
    <t>IFRS adjustment</t>
  </si>
  <si>
    <t>2012 Actual</t>
  </si>
  <si>
    <t>Def Rev -FIT MicroFIT</t>
  </si>
  <si>
    <t>CIP Def Rev -FIT MicroFIT</t>
  </si>
  <si>
    <t>YTD Additions</t>
  </si>
  <si>
    <t>2013 Actual</t>
  </si>
  <si>
    <t>2014 Actual</t>
  </si>
  <si>
    <t>2015 Actual</t>
  </si>
  <si>
    <t>2016 Forecast</t>
  </si>
  <si>
    <t>2017 Actual</t>
  </si>
  <si>
    <t>2018 Forecast</t>
  </si>
  <si>
    <t>2019 Forecast</t>
  </si>
  <si>
    <t>Total</t>
  </si>
  <si>
    <t>Net Capital Expenditures</t>
  </si>
  <si>
    <t>Depreciation Expense</t>
  </si>
  <si>
    <t>2011 IFRS 
Adjustment</t>
  </si>
  <si>
    <t>Cummulative Cost including CIP</t>
  </si>
  <si>
    <t>Less Cummulative CIP</t>
  </si>
  <si>
    <t>Cummulative Accumulated Depreciation</t>
  </si>
  <si>
    <t>Average 
2010</t>
  </si>
  <si>
    <t>Average 
2011</t>
  </si>
  <si>
    <t>Average 
2012</t>
  </si>
  <si>
    <t>Average 
2013</t>
  </si>
  <si>
    <t>Average 
2014</t>
  </si>
  <si>
    <t>Average 
2015</t>
  </si>
  <si>
    <t>Average 
2016</t>
  </si>
  <si>
    <t>Average 
2017</t>
  </si>
  <si>
    <t>Average 
2018</t>
  </si>
  <si>
    <t>Average 
2019</t>
  </si>
  <si>
    <t>Notes:</t>
  </si>
  <si>
    <t>1. Data obtained from the following line items in the  fixed asset continuity schedule :</t>
  </si>
  <si>
    <t>CCA Calculation</t>
  </si>
  <si>
    <t>Opening UCC</t>
  </si>
  <si>
    <t>Capital Additions</t>
  </si>
  <si>
    <t>UCC Before Half Year Rule</t>
  </si>
  <si>
    <t>Half Year Rule (1/2 Additions - Disposals)</t>
  </si>
  <si>
    <t>Reduced UCC</t>
  </si>
  <si>
    <t>CCA Rate Class</t>
  </si>
  <si>
    <t xml:space="preserve">CCA Rate </t>
  </si>
  <si>
    <t>CCA</t>
  </si>
  <si>
    <t>Closing UCC</t>
  </si>
  <si>
    <t>PILs Calculation</t>
  </si>
  <si>
    <t>INCOME TAX</t>
  </si>
  <si>
    <t>Net Income</t>
  </si>
  <si>
    <r>
      <t>Amortization</t>
    </r>
    <r>
      <rPr>
        <i/>
        <sz val="11"/>
        <rFont val="Calibri"/>
        <family val="2"/>
      </rPr>
      <t xml:space="preserve"> </t>
    </r>
  </si>
  <si>
    <t>Change in taxable income</t>
  </si>
  <si>
    <t>Tax Rate</t>
  </si>
  <si>
    <t>Income Taxes Payable</t>
  </si>
  <si>
    <t>Gross Up</t>
  </si>
  <si>
    <t>PILs Payable</t>
  </si>
  <si>
    <t>Change in Income Taxes Payable</t>
  </si>
  <si>
    <t>Change in OCT</t>
  </si>
  <si>
    <t>PIL's</t>
  </si>
  <si>
    <t>Grossed Up PILs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</si>
</sst>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2" formatCode="_-&quot;$&quot;* #,##0_-;\-&quot;$&quot;* #,##0_-;_-&quot;$&quot;* &quot;-&quot;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&quot;$&quot;* #,##0_-;\-&quot;$&quot;* #,##0_-;_-&quot;$&quot;* &quot;-&quot;??_-;_-@_-"/>
    <numFmt numFmtId="167" formatCode="0.0%"/>
    <numFmt numFmtId="168" formatCode="_-* #,##0_-;\-* #,##0_-;_-* &quot;-&quot;??_-;_-@_-"/>
    <numFmt numFmtId="169" formatCode="_-&quot;$&quot;* #,##0.0000_-;\-&quot;$&quot;* #,##0.0000_-;_-&quot;$&quot;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20"/>
      <name val="Calibri"/>
      <family val="2"/>
      <scheme val="minor"/>
    </font>
    <font>
      <b/>
      <sz val="20"/>
      <name val="Arial"/>
      <family val="2"/>
    </font>
    <font>
      <sz val="11"/>
      <color indexed="12"/>
      <name val="Calibri"/>
      <family val="2"/>
      <scheme val="minor"/>
    </font>
    <font>
      <i/>
      <sz val="11"/>
      <name val="Calibri"/>
      <family val="2"/>
    </font>
    <font>
      <b/>
      <sz val="11"/>
      <color indexed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</cellStyleXfs>
  <cellXfs count="280">
    <xf numFmtId="0" fontId="0" fillId="0" borderId="0" xfId="0"/>
    <xf numFmtId="0" fontId="4" fillId="0" borderId="0" xfId="0" applyFont="1"/>
    <xf numFmtId="0" fontId="4" fillId="0" borderId="0" xfId="0" applyFont="1" applyBorder="1" applyAlignment="1"/>
    <xf numFmtId="0" fontId="0" fillId="0" borderId="0" xfId="0" applyBorder="1"/>
    <xf numFmtId="166" fontId="0" fillId="0" borderId="0" xfId="0" applyNumberFormat="1"/>
    <xf numFmtId="0" fontId="0" fillId="0" borderId="0" xfId="0" applyBorder="1" applyAlignment="1">
      <alignment horizontal="center"/>
    </xf>
    <xf numFmtId="166" fontId="0" fillId="0" borderId="0" xfId="0" applyNumberFormat="1" applyBorder="1" applyAlignment="1">
      <alignment horizontal="center"/>
    </xf>
    <xf numFmtId="0" fontId="0" fillId="0" borderId="6" xfId="0" applyBorder="1"/>
    <xf numFmtId="0" fontId="0" fillId="0" borderId="8" xfId="0" applyBorder="1"/>
    <xf numFmtId="9" fontId="0" fillId="0" borderId="0" xfId="0" applyNumberFormat="1" applyFill="1" applyBorder="1" applyAlignment="1">
      <alignment horizontal="center"/>
    </xf>
    <xf numFmtId="166" fontId="0" fillId="0" borderId="0" xfId="2" applyNumberFormat="1" applyFont="1" applyFill="1" applyBorder="1"/>
    <xf numFmtId="9" fontId="0" fillId="0" borderId="8" xfId="0" applyNumberFormat="1" applyBorder="1" applyAlignment="1">
      <alignment horizontal="center"/>
    </xf>
    <xf numFmtId="166" fontId="0" fillId="0" borderId="9" xfId="2" applyNumberFormat="1" applyFont="1" applyBorder="1"/>
    <xf numFmtId="9" fontId="0" fillId="0" borderId="0" xfId="0" applyNumberFormat="1" applyBorder="1" applyAlignment="1">
      <alignment horizontal="center"/>
    </xf>
    <xf numFmtId="166" fontId="0" fillId="0" borderId="0" xfId="2" applyNumberFormat="1" applyFont="1" applyBorder="1"/>
    <xf numFmtId="9" fontId="0" fillId="2" borderId="8" xfId="0" applyNumberFormat="1" applyFill="1" applyBorder="1" applyAlignment="1">
      <alignment horizontal="center"/>
    </xf>
    <xf numFmtId="166" fontId="7" fillId="2" borderId="9" xfId="2" applyNumberFormat="1" applyFont="1" applyFill="1" applyBorder="1"/>
    <xf numFmtId="9" fontId="0" fillId="3" borderId="8" xfId="0" applyNumberFormat="1" applyFill="1" applyBorder="1" applyAlignment="1">
      <alignment horizontal="center"/>
    </xf>
    <xf numFmtId="166" fontId="7" fillId="3" borderId="9" xfId="2" applyNumberFormat="1" applyFont="1" applyFill="1" applyBorder="1"/>
    <xf numFmtId="166" fontId="7" fillId="3" borderId="0" xfId="2" applyNumberFormat="1" applyFont="1" applyFill="1" applyBorder="1"/>
    <xf numFmtId="166" fontId="7" fillId="3" borderId="6" xfId="2" applyNumberFormat="1" applyFont="1" applyFill="1" applyBorder="1"/>
    <xf numFmtId="166" fontId="7" fillId="3" borderId="10" xfId="2" applyNumberFormat="1" applyFont="1" applyFill="1" applyBorder="1"/>
    <xf numFmtId="9" fontId="0" fillId="2" borderId="0" xfId="0" applyNumberFormat="1" applyFill="1" applyBorder="1" applyAlignment="1">
      <alignment horizontal="center"/>
    </xf>
    <xf numFmtId="9" fontId="0" fillId="4" borderId="8" xfId="0" applyNumberFormat="1" applyFill="1" applyBorder="1" applyAlignment="1">
      <alignment horizontal="center"/>
    </xf>
    <xf numFmtId="166" fontId="7" fillId="4" borderId="9" xfId="2" applyNumberFormat="1" applyFont="1" applyFill="1" applyBorder="1"/>
    <xf numFmtId="42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42" fontId="0" fillId="0" borderId="8" xfId="0" applyNumberFormat="1" applyBorder="1" applyAlignment="1">
      <alignment horizontal="center"/>
    </xf>
    <xf numFmtId="0" fontId="0" fillId="0" borderId="9" xfId="0" applyBorder="1"/>
    <xf numFmtId="42" fontId="0" fillId="0" borderId="0" xfId="0" applyNumberFormat="1" applyBorder="1" applyAlignment="1">
      <alignment horizontal="center"/>
    </xf>
    <xf numFmtId="42" fontId="7" fillId="2" borderId="8" xfId="0" applyNumberFormat="1" applyFont="1" applyFill="1" applyBorder="1" applyAlignment="1">
      <alignment horizontal="center"/>
    </xf>
    <xf numFmtId="0" fontId="0" fillId="2" borderId="9" xfId="0" applyFill="1" applyBorder="1"/>
    <xf numFmtId="42" fontId="0" fillId="3" borderId="8" xfId="0" applyNumberFormat="1" applyFill="1" applyBorder="1" applyAlignment="1">
      <alignment horizontal="center"/>
    </xf>
    <xf numFmtId="0" fontId="7" fillId="3" borderId="9" xfId="0" applyFont="1" applyFill="1" applyBorder="1"/>
    <xf numFmtId="42" fontId="7" fillId="3" borderId="0" xfId="0" applyNumberFormat="1" applyFont="1" applyFill="1" applyBorder="1"/>
    <xf numFmtId="0" fontId="7" fillId="3" borderId="0" xfId="0" applyFont="1" applyFill="1" applyBorder="1"/>
    <xf numFmtId="42" fontId="7" fillId="3" borderId="8" xfId="0" applyNumberFormat="1" applyFont="1" applyFill="1" applyBorder="1"/>
    <xf numFmtId="42" fontId="0" fillId="2" borderId="0" xfId="0" applyNumberFormat="1" applyFill="1" applyBorder="1" applyAlignment="1">
      <alignment horizontal="center"/>
    </xf>
    <xf numFmtId="42" fontId="0" fillId="0" borderId="8" xfId="0" applyNumberFormat="1" applyFill="1" applyBorder="1" applyAlignment="1">
      <alignment horizontal="center"/>
    </xf>
    <xf numFmtId="42" fontId="0" fillId="4" borderId="8" xfId="0" applyNumberFormat="1" applyFill="1" applyBorder="1" applyAlignment="1">
      <alignment horizontal="center"/>
    </xf>
    <xf numFmtId="0" fontId="0" fillId="4" borderId="9" xfId="0" applyFill="1" applyBorder="1"/>
    <xf numFmtId="167" fontId="0" fillId="0" borderId="0" xfId="0" applyNumberFormat="1" applyFill="1" applyBorder="1" applyAlignment="1">
      <alignment horizontal="center"/>
    </xf>
    <xf numFmtId="166" fontId="0" fillId="0" borderId="0" xfId="0" applyNumberFormat="1" applyFill="1" applyBorder="1"/>
    <xf numFmtId="167" fontId="0" fillId="0" borderId="8" xfId="0" applyNumberFormat="1" applyBorder="1" applyAlignment="1">
      <alignment horizontal="center"/>
    </xf>
    <xf numFmtId="166" fontId="0" fillId="0" borderId="11" xfId="0" applyNumberFormat="1" applyBorder="1"/>
    <xf numFmtId="167" fontId="0" fillId="0" borderId="0" xfId="0" applyNumberFormat="1" applyBorder="1" applyAlignment="1">
      <alignment horizontal="center"/>
    </xf>
    <xf numFmtId="167" fontId="0" fillId="2" borderId="8" xfId="0" applyNumberFormat="1" applyFill="1" applyBorder="1" applyAlignment="1">
      <alignment horizontal="center"/>
    </xf>
    <xf numFmtId="166" fontId="0" fillId="2" borderId="11" xfId="0" applyNumberFormat="1" applyFill="1" applyBorder="1"/>
    <xf numFmtId="167" fontId="0" fillId="3" borderId="8" xfId="0" applyNumberFormat="1" applyFill="1" applyBorder="1" applyAlignment="1">
      <alignment horizontal="center"/>
    </xf>
    <xf numFmtId="166" fontId="7" fillId="3" borderId="11" xfId="0" applyNumberFormat="1" applyFont="1" applyFill="1" applyBorder="1"/>
    <xf numFmtId="166" fontId="7" fillId="3" borderId="12" xfId="0" applyNumberFormat="1" applyFont="1" applyFill="1" applyBorder="1"/>
    <xf numFmtId="167" fontId="0" fillId="2" borderId="0" xfId="0" applyNumberFormat="1" applyFill="1" applyBorder="1" applyAlignment="1">
      <alignment horizontal="center"/>
    </xf>
    <xf numFmtId="167" fontId="0" fillId="4" borderId="8" xfId="0" applyNumberFormat="1" applyFill="1" applyBorder="1" applyAlignment="1">
      <alignment horizontal="center"/>
    </xf>
    <xf numFmtId="166" fontId="0" fillId="4" borderId="11" xfId="0" applyNumberFormat="1" applyFill="1" applyBorder="1"/>
    <xf numFmtId="166" fontId="0" fillId="0" borderId="9" xfId="0" applyNumberFormat="1" applyBorder="1"/>
    <xf numFmtId="0" fontId="0" fillId="2" borderId="8" xfId="0" applyFill="1" applyBorder="1"/>
    <xf numFmtId="166" fontId="0" fillId="2" borderId="9" xfId="0" applyNumberFormat="1" applyFill="1" applyBorder="1"/>
    <xf numFmtId="0" fontId="0" fillId="3" borderId="8" xfId="0" applyFill="1" applyBorder="1"/>
    <xf numFmtId="166" fontId="7" fillId="3" borderId="9" xfId="0" applyNumberFormat="1" applyFont="1" applyFill="1" applyBorder="1"/>
    <xf numFmtId="166" fontId="7" fillId="3" borderId="0" xfId="0" applyNumberFormat="1" applyFont="1" applyFill="1" applyBorder="1"/>
    <xf numFmtId="0" fontId="0" fillId="2" borderId="0" xfId="0" applyFill="1" applyBorder="1"/>
    <xf numFmtId="0" fontId="0" fillId="4" borderId="8" xfId="0" applyFill="1" applyBorder="1"/>
    <xf numFmtId="166" fontId="0" fillId="4" borderId="9" xfId="0" applyNumberFormat="1" applyFill="1" applyBorder="1"/>
    <xf numFmtId="0" fontId="0" fillId="3" borderId="9" xfId="0" applyFill="1" applyBorder="1"/>
    <xf numFmtId="0" fontId="0" fillId="3" borderId="0" xfId="0" applyFill="1" applyBorder="1"/>
    <xf numFmtId="166" fontId="0" fillId="3" borderId="9" xfId="0" applyNumberFormat="1" applyFill="1" applyBorder="1"/>
    <xf numFmtId="166" fontId="0" fillId="3" borderId="0" xfId="0" applyNumberFormat="1" applyFill="1" applyBorder="1"/>
    <xf numFmtId="166" fontId="0" fillId="3" borderId="8" xfId="0" applyNumberFormat="1" applyFill="1" applyBorder="1"/>
    <xf numFmtId="9" fontId="0" fillId="0" borderId="0" xfId="3" applyFont="1" applyFill="1" applyBorder="1" applyAlignment="1">
      <alignment horizontal="center"/>
    </xf>
    <xf numFmtId="9" fontId="0" fillId="0" borderId="8" xfId="3" applyFont="1" applyBorder="1" applyAlignment="1">
      <alignment horizontal="center"/>
    </xf>
    <xf numFmtId="9" fontId="0" fillId="0" borderId="0" xfId="3" applyFont="1" applyBorder="1" applyAlignment="1">
      <alignment horizontal="center"/>
    </xf>
    <xf numFmtId="9" fontId="7" fillId="2" borderId="8" xfId="3" applyFont="1" applyFill="1" applyBorder="1" applyAlignment="1">
      <alignment horizontal="center"/>
    </xf>
    <xf numFmtId="9" fontId="7" fillId="3" borderId="8" xfId="3" applyFont="1" applyFill="1" applyBorder="1" applyAlignment="1">
      <alignment horizontal="center"/>
    </xf>
    <xf numFmtId="9" fontId="7" fillId="2" borderId="0" xfId="3" applyFont="1" applyFill="1" applyBorder="1" applyAlignment="1">
      <alignment horizontal="center"/>
    </xf>
    <xf numFmtId="9" fontId="7" fillId="4" borderId="8" xfId="3" applyFont="1" applyFill="1" applyBorder="1" applyAlignment="1">
      <alignment horizontal="center"/>
    </xf>
    <xf numFmtId="164" fontId="0" fillId="0" borderId="0" xfId="2" applyFont="1" applyFill="1" applyBorder="1"/>
    <xf numFmtId="164" fontId="0" fillId="0" borderId="9" xfId="2" applyFont="1" applyBorder="1"/>
    <xf numFmtId="164" fontId="7" fillId="2" borderId="9" xfId="2" applyFont="1" applyFill="1" applyBorder="1"/>
    <xf numFmtId="164" fontId="7" fillId="3" borderId="9" xfId="2" applyFont="1" applyFill="1" applyBorder="1"/>
    <xf numFmtId="164" fontId="7" fillId="3" borderId="0" xfId="2" applyFont="1" applyFill="1" applyBorder="1"/>
    <xf numFmtId="164" fontId="7" fillId="3" borderId="8" xfId="2" applyFont="1" applyFill="1" applyBorder="1"/>
    <xf numFmtId="164" fontId="7" fillId="4" borderId="9" xfId="2" applyFont="1" applyFill="1" applyBorder="1"/>
    <xf numFmtId="10" fontId="0" fillId="0" borderId="0" xfId="3" applyNumberFormat="1" applyFont="1" applyFill="1" applyBorder="1" applyAlignment="1">
      <alignment horizontal="center"/>
    </xf>
    <xf numFmtId="10" fontId="0" fillId="0" borderId="8" xfId="3" applyNumberFormat="1" applyFont="1" applyBorder="1" applyAlignment="1">
      <alignment horizontal="center"/>
    </xf>
    <xf numFmtId="10" fontId="0" fillId="0" borderId="0" xfId="3" applyNumberFormat="1" applyFont="1" applyBorder="1" applyAlignment="1">
      <alignment horizontal="center"/>
    </xf>
    <xf numFmtId="10" fontId="7" fillId="2" borderId="8" xfId="3" applyNumberFormat="1" applyFont="1" applyFill="1" applyBorder="1" applyAlignment="1">
      <alignment horizontal="center"/>
    </xf>
    <xf numFmtId="10" fontId="7" fillId="3" borderId="8" xfId="3" applyNumberFormat="1" applyFont="1" applyFill="1" applyBorder="1" applyAlignment="1">
      <alignment horizontal="center"/>
    </xf>
    <xf numFmtId="10" fontId="7" fillId="2" borderId="0" xfId="3" applyNumberFormat="1" applyFont="1" applyFill="1" applyBorder="1" applyAlignment="1">
      <alignment horizontal="center"/>
    </xf>
    <xf numFmtId="10" fontId="7" fillId="4" borderId="8" xfId="3" applyNumberFormat="1" applyFont="1" applyFill="1" applyBorder="1" applyAlignment="1">
      <alignment horizontal="center"/>
    </xf>
    <xf numFmtId="166" fontId="0" fillId="0" borderId="13" xfId="0" applyNumberFormat="1" applyBorder="1"/>
    <xf numFmtId="166" fontId="0" fillId="2" borderId="13" xfId="0" applyNumberFormat="1" applyFill="1" applyBorder="1"/>
    <xf numFmtId="166" fontId="0" fillId="3" borderId="13" xfId="0" applyNumberFormat="1" applyFill="1" applyBorder="1"/>
    <xf numFmtId="166" fontId="0" fillId="3" borderId="14" xfId="0" applyNumberFormat="1" applyFill="1" applyBorder="1"/>
    <xf numFmtId="166" fontId="0" fillId="4" borderId="13" xfId="0" applyNumberFormat="1" applyFill="1" applyBorder="1"/>
    <xf numFmtId="166" fontId="7" fillId="0" borderId="0" xfId="0" applyNumberFormat="1" applyFont="1" applyFill="1" applyBorder="1"/>
    <xf numFmtId="0" fontId="0" fillId="0" borderId="8" xfId="0" applyFill="1" applyBorder="1"/>
    <xf numFmtId="166" fontId="7" fillId="0" borderId="9" xfId="0" applyNumberFormat="1" applyFont="1" applyFill="1" applyBorder="1"/>
    <xf numFmtId="166" fontId="4" fillId="0" borderId="0" xfId="0" applyNumberFormat="1" applyFont="1" applyFill="1" applyBorder="1"/>
    <xf numFmtId="166" fontId="7" fillId="3" borderId="8" xfId="0" applyNumberFormat="1" applyFont="1" applyFill="1" applyBorder="1"/>
    <xf numFmtId="166" fontId="7" fillId="4" borderId="9" xfId="0" applyNumberFormat="1" applyFont="1" applyFill="1" applyBorder="1"/>
    <xf numFmtId="166" fontId="7" fillId="0" borderId="9" xfId="0" applyNumberFormat="1" applyFont="1" applyBorder="1"/>
    <xf numFmtId="166" fontId="7" fillId="0" borderId="0" xfId="0" applyNumberFormat="1" applyFont="1" applyBorder="1"/>
    <xf numFmtId="0" fontId="7" fillId="0" borderId="8" xfId="0" applyFont="1" applyFill="1" applyBorder="1"/>
    <xf numFmtId="0" fontId="7" fillId="0" borderId="0" xfId="0" applyFont="1" applyFill="1" applyBorder="1"/>
    <xf numFmtId="166" fontId="7" fillId="0" borderId="0" xfId="2" applyNumberFormat="1" applyFont="1" applyFill="1" applyBorder="1"/>
    <xf numFmtId="166" fontId="7" fillId="0" borderId="9" xfId="2" applyNumberFormat="1" applyFont="1" applyFill="1" applyBorder="1"/>
    <xf numFmtId="0" fontId="7" fillId="2" borderId="8" xfId="0" applyFont="1" applyFill="1" applyBorder="1"/>
    <xf numFmtId="0" fontId="7" fillId="3" borderId="8" xfId="0" applyFont="1" applyFill="1" applyBorder="1"/>
    <xf numFmtId="0" fontId="7" fillId="2" borderId="0" xfId="0" applyFont="1" applyFill="1" applyBorder="1"/>
    <xf numFmtId="0" fontId="7" fillId="4" borderId="8" xfId="0" applyFont="1" applyFill="1" applyBorder="1"/>
    <xf numFmtId="0" fontId="0" fillId="0" borderId="4" xfId="0" applyBorder="1"/>
    <xf numFmtId="0" fontId="0" fillId="0" borderId="15" xfId="0" applyFill="1" applyBorder="1"/>
    <xf numFmtId="166" fontId="0" fillId="0" borderId="15" xfId="0" applyNumberFormat="1" applyFill="1" applyBorder="1"/>
    <xf numFmtId="166" fontId="0" fillId="0" borderId="16" xfId="0" applyNumberFormat="1" applyBorder="1"/>
    <xf numFmtId="0" fontId="0" fillId="0" borderId="15" xfId="0" applyBorder="1"/>
    <xf numFmtId="166" fontId="0" fillId="0" borderId="15" xfId="0" applyNumberFormat="1" applyBorder="1"/>
    <xf numFmtId="0" fontId="0" fillId="2" borderId="4" xfId="0" applyFill="1" applyBorder="1"/>
    <xf numFmtId="166" fontId="0" fillId="2" borderId="16" xfId="0" applyNumberFormat="1" applyFill="1" applyBorder="1"/>
    <xf numFmtId="0" fontId="0" fillId="3" borderId="4" xfId="0" applyFill="1" applyBorder="1"/>
    <xf numFmtId="166" fontId="0" fillId="3" borderId="16" xfId="0" applyNumberFormat="1" applyFill="1" applyBorder="1"/>
    <xf numFmtId="166" fontId="0" fillId="3" borderId="15" xfId="0" applyNumberFormat="1" applyFill="1" applyBorder="1"/>
    <xf numFmtId="166" fontId="0" fillId="3" borderId="17" xfId="0" applyNumberFormat="1" applyFill="1" applyBorder="1"/>
    <xf numFmtId="166" fontId="0" fillId="3" borderId="4" xfId="0" applyNumberFormat="1" applyFill="1" applyBorder="1"/>
    <xf numFmtId="0" fontId="0" fillId="2" borderId="15" xfId="0" applyFill="1" applyBorder="1"/>
    <xf numFmtId="0" fontId="0" fillId="4" borderId="4" xfId="0" applyFill="1" applyBorder="1"/>
    <xf numFmtId="166" fontId="0" fillId="4" borderId="16" xfId="0" applyNumberFormat="1" applyFill="1" applyBorder="1"/>
    <xf numFmtId="0" fontId="0" fillId="0" borderId="0" xfId="0" applyFill="1"/>
    <xf numFmtId="0" fontId="0" fillId="4" borderId="0" xfId="0" applyFill="1"/>
    <xf numFmtId="0" fontId="8" fillId="0" borderId="1" xfId="0" applyFont="1" applyBorder="1"/>
    <xf numFmtId="0" fontId="7" fillId="0" borderId="8" xfId="0" applyFont="1" applyBorder="1"/>
    <xf numFmtId="166" fontId="0" fillId="0" borderId="9" xfId="0" applyNumberFormat="1" applyFill="1" applyBorder="1"/>
    <xf numFmtId="166" fontId="0" fillId="0" borderId="0" xfId="0" applyNumberFormat="1" applyBorder="1"/>
    <xf numFmtId="10" fontId="0" fillId="0" borderId="9" xfId="3" applyNumberFormat="1" applyFont="1" applyFill="1" applyBorder="1"/>
    <xf numFmtId="10" fontId="0" fillId="0" borderId="0" xfId="3" applyNumberFormat="1" applyFont="1" applyBorder="1"/>
    <xf numFmtId="10" fontId="0" fillId="0" borderId="9" xfId="3" applyNumberFormat="1" applyFont="1" applyBorder="1"/>
    <xf numFmtId="10" fontId="7" fillId="2" borderId="9" xfId="3" applyNumberFormat="1" applyFont="1" applyFill="1" applyBorder="1"/>
    <xf numFmtId="10" fontId="7" fillId="3" borderId="9" xfId="3" applyNumberFormat="1" applyFont="1" applyFill="1" applyBorder="1"/>
    <xf numFmtId="10" fontId="7" fillId="3" borderId="0" xfId="3" applyNumberFormat="1" applyFont="1" applyFill="1" applyBorder="1"/>
    <xf numFmtId="10" fontId="7" fillId="3" borderId="8" xfId="3" applyNumberFormat="1" applyFont="1" applyFill="1" applyBorder="1"/>
    <xf numFmtId="10" fontId="7" fillId="4" borderId="9" xfId="3" applyNumberFormat="1" applyFont="1" applyFill="1" applyBorder="1"/>
    <xf numFmtId="0" fontId="7" fillId="5" borderId="8" xfId="0" applyFont="1" applyFill="1" applyBorder="1"/>
    <xf numFmtId="0" fontId="0" fillId="5" borderId="0" xfId="0" applyFill="1" applyBorder="1"/>
    <xf numFmtId="166" fontId="0" fillId="5" borderId="9" xfId="0" applyNumberFormat="1" applyFill="1" applyBorder="1"/>
    <xf numFmtId="166" fontId="0" fillId="5" borderId="0" xfId="0" applyNumberFormat="1" applyFill="1" applyBorder="1"/>
    <xf numFmtId="166" fontId="0" fillId="5" borderId="8" xfId="0" applyNumberFormat="1" applyFill="1" applyBorder="1"/>
    <xf numFmtId="168" fontId="0" fillId="0" borderId="9" xfId="1" applyNumberFormat="1" applyFont="1" applyFill="1" applyBorder="1"/>
    <xf numFmtId="168" fontId="0" fillId="0" borderId="9" xfId="1" applyNumberFormat="1" applyFont="1" applyBorder="1"/>
    <xf numFmtId="168" fontId="7" fillId="0" borderId="9" xfId="1" applyNumberFormat="1" applyFont="1" applyFill="1" applyBorder="1"/>
    <xf numFmtId="168" fontId="7" fillId="0" borderId="0" xfId="1" applyNumberFormat="1" applyFont="1" applyFill="1" applyBorder="1"/>
    <xf numFmtId="168" fontId="7" fillId="2" borderId="9" xfId="1" applyNumberFormat="1" applyFont="1" applyFill="1" applyBorder="1"/>
    <xf numFmtId="168" fontId="7" fillId="3" borderId="9" xfId="1" applyNumberFormat="1" applyFont="1" applyFill="1" applyBorder="1"/>
    <xf numFmtId="168" fontId="7" fillId="3" borderId="0" xfId="1" applyNumberFormat="1" applyFont="1" applyFill="1" applyBorder="1"/>
    <xf numFmtId="168" fontId="7" fillId="3" borderId="8" xfId="1" applyNumberFormat="1" applyFont="1" applyFill="1" applyBorder="1"/>
    <xf numFmtId="168" fontId="7" fillId="4" borderId="9" xfId="1" applyNumberFormat="1" applyFont="1" applyFill="1" applyBorder="1"/>
    <xf numFmtId="10" fontId="0" fillId="0" borderId="0" xfId="0" applyNumberFormat="1" applyFill="1" applyBorder="1"/>
    <xf numFmtId="164" fontId="0" fillId="0" borderId="0" xfId="0" applyNumberFormat="1"/>
    <xf numFmtId="164" fontId="0" fillId="0" borderId="9" xfId="2" applyFont="1" applyFill="1" applyBorder="1"/>
    <xf numFmtId="169" fontId="0" fillId="0" borderId="9" xfId="2" applyNumberFormat="1" applyFont="1" applyBorder="1"/>
    <xf numFmtId="169" fontId="0" fillId="0" borderId="0" xfId="2" applyNumberFormat="1" applyFont="1" applyBorder="1"/>
    <xf numFmtId="169" fontId="7" fillId="2" borderId="9" xfId="2" applyNumberFormat="1" applyFont="1" applyFill="1" applyBorder="1"/>
    <xf numFmtId="169" fontId="7" fillId="3" borderId="9" xfId="2" applyNumberFormat="1" applyFont="1" applyFill="1" applyBorder="1"/>
    <xf numFmtId="169" fontId="7" fillId="3" borderId="0" xfId="2" applyNumberFormat="1" applyFont="1" applyFill="1" applyBorder="1"/>
    <xf numFmtId="169" fontId="7" fillId="3" borderId="8" xfId="2" applyNumberFormat="1" applyFont="1" applyFill="1" applyBorder="1"/>
    <xf numFmtId="169" fontId="7" fillId="4" borderId="9" xfId="2" applyNumberFormat="1" applyFont="1" applyFill="1" applyBorder="1"/>
    <xf numFmtId="0" fontId="0" fillId="0" borderId="9" xfId="0" applyFill="1" applyBorder="1"/>
    <xf numFmtId="0" fontId="0" fillId="6" borderId="4" xfId="0" applyFill="1" applyBorder="1"/>
    <xf numFmtId="0" fontId="0" fillId="6" borderId="15" xfId="0" applyFill="1" applyBorder="1"/>
    <xf numFmtId="166" fontId="7" fillId="6" borderId="5" xfId="2" applyNumberFormat="1" applyFont="1" applyFill="1" applyBorder="1"/>
    <xf numFmtId="166" fontId="7" fillId="6" borderId="15" xfId="2" applyNumberFormat="1" applyFont="1" applyFill="1" applyBorder="1"/>
    <xf numFmtId="166" fontId="7" fillId="6" borderId="4" xfId="2" applyNumberFormat="1" applyFont="1" applyFill="1" applyBorder="1"/>
    <xf numFmtId="168" fontId="0" fillId="0" borderId="0" xfId="1" applyNumberFormat="1" applyFont="1"/>
    <xf numFmtId="0" fontId="0" fillId="0" borderId="0" xfId="0" applyAlignment="1">
      <alignment horizontal="left" indent="3"/>
    </xf>
    <xf numFmtId="168" fontId="0" fillId="0" borderId="0" xfId="1" applyNumberFormat="1" applyFont="1" applyFill="1"/>
    <xf numFmtId="168" fontId="0" fillId="0" borderId="0" xfId="0" applyNumberFormat="1" applyFill="1"/>
    <xf numFmtId="0" fontId="7" fillId="0" borderId="0" xfId="0" applyFont="1" applyAlignment="1">
      <alignment horizontal="left" indent="3"/>
    </xf>
    <xf numFmtId="168" fontId="0" fillId="0" borderId="0" xfId="0" applyNumberFormat="1"/>
    <xf numFmtId="0" fontId="4" fillId="0" borderId="0" xfId="0" applyFont="1" applyAlignme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9" fillId="0" borderId="0" xfId="0" applyFont="1" applyFill="1"/>
    <xf numFmtId="0" fontId="9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2" xfId="0" applyFont="1" applyBorder="1" applyAlignment="1">
      <alignment horizontal="center"/>
    </xf>
    <xf numFmtId="0" fontId="3" fillId="7" borderId="0" xfId="0" applyFont="1" applyFill="1" applyAlignment="1">
      <alignment horizontal="left"/>
    </xf>
    <xf numFmtId="0" fontId="3" fillId="7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165" fontId="9" fillId="0" borderId="0" xfId="0" applyNumberFormat="1" applyFont="1"/>
    <xf numFmtId="165" fontId="10" fillId="0" borderId="14" xfId="0" applyNumberFormat="1" applyFont="1" applyBorder="1"/>
    <xf numFmtId="39" fontId="9" fillId="0" borderId="0" xfId="0" applyNumberFormat="1" applyFont="1"/>
    <xf numFmtId="39" fontId="3" fillId="0" borderId="14" xfId="0" applyNumberFormat="1" applyFont="1" applyBorder="1"/>
    <xf numFmtId="39" fontId="3" fillId="0" borderId="0" xfId="0" applyNumberFormat="1" applyFont="1"/>
    <xf numFmtId="43" fontId="9" fillId="0" borderId="0" xfId="0" applyNumberFormat="1" applyFont="1"/>
    <xf numFmtId="0" fontId="9" fillId="0" borderId="0" xfId="0" applyFont="1" applyAlignment="1"/>
    <xf numFmtId="0" fontId="11" fillId="0" borderId="0" xfId="0" applyFont="1"/>
    <xf numFmtId="165" fontId="9" fillId="0" borderId="0" xfId="0" applyNumberFormat="1" applyFont="1" applyFill="1"/>
    <xf numFmtId="165" fontId="2" fillId="0" borderId="0" xfId="0" applyNumberFormat="1" applyFont="1"/>
    <xf numFmtId="43" fontId="9" fillId="0" borderId="0" xfId="0" applyNumberFormat="1" applyFont="1" applyFill="1"/>
    <xf numFmtId="165" fontId="10" fillId="0" borderId="14" xfId="0" applyNumberFormat="1" applyFont="1" applyFill="1" applyBorder="1"/>
    <xf numFmtId="39" fontId="9" fillId="0" borderId="0" xfId="0" applyNumberFormat="1" applyFont="1" applyFill="1"/>
    <xf numFmtId="39" fontId="3" fillId="0" borderId="0" xfId="0" applyNumberFormat="1" applyFont="1" applyFill="1"/>
    <xf numFmtId="0" fontId="3" fillId="0" borderId="12" xfId="0" applyFont="1" applyFill="1" applyBorder="1" applyAlignment="1">
      <alignment horizontal="center"/>
    </xf>
    <xf numFmtId="42" fontId="9" fillId="0" borderId="0" xfId="0" applyNumberFormat="1" applyFont="1"/>
    <xf numFmtId="165" fontId="9" fillId="3" borderId="0" xfId="0" applyNumberFormat="1" applyFont="1" applyFill="1"/>
    <xf numFmtId="0" fontId="3" fillId="0" borderId="18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8" xfId="0" applyFont="1" applyBorder="1"/>
    <xf numFmtId="39" fontId="9" fillId="0" borderId="18" xfId="0" applyNumberFormat="1" applyFont="1" applyBorder="1"/>
    <xf numFmtId="0" fontId="3" fillId="0" borderId="18" xfId="0" applyFont="1" applyBorder="1" applyAlignment="1">
      <alignment horizontal="center" wrapText="1"/>
    </xf>
    <xf numFmtId="37" fontId="9" fillId="0" borderId="18" xfId="0" applyNumberFormat="1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37" fontId="9" fillId="0" borderId="0" xfId="0" applyNumberFormat="1" applyFont="1" applyBorder="1"/>
    <xf numFmtId="39" fontId="9" fillId="0" borderId="0" xfId="0" applyNumberFormat="1" applyFont="1" applyAlignment="1">
      <alignment horizontal="center"/>
    </xf>
    <xf numFmtId="0" fontId="9" fillId="0" borderId="18" xfId="0" applyFont="1" applyBorder="1" applyAlignment="1">
      <alignment horizontal="center" wrapText="1"/>
    </xf>
    <xf numFmtId="37" fontId="9" fillId="8" borderId="18" xfId="0" applyNumberFormat="1" applyFont="1" applyFill="1" applyBorder="1"/>
    <xf numFmtId="37" fontId="3" fillId="8" borderId="18" xfId="0" applyNumberFormat="1" applyFont="1" applyFill="1" applyBorder="1"/>
    <xf numFmtId="0" fontId="12" fillId="0" borderId="0" xfId="0" applyFont="1"/>
    <xf numFmtId="0" fontId="12" fillId="0" borderId="0" xfId="0" applyFont="1" applyAlignment="1">
      <alignment horizontal="center"/>
    </xf>
    <xf numFmtId="0" fontId="9" fillId="0" borderId="19" xfId="0" applyFont="1" applyBorder="1"/>
    <xf numFmtId="0" fontId="9" fillId="0" borderId="20" xfId="0" applyFont="1" applyBorder="1" applyAlignment="1">
      <alignment horizontal="center"/>
    </xf>
    <xf numFmtId="0" fontId="9" fillId="0" borderId="21" xfId="0" applyFont="1" applyBorder="1"/>
    <xf numFmtId="0" fontId="9" fillId="0" borderId="22" xfId="0" applyFont="1" applyBorder="1" applyAlignment="1">
      <alignment horizontal="center"/>
    </xf>
    <xf numFmtId="0" fontId="9" fillId="0" borderId="23" xfId="0" applyFont="1" applyBorder="1"/>
    <xf numFmtId="0" fontId="9" fillId="0" borderId="24" xfId="0" applyFont="1" applyBorder="1" applyAlignment="1">
      <alignment horizontal="center"/>
    </xf>
    <xf numFmtId="166" fontId="0" fillId="0" borderId="0" xfId="2" applyNumberFormat="1" applyFont="1" applyFill="1"/>
    <xf numFmtId="0" fontId="5" fillId="0" borderId="0" xfId="5" applyFill="1" applyProtection="1"/>
    <xf numFmtId="166" fontId="5" fillId="0" borderId="0" xfId="2" applyNumberFormat="1" applyFont="1" applyFill="1" applyProtection="1"/>
    <xf numFmtId="0" fontId="15" fillId="0" borderId="0" xfId="5" applyFont="1" applyFill="1" applyProtection="1"/>
    <xf numFmtId="0" fontId="16" fillId="0" borderId="0" xfId="5" applyFont="1" applyFill="1" applyProtection="1"/>
    <xf numFmtId="0" fontId="10" fillId="0" borderId="0" xfId="5" applyFont="1" applyFill="1" applyProtection="1"/>
    <xf numFmtId="166" fontId="9" fillId="0" borderId="0" xfId="2" applyNumberFormat="1" applyFont="1" applyFill="1" applyProtection="1"/>
    <xf numFmtId="0" fontId="10" fillId="0" borderId="0" xfId="2" applyNumberFormat="1" applyFont="1" applyFill="1" applyAlignment="1" applyProtection="1">
      <alignment horizontal="center"/>
    </xf>
    <xf numFmtId="0" fontId="9" fillId="0" borderId="0" xfId="5" applyFont="1" applyFill="1" applyProtection="1"/>
    <xf numFmtId="166" fontId="9" fillId="0" borderId="14" xfId="2" applyNumberFormat="1" applyFont="1" applyFill="1" applyBorder="1" applyProtection="1"/>
    <xf numFmtId="0" fontId="10" fillId="9" borderId="0" xfId="2" applyNumberFormat="1" applyFont="1" applyFill="1" applyAlignment="1" applyProtection="1">
      <alignment horizontal="center"/>
    </xf>
    <xf numFmtId="9" fontId="10" fillId="9" borderId="0" xfId="3" applyFont="1" applyFill="1" applyAlignment="1" applyProtection="1">
      <alignment horizontal="center"/>
    </xf>
    <xf numFmtId="166" fontId="9" fillId="0" borderId="17" xfId="2" applyNumberFormat="1" applyFont="1" applyFill="1" applyBorder="1" applyProtection="1"/>
    <xf numFmtId="166" fontId="9" fillId="0" borderId="0" xfId="2" applyNumberFormat="1" applyFont="1" applyFill="1"/>
    <xf numFmtId="0" fontId="5" fillId="0" borderId="0" xfId="4" applyFill="1" applyProtection="1"/>
    <xf numFmtId="0" fontId="15" fillId="0" borderId="0" xfId="4" applyFont="1" applyFill="1" applyProtection="1"/>
    <xf numFmtId="0" fontId="5" fillId="0" borderId="0" xfId="4" applyFill="1"/>
    <xf numFmtId="0" fontId="9" fillId="0" borderId="0" xfId="4" applyFont="1" applyFill="1" applyProtection="1"/>
    <xf numFmtId="0" fontId="9" fillId="0" borderId="0" xfId="4" applyFont="1" applyFill="1" applyAlignment="1" applyProtection="1">
      <alignment horizontal="center"/>
    </xf>
    <xf numFmtId="0" fontId="10" fillId="0" borderId="12" xfId="4" applyFont="1" applyFill="1" applyBorder="1" applyAlignment="1" applyProtection="1">
      <alignment horizontal="center"/>
    </xf>
    <xf numFmtId="0" fontId="10" fillId="0" borderId="0" xfId="4" applyFont="1" applyFill="1" applyProtection="1"/>
    <xf numFmtId="166" fontId="17" fillId="0" borderId="0" xfId="2" applyNumberFormat="1" applyFont="1" applyFill="1" applyProtection="1"/>
    <xf numFmtId="10" fontId="17" fillId="0" borderId="0" xfId="4" applyNumberFormat="1" applyFont="1" applyFill="1" applyAlignment="1" applyProtection="1">
      <alignment horizontal="center"/>
    </xf>
    <xf numFmtId="10" fontId="9" fillId="0" borderId="0" xfId="4" applyNumberFormat="1" applyFont="1" applyFill="1" applyAlignment="1" applyProtection="1">
      <alignment horizontal="right"/>
    </xf>
    <xf numFmtId="0" fontId="9" fillId="0" borderId="0" xfId="4" applyFont="1" applyFill="1"/>
    <xf numFmtId="166" fontId="9" fillId="0" borderId="0" xfId="4" applyNumberFormat="1" applyFont="1" applyFill="1"/>
    <xf numFmtId="0" fontId="10" fillId="0" borderId="0" xfId="4" applyFont="1" applyFill="1" applyAlignment="1" applyProtection="1">
      <alignment horizontal="left"/>
    </xf>
    <xf numFmtId="10" fontId="9" fillId="0" borderId="0" xfId="4" applyNumberFormat="1" applyFont="1" applyFill="1" applyAlignment="1" applyProtection="1">
      <alignment horizontal="center"/>
    </xf>
    <xf numFmtId="0" fontId="9" fillId="0" borderId="0" xfId="4" applyFont="1" applyFill="1" applyAlignment="1" applyProtection="1">
      <alignment horizontal="center" wrapText="1"/>
    </xf>
    <xf numFmtId="164" fontId="9" fillId="0" borderId="0" xfId="2" applyFont="1" applyFill="1" applyProtection="1"/>
    <xf numFmtId="166" fontId="19" fillId="0" borderId="14" xfId="2" applyNumberFormat="1" applyFont="1" applyFill="1" applyBorder="1" applyProtection="1"/>
    <xf numFmtId="166" fontId="10" fillId="0" borderId="14" xfId="2" applyNumberFormat="1" applyFont="1" applyFill="1" applyBorder="1" applyProtection="1"/>
    <xf numFmtId="166" fontId="9" fillId="0" borderId="0" xfId="0" applyNumberFormat="1" applyFont="1" applyFill="1"/>
    <xf numFmtId="0" fontId="6" fillId="4" borderId="1" xfId="4" applyFont="1" applyFill="1" applyBorder="1" applyAlignment="1" applyProtection="1">
      <alignment horizontal="center"/>
    </xf>
    <xf numFmtId="0" fontId="6" fillId="4" borderId="3" xfId="4" applyFont="1" applyFill="1" applyBorder="1" applyAlignment="1" applyProtection="1">
      <alignment horizontal="center"/>
    </xf>
    <xf numFmtId="0" fontId="6" fillId="3" borderId="1" xfId="4" applyFont="1" applyFill="1" applyBorder="1" applyAlignment="1" applyProtection="1">
      <alignment horizontal="center"/>
    </xf>
    <xf numFmtId="0" fontId="6" fillId="3" borderId="3" xfId="4" applyFont="1" applyFill="1" applyBorder="1" applyAlignment="1" applyProtection="1">
      <alignment horizontal="center"/>
    </xf>
    <xf numFmtId="0" fontId="6" fillId="3" borderId="2" xfId="4" applyFont="1" applyFill="1" applyBorder="1" applyAlignment="1" applyProtection="1">
      <alignment horizontal="center"/>
    </xf>
    <xf numFmtId="0" fontId="6" fillId="2" borderId="2" xfId="4" applyFont="1" applyFill="1" applyBorder="1" applyAlignment="1" applyProtection="1">
      <alignment horizontal="center"/>
    </xf>
    <xf numFmtId="0" fontId="6" fillId="2" borderId="3" xfId="4" applyFont="1" applyFill="1" applyBorder="1" applyAlignment="1" applyProtection="1">
      <alignment horizontal="center"/>
    </xf>
    <xf numFmtId="0" fontId="6" fillId="0" borderId="1" xfId="4" applyFont="1" applyFill="1" applyBorder="1" applyAlignment="1" applyProtection="1">
      <alignment horizontal="center"/>
    </xf>
    <xf numFmtId="0" fontId="6" fillId="0" borderId="3" xfId="4" applyFont="1" applyFill="1" applyBorder="1" applyAlignment="1" applyProtection="1">
      <alignment horizontal="center"/>
    </xf>
    <xf numFmtId="0" fontId="6" fillId="2" borderId="1" xfId="4" applyFont="1" applyFill="1" applyBorder="1" applyAlignment="1" applyProtection="1">
      <alignment horizontal="center"/>
    </xf>
    <xf numFmtId="0" fontId="6" fillId="0" borderId="2" xfId="4" applyFont="1" applyFill="1" applyBorder="1" applyAlignment="1" applyProtection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7" xfId="4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_Sheet2" xfId="4"/>
    <cellStyle name="Normal_Sheet3" xfId="5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3"/>
  <sheetViews>
    <sheetView tabSelected="1" workbookViewId="0">
      <selection activeCell="A3" sqref="A3"/>
    </sheetView>
  </sheetViews>
  <sheetFormatPr defaultRowHeight="14.4" x14ac:dyDescent="0.3"/>
  <cols>
    <col min="1" max="1" width="48.33203125" customWidth="1"/>
    <col min="2" max="2" width="18.6640625" customWidth="1"/>
    <col min="3" max="3" width="14.88671875" customWidth="1"/>
    <col min="4" max="5" width="12.33203125" customWidth="1"/>
    <col min="6" max="7" width="14.109375" customWidth="1"/>
    <col min="8" max="8" width="14" customWidth="1"/>
    <col min="9" max="9" width="12.33203125" customWidth="1"/>
    <col min="10" max="10" width="14.109375" customWidth="1"/>
    <col min="11" max="21" width="12.33203125" customWidth="1"/>
    <col min="22" max="23" width="13.6640625" customWidth="1"/>
    <col min="24" max="25" width="12.33203125" customWidth="1"/>
    <col min="26" max="26" width="14.109375" customWidth="1"/>
    <col min="27" max="35" width="13.88671875" customWidth="1"/>
    <col min="36" max="36" width="14" customWidth="1"/>
    <col min="37" max="37" width="13.88671875" customWidth="1"/>
    <col min="38" max="38" width="15.5546875" customWidth="1"/>
    <col min="39" max="39" width="15.88671875" customWidth="1"/>
    <col min="40" max="41" width="14.109375" customWidth="1"/>
    <col min="257" max="257" width="48.33203125" customWidth="1"/>
    <col min="258" max="258" width="18.6640625" customWidth="1"/>
    <col min="259" max="259" width="14.88671875" customWidth="1"/>
    <col min="260" max="261" width="12.33203125" customWidth="1"/>
    <col min="262" max="263" width="14.109375" customWidth="1"/>
    <col min="264" max="264" width="14" customWidth="1"/>
    <col min="265" max="265" width="12.33203125" customWidth="1"/>
    <col min="266" max="266" width="14.109375" customWidth="1"/>
    <col min="267" max="277" width="12.33203125" customWidth="1"/>
    <col min="278" max="279" width="13.6640625" customWidth="1"/>
    <col min="280" max="281" width="12.33203125" customWidth="1"/>
    <col min="282" max="282" width="14.109375" customWidth="1"/>
    <col min="283" max="291" width="13.88671875" customWidth="1"/>
    <col min="292" max="292" width="14" customWidth="1"/>
    <col min="293" max="293" width="13.88671875" customWidth="1"/>
    <col min="294" max="294" width="15.5546875" customWidth="1"/>
    <col min="295" max="295" width="15.88671875" customWidth="1"/>
    <col min="296" max="297" width="14.109375" customWidth="1"/>
    <col min="513" max="513" width="48.33203125" customWidth="1"/>
    <col min="514" max="514" width="18.6640625" customWidth="1"/>
    <col min="515" max="515" width="14.88671875" customWidth="1"/>
    <col min="516" max="517" width="12.33203125" customWidth="1"/>
    <col min="518" max="519" width="14.109375" customWidth="1"/>
    <col min="520" max="520" width="14" customWidth="1"/>
    <col min="521" max="521" width="12.33203125" customWidth="1"/>
    <col min="522" max="522" width="14.109375" customWidth="1"/>
    <col min="523" max="533" width="12.33203125" customWidth="1"/>
    <col min="534" max="535" width="13.6640625" customWidth="1"/>
    <col min="536" max="537" width="12.33203125" customWidth="1"/>
    <col min="538" max="538" width="14.109375" customWidth="1"/>
    <col min="539" max="547" width="13.88671875" customWidth="1"/>
    <col min="548" max="548" width="14" customWidth="1"/>
    <col min="549" max="549" width="13.88671875" customWidth="1"/>
    <col min="550" max="550" width="15.5546875" customWidth="1"/>
    <col min="551" max="551" width="15.88671875" customWidth="1"/>
    <col min="552" max="553" width="14.109375" customWidth="1"/>
    <col min="769" max="769" width="48.33203125" customWidth="1"/>
    <col min="770" max="770" width="18.6640625" customWidth="1"/>
    <col min="771" max="771" width="14.88671875" customWidth="1"/>
    <col min="772" max="773" width="12.33203125" customWidth="1"/>
    <col min="774" max="775" width="14.109375" customWidth="1"/>
    <col min="776" max="776" width="14" customWidth="1"/>
    <col min="777" max="777" width="12.33203125" customWidth="1"/>
    <col min="778" max="778" width="14.109375" customWidth="1"/>
    <col min="779" max="789" width="12.33203125" customWidth="1"/>
    <col min="790" max="791" width="13.6640625" customWidth="1"/>
    <col min="792" max="793" width="12.33203125" customWidth="1"/>
    <col min="794" max="794" width="14.109375" customWidth="1"/>
    <col min="795" max="803" width="13.88671875" customWidth="1"/>
    <col min="804" max="804" width="14" customWidth="1"/>
    <col min="805" max="805" width="13.88671875" customWidth="1"/>
    <col min="806" max="806" width="15.5546875" customWidth="1"/>
    <col min="807" max="807" width="15.88671875" customWidth="1"/>
    <col min="808" max="809" width="14.109375" customWidth="1"/>
    <col min="1025" max="1025" width="48.33203125" customWidth="1"/>
    <col min="1026" max="1026" width="18.6640625" customWidth="1"/>
    <col min="1027" max="1027" width="14.88671875" customWidth="1"/>
    <col min="1028" max="1029" width="12.33203125" customWidth="1"/>
    <col min="1030" max="1031" width="14.109375" customWidth="1"/>
    <col min="1032" max="1032" width="14" customWidth="1"/>
    <col min="1033" max="1033" width="12.33203125" customWidth="1"/>
    <col min="1034" max="1034" width="14.109375" customWidth="1"/>
    <col min="1035" max="1045" width="12.33203125" customWidth="1"/>
    <col min="1046" max="1047" width="13.6640625" customWidth="1"/>
    <col min="1048" max="1049" width="12.33203125" customWidth="1"/>
    <col min="1050" max="1050" width="14.109375" customWidth="1"/>
    <col min="1051" max="1059" width="13.88671875" customWidth="1"/>
    <col min="1060" max="1060" width="14" customWidth="1"/>
    <col min="1061" max="1061" width="13.88671875" customWidth="1"/>
    <col min="1062" max="1062" width="15.5546875" customWidth="1"/>
    <col min="1063" max="1063" width="15.88671875" customWidth="1"/>
    <col min="1064" max="1065" width="14.109375" customWidth="1"/>
    <col min="1281" max="1281" width="48.33203125" customWidth="1"/>
    <col min="1282" max="1282" width="18.6640625" customWidth="1"/>
    <col min="1283" max="1283" width="14.88671875" customWidth="1"/>
    <col min="1284" max="1285" width="12.33203125" customWidth="1"/>
    <col min="1286" max="1287" width="14.109375" customWidth="1"/>
    <col min="1288" max="1288" width="14" customWidth="1"/>
    <col min="1289" max="1289" width="12.33203125" customWidth="1"/>
    <col min="1290" max="1290" width="14.109375" customWidth="1"/>
    <col min="1291" max="1301" width="12.33203125" customWidth="1"/>
    <col min="1302" max="1303" width="13.6640625" customWidth="1"/>
    <col min="1304" max="1305" width="12.33203125" customWidth="1"/>
    <col min="1306" max="1306" width="14.109375" customWidth="1"/>
    <col min="1307" max="1315" width="13.88671875" customWidth="1"/>
    <col min="1316" max="1316" width="14" customWidth="1"/>
    <col min="1317" max="1317" width="13.88671875" customWidth="1"/>
    <col min="1318" max="1318" width="15.5546875" customWidth="1"/>
    <col min="1319" max="1319" width="15.88671875" customWidth="1"/>
    <col min="1320" max="1321" width="14.109375" customWidth="1"/>
    <col min="1537" max="1537" width="48.33203125" customWidth="1"/>
    <col min="1538" max="1538" width="18.6640625" customWidth="1"/>
    <col min="1539" max="1539" width="14.88671875" customWidth="1"/>
    <col min="1540" max="1541" width="12.33203125" customWidth="1"/>
    <col min="1542" max="1543" width="14.109375" customWidth="1"/>
    <col min="1544" max="1544" width="14" customWidth="1"/>
    <col min="1545" max="1545" width="12.33203125" customWidth="1"/>
    <col min="1546" max="1546" width="14.109375" customWidth="1"/>
    <col min="1547" max="1557" width="12.33203125" customWidth="1"/>
    <col min="1558" max="1559" width="13.6640625" customWidth="1"/>
    <col min="1560" max="1561" width="12.33203125" customWidth="1"/>
    <col min="1562" max="1562" width="14.109375" customWidth="1"/>
    <col min="1563" max="1571" width="13.88671875" customWidth="1"/>
    <col min="1572" max="1572" width="14" customWidth="1"/>
    <col min="1573" max="1573" width="13.88671875" customWidth="1"/>
    <col min="1574" max="1574" width="15.5546875" customWidth="1"/>
    <col min="1575" max="1575" width="15.88671875" customWidth="1"/>
    <col min="1576" max="1577" width="14.109375" customWidth="1"/>
    <col min="1793" max="1793" width="48.33203125" customWidth="1"/>
    <col min="1794" max="1794" width="18.6640625" customWidth="1"/>
    <col min="1795" max="1795" width="14.88671875" customWidth="1"/>
    <col min="1796" max="1797" width="12.33203125" customWidth="1"/>
    <col min="1798" max="1799" width="14.109375" customWidth="1"/>
    <col min="1800" max="1800" width="14" customWidth="1"/>
    <col min="1801" max="1801" width="12.33203125" customWidth="1"/>
    <col min="1802" max="1802" width="14.109375" customWidth="1"/>
    <col min="1803" max="1813" width="12.33203125" customWidth="1"/>
    <col min="1814" max="1815" width="13.6640625" customWidth="1"/>
    <col min="1816" max="1817" width="12.33203125" customWidth="1"/>
    <col min="1818" max="1818" width="14.109375" customWidth="1"/>
    <col min="1819" max="1827" width="13.88671875" customWidth="1"/>
    <col min="1828" max="1828" width="14" customWidth="1"/>
    <col min="1829" max="1829" width="13.88671875" customWidth="1"/>
    <col min="1830" max="1830" width="15.5546875" customWidth="1"/>
    <col min="1831" max="1831" width="15.88671875" customWidth="1"/>
    <col min="1832" max="1833" width="14.109375" customWidth="1"/>
    <col min="2049" max="2049" width="48.33203125" customWidth="1"/>
    <col min="2050" max="2050" width="18.6640625" customWidth="1"/>
    <col min="2051" max="2051" width="14.88671875" customWidth="1"/>
    <col min="2052" max="2053" width="12.33203125" customWidth="1"/>
    <col min="2054" max="2055" width="14.109375" customWidth="1"/>
    <col min="2056" max="2056" width="14" customWidth="1"/>
    <col min="2057" max="2057" width="12.33203125" customWidth="1"/>
    <col min="2058" max="2058" width="14.109375" customWidth="1"/>
    <col min="2059" max="2069" width="12.33203125" customWidth="1"/>
    <col min="2070" max="2071" width="13.6640625" customWidth="1"/>
    <col min="2072" max="2073" width="12.33203125" customWidth="1"/>
    <col min="2074" max="2074" width="14.109375" customWidth="1"/>
    <col min="2075" max="2083" width="13.88671875" customWidth="1"/>
    <col min="2084" max="2084" width="14" customWidth="1"/>
    <col min="2085" max="2085" width="13.88671875" customWidth="1"/>
    <col min="2086" max="2086" width="15.5546875" customWidth="1"/>
    <col min="2087" max="2087" width="15.88671875" customWidth="1"/>
    <col min="2088" max="2089" width="14.109375" customWidth="1"/>
    <col min="2305" max="2305" width="48.33203125" customWidth="1"/>
    <col min="2306" max="2306" width="18.6640625" customWidth="1"/>
    <col min="2307" max="2307" width="14.88671875" customWidth="1"/>
    <col min="2308" max="2309" width="12.33203125" customWidth="1"/>
    <col min="2310" max="2311" width="14.109375" customWidth="1"/>
    <col min="2312" max="2312" width="14" customWidth="1"/>
    <col min="2313" max="2313" width="12.33203125" customWidth="1"/>
    <col min="2314" max="2314" width="14.109375" customWidth="1"/>
    <col min="2315" max="2325" width="12.33203125" customWidth="1"/>
    <col min="2326" max="2327" width="13.6640625" customWidth="1"/>
    <col min="2328" max="2329" width="12.33203125" customWidth="1"/>
    <col min="2330" max="2330" width="14.109375" customWidth="1"/>
    <col min="2331" max="2339" width="13.88671875" customWidth="1"/>
    <col min="2340" max="2340" width="14" customWidth="1"/>
    <col min="2341" max="2341" width="13.88671875" customWidth="1"/>
    <col min="2342" max="2342" width="15.5546875" customWidth="1"/>
    <col min="2343" max="2343" width="15.88671875" customWidth="1"/>
    <col min="2344" max="2345" width="14.109375" customWidth="1"/>
    <col min="2561" max="2561" width="48.33203125" customWidth="1"/>
    <col min="2562" max="2562" width="18.6640625" customWidth="1"/>
    <col min="2563" max="2563" width="14.88671875" customWidth="1"/>
    <col min="2564" max="2565" width="12.33203125" customWidth="1"/>
    <col min="2566" max="2567" width="14.109375" customWidth="1"/>
    <col min="2568" max="2568" width="14" customWidth="1"/>
    <col min="2569" max="2569" width="12.33203125" customWidth="1"/>
    <col min="2570" max="2570" width="14.109375" customWidth="1"/>
    <col min="2571" max="2581" width="12.33203125" customWidth="1"/>
    <col min="2582" max="2583" width="13.6640625" customWidth="1"/>
    <col min="2584" max="2585" width="12.33203125" customWidth="1"/>
    <col min="2586" max="2586" width="14.109375" customWidth="1"/>
    <col min="2587" max="2595" width="13.88671875" customWidth="1"/>
    <col min="2596" max="2596" width="14" customWidth="1"/>
    <col min="2597" max="2597" width="13.88671875" customWidth="1"/>
    <col min="2598" max="2598" width="15.5546875" customWidth="1"/>
    <col min="2599" max="2599" width="15.88671875" customWidth="1"/>
    <col min="2600" max="2601" width="14.109375" customWidth="1"/>
    <col min="2817" max="2817" width="48.33203125" customWidth="1"/>
    <col min="2818" max="2818" width="18.6640625" customWidth="1"/>
    <col min="2819" max="2819" width="14.88671875" customWidth="1"/>
    <col min="2820" max="2821" width="12.33203125" customWidth="1"/>
    <col min="2822" max="2823" width="14.109375" customWidth="1"/>
    <col min="2824" max="2824" width="14" customWidth="1"/>
    <col min="2825" max="2825" width="12.33203125" customWidth="1"/>
    <col min="2826" max="2826" width="14.109375" customWidth="1"/>
    <col min="2827" max="2837" width="12.33203125" customWidth="1"/>
    <col min="2838" max="2839" width="13.6640625" customWidth="1"/>
    <col min="2840" max="2841" width="12.33203125" customWidth="1"/>
    <col min="2842" max="2842" width="14.109375" customWidth="1"/>
    <col min="2843" max="2851" width="13.88671875" customWidth="1"/>
    <col min="2852" max="2852" width="14" customWidth="1"/>
    <col min="2853" max="2853" width="13.88671875" customWidth="1"/>
    <col min="2854" max="2854" width="15.5546875" customWidth="1"/>
    <col min="2855" max="2855" width="15.88671875" customWidth="1"/>
    <col min="2856" max="2857" width="14.109375" customWidth="1"/>
    <col min="3073" max="3073" width="48.33203125" customWidth="1"/>
    <col min="3074" max="3074" width="18.6640625" customWidth="1"/>
    <col min="3075" max="3075" width="14.88671875" customWidth="1"/>
    <col min="3076" max="3077" width="12.33203125" customWidth="1"/>
    <col min="3078" max="3079" width="14.109375" customWidth="1"/>
    <col min="3080" max="3080" width="14" customWidth="1"/>
    <col min="3081" max="3081" width="12.33203125" customWidth="1"/>
    <col min="3082" max="3082" width="14.109375" customWidth="1"/>
    <col min="3083" max="3093" width="12.33203125" customWidth="1"/>
    <col min="3094" max="3095" width="13.6640625" customWidth="1"/>
    <col min="3096" max="3097" width="12.33203125" customWidth="1"/>
    <col min="3098" max="3098" width="14.109375" customWidth="1"/>
    <col min="3099" max="3107" width="13.88671875" customWidth="1"/>
    <col min="3108" max="3108" width="14" customWidth="1"/>
    <col min="3109" max="3109" width="13.88671875" customWidth="1"/>
    <col min="3110" max="3110" width="15.5546875" customWidth="1"/>
    <col min="3111" max="3111" width="15.88671875" customWidth="1"/>
    <col min="3112" max="3113" width="14.109375" customWidth="1"/>
    <col min="3329" max="3329" width="48.33203125" customWidth="1"/>
    <col min="3330" max="3330" width="18.6640625" customWidth="1"/>
    <col min="3331" max="3331" width="14.88671875" customWidth="1"/>
    <col min="3332" max="3333" width="12.33203125" customWidth="1"/>
    <col min="3334" max="3335" width="14.109375" customWidth="1"/>
    <col min="3336" max="3336" width="14" customWidth="1"/>
    <col min="3337" max="3337" width="12.33203125" customWidth="1"/>
    <col min="3338" max="3338" width="14.109375" customWidth="1"/>
    <col min="3339" max="3349" width="12.33203125" customWidth="1"/>
    <col min="3350" max="3351" width="13.6640625" customWidth="1"/>
    <col min="3352" max="3353" width="12.33203125" customWidth="1"/>
    <col min="3354" max="3354" width="14.109375" customWidth="1"/>
    <col min="3355" max="3363" width="13.88671875" customWidth="1"/>
    <col min="3364" max="3364" width="14" customWidth="1"/>
    <col min="3365" max="3365" width="13.88671875" customWidth="1"/>
    <col min="3366" max="3366" width="15.5546875" customWidth="1"/>
    <col min="3367" max="3367" width="15.88671875" customWidth="1"/>
    <col min="3368" max="3369" width="14.109375" customWidth="1"/>
    <col min="3585" max="3585" width="48.33203125" customWidth="1"/>
    <col min="3586" max="3586" width="18.6640625" customWidth="1"/>
    <col min="3587" max="3587" width="14.88671875" customWidth="1"/>
    <col min="3588" max="3589" width="12.33203125" customWidth="1"/>
    <col min="3590" max="3591" width="14.109375" customWidth="1"/>
    <col min="3592" max="3592" width="14" customWidth="1"/>
    <col min="3593" max="3593" width="12.33203125" customWidth="1"/>
    <col min="3594" max="3594" width="14.109375" customWidth="1"/>
    <col min="3595" max="3605" width="12.33203125" customWidth="1"/>
    <col min="3606" max="3607" width="13.6640625" customWidth="1"/>
    <col min="3608" max="3609" width="12.33203125" customWidth="1"/>
    <col min="3610" max="3610" width="14.109375" customWidth="1"/>
    <col min="3611" max="3619" width="13.88671875" customWidth="1"/>
    <col min="3620" max="3620" width="14" customWidth="1"/>
    <col min="3621" max="3621" width="13.88671875" customWidth="1"/>
    <col min="3622" max="3622" width="15.5546875" customWidth="1"/>
    <col min="3623" max="3623" width="15.88671875" customWidth="1"/>
    <col min="3624" max="3625" width="14.109375" customWidth="1"/>
    <col min="3841" max="3841" width="48.33203125" customWidth="1"/>
    <col min="3842" max="3842" width="18.6640625" customWidth="1"/>
    <col min="3843" max="3843" width="14.88671875" customWidth="1"/>
    <col min="3844" max="3845" width="12.33203125" customWidth="1"/>
    <col min="3846" max="3847" width="14.109375" customWidth="1"/>
    <col min="3848" max="3848" width="14" customWidth="1"/>
    <col min="3849" max="3849" width="12.33203125" customWidth="1"/>
    <col min="3850" max="3850" width="14.109375" customWidth="1"/>
    <col min="3851" max="3861" width="12.33203125" customWidth="1"/>
    <col min="3862" max="3863" width="13.6640625" customWidth="1"/>
    <col min="3864" max="3865" width="12.33203125" customWidth="1"/>
    <col min="3866" max="3866" width="14.109375" customWidth="1"/>
    <col min="3867" max="3875" width="13.88671875" customWidth="1"/>
    <col min="3876" max="3876" width="14" customWidth="1"/>
    <col min="3877" max="3877" width="13.88671875" customWidth="1"/>
    <col min="3878" max="3878" width="15.5546875" customWidth="1"/>
    <col min="3879" max="3879" width="15.88671875" customWidth="1"/>
    <col min="3880" max="3881" width="14.109375" customWidth="1"/>
    <col min="4097" max="4097" width="48.33203125" customWidth="1"/>
    <col min="4098" max="4098" width="18.6640625" customWidth="1"/>
    <col min="4099" max="4099" width="14.88671875" customWidth="1"/>
    <col min="4100" max="4101" width="12.33203125" customWidth="1"/>
    <col min="4102" max="4103" width="14.109375" customWidth="1"/>
    <col min="4104" max="4104" width="14" customWidth="1"/>
    <col min="4105" max="4105" width="12.33203125" customWidth="1"/>
    <col min="4106" max="4106" width="14.109375" customWidth="1"/>
    <col min="4107" max="4117" width="12.33203125" customWidth="1"/>
    <col min="4118" max="4119" width="13.6640625" customWidth="1"/>
    <col min="4120" max="4121" width="12.33203125" customWidth="1"/>
    <col min="4122" max="4122" width="14.109375" customWidth="1"/>
    <col min="4123" max="4131" width="13.88671875" customWidth="1"/>
    <col min="4132" max="4132" width="14" customWidth="1"/>
    <col min="4133" max="4133" width="13.88671875" customWidth="1"/>
    <col min="4134" max="4134" width="15.5546875" customWidth="1"/>
    <col min="4135" max="4135" width="15.88671875" customWidth="1"/>
    <col min="4136" max="4137" width="14.109375" customWidth="1"/>
    <col min="4353" max="4353" width="48.33203125" customWidth="1"/>
    <col min="4354" max="4354" width="18.6640625" customWidth="1"/>
    <col min="4355" max="4355" width="14.88671875" customWidth="1"/>
    <col min="4356" max="4357" width="12.33203125" customWidth="1"/>
    <col min="4358" max="4359" width="14.109375" customWidth="1"/>
    <col min="4360" max="4360" width="14" customWidth="1"/>
    <col min="4361" max="4361" width="12.33203125" customWidth="1"/>
    <col min="4362" max="4362" width="14.109375" customWidth="1"/>
    <col min="4363" max="4373" width="12.33203125" customWidth="1"/>
    <col min="4374" max="4375" width="13.6640625" customWidth="1"/>
    <col min="4376" max="4377" width="12.33203125" customWidth="1"/>
    <col min="4378" max="4378" width="14.109375" customWidth="1"/>
    <col min="4379" max="4387" width="13.88671875" customWidth="1"/>
    <col min="4388" max="4388" width="14" customWidth="1"/>
    <col min="4389" max="4389" width="13.88671875" customWidth="1"/>
    <col min="4390" max="4390" width="15.5546875" customWidth="1"/>
    <col min="4391" max="4391" width="15.88671875" customWidth="1"/>
    <col min="4392" max="4393" width="14.109375" customWidth="1"/>
    <col min="4609" max="4609" width="48.33203125" customWidth="1"/>
    <col min="4610" max="4610" width="18.6640625" customWidth="1"/>
    <col min="4611" max="4611" width="14.88671875" customWidth="1"/>
    <col min="4612" max="4613" width="12.33203125" customWidth="1"/>
    <col min="4614" max="4615" width="14.109375" customWidth="1"/>
    <col min="4616" max="4616" width="14" customWidth="1"/>
    <col min="4617" max="4617" width="12.33203125" customWidth="1"/>
    <col min="4618" max="4618" width="14.109375" customWidth="1"/>
    <col min="4619" max="4629" width="12.33203125" customWidth="1"/>
    <col min="4630" max="4631" width="13.6640625" customWidth="1"/>
    <col min="4632" max="4633" width="12.33203125" customWidth="1"/>
    <col min="4634" max="4634" width="14.109375" customWidth="1"/>
    <col min="4635" max="4643" width="13.88671875" customWidth="1"/>
    <col min="4644" max="4644" width="14" customWidth="1"/>
    <col min="4645" max="4645" width="13.88671875" customWidth="1"/>
    <col min="4646" max="4646" width="15.5546875" customWidth="1"/>
    <col min="4647" max="4647" width="15.88671875" customWidth="1"/>
    <col min="4648" max="4649" width="14.109375" customWidth="1"/>
    <col min="4865" max="4865" width="48.33203125" customWidth="1"/>
    <col min="4866" max="4866" width="18.6640625" customWidth="1"/>
    <col min="4867" max="4867" width="14.88671875" customWidth="1"/>
    <col min="4868" max="4869" width="12.33203125" customWidth="1"/>
    <col min="4870" max="4871" width="14.109375" customWidth="1"/>
    <col min="4872" max="4872" width="14" customWidth="1"/>
    <col min="4873" max="4873" width="12.33203125" customWidth="1"/>
    <col min="4874" max="4874" width="14.109375" customWidth="1"/>
    <col min="4875" max="4885" width="12.33203125" customWidth="1"/>
    <col min="4886" max="4887" width="13.6640625" customWidth="1"/>
    <col min="4888" max="4889" width="12.33203125" customWidth="1"/>
    <col min="4890" max="4890" width="14.109375" customWidth="1"/>
    <col min="4891" max="4899" width="13.88671875" customWidth="1"/>
    <col min="4900" max="4900" width="14" customWidth="1"/>
    <col min="4901" max="4901" width="13.88671875" customWidth="1"/>
    <col min="4902" max="4902" width="15.5546875" customWidth="1"/>
    <col min="4903" max="4903" width="15.88671875" customWidth="1"/>
    <col min="4904" max="4905" width="14.109375" customWidth="1"/>
    <col min="5121" max="5121" width="48.33203125" customWidth="1"/>
    <col min="5122" max="5122" width="18.6640625" customWidth="1"/>
    <col min="5123" max="5123" width="14.88671875" customWidth="1"/>
    <col min="5124" max="5125" width="12.33203125" customWidth="1"/>
    <col min="5126" max="5127" width="14.109375" customWidth="1"/>
    <col min="5128" max="5128" width="14" customWidth="1"/>
    <col min="5129" max="5129" width="12.33203125" customWidth="1"/>
    <col min="5130" max="5130" width="14.109375" customWidth="1"/>
    <col min="5131" max="5141" width="12.33203125" customWidth="1"/>
    <col min="5142" max="5143" width="13.6640625" customWidth="1"/>
    <col min="5144" max="5145" width="12.33203125" customWidth="1"/>
    <col min="5146" max="5146" width="14.109375" customWidth="1"/>
    <col min="5147" max="5155" width="13.88671875" customWidth="1"/>
    <col min="5156" max="5156" width="14" customWidth="1"/>
    <col min="5157" max="5157" width="13.88671875" customWidth="1"/>
    <col min="5158" max="5158" width="15.5546875" customWidth="1"/>
    <col min="5159" max="5159" width="15.88671875" customWidth="1"/>
    <col min="5160" max="5161" width="14.109375" customWidth="1"/>
    <col min="5377" max="5377" width="48.33203125" customWidth="1"/>
    <col min="5378" max="5378" width="18.6640625" customWidth="1"/>
    <col min="5379" max="5379" width="14.88671875" customWidth="1"/>
    <col min="5380" max="5381" width="12.33203125" customWidth="1"/>
    <col min="5382" max="5383" width="14.109375" customWidth="1"/>
    <col min="5384" max="5384" width="14" customWidth="1"/>
    <col min="5385" max="5385" width="12.33203125" customWidth="1"/>
    <col min="5386" max="5386" width="14.109375" customWidth="1"/>
    <col min="5387" max="5397" width="12.33203125" customWidth="1"/>
    <col min="5398" max="5399" width="13.6640625" customWidth="1"/>
    <col min="5400" max="5401" width="12.33203125" customWidth="1"/>
    <col min="5402" max="5402" width="14.109375" customWidth="1"/>
    <col min="5403" max="5411" width="13.88671875" customWidth="1"/>
    <col min="5412" max="5412" width="14" customWidth="1"/>
    <col min="5413" max="5413" width="13.88671875" customWidth="1"/>
    <col min="5414" max="5414" width="15.5546875" customWidth="1"/>
    <col min="5415" max="5415" width="15.88671875" customWidth="1"/>
    <col min="5416" max="5417" width="14.109375" customWidth="1"/>
    <col min="5633" max="5633" width="48.33203125" customWidth="1"/>
    <col min="5634" max="5634" width="18.6640625" customWidth="1"/>
    <col min="5635" max="5635" width="14.88671875" customWidth="1"/>
    <col min="5636" max="5637" width="12.33203125" customWidth="1"/>
    <col min="5638" max="5639" width="14.109375" customWidth="1"/>
    <col min="5640" max="5640" width="14" customWidth="1"/>
    <col min="5641" max="5641" width="12.33203125" customWidth="1"/>
    <col min="5642" max="5642" width="14.109375" customWidth="1"/>
    <col min="5643" max="5653" width="12.33203125" customWidth="1"/>
    <col min="5654" max="5655" width="13.6640625" customWidth="1"/>
    <col min="5656" max="5657" width="12.33203125" customWidth="1"/>
    <col min="5658" max="5658" width="14.109375" customWidth="1"/>
    <col min="5659" max="5667" width="13.88671875" customWidth="1"/>
    <col min="5668" max="5668" width="14" customWidth="1"/>
    <col min="5669" max="5669" width="13.88671875" customWidth="1"/>
    <col min="5670" max="5670" width="15.5546875" customWidth="1"/>
    <col min="5671" max="5671" width="15.88671875" customWidth="1"/>
    <col min="5672" max="5673" width="14.109375" customWidth="1"/>
    <col min="5889" max="5889" width="48.33203125" customWidth="1"/>
    <col min="5890" max="5890" width="18.6640625" customWidth="1"/>
    <col min="5891" max="5891" width="14.88671875" customWidth="1"/>
    <col min="5892" max="5893" width="12.33203125" customWidth="1"/>
    <col min="5894" max="5895" width="14.109375" customWidth="1"/>
    <col min="5896" max="5896" width="14" customWidth="1"/>
    <col min="5897" max="5897" width="12.33203125" customWidth="1"/>
    <col min="5898" max="5898" width="14.109375" customWidth="1"/>
    <col min="5899" max="5909" width="12.33203125" customWidth="1"/>
    <col min="5910" max="5911" width="13.6640625" customWidth="1"/>
    <col min="5912" max="5913" width="12.33203125" customWidth="1"/>
    <col min="5914" max="5914" width="14.109375" customWidth="1"/>
    <col min="5915" max="5923" width="13.88671875" customWidth="1"/>
    <col min="5924" max="5924" width="14" customWidth="1"/>
    <col min="5925" max="5925" width="13.88671875" customWidth="1"/>
    <col min="5926" max="5926" width="15.5546875" customWidth="1"/>
    <col min="5927" max="5927" width="15.88671875" customWidth="1"/>
    <col min="5928" max="5929" width="14.109375" customWidth="1"/>
    <col min="6145" max="6145" width="48.33203125" customWidth="1"/>
    <col min="6146" max="6146" width="18.6640625" customWidth="1"/>
    <col min="6147" max="6147" width="14.88671875" customWidth="1"/>
    <col min="6148" max="6149" width="12.33203125" customWidth="1"/>
    <col min="6150" max="6151" width="14.109375" customWidth="1"/>
    <col min="6152" max="6152" width="14" customWidth="1"/>
    <col min="6153" max="6153" width="12.33203125" customWidth="1"/>
    <col min="6154" max="6154" width="14.109375" customWidth="1"/>
    <col min="6155" max="6165" width="12.33203125" customWidth="1"/>
    <col min="6166" max="6167" width="13.6640625" customWidth="1"/>
    <col min="6168" max="6169" width="12.33203125" customWidth="1"/>
    <col min="6170" max="6170" width="14.109375" customWidth="1"/>
    <col min="6171" max="6179" width="13.88671875" customWidth="1"/>
    <col min="6180" max="6180" width="14" customWidth="1"/>
    <col min="6181" max="6181" width="13.88671875" customWidth="1"/>
    <col min="6182" max="6182" width="15.5546875" customWidth="1"/>
    <col min="6183" max="6183" width="15.88671875" customWidth="1"/>
    <col min="6184" max="6185" width="14.109375" customWidth="1"/>
    <col min="6401" max="6401" width="48.33203125" customWidth="1"/>
    <col min="6402" max="6402" width="18.6640625" customWidth="1"/>
    <col min="6403" max="6403" width="14.88671875" customWidth="1"/>
    <col min="6404" max="6405" width="12.33203125" customWidth="1"/>
    <col min="6406" max="6407" width="14.109375" customWidth="1"/>
    <col min="6408" max="6408" width="14" customWidth="1"/>
    <col min="6409" max="6409" width="12.33203125" customWidth="1"/>
    <col min="6410" max="6410" width="14.109375" customWidth="1"/>
    <col min="6411" max="6421" width="12.33203125" customWidth="1"/>
    <col min="6422" max="6423" width="13.6640625" customWidth="1"/>
    <col min="6424" max="6425" width="12.33203125" customWidth="1"/>
    <col min="6426" max="6426" width="14.109375" customWidth="1"/>
    <col min="6427" max="6435" width="13.88671875" customWidth="1"/>
    <col min="6436" max="6436" width="14" customWidth="1"/>
    <col min="6437" max="6437" width="13.88671875" customWidth="1"/>
    <col min="6438" max="6438" width="15.5546875" customWidth="1"/>
    <col min="6439" max="6439" width="15.88671875" customWidth="1"/>
    <col min="6440" max="6441" width="14.109375" customWidth="1"/>
    <col min="6657" max="6657" width="48.33203125" customWidth="1"/>
    <col min="6658" max="6658" width="18.6640625" customWidth="1"/>
    <col min="6659" max="6659" width="14.88671875" customWidth="1"/>
    <col min="6660" max="6661" width="12.33203125" customWidth="1"/>
    <col min="6662" max="6663" width="14.109375" customWidth="1"/>
    <col min="6664" max="6664" width="14" customWidth="1"/>
    <col min="6665" max="6665" width="12.33203125" customWidth="1"/>
    <col min="6666" max="6666" width="14.109375" customWidth="1"/>
    <col min="6667" max="6677" width="12.33203125" customWidth="1"/>
    <col min="6678" max="6679" width="13.6640625" customWidth="1"/>
    <col min="6680" max="6681" width="12.33203125" customWidth="1"/>
    <col min="6682" max="6682" width="14.109375" customWidth="1"/>
    <col min="6683" max="6691" width="13.88671875" customWidth="1"/>
    <col min="6692" max="6692" width="14" customWidth="1"/>
    <col min="6693" max="6693" width="13.88671875" customWidth="1"/>
    <col min="6694" max="6694" width="15.5546875" customWidth="1"/>
    <col min="6695" max="6695" width="15.88671875" customWidth="1"/>
    <col min="6696" max="6697" width="14.109375" customWidth="1"/>
    <col min="6913" max="6913" width="48.33203125" customWidth="1"/>
    <col min="6914" max="6914" width="18.6640625" customWidth="1"/>
    <col min="6915" max="6915" width="14.88671875" customWidth="1"/>
    <col min="6916" max="6917" width="12.33203125" customWidth="1"/>
    <col min="6918" max="6919" width="14.109375" customWidth="1"/>
    <col min="6920" max="6920" width="14" customWidth="1"/>
    <col min="6921" max="6921" width="12.33203125" customWidth="1"/>
    <col min="6922" max="6922" width="14.109375" customWidth="1"/>
    <col min="6923" max="6933" width="12.33203125" customWidth="1"/>
    <col min="6934" max="6935" width="13.6640625" customWidth="1"/>
    <col min="6936" max="6937" width="12.33203125" customWidth="1"/>
    <col min="6938" max="6938" width="14.109375" customWidth="1"/>
    <col min="6939" max="6947" width="13.88671875" customWidth="1"/>
    <col min="6948" max="6948" width="14" customWidth="1"/>
    <col min="6949" max="6949" width="13.88671875" customWidth="1"/>
    <col min="6950" max="6950" width="15.5546875" customWidth="1"/>
    <col min="6951" max="6951" width="15.88671875" customWidth="1"/>
    <col min="6952" max="6953" width="14.109375" customWidth="1"/>
    <col min="7169" max="7169" width="48.33203125" customWidth="1"/>
    <col min="7170" max="7170" width="18.6640625" customWidth="1"/>
    <col min="7171" max="7171" width="14.88671875" customWidth="1"/>
    <col min="7172" max="7173" width="12.33203125" customWidth="1"/>
    <col min="7174" max="7175" width="14.109375" customWidth="1"/>
    <col min="7176" max="7176" width="14" customWidth="1"/>
    <col min="7177" max="7177" width="12.33203125" customWidth="1"/>
    <col min="7178" max="7178" width="14.109375" customWidth="1"/>
    <col min="7179" max="7189" width="12.33203125" customWidth="1"/>
    <col min="7190" max="7191" width="13.6640625" customWidth="1"/>
    <col min="7192" max="7193" width="12.33203125" customWidth="1"/>
    <col min="7194" max="7194" width="14.109375" customWidth="1"/>
    <col min="7195" max="7203" width="13.88671875" customWidth="1"/>
    <col min="7204" max="7204" width="14" customWidth="1"/>
    <col min="7205" max="7205" width="13.88671875" customWidth="1"/>
    <col min="7206" max="7206" width="15.5546875" customWidth="1"/>
    <col min="7207" max="7207" width="15.88671875" customWidth="1"/>
    <col min="7208" max="7209" width="14.109375" customWidth="1"/>
    <col min="7425" max="7425" width="48.33203125" customWidth="1"/>
    <col min="7426" max="7426" width="18.6640625" customWidth="1"/>
    <col min="7427" max="7427" width="14.88671875" customWidth="1"/>
    <col min="7428" max="7429" width="12.33203125" customWidth="1"/>
    <col min="7430" max="7431" width="14.109375" customWidth="1"/>
    <col min="7432" max="7432" width="14" customWidth="1"/>
    <col min="7433" max="7433" width="12.33203125" customWidth="1"/>
    <col min="7434" max="7434" width="14.109375" customWidth="1"/>
    <col min="7435" max="7445" width="12.33203125" customWidth="1"/>
    <col min="7446" max="7447" width="13.6640625" customWidth="1"/>
    <col min="7448" max="7449" width="12.33203125" customWidth="1"/>
    <col min="7450" max="7450" width="14.109375" customWidth="1"/>
    <col min="7451" max="7459" width="13.88671875" customWidth="1"/>
    <col min="7460" max="7460" width="14" customWidth="1"/>
    <col min="7461" max="7461" width="13.88671875" customWidth="1"/>
    <col min="7462" max="7462" width="15.5546875" customWidth="1"/>
    <col min="7463" max="7463" width="15.88671875" customWidth="1"/>
    <col min="7464" max="7465" width="14.109375" customWidth="1"/>
    <col min="7681" max="7681" width="48.33203125" customWidth="1"/>
    <col min="7682" max="7682" width="18.6640625" customWidth="1"/>
    <col min="7683" max="7683" width="14.88671875" customWidth="1"/>
    <col min="7684" max="7685" width="12.33203125" customWidth="1"/>
    <col min="7686" max="7687" width="14.109375" customWidth="1"/>
    <col min="7688" max="7688" width="14" customWidth="1"/>
    <col min="7689" max="7689" width="12.33203125" customWidth="1"/>
    <col min="7690" max="7690" width="14.109375" customWidth="1"/>
    <col min="7691" max="7701" width="12.33203125" customWidth="1"/>
    <col min="7702" max="7703" width="13.6640625" customWidth="1"/>
    <col min="7704" max="7705" width="12.33203125" customWidth="1"/>
    <col min="7706" max="7706" width="14.109375" customWidth="1"/>
    <col min="7707" max="7715" width="13.88671875" customWidth="1"/>
    <col min="7716" max="7716" width="14" customWidth="1"/>
    <col min="7717" max="7717" width="13.88671875" customWidth="1"/>
    <col min="7718" max="7718" width="15.5546875" customWidth="1"/>
    <col min="7719" max="7719" width="15.88671875" customWidth="1"/>
    <col min="7720" max="7721" width="14.109375" customWidth="1"/>
    <col min="7937" max="7937" width="48.33203125" customWidth="1"/>
    <col min="7938" max="7938" width="18.6640625" customWidth="1"/>
    <col min="7939" max="7939" width="14.88671875" customWidth="1"/>
    <col min="7940" max="7941" width="12.33203125" customWidth="1"/>
    <col min="7942" max="7943" width="14.109375" customWidth="1"/>
    <col min="7944" max="7944" width="14" customWidth="1"/>
    <col min="7945" max="7945" width="12.33203125" customWidth="1"/>
    <col min="7946" max="7946" width="14.109375" customWidth="1"/>
    <col min="7947" max="7957" width="12.33203125" customWidth="1"/>
    <col min="7958" max="7959" width="13.6640625" customWidth="1"/>
    <col min="7960" max="7961" width="12.33203125" customWidth="1"/>
    <col min="7962" max="7962" width="14.109375" customWidth="1"/>
    <col min="7963" max="7971" width="13.88671875" customWidth="1"/>
    <col min="7972" max="7972" width="14" customWidth="1"/>
    <col min="7973" max="7973" width="13.88671875" customWidth="1"/>
    <col min="7974" max="7974" width="15.5546875" customWidth="1"/>
    <col min="7975" max="7975" width="15.88671875" customWidth="1"/>
    <col min="7976" max="7977" width="14.109375" customWidth="1"/>
    <col min="8193" max="8193" width="48.33203125" customWidth="1"/>
    <col min="8194" max="8194" width="18.6640625" customWidth="1"/>
    <col min="8195" max="8195" width="14.88671875" customWidth="1"/>
    <col min="8196" max="8197" width="12.33203125" customWidth="1"/>
    <col min="8198" max="8199" width="14.109375" customWidth="1"/>
    <col min="8200" max="8200" width="14" customWidth="1"/>
    <col min="8201" max="8201" width="12.33203125" customWidth="1"/>
    <col min="8202" max="8202" width="14.109375" customWidth="1"/>
    <col min="8203" max="8213" width="12.33203125" customWidth="1"/>
    <col min="8214" max="8215" width="13.6640625" customWidth="1"/>
    <col min="8216" max="8217" width="12.33203125" customWidth="1"/>
    <col min="8218" max="8218" width="14.109375" customWidth="1"/>
    <col min="8219" max="8227" width="13.88671875" customWidth="1"/>
    <col min="8228" max="8228" width="14" customWidth="1"/>
    <col min="8229" max="8229" width="13.88671875" customWidth="1"/>
    <col min="8230" max="8230" width="15.5546875" customWidth="1"/>
    <col min="8231" max="8231" width="15.88671875" customWidth="1"/>
    <col min="8232" max="8233" width="14.109375" customWidth="1"/>
    <col min="8449" max="8449" width="48.33203125" customWidth="1"/>
    <col min="8450" max="8450" width="18.6640625" customWidth="1"/>
    <col min="8451" max="8451" width="14.88671875" customWidth="1"/>
    <col min="8452" max="8453" width="12.33203125" customWidth="1"/>
    <col min="8454" max="8455" width="14.109375" customWidth="1"/>
    <col min="8456" max="8456" width="14" customWidth="1"/>
    <col min="8457" max="8457" width="12.33203125" customWidth="1"/>
    <col min="8458" max="8458" width="14.109375" customWidth="1"/>
    <col min="8459" max="8469" width="12.33203125" customWidth="1"/>
    <col min="8470" max="8471" width="13.6640625" customWidth="1"/>
    <col min="8472" max="8473" width="12.33203125" customWidth="1"/>
    <col min="8474" max="8474" width="14.109375" customWidth="1"/>
    <col min="8475" max="8483" width="13.88671875" customWidth="1"/>
    <col min="8484" max="8484" width="14" customWidth="1"/>
    <col min="8485" max="8485" width="13.88671875" customWidth="1"/>
    <col min="8486" max="8486" width="15.5546875" customWidth="1"/>
    <col min="8487" max="8487" width="15.88671875" customWidth="1"/>
    <col min="8488" max="8489" width="14.109375" customWidth="1"/>
    <col min="8705" max="8705" width="48.33203125" customWidth="1"/>
    <col min="8706" max="8706" width="18.6640625" customWidth="1"/>
    <col min="8707" max="8707" width="14.88671875" customWidth="1"/>
    <col min="8708" max="8709" width="12.33203125" customWidth="1"/>
    <col min="8710" max="8711" width="14.109375" customWidth="1"/>
    <col min="8712" max="8712" width="14" customWidth="1"/>
    <col min="8713" max="8713" width="12.33203125" customWidth="1"/>
    <col min="8714" max="8714" width="14.109375" customWidth="1"/>
    <col min="8715" max="8725" width="12.33203125" customWidth="1"/>
    <col min="8726" max="8727" width="13.6640625" customWidth="1"/>
    <col min="8728" max="8729" width="12.33203125" customWidth="1"/>
    <col min="8730" max="8730" width="14.109375" customWidth="1"/>
    <col min="8731" max="8739" width="13.88671875" customWidth="1"/>
    <col min="8740" max="8740" width="14" customWidth="1"/>
    <col min="8741" max="8741" width="13.88671875" customWidth="1"/>
    <col min="8742" max="8742" width="15.5546875" customWidth="1"/>
    <col min="8743" max="8743" width="15.88671875" customWidth="1"/>
    <col min="8744" max="8745" width="14.109375" customWidth="1"/>
    <col min="8961" max="8961" width="48.33203125" customWidth="1"/>
    <col min="8962" max="8962" width="18.6640625" customWidth="1"/>
    <col min="8963" max="8963" width="14.88671875" customWidth="1"/>
    <col min="8964" max="8965" width="12.33203125" customWidth="1"/>
    <col min="8966" max="8967" width="14.109375" customWidth="1"/>
    <col min="8968" max="8968" width="14" customWidth="1"/>
    <col min="8969" max="8969" width="12.33203125" customWidth="1"/>
    <col min="8970" max="8970" width="14.109375" customWidth="1"/>
    <col min="8971" max="8981" width="12.33203125" customWidth="1"/>
    <col min="8982" max="8983" width="13.6640625" customWidth="1"/>
    <col min="8984" max="8985" width="12.33203125" customWidth="1"/>
    <col min="8986" max="8986" width="14.109375" customWidth="1"/>
    <col min="8987" max="8995" width="13.88671875" customWidth="1"/>
    <col min="8996" max="8996" width="14" customWidth="1"/>
    <col min="8997" max="8997" width="13.88671875" customWidth="1"/>
    <col min="8998" max="8998" width="15.5546875" customWidth="1"/>
    <col min="8999" max="8999" width="15.88671875" customWidth="1"/>
    <col min="9000" max="9001" width="14.109375" customWidth="1"/>
    <col min="9217" max="9217" width="48.33203125" customWidth="1"/>
    <col min="9218" max="9218" width="18.6640625" customWidth="1"/>
    <col min="9219" max="9219" width="14.88671875" customWidth="1"/>
    <col min="9220" max="9221" width="12.33203125" customWidth="1"/>
    <col min="9222" max="9223" width="14.109375" customWidth="1"/>
    <col min="9224" max="9224" width="14" customWidth="1"/>
    <col min="9225" max="9225" width="12.33203125" customWidth="1"/>
    <col min="9226" max="9226" width="14.109375" customWidth="1"/>
    <col min="9227" max="9237" width="12.33203125" customWidth="1"/>
    <col min="9238" max="9239" width="13.6640625" customWidth="1"/>
    <col min="9240" max="9241" width="12.33203125" customWidth="1"/>
    <col min="9242" max="9242" width="14.109375" customWidth="1"/>
    <col min="9243" max="9251" width="13.88671875" customWidth="1"/>
    <col min="9252" max="9252" width="14" customWidth="1"/>
    <col min="9253" max="9253" width="13.88671875" customWidth="1"/>
    <col min="9254" max="9254" width="15.5546875" customWidth="1"/>
    <col min="9255" max="9255" width="15.88671875" customWidth="1"/>
    <col min="9256" max="9257" width="14.109375" customWidth="1"/>
    <col min="9473" max="9473" width="48.33203125" customWidth="1"/>
    <col min="9474" max="9474" width="18.6640625" customWidth="1"/>
    <col min="9475" max="9475" width="14.88671875" customWidth="1"/>
    <col min="9476" max="9477" width="12.33203125" customWidth="1"/>
    <col min="9478" max="9479" width="14.109375" customWidth="1"/>
    <col min="9480" max="9480" width="14" customWidth="1"/>
    <col min="9481" max="9481" width="12.33203125" customWidth="1"/>
    <col min="9482" max="9482" width="14.109375" customWidth="1"/>
    <col min="9483" max="9493" width="12.33203125" customWidth="1"/>
    <col min="9494" max="9495" width="13.6640625" customWidth="1"/>
    <col min="9496" max="9497" width="12.33203125" customWidth="1"/>
    <col min="9498" max="9498" width="14.109375" customWidth="1"/>
    <col min="9499" max="9507" width="13.88671875" customWidth="1"/>
    <col min="9508" max="9508" width="14" customWidth="1"/>
    <col min="9509" max="9509" width="13.88671875" customWidth="1"/>
    <col min="9510" max="9510" width="15.5546875" customWidth="1"/>
    <col min="9511" max="9511" width="15.88671875" customWidth="1"/>
    <col min="9512" max="9513" width="14.109375" customWidth="1"/>
    <col min="9729" max="9729" width="48.33203125" customWidth="1"/>
    <col min="9730" max="9730" width="18.6640625" customWidth="1"/>
    <col min="9731" max="9731" width="14.88671875" customWidth="1"/>
    <col min="9732" max="9733" width="12.33203125" customWidth="1"/>
    <col min="9734" max="9735" width="14.109375" customWidth="1"/>
    <col min="9736" max="9736" width="14" customWidth="1"/>
    <col min="9737" max="9737" width="12.33203125" customWidth="1"/>
    <col min="9738" max="9738" width="14.109375" customWidth="1"/>
    <col min="9739" max="9749" width="12.33203125" customWidth="1"/>
    <col min="9750" max="9751" width="13.6640625" customWidth="1"/>
    <col min="9752" max="9753" width="12.33203125" customWidth="1"/>
    <col min="9754" max="9754" width="14.109375" customWidth="1"/>
    <col min="9755" max="9763" width="13.88671875" customWidth="1"/>
    <col min="9764" max="9764" width="14" customWidth="1"/>
    <col min="9765" max="9765" width="13.88671875" customWidth="1"/>
    <col min="9766" max="9766" width="15.5546875" customWidth="1"/>
    <col min="9767" max="9767" width="15.88671875" customWidth="1"/>
    <col min="9768" max="9769" width="14.109375" customWidth="1"/>
    <col min="9985" max="9985" width="48.33203125" customWidth="1"/>
    <col min="9986" max="9986" width="18.6640625" customWidth="1"/>
    <col min="9987" max="9987" width="14.88671875" customWidth="1"/>
    <col min="9988" max="9989" width="12.33203125" customWidth="1"/>
    <col min="9990" max="9991" width="14.109375" customWidth="1"/>
    <col min="9992" max="9992" width="14" customWidth="1"/>
    <col min="9993" max="9993" width="12.33203125" customWidth="1"/>
    <col min="9994" max="9994" width="14.109375" customWidth="1"/>
    <col min="9995" max="10005" width="12.33203125" customWidth="1"/>
    <col min="10006" max="10007" width="13.6640625" customWidth="1"/>
    <col min="10008" max="10009" width="12.33203125" customWidth="1"/>
    <col min="10010" max="10010" width="14.109375" customWidth="1"/>
    <col min="10011" max="10019" width="13.88671875" customWidth="1"/>
    <col min="10020" max="10020" width="14" customWidth="1"/>
    <col min="10021" max="10021" width="13.88671875" customWidth="1"/>
    <col min="10022" max="10022" width="15.5546875" customWidth="1"/>
    <col min="10023" max="10023" width="15.88671875" customWidth="1"/>
    <col min="10024" max="10025" width="14.109375" customWidth="1"/>
    <col min="10241" max="10241" width="48.33203125" customWidth="1"/>
    <col min="10242" max="10242" width="18.6640625" customWidth="1"/>
    <col min="10243" max="10243" width="14.88671875" customWidth="1"/>
    <col min="10244" max="10245" width="12.33203125" customWidth="1"/>
    <col min="10246" max="10247" width="14.109375" customWidth="1"/>
    <col min="10248" max="10248" width="14" customWidth="1"/>
    <col min="10249" max="10249" width="12.33203125" customWidth="1"/>
    <col min="10250" max="10250" width="14.109375" customWidth="1"/>
    <col min="10251" max="10261" width="12.33203125" customWidth="1"/>
    <col min="10262" max="10263" width="13.6640625" customWidth="1"/>
    <col min="10264" max="10265" width="12.33203125" customWidth="1"/>
    <col min="10266" max="10266" width="14.109375" customWidth="1"/>
    <col min="10267" max="10275" width="13.88671875" customWidth="1"/>
    <col min="10276" max="10276" width="14" customWidth="1"/>
    <col min="10277" max="10277" width="13.88671875" customWidth="1"/>
    <col min="10278" max="10278" width="15.5546875" customWidth="1"/>
    <col min="10279" max="10279" width="15.88671875" customWidth="1"/>
    <col min="10280" max="10281" width="14.109375" customWidth="1"/>
    <col min="10497" max="10497" width="48.33203125" customWidth="1"/>
    <col min="10498" max="10498" width="18.6640625" customWidth="1"/>
    <col min="10499" max="10499" width="14.88671875" customWidth="1"/>
    <col min="10500" max="10501" width="12.33203125" customWidth="1"/>
    <col min="10502" max="10503" width="14.109375" customWidth="1"/>
    <col min="10504" max="10504" width="14" customWidth="1"/>
    <col min="10505" max="10505" width="12.33203125" customWidth="1"/>
    <col min="10506" max="10506" width="14.109375" customWidth="1"/>
    <col min="10507" max="10517" width="12.33203125" customWidth="1"/>
    <col min="10518" max="10519" width="13.6640625" customWidth="1"/>
    <col min="10520" max="10521" width="12.33203125" customWidth="1"/>
    <col min="10522" max="10522" width="14.109375" customWidth="1"/>
    <col min="10523" max="10531" width="13.88671875" customWidth="1"/>
    <col min="10532" max="10532" width="14" customWidth="1"/>
    <col min="10533" max="10533" width="13.88671875" customWidth="1"/>
    <col min="10534" max="10534" width="15.5546875" customWidth="1"/>
    <col min="10535" max="10535" width="15.88671875" customWidth="1"/>
    <col min="10536" max="10537" width="14.109375" customWidth="1"/>
    <col min="10753" max="10753" width="48.33203125" customWidth="1"/>
    <col min="10754" max="10754" width="18.6640625" customWidth="1"/>
    <col min="10755" max="10755" width="14.88671875" customWidth="1"/>
    <col min="10756" max="10757" width="12.33203125" customWidth="1"/>
    <col min="10758" max="10759" width="14.109375" customWidth="1"/>
    <col min="10760" max="10760" width="14" customWidth="1"/>
    <col min="10761" max="10761" width="12.33203125" customWidth="1"/>
    <col min="10762" max="10762" width="14.109375" customWidth="1"/>
    <col min="10763" max="10773" width="12.33203125" customWidth="1"/>
    <col min="10774" max="10775" width="13.6640625" customWidth="1"/>
    <col min="10776" max="10777" width="12.33203125" customWidth="1"/>
    <col min="10778" max="10778" width="14.109375" customWidth="1"/>
    <col min="10779" max="10787" width="13.88671875" customWidth="1"/>
    <col min="10788" max="10788" width="14" customWidth="1"/>
    <col min="10789" max="10789" width="13.88671875" customWidth="1"/>
    <col min="10790" max="10790" width="15.5546875" customWidth="1"/>
    <col min="10791" max="10791" width="15.88671875" customWidth="1"/>
    <col min="10792" max="10793" width="14.109375" customWidth="1"/>
    <col min="11009" max="11009" width="48.33203125" customWidth="1"/>
    <col min="11010" max="11010" width="18.6640625" customWidth="1"/>
    <col min="11011" max="11011" width="14.88671875" customWidth="1"/>
    <col min="11012" max="11013" width="12.33203125" customWidth="1"/>
    <col min="11014" max="11015" width="14.109375" customWidth="1"/>
    <col min="11016" max="11016" width="14" customWidth="1"/>
    <col min="11017" max="11017" width="12.33203125" customWidth="1"/>
    <col min="11018" max="11018" width="14.109375" customWidth="1"/>
    <col min="11019" max="11029" width="12.33203125" customWidth="1"/>
    <col min="11030" max="11031" width="13.6640625" customWidth="1"/>
    <col min="11032" max="11033" width="12.33203125" customWidth="1"/>
    <col min="11034" max="11034" width="14.109375" customWidth="1"/>
    <col min="11035" max="11043" width="13.88671875" customWidth="1"/>
    <col min="11044" max="11044" width="14" customWidth="1"/>
    <col min="11045" max="11045" width="13.88671875" customWidth="1"/>
    <col min="11046" max="11046" width="15.5546875" customWidth="1"/>
    <col min="11047" max="11047" width="15.88671875" customWidth="1"/>
    <col min="11048" max="11049" width="14.109375" customWidth="1"/>
    <col min="11265" max="11265" width="48.33203125" customWidth="1"/>
    <col min="11266" max="11266" width="18.6640625" customWidth="1"/>
    <col min="11267" max="11267" width="14.88671875" customWidth="1"/>
    <col min="11268" max="11269" width="12.33203125" customWidth="1"/>
    <col min="11270" max="11271" width="14.109375" customWidth="1"/>
    <col min="11272" max="11272" width="14" customWidth="1"/>
    <col min="11273" max="11273" width="12.33203125" customWidth="1"/>
    <col min="11274" max="11274" width="14.109375" customWidth="1"/>
    <col min="11275" max="11285" width="12.33203125" customWidth="1"/>
    <col min="11286" max="11287" width="13.6640625" customWidth="1"/>
    <col min="11288" max="11289" width="12.33203125" customWidth="1"/>
    <col min="11290" max="11290" width="14.109375" customWidth="1"/>
    <col min="11291" max="11299" width="13.88671875" customWidth="1"/>
    <col min="11300" max="11300" width="14" customWidth="1"/>
    <col min="11301" max="11301" width="13.88671875" customWidth="1"/>
    <col min="11302" max="11302" width="15.5546875" customWidth="1"/>
    <col min="11303" max="11303" width="15.88671875" customWidth="1"/>
    <col min="11304" max="11305" width="14.109375" customWidth="1"/>
    <col min="11521" max="11521" width="48.33203125" customWidth="1"/>
    <col min="11522" max="11522" width="18.6640625" customWidth="1"/>
    <col min="11523" max="11523" width="14.88671875" customWidth="1"/>
    <col min="11524" max="11525" width="12.33203125" customWidth="1"/>
    <col min="11526" max="11527" width="14.109375" customWidth="1"/>
    <col min="11528" max="11528" width="14" customWidth="1"/>
    <col min="11529" max="11529" width="12.33203125" customWidth="1"/>
    <col min="11530" max="11530" width="14.109375" customWidth="1"/>
    <col min="11531" max="11541" width="12.33203125" customWidth="1"/>
    <col min="11542" max="11543" width="13.6640625" customWidth="1"/>
    <col min="11544" max="11545" width="12.33203125" customWidth="1"/>
    <col min="11546" max="11546" width="14.109375" customWidth="1"/>
    <col min="11547" max="11555" width="13.88671875" customWidth="1"/>
    <col min="11556" max="11556" width="14" customWidth="1"/>
    <col min="11557" max="11557" width="13.88671875" customWidth="1"/>
    <col min="11558" max="11558" width="15.5546875" customWidth="1"/>
    <col min="11559" max="11559" width="15.88671875" customWidth="1"/>
    <col min="11560" max="11561" width="14.109375" customWidth="1"/>
    <col min="11777" max="11777" width="48.33203125" customWidth="1"/>
    <col min="11778" max="11778" width="18.6640625" customWidth="1"/>
    <col min="11779" max="11779" width="14.88671875" customWidth="1"/>
    <col min="11780" max="11781" width="12.33203125" customWidth="1"/>
    <col min="11782" max="11783" width="14.109375" customWidth="1"/>
    <col min="11784" max="11784" width="14" customWidth="1"/>
    <col min="11785" max="11785" width="12.33203125" customWidth="1"/>
    <col min="11786" max="11786" width="14.109375" customWidth="1"/>
    <col min="11787" max="11797" width="12.33203125" customWidth="1"/>
    <col min="11798" max="11799" width="13.6640625" customWidth="1"/>
    <col min="11800" max="11801" width="12.33203125" customWidth="1"/>
    <col min="11802" max="11802" width="14.109375" customWidth="1"/>
    <col min="11803" max="11811" width="13.88671875" customWidth="1"/>
    <col min="11812" max="11812" width="14" customWidth="1"/>
    <col min="11813" max="11813" width="13.88671875" customWidth="1"/>
    <col min="11814" max="11814" width="15.5546875" customWidth="1"/>
    <col min="11815" max="11815" width="15.88671875" customWidth="1"/>
    <col min="11816" max="11817" width="14.109375" customWidth="1"/>
    <col min="12033" max="12033" width="48.33203125" customWidth="1"/>
    <col min="12034" max="12034" width="18.6640625" customWidth="1"/>
    <col min="12035" max="12035" width="14.88671875" customWidth="1"/>
    <col min="12036" max="12037" width="12.33203125" customWidth="1"/>
    <col min="12038" max="12039" width="14.109375" customWidth="1"/>
    <col min="12040" max="12040" width="14" customWidth="1"/>
    <col min="12041" max="12041" width="12.33203125" customWidth="1"/>
    <col min="12042" max="12042" width="14.109375" customWidth="1"/>
    <col min="12043" max="12053" width="12.33203125" customWidth="1"/>
    <col min="12054" max="12055" width="13.6640625" customWidth="1"/>
    <col min="12056" max="12057" width="12.33203125" customWidth="1"/>
    <col min="12058" max="12058" width="14.109375" customWidth="1"/>
    <col min="12059" max="12067" width="13.88671875" customWidth="1"/>
    <col min="12068" max="12068" width="14" customWidth="1"/>
    <col min="12069" max="12069" width="13.88671875" customWidth="1"/>
    <col min="12070" max="12070" width="15.5546875" customWidth="1"/>
    <col min="12071" max="12071" width="15.88671875" customWidth="1"/>
    <col min="12072" max="12073" width="14.109375" customWidth="1"/>
    <col min="12289" max="12289" width="48.33203125" customWidth="1"/>
    <col min="12290" max="12290" width="18.6640625" customWidth="1"/>
    <col min="12291" max="12291" width="14.88671875" customWidth="1"/>
    <col min="12292" max="12293" width="12.33203125" customWidth="1"/>
    <col min="12294" max="12295" width="14.109375" customWidth="1"/>
    <col min="12296" max="12296" width="14" customWidth="1"/>
    <col min="12297" max="12297" width="12.33203125" customWidth="1"/>
    <col min="12298" max="12298" width="14.109375" customWidth="1"/>
    <col min="12299" max="12309" width="12.33203125" customWidth="1"/>
    <col min="12310" max="12311" width="13.6640625" customWidth="1"/>
    <col min="12312" max="12313" width="12.33203125" customWidth="1"/>
    <col min="12314" max="12314" width="14.109375" customWidth="1"/>
    <col min="12315" max="12323" width="13.88671875" customWidth="1"/>
    <col min="12324" max="12324" width="14" customWidth="1"/>
    <col min="12325" max="12325" width="13.88671875" customWidth="1"/>
    <col min="12326" max="12326" width="15.5546875" customWidth="1"/>
    <col min="12327" max="12327" width="15.88671875" customWidth="1"/>
    <col min="12328" max="12329" width="14.109375" customWidth="1"/>
    <col min="12545" max="12545" width="48.33203125" customWidth="1"/>
    <col min="12546" max="12546" width="18.6640625" customWidth="1"/>
    <col min="12547" max="12547" width="14.88671875" customWidth="1"/>
    <col min="12548" max="12549" width="12.33203125" customWidth="1"/>
    <col min="12550" max="12551" width="14.109375" customWidth="1"/>
    <col min="12552" max="12552" width="14" customWidth="1"/>
    <col min="12553" max="12553" width="12.33203125" customWidth="1"/>
    <col min="12554" max="12554" width="14.109375" customWidth="1"/>
    <col min="12555" max="12565" width="12.33203125" customWidth="1"/>
    <col min="12566" max="12567" width="13.6640625" customWidth="1"/>
    <col min="12568" max="12569" width="12.33203125" customWidth="1"/>
    <col min="12570" max="12570" width="14.109375" customWidth="1"/>
    <col min="12571" max="12579" width="13.88671875" customWidth="1"/>
    <col min="12580" max="12580" width="14" customWidth="1"/>
    <col min="12581" max="12581" width="13.88671875" customWidth="1"/>
    <col min="12582" max="12582" width="15.5546875" customWidth="1"/>
    <col min="12583" max="12583" width="15.88671875" customWidth="1"/>
    <col min="12584" max="12585" width="14.109375" customWidth="1"/>
    <col min="12801" max="12801" width="48.33203125" customWidth="1"/>
    <col min="12802" max="12802" width="18.6640625" customWidth="1"/>
    <col min="12803" max="12803" width="14.88671875" customWidth="1"/>
    <col min="12804" max="12805" width="12.33203125" customWidth="1"/>
    <col min="12806" max="12807" width="14.109375" customWidth="1"/>
    <col min="12808" max="12808" width="14" customWidth="1"/>
    <col min="12809" max="12809" width="12.33203125" customWidth="1"/>
    <col min="12810" max="12810" width="14.109375" customWidth="1"/>
    <col min="12811" max="12821" width="12.33203125" customWidth="1"/>
    <col min="12822" max="12823" width="13.6640625" customWidth="1"/>
    <col min="12824" max="12825" width="12.33203125" customWidth="1"/>
    <col min="12826" max="12826" width="14.109375" customWidth="1"/>
    <col min="12827" max="12835" width="13.88671875" customWidth="1"/>
    <col min="12836" max="12836" width="14" customWidth="1"/>
    <col min="12837" max="12837" width="13.88671875" customWidth="1"/>
    <col min="12838" max="12838" width="15.5546875" customWidth="1"/>
    <col min="12839" max="12839" width="15.88671875" customWidth="1"/>
    <col min="12840" max="12841" width="14.109375" customWidth="1"/>
    <col min="13057" max="13057" width="48.33203125" customWidth="1"/>
    <col min="13058" max="13058" width="18.6640625" customWidth="1"/>
    <col min="13059" max="13059" width="14.88671875" customWidth="1"/>
    <col min="13060" max="13061" width="12.33203125" customWidth="1"/>
    <col min="13062" max="13063" width="14.109375" customWidth="1"/>
    <col min="13064" max="13064" width="14" customWidth="1"/>
    <col min="13065" max="13065" width="12.33203125" customWidth="1"/>
    <col min="13066" max="13066" width="14.109375" customWidth="1"/>
    <col min="13067" max="13077" width="12.33203125" customWidth="1"/>
    <col min="13078" max="13079" width="13.6640625" customWidth="1"/>
    <col min="13080" max="13081" width="12.33203125" customWidth="1"/>
    <col min="13082" max="13082" width="14.109375" customWidth="1"/>
    <col min="13083" max="13091" width="13.88671875" customWidth="1"/>
    <col min="13092" max="13092" width="14" customWidth="1"/>
    <col min="13093" max="13093" width="13.88671875" customWidth="1"/>
    <col min="13094" max="13094" width="15.5546875" customWidth="1"/>
    <col min="13095" max="13095" width="15.88671875" customWidth="1"/>
    <col min="13096" max="13097" width="14.109375" customWidth="1"/>
    <col min="13313" max="13313" width="48.33203125" customWidth="1"/>
    <col min="13314" max="13314" width="18.6640625" customWidth="1"/>
    <col min="13315" max="13315" width="14.88671875" customWidth="1"/>
    <col min="13316" max="13317" width="12.33203125" customWidth="1"/>
    <col min="13318" max="13319" width="14.109375" customWidth="1"/>
    <col min="13320" max="13320" width="14" customWidth="1"/>
    <col min="13321" max="13321" width="12.33203125" customWidth="1"/>
    <col min="13322" max="13322" width="14.109375" customWidth="1"/>
    <col min="13323" max="13333" width="12.33203125" customWidth="1"/>
    <col min="13334" max="13335" width="13.6640625" customWidth="1"/>
    <col min="13336" max="13337" width="12.33203125" customWidth="1"/>
    <col min="13338" max="13338" width="14.109375" customWidth="1"/>
    <col min="13339" max="13347" width="13.88671875" customWidth="1"/>
    <col min="13348" max="13348" width="14" customWidth="1"/>
    <col min="13349" max="13349" width="13.88671875" customWidth="1"/>
    <col min="13350" max="13350" width="15.5546875" customWidth="1"/>
    <col min="13351" max="13351" width="15.88671875" customWidth="1"/>
    <col min="13352" max="13353" width="14.109375" customWidth="1"/>
    <col min="13569" max="13569" width="48.33203125" customWidth="1"/>
    <col min="13570" max="13570" width="18.6640625" customWidth="1"/>
    <col min="13571" max="13571" width="14.88671875" customWidth="1"/>
    <col min="13572" max="13573" width="12.33203125" customWidth="1"/>
    <col min="13574" max="13575" width="14.109375" customWidth="1"/>
    <col min="13576" max="13576" width="14" customWidth="1"/>
    <col min="13577" max="13577" width="12.33203125" customWidth="1"/>
    <col min="13578" max="13578" width="14.109375" customWidth="1"/>
    <col min="13579" max="13589" width="12.33203125" customWidth="1"/>
    <col min="13590" max="13591" width="13.6640625" customWidth="1"/>
    <col min="13592" max="13593" width="12.33203125" customWidth="1"/>
    <col min="13594" max="13594" width="14.109375" customWidth="1"/>
    <col min="13595" max="13603" width="13.88671875" customWidth="1"/>
    <col min="13604" max="13604" width="14" customWidth="1"/>
    <col min="13605" max="13605" width="13.88671875" customWidth="1"/>
    <col min="13606" max="13606" width="15.5546875" customWidth="1"/>
    <col min="13607" max="13607" width="15.88671875" customWidth="1"/>
    <col min="13608" max="13609" width="14.109375" customWidth="1"/>
    <col min="13825" max="13825" width="48.33203125" customWidth="1"/>
    <col min="13826" max="13826" width="18.6640625" customWidth="1"/>
    <col min="13827" max="13827" width="14.88671875" customWidth="1"/>
    <col min="13828" max="13829" width="12.33203125" customWidth="1"/>
    <col min="13830" max="13831" width="14.109375" customWidth="1"/>
    <col min="13832" max="13832" width="14" customWidth="1"/>
    <col min="13833" max="13833" width="12.33203125" customWidth="1"/>
    <col min="13834" max="13834" width="14.109375" customWidth="1"/>
    <col min="13835" max="13845" width="12.33203125" customWidth="1"/>
    <col min="13846" max="13847" width="13.6640625" customWidth="1"/>
    <col min="13848" max="13849" width="12.33203125" customWidth="1"/>
    <col min="13850" max="13850" width="14.109375" customWidth="1"/>
    <col min="13851" max="13859" width="13.88671875" customWidth="1"/>
    <col min="13860" max="13860" width="14" customWidth="1"/>
    <col min="13861" max="13861" width="13.88671875" customWidth="1"/>
    <col min="13862" max="13862" width="15.5546875" customWidth="1"/>
    <col min="13863" max="13863" width="15.88671875" customWidth="1"/>
    <col min="13864" max="13865" width="14.109375" customWidth="1"/>
    <col min="14081" max="14081" width="48.33203125" customWidth="1"/>
    <col min="14082" max="14082" width="18.6640625" customWidth="1"/>
    <col min="14083" max="14083" width="14.88671875" customWidth="1"/>
    <col min="14084" max="14085" width="12.33203125" customWidth="1"/>
    <col min="14086" max="14087" width="14.109375" customWidth="1"/>
    <col min="14088" max="14088" width="14" customWidth="1"/>
    <col min="14089" max="14089" width="12.33203125" customWidth="1"/>
    <col min="14090" max="14090" width="14.109375" customWidth="1"/>
    <col min="14091" max="14101" width="12.33203125" customWidth="1"/>
    <col min="14102" max="14103" width="13.6640625" customWidth="1"/>
    <col min="14104" max="14105" width="12.33203125" customWidth="1"/>
    <col min="14106" max="14106" width="14.109375" customWidth="1"/>
    <col min="14107" max="14115" width="13.88671875" customWidth="1"/>
    <col min="14116" max="14116" width="14" customWidth="1"/>
    <col min="14117" max="14117" width="13.88671875" customWidth="1"/>
    <col min="14118" max="14118" width="15.5546875" customWidth="1"/>
    <col min="14119" max="14119" width="15.88671875" customWidth="1"/>
    <col min="14120" max="14121" width="14.109375" customWidth="1"/>
    <col min="14337" max="14337" width="48.33203125" customWidth="1"/>
    <col min="14338" max="14338" width="18.6640625" customWidth="1"/>
    <col min="14339" max="14339" width="14.88671875" customWidth="1"/>
    <col min="14340" max="14341" width="12.33203125" customWidth="1"/>
    <col min="14342" max="14343" width="14.109375" customWidth="1"/>
    <col min="14344" max="14344" width="14" customWidth="1"/>
    <col min="14345" max="14345" width="12.33203125" customWidth="1"/>
    <col min="14346" max="14346" width="14.109375" customWidth="1"/>
    <col min="14347" max="14357" width="12.33203125" customWidth="1"/>
    <col min="14358" max="14359" width="13.6640625" customWidth="1"/>
    <col min="14360" max="14361" width="12.33203125" customWidth="1"/>
    <col min="14362" max="14362" width="14.109375" customWidth="1"/>
    <col min="14363" max="14371" width="13.88671875" customWidth="1"/>
    <col min="14372" max="14372" width="14" customWidth="1"/>
    <col min="14373" max="14373" width="13.88671875" customWidth="1"/>
    <col min="14374" max="14374" width="15.5546875" customWidth="1"/>
    <col min="14375" max="14375" width="15.88671875" customWidth="1"/>
    <col min="14376" max="14377" width="14.109375" customWidth="1"/>
    <col min="14593" max="14593" width="48.33203125" customWidth="1"/>
    <col min="14594" max="14594" width="18.6640625" customWidth="1"/>
    <col min="14595" max="14595" width="14.88671875" customWidth="1"/>
    <col min="14596" max="14597" width="12.33203125" customWidth="1"/>
    <col min="14598" max="14599" width="14.109375" customWidth="1"/>
    <col min="14600" max="14600" width="14" customWidth="1"/>
    <col min="14601" max="14601" width="12.33203125" customWidth="1"/>
    <col min="14602" max="14602" width="14.109375" customWidth="1"/>
    <col min="14603" max="14613" width="12.33203125" customWidth="1"/>
    <col min="14614" max="14615" width="13.6640625" customWidth="1"/>
    <col min="14616" max="14617" width="12.33203125" customWidth="1"/>
    <col min="14618" max="14618" width="14.109375" customWidth="1"/>
    <col min="14619" max="14627" width="13.88671875" customWidth="1"/>
    <col min="14628" max="14628" width="14" customWidth="1"/>
    <col min="14629" max="14629" width="13.88671875" customWidth="1"/>
    <col min="14630" max="14630" width="15.5546875" customWidth="1"/>
    <col min="14631" max="14631" width="15.88671875" customWidth="1"/>
    <col min="14632" max="14633" width="14.109375" customWidth="1"/>
    <col min="14849" max="14849" width="48.33203125" customWidth="1"/>
    <col min="14850" max="14850" width="18.6640625" customWidth="1"/>
    <col min="14851" max="14851" width="14.88671875" customWidth="1"/>
    <col min="14852" max="14853" width="12.33203125" customWidth="1"/>
    <col min="14854" max="14855" width="14.109375" customWidth="1"/>
    <col min="14856" max="14856" width="14" customWidth="1"/>
    <col min="14857" max="14857" width="12.33203125" customWidth="1"/>
    <col min="14858" max="14858" width="14.109375" customWidth="1"/>
    <col min="14859" max="14869" width="12.33203125" customWidth="1"/>
    <col min="14870" max="14871" width="13.6640625" customWidth="1"/>
    <col min="14872" max="14873" width="12.33203125" customWidth="1"/>
    <col min="14874" max="14874" width="14.109375" customWidth="1"/>
    <col min="14875" max="14883" width="13.88671875" customWidth="1"/>
    <col min="14884" max="14884" width="14" customWidth="1"/>
    <col min="14885" max="14885" width="13.88671875" customWidth="1"/>
    <col min="14886" max="14886" width="15.5546875" customWidth="1"/>
    <col min="14887" max="14887" width="15.88671875" customWidth="1"/>
    <col min="14888" max="14889" width="14.109375" customWidth="1"/>
    <col min="15105" max="15105" width="48.33203125" customWidth="1"/>
    <col min="15106" max="15106" width="18.6640625" customWidth="1"/>
    <col min="15107" max="15107" width="14.88671875" customWidth="1"/>
    <col min="15108" max="15109" width="12.33203125" customWidth="1"/>
    <col min="15110" max="15111" width="14.109375" customWidth="1"/>
    <col min="15112" max="15112" width="14" customWidth="1"/>
    <col min="15113" max="15113" width="12.33203125" customWidth="1"/>
    <col min="15114" max="15114" width="14.109375" customWidth="1"/>
    <col min="15115" max="15125" width="12.33203125" customWidth="1"/>
    <col min="15126" max="15127" width="13.6640625" customWidth="1"/>
    <col min="15128" max="15129" width="12.33203125" customWidth="1"/>
    <col min="15130" max="15130" width="14.109375" customWidth="1"/>
    <col min="15131" max="15139" width="13.88671875" customWidth="1"/>
    <col min="15140" max="15140" width="14" customWidth="1"/>
    <col min="15141" max="15141" width="13.88671875" customWidth="1"/>
    <col min="15142" max="15142" width="15.5546875" customWidth="1"/>
    <col min="15143" max="15143" width="15.88671875" customWidth="1"/>
    <col min="15144" max="15145" width="14.109375" customWidth="1"/>
    <col min="15361" max="15361" width="48.33203125" customWidth="1"/>
    <col min="15362" max="15362" width="18.6640625" customWidth="1"/>
    <col min="15363" max="15363" width="14.88671875" customWidth="1"/>
    <col min="15364" max="15365" width="12.33203125" customWidth="1"/>
    <col min="15366" max="15367" width="14.109375" customWidth="1"/>
    <col min="15368" max="15368" width="14" customWidth="1"/>
    <col min="15369" max="15369" width="12.33203125" customWidth="1"/>
    <col min="15370" max="15370" width="14.109375" customWidth="1"/>
    <col min="15371" max="15381" width="12.33203125" customWidth="1"/>
    <col min="15382" max="15383" width="13.6640625" customWidth="1"/>
    <col min="15384" max="15385" width="12.33203125" customWidth="1"/>
    <col min="15386" max="15386" width="14.109375" customWidth="1"/>
    <col min="15387" max="15395" width="13.88671875" customWidth="1"/>
    <col min="15396" max="15396" width="14" customWidth="1"/>
    <col min="15397" max="15397" width="13.88671875" customWidth="1"/>
    <col min="15398" max="15398" width="15.5546875" customWidth="1"/>
    <col min="15399" max="15399" width="15.88671875" customWidth="1"/>
    <col min="15400" max="15401" width="14.109375" customWidth="1"/>
    <col min="15617" max="15617" width="48.33203125" customWidth="1"/>
    <col min="15618" max="15618" width="18.6640625" customWidth="1"/>
    <col min="15619" max="15619" width="14.88671875" customWidth="1"/>
    <col min="15620" max="15621" width="12.33203125" customWidth="1"/>
    <col min="15622" max="15623" width="14.109375" customWidth="1"/>
    <col min="15624" max="15624" width="14" customWidth="1"/>
    <col min="15625" max="15625" width="12.33203125" customWidth="1"/>
    <col min="15626" max="15626" width="14.109375" customWidth="1"/>
    <col min="15627" max="15637" width="12.33203125" customWidth="1"/>
    <col min="15638" max="15639" width="13.6640625" customWidth="1"/>
    <col min="15640" max="15641" width="12.33203125" customWidth="1"/>
    <col min="15642" max="15642" width="14.109375" customWidth="1"/>
    <col min="15643" max="15651" width="13.88671875" customWidth="1"/>
    <col min="15652" max="15652" width="14" customWidth="1"/>
    <col min="15653" max="15653" width="13.88671875" customWidth="1"/>
    <col min="15654" max="15654" width="15.5546875" customWidth="1"/>
    <col min="15655" max="15655" width="15.88671875" customWidth="1"/>
    <col min="15656" max="15657" width="14.109375" customWidth="1"/>
    <col min="15873" max="15873" width="48.33203125" customWidth="1"/>
    <col min="15874" max="15874" width="18.6640625" customWidth="1"/>
    <col min="15875" max="15875" width="14.88671875" customWidth="1"/>
    <col min="15876" max="15877" width="12.33203125" customWidth="1"/>
    <col min="15878" max="15879" width="14.109375" customWidth="1"/>
    <col min="15880" max="15880" width="14" customWidth="1"/>
    <col min="15881" max="15881" width="12.33203125" customWidth="1"/>
    <col min="15882" max="15882" width="14.109375" customWidth="1"/>
    <col min="15883" max="15893" width="12.33203125" customWidth="1"/>
    <col min="15894" max="15895" width="13.6640625" customWidth="1"/>
    <col min="15896" max="15897" width="12.33203125" customWidth="1"/>
    <col min="15898" max="15898" width="14.109375" customWidth="1"/>
    <col min="15899" max="15907" width="13.88671875" customWidth="1"/>
    <col min="15908" max="15908" width="14" customWidth="1"/>
    <col min="15909" max="15909" width="13.88671875" customWidth="1"/>
    <col min="15910" max="15910" width="15.5546875" customWidth="1"/>
    <col min="15911" max="15911" width="15.88671875" customWidth="1"/>
    <col min="15912" max="15913" width="14.109375" customWidth="1"/>
    <col min="16129" max="16129" width="48.33203125" customWidth="1"/>
    <col min="16130" max="16130" width="18.6640625" customWidth="1"/>
    <col min="16131" max="16131" width="14.88671875" customWidth="1"/>
    <col min="16132" max="16133" width="12.33203125" customWidth="1"/>
    <col min="16134" max="16135" width="14.109375" customWidth="1"/>
    <col min="16136" max="16136" width="14" customWidth="1"/>
    <col min="16137" max="16137" width="12.33203125" customWidth="1"/>
    <col min="16138" max="16138" width="14.109375" customWidth="1"/>
    <col min="16139" max="16149" width="12.33203125" customWidth="1"/>
    <col min="16150" max="16151" width="13.6640625" customWidth="1"/>
    <col min="16152" max="16153" width="12.33203125" customWidth="1"/>
    <col min="16154" max="16154" width="14.109375" customWidth="1"/>
    <col min="16155" max="16163" width="13.88671875" customWidth="1"/>
    <col min="16164" max="16164" width="14" customWidth="1"/>
    <col min="16165" max="16165" width="13.88671875" customWidth="1"/>
    <col min="16166" max="16166" width="15.5546875" customWidth="1"/>
    <col min="16167" max="16167" width="15.88671875" customWidth="1"/>
    <col min="16168" max="16169" width="14.109375" customWidth="1"/>
  </cols>
  <sheetData>
    <row r="1" spans="1:41" ht="15.6" x14ac:dyDescent="0.3">
      <c r="A1" s="1" t="s">
        <v>0</v>
      </c>
    </row>
    <row r="2" spans="1:41" ht="15.6" x14ac:dyDescent="0.3">
      <c r="A2" s="1" t="s">
        <v>60</v>
      </c>
    </row>
    <row r="3" spans="1:41" ht="16.2" thickBot="1" x14ac:dyDescent="0.35">
      <c r="A3" s="2" t="s">
        <v>2</v>
      </c>
    </row>
    <row r="4" spans="1:41" ht="16.2" thickBot="1" x14ac:dyDescent="0.35">
      <c r="A4" s="2"/>
      <c r="B4" s="2"/>
      <c r="C4" s="2"/>
      <c r="D4" s="3"/>
      <c r="E4" s="3"/>
      <c r="X4" s="275" t="s">
        <v>3</v>
      </c>
      <c r="Y4" s="276"/>
      <c r="Z4" s="276" t="s">
        <v>4</v>
      </c>
      <c r="AA4" s="276"/>
      <c r="AB4" s="276" t="s">
        <v>5</v>
      </c>
      <c r="AC4" s="277"/>
      <c r="AD4" s="276" t="s">
        <v>6</v>
      </c>
      <c r="AE4" s="277"/>
      <c r="AF4" s="276" t="s">
        <v>7</v>
      </c>
      <c r="AG4" s="277"/>
      <c r="AH4" s="276" t="s">
        <v>8</v>
      </c>
      <c r="AI4" s="277"/>
      <c r="AM4" s="4"/>
    </row>
    <row r="5" spans="1:41" ht="15" thickBot="1" x14ac:dyDescent="0.35">
      <c r="N5" s="274" t="s">
        <v>9</v>
      </c>
      <c r="O5" s="274"/>
      <c r="P5" s="5"/>
      <c r="Q5" s="5"/>
      <c r="R5" s="5"/>
      <c r="S5" s="6"/>
      <c r="T5" s="5"/>
      <c r="U5" s="6"/>
      <c r="V5" s="271" t="s">
        <v>10</v>
      </c>
      <c r="W5" s="272"/>
      <c r="X5" s="269" t="s">
        <v>11</v>
      </c>
      <c r="Y5" s="270"/>
      <c r="Z5" s="269" t="s">
        <v>12</v>
      </c>
      <c r="AA5" s="270"/>
      <c r="AB5" s="269" t="s">
        <v>13</v>
      </c>
      <c r="AC5" s="270"/>
      <c r="AD5" s="269" t="s">
        <v>14</v>
      </c>
      <c r="AE5" s="270"/>
      <c r="AF5" s="269" t="s">
        <v>15</v>
      </c>
      <c r="AG5" s="270"/>
      <c r="AH5" s="269" t="s">
        <v>16</v>
      </c>
      <c r="AI5" s="270"/>
      <c r="AJ5" s="271" t="s">
        <v>17</v>
      </c>
      <c r="AK5" s="272"/>
      <c r="AL5" s="271" t="s">
        <v>14</v>
      </c>
      <c r="AM5" s="272"/>
      <c r="AN5" s="271" t="s">
        <v>18</v>
      </c>
      <c r="AO5" s="272"/>
    </row>
    <row r="6" spans="1:41" ht="15" thickBot="1" x14ac:dyDescent="0.35">
      <c r="A6" s="7"/>
      <c r="B6" s="273"/>
      <c r="C6" s="273"/>
      <c r="D6" s="265" t="s">
        <v>19</v>
      </c>
      <c r="E6" s="266"/>
      <c r="F6" s="265" t="s">
        <v>20</v>
      </c>
      <c r="G6" s="266"/>
      <c r="H6" s="268" t="s">
        <v>21</v>
      </c>
      <c r="I6" s="266"/>
      <c r="J6" s="265" t="s">
        <v>22</v>
      </c>
      <c r="K6" s="266"/>
      <c r="L6" s="265" t="s">
        <v>23</v>
      </c>
      <c r="M6" s="266"/>
      <c r="N6" s="265" t="s">
        <v>24</v>
      </c>
      <c r="O6" s="266"/>
      <c r="P6" s="265" t="s">
        <v>25</v>
      </c>
      <c r="Q6" s="266"/>
      <c r="R6" s="265" t="s">
        <v>26</v>
      </c>
      <c r="S6" s="266"/>
      <c r="T6" s="265" t="s">
        <v>27</v>
      </c>
      <c r="U6" s="266"/>
      <c r="V6" s="267" t="s">
        <v>28</v>
      </c>
      <c r="W6" s="264"/>
      <c r="X6" s="260" t="s">
        <v>29</v>
      </c>
      <c r="Y6" s="261"/>
      <c r="Z6" s="260" t="s">
        <v>30</v>
      </c>
      <c r="AA6" s="261"/>
      <c r="AB6" s="260" t="s">
        <v>31</v>
      </c>
      <c r="AC6" s="261"/>
      <c r="AD6" s="260" t="s">
        <v>32</v>
      </c>
      <c r="AE6" s="261"/>
      <c r="AF6" s="260" t="s">
        <v>33</v>
      </c>
      <c r="AG6" s="262"/>
      <c r="AH6" s="260" t="s">
        <v>34</v>
      </c>
      <c r="AI6" s="262"/>
      <c r="AJ6" s="267" t="s">
        <v>35</v>
      </c>
      <c r="AK6" s="264"/>
      <c r="AL6" s="265" t="s">
        <v>36</v>
      </c>
      <c r="AM6" s="266"/>
      <c r="AN6" s="258" t="s">
        <v>37</v>
      </c>
      <c r="AO6" s="259"/>
    </row>
    <row r="7" spans="1:41" ht="15.6" x14ac:dyDescent="0.3">
      <c r="A7" s="8" t="s">
        <v>38</v>
      </c>
      <c r="B7" s="9"/>
      <c r="C7" s="10"/>
      <c r="D7" s="11"/>
      <c r="E7" s="12">
        <v>11110.355000000092</v>
      </c>
      <c r="F7" s="11"/>
      <c r="G7" s="12">
        <v>64139.815000000199</v>
      </c>
      <c r="H7" s="13"/>
      <c r="I7" s="12">
        <v>183723.34000000017</v>
      </c>
      <c r="J7" s="11"/>
      <c r="K7" s="12">
        <v>332417.11000000022</v>
      </c>
      <c r="L7" s="11"/>
      <c r="M7" s="12">
        <v>456550.4600000002</v>
      </c>
      <c r="N7" s="11"/>
      <c r="O7" s="12">
        <v>575885.30500000028</v>
      </c>
      <c r="P7" s="11"/>
      <c r="Q7" s="12">
        <v>701277.33500000031</v>
      </c>
      <c r="R7" s="11"/>
      <c r="S7" s="12">
        <v>819275.8450000002</v>
      </c>
      <c r="T7" s="14"/>
      <c r="U7" s="14">
        <v>909740.34773380368</v>
      </c>
      <c r="V7" s="15"/>
      <c r="W7" s="16">
        <f>U7</f>
        <v>909740.34773380368</v>
      </c>
      <c r="X7" s="17"/>
      <c r="Y7" s="18">
        <v>318202.22424177203</v>
      </c>
      <c r="Z7" s="17"/>
      <c r="AA7" s="18">
        <v>464759.82101442455</v>
      </c>
      <c r="AB7" s="17"/>
      <c r="AC7" s="18">
        <v>412689.87219719053</v>
      </c>
      <c r="AD7" s="17"/>
      <c r="AE7" s="18">
        <v>806606.16446947667</v>
      </c>
      <c r="AF7" s="19"/>
      <c r="AG7" s="19">
        <v>655758.28779044456</v>
      </c>
      <c r="AH7" s="20"/>
      <c r="AI7" s="21">
        <v>965584.28258257324</v>
      </c>
      <c r="AJ7" s="22"/>
      <c r="AK7" s="16">
        <f>+W7-AI7</f>
        <v>-55843.934848769568</v>
      </c>
      <c r="AL7" s="11"/>
      <c r="AM7" s="12">
        <v>904578.03653474385</v>
      </c>
      <c r="AN7" s="23"/>
      <c r="AO7" s="24">
        <f>+AK7+AM7</f>
        <v>848734.10168597428</v>
      </c>
    </row>
    <row r="8" spans="1:41" ht="15.6" x14ac:dyDescent="0.3">
      <c r="A8" s="8" t="s">
        <v>39</v>
      </c>
      <c r="B8" s="25"/>
      <c r="C8" s="26"/>
      <c r="D8" s="27">
        <v>0</v>
      </c>
      <c r="E8" s="28"/>
      <c r="F8" s="27">
        <v>0</v>
      </c>
      <c r="G8" s="28"/>
      <c r="H8" s="29">
        <v>0</v>
      </c>
      <c r="I8" s="28"/>
      <c r="J8" s="29">
        <v>23799.89</v>
      </c>
      <c r="K8" s="28"/>
      <c r="L8" s="29">
        <v>23439.369999999995</v>
      </c>
      <c r="M8" s="28"/>
      <c r="N8" s="29">
        <v>43614.930000000008</v>
      </c>
      <c r="O8" s="28"/>
      <c r="P8" s="29">
        <v>58049.83</v>
      </c>
      <c r="Q8" s="28"/>
      <c r="R8" s="29">
        <v>51195.53</v>
      </c>
      <c r="S8" s="28"/>
      <c r="T8" s="29">
        <v>30866.001499392885</v>
      </c>
      <c r="U8" s="3"/>
      <c r="V8" s="30">
        <f>SUM(D8:U8)</f>
        <v>230965.5514993929</v>
      </c>
      <c r="W8" s="31"/>
      <c r="X8" s="32">
        <v>0</v>
      </c>
      <c r="Y8" s="33"/>
      <c r="Z8" s="32">
        <v>7000</v>
      </c>
      <c r="AA8" s="33"/>
      <c r="AB8" s="32">
        <v>23000</v>
      </c>
      <c r="AC8" s="33"/>
      <c r="AD8" s="32">
        <v>27000</v>
      </c>
      <c r="AE8" s="33"/>
      <c r="AF8" s="34">
        <v>46511.770000000004</v>
      </c>
      <c r="AG8" s="35"/>
      <c r="AH8" s="36">
        <v>14388.229999999996</v>
      </c>
      <c r="AI8" s="33"/>
      <c r="AJ8" s="37">
        <f>+V8-X8-Z8-AB8-AD8-AF8-AH8</f>
        <v>113065.5514993929</v>
      </c>
      <c r="AK8" s="31"/>
      <c r="AL8" s="38">
        <v>1313.4468723145908</v>
      </c>
      <c r="AM8" s="28"/>
      <c r="AN8" s="39">
        <f>+AJ8+AL8</f>
        <v>114378.99837170748</v>
      </c>
      <c r="AO8" s="40"/>
    </row>
    <row r="9" spans="1:41" ht="15.6" x14ac:dyDescent="0.3">
      <c r="A9" s="8" t="s">
        <v>40</v>
      </c>
      <c r="B9" s="41"/>
      <c r="C9" s="42"/>
      <c r="D9" s="43">
        <v>0.13300000000000001</v>
      </c>
      <c r="E9" s="44">
        <f>D8*D9</f>
        <v>0</v>
      </c>
      <c r="F9" s="43">
        <v>0.13300000000000001</v>
      </c>
      <c r="G9" s="44">
        <f>F8*F9</f>
        <v>0</v>
      </c>
      <c r="H9" s="45">
        <v>0.13300000000000001</v>
      </c>
      <c r="I9" s="44">
        <f>H8*H9</f>
        <v>0</v>
      </c>
      <c r="J9" s="43">
        <v>0.13500000000000001</v>
      </c>
      <c r="K9" s="44">
        <f>J8*J9</f>
        <v>3212.98515</v>
      </c>
      <c r="L9" s="43">
        <v>0.13500000000000001</v>
      </c>
      <c r="M9" s="44">
        <f>L8*L9</f>
        <v>3164.3149499999995</v>
      </c>
      <c r="N9" s="43">
        <v>0.13500000000000001</v>
      </c>
      <c r="O9" s="44">
        <f>N8*N9</f>
        <v>5888.015550000001</v>
      </c>
      <c r="P9" s="43">
        <v>0.13500000000000001</v>
      </c>
      <c r="Q9" s="44">
        <f>P8*P9</f>
        <v>7836.7270500000004</v>
      </c>
      <c r="R9" s="43">
        <v>0.13500000000000001</v>
      </c>
      <c r="S9" s="44">
        <f>R8*R9</f>
        <v>6911.3965500000004</v>
      </c>
      <c r="T9" s="43">
        <v>0.13500000000000001</v>
      </c>
      <c r="U9" s="44">
        <f>T8*T9</f>
        <v>4166.9102024180402</v>
      </c>
      <c r="V9" s="46">
        <v>0.13500000000000001</v>
      </c>
      <c r="W9" s="47">
        <f>V8*V9</f>
        <v>31180.349452418042</v>
      </c>
      <c r="X9" s="48">
        <f>+V9</f>
        <v>0.13500000000000001</v>
      </c>
      <c r="Y9" s="49">
        <f>+X8*X9</f>
        <v>0</v>
      </c>
      <c r="Z9" s="48">
        <v>0.13500000000000001</v>
      </c>
      <c r="AA9" s="49">
        <f>+Z8*Z9</f>
        <v>945.00000000000011</v>
      </c>
      <c r="AB9" s="48">
        <v>0.13500000000000001</v>
      </c>
      <c r="AC9" s="49">
        <f>+AB8*AB9</f>
        <v>3105</v>
      </c>
      <c r="AD9" s="48">
        <v>0.13500000000000001</v>
      </c>
      <c r="AE9" s="49">
        <f>+AD8*AD9</f>
        <v>3645.0000000000005</v>
      </c>
      <c r="AF9" s="48">
        <v>0.13500000000000001</v>
      </c>
      <c r="AG9" s="50">
        <f>+AF8*AF9</f>
        <v>6279.0889500000012</v>
      </c>
      <c r="AH9" s="48">
        <v>0.13500000000000001</v>
      </c>
      <c r="AI9" s="49">
        <f>+AH8*AH9</f>
        <v>1942.4110499999995</v>
      </c>
      <c r="AJ9" s="51">
        <v>0.13500000000000001</v>
      </c>
      <c r="AK9" s="47">
        <f>AJ8*AJ9</f>
        <v>15263.849452418042</v>
      </c>
      <c r="AL9" s="43">
        <v>0.13500000000000001</v>
      </c>
      <c r="AM9" s="44">
        <f>AL8*AL9</f>
        <v>177.31532776246976</v>
      </c>
      <c r="AN9" s="52">
        <v>0.13500000000000001</v>
      </c>
      <c r="AO9" s="53">
        <f>AN8*AN9</f>
        <v>15441.16478018051</v>
      </c>
    </row>
    <row r="10" spans="1:41" ht="15.6" x14ac:dyDescent="0.3">
      <c r="A10" s="8" t="s">
        <v>41</v>
      </c>
      <c r="B10" s="26"/>
      <c r="C10" s="42"/>
      <c r="D10" s="8"/>
      <c r="E10" s="54">
        <f>SUM(E7:E9)</f>
        <v>11110.355000000092</v>
      </c>
      <c r="F10" s="8"/>
      <c r="G10" s="54">
        <f>SUM(G7:G9)</f>
        <v>64139.815000000199</v>
      </c>
      <c r="H10" s="3"/>
      <c r="I10" s="54">
        <f>SUM(I7:I9)</f>
        <v>183723.34000000017</v>
      </c>
      <c r="J10" s="8"/>
      <c r="K10" s="54">
        <f>SUM(K7:K9)</f>
        <v>335630.09515000024</v>
      </c>
      <c r="L10" s="8"/>
      <c r="M10" s="54">
        <f>SUM(M7:M9)</f>
        <v>459714.77495000017</v>
      </c>
      <c r="N10" s="8"/>
      <c r="O10" s="54">
        <f>SUM(O7:O9)</f>
        <v>581773.3205500003</v>
      </c>
      <c r="P10" s="8"/>
      <c r="Q10" s="54">
        <f>SUM(Q7:Q9)</f>
        <v>709114.0620500003</v>
      </c>
      <c r="R10" s="8"/>
      <c r="S10" s="54">
        <f>SUM(S7:S9)</f>
        <v>826187.24155000015</v>
      </c>
      <c r="T10" s="8"/>
      <c r="U10" s="54">
        <f>SUM(U7:U9)</f>
        <v>913907.25793622166</v>
      </c>
      <c r="V10" s="55"/>
      <c r="W10" s="56">
        <f>SUM(W7:W9)</f>
        <v>940920.69718622172</v>
      </c>
      <c r="X10" s="57"/>
      <c r="Y10" s="58">
        <f>+Y7</f>
        <v>318202.22424177203</v>
      </c>
      <c r="Z10" s="57"/>
      <c r="AA10" s="58">
        <f>+AA7</f>
        <v>464759.82101442455</v>
      </c>
      <c r="AB10" s="57"/>
      <c r="AC10" s="58">
        <f>+AC7</f>
        <v>412689.87219719053</v>
      </c>
      <c r="AD10" s="57"/>
      <c r="AE10" s="58">
        <f>SUM(AE7:AE9)</f>
        <v>810251.16446947667</v>
      </c>
      <c r="AF10" s="57"/>
      <c r="AG10" s="59">
        <f>SUM(AG7:AG9)</f>
        <v>662037.37674044457</v>
      </c>
      <c r="AH10" s="57"/>
      <c r="AI10" s="58">
        <f>SUM(AI7:AI9)</f>
        <v>967526.69363257324</v>
      </c>
      <c r="AJ10" s="60"/>
      <c r="AK10" s="56">
        <f>SUM(AK7:AK9)</f>
        <v>-40580.085396351526</v>
      </c>
      <c r="AL10" s="8"/>
      <c r="AM10" s="54">
        <f>SUM(AM7:AM9)</f>
        <v>904755.35186250636</v>
      </c>
      <c r="AN10" s="61"/>
      <c r="AO10" s="62">
        <f>SUM(AO7:AO9)</f>
        <v>864175.26646615483</v>
      </c>
    </row>
    <row r="11" spans="1:41" x14ac:dyDescent="0.3">
      <c r="A11" s="8"/>
      <c r="B11" s="26"/>
      <c r="C11" s="26"/>
      <c r="D11" s="8"/>
      <c r="E11" s="28"/>
      <c r="F11" s="8"/>
      <c r="G11" s="28"/>
      <c r="H11" s="3"/>
      <c r="I11" s="28"/>
      <c r="J11" s="8"/>
      <c r="K11" s="28"/>
      <c r="L11" s="8"/>
      <c r="M11" s="28"/>
      <c r="N11" s="8"/>
      <c r="O11" s="28"/>
      <c r="P11" s="8"/>
      <c r="Q11" s="28"/>
      <c r="R11" s="8"/>
      <c r="S11" s="28"/>
      <c r="T11" s="3"/>
      <c r="U11" s="3"/>
      <c r="V11" s="55"/>
      <c r="W11" s="31"/>
      <c r="X11" s="57"/>
      <c r="Y11" s="63"/>
      <c r="Z11" s="57"/>
      <c r="AA11" s="63"/>
      <c r="AB11" s="57"/>
      <c r="AC11" s="63"/>
      <c r="AD11" s="57"/>
      <c r="AE11" s="63"/>
      <c r="AF11" s="64"/>
      <c r="AG11" s="64"/>
      <c r="AH11" s="57"/>
      <c r="AI11" s="63"/>
      <c r="AJ11" s="60"/>
      <c r="AK11" s="31"/>
      <c r="AL11" s="8"/>
      <c r="AM11" s="28"/>
      <c r="AN11" s="61"/>
      <c r="AO11" s="40"/>
    </row>
    <row r="12" spans="1:41" x14ac:dyDescent="0.3">
      <c r="A12" s="8"/>
      <c r="B12" s="26"/>
      <c r="C12" s="26"/>
      <c r="D12" s="8"/>
      <c r="E12" s="28"/>
      <c r="F12" s="8"/>
      <c r="G12" s="28"/>
      <c r="H12" s="3"/>
      <c r="I12" s="28"/>
      <c r="J12" s="8"/>
      <c r="K12" s="28"/>
      <c r="L12" s="8"/>
      <c r="M12" s="28"/>
      <c r="N12" s="8"/>
      <c r="O12" s="28"/>
      <c r="P12" s="8"/>
      <c r="Q12" s="28"/>
      <c r="R12" s="8"/>
      <c r="S12" s="28"/>
      <c r="T12" s="3"/>
      <c r="U12" s="3"/>
      <c r="V12" s="55"/>
      <c r="W12" s="31"/>
      <c r="X12" s="57"/>
      <c r="Y12" s="63"/>
      <c r="Z12" s="57"/>
      <c r="AA12" s="63"/>
      <c r="AB12" s="57"/>
      <c r="AC12" s="63"/>
      <c r="AD12" s="57"/>
      <c r="AE12" s="63"/>
      <c r="AF12" s="64"/>
      <c r="AG12" s="64"/>
      <c r="AH12" s="57"/>
      <c r="AI12" s="63"/>
      <c r="AJ12" s="60"/>
      <c r="AK12" s="31"/>
      <c r="AL12" s="8"/>
      <c r="AM12" s="28"/>
      <c r="AN12" s="61"/>
      <c r="AO12" s="40"/>
    </row>
    <row r="13" spans="1:41" x14ac:dyDescent="0.3">
      <c r="A13" s="8" t="s">
        <v>42</v>
      </c>
      <c r="B13" s="9"/>
      <c r="C13" s="42"/>
      <c r="D13" s="11">
        <v>0.04</v>
      </c>
      <c r="E13" s="54">
        <f>E10*D13</f>
        <v>444.41420000000369</v>
      </c>
      <c r="F13" s="11">
        <v>0.04</v>
      </c>
      <c r="G13" s="54">
        <f>G10*F13</f>
        <v>2565.5926000000081</v>
      </c>
      <c r="H13" s="13">
        <v>0.04</v>
      </c>
      <c r="I13" s="54">
        <f>I10*H13</f>
        <v>7348.9336000000067</v>
      </c>
      <c r="J13" s="11">
        <v>0.04</v>
      </c>
      <c r="K13" s="54">
        <f>K10*J13</f>
        <v>13425.20380600001</v>
      </c>
      <c r="L13" s="11">
        <v>0.04</v>
      </c>
      <c r="M13" s="54">
        <f>M10*L13</f>
        <v>18388.590998000007</v>
      </c>
      <c r="N13" s="11">
        <v>0.04</v>
      </c>
      <c r="O13" s="54">
        <f>O10*N13</f>
        <v>23270.932822000013</v>
      </c>
      <c r="P13" s="11">
        <v>0.04</v>
      </c>
      <c r="Q13" s="54">
        <f>Q10*P13</f>
        <v>28364.562482000012</v>
      </c>
      <c r="R13" s="11">
        <v>0.04</v>
      </c>
      <c r="S13" s="54">
        <f>S10*R13</f>
        <v>33047.489662000007</v>
      </c>
      <c r="T13" s="11">
        <v>0.04</v>
      </c>
      <c r="U13" s="54">
        <f>U10*T13</f>
        <v>36556.290317448867</v>
      </c>
      <c r="V13" s="15"/>
      <c r="W13" s="56">
        <f>E13+G13+I13+K13+M13+O13+Q13+S13+U13</f>
        <v>163412.01048744892</v>
      </c>
      <c r="X13" s="17"/>
      <c r="Y13" s="65">
        <v>22552.829267149282</v>
      </c>
      <c r="Z13" s="17"/>
      <c r="AA13" s="65">
        <v>19146.192943098598</v>
      </c>
      <c r="AB13" s="17"/>
      <c r="AC13" s="65">
        <v>17345.109724216749</v>
      </c>
      <c r="AD13" s="17"/>
      <c r="AE13" s="65">
        <v>32170.444736202098</v>
      </c>
      <c r="AF13" s="66"/>
      <c r="AG13" s="66">
        <v>33047.112381730163</v>
      </c>
      <c r="AH13" s="67"/>
      <c r="AI13" s="65">
        <v>34729.10427052388</v>
      </c>
      <c r="AJ13" s="22"/>
      <c r="AK13" s="56">
        <f>+W13-Y13-AA13-AC13-AE13-AG13-AI13</f>
        <v>4421.2171645281269</v>
      </c>
      <c r="AL13" s="11">
        <v>0.04</v>
      </c>
      <c r="AM13" s="54">
        <f>AM10*AL13</f>
        <v>36190.214074500254</v>
      </c>
      <c r="AN13" s="23"/>
      <c r="AO13" s="62">
        <f>+AM13+AK13</f>
        <v>40611.431239028381</v>
      </c>
    </row>
    <row r="14" spans="1:41" ht="15.6" x14ac:dyDescent="0.3">
      <c r="A14" s="8" t="s">
        <v>43</v>
      </c>
      <c r="B14" s="68"/>
      <c r="C14" s="42"/>
      <c r="D14" s="69">
        <v>0.56000000000000005</v>
      </c>
      <c r="E14" s="54">
        <f>E10*D14</f>
        <v>6221.7988000000523</v>
      </c>
      <c r="F14" s="69">
        <v>0.56000000000000005</v>
      </c>
      <c r="G14" s="54">
        <f>G10*F14</f>
        <v>35918.296400000116</v>
      </c>
      <c r="H14" s="70">
        <v>0.56000000000000005</v>
      </c>
      <c r="I14" s="54">
        <f>I10*H14</f>
        <v>102885.0704000001</v>
      </c>
      <c r="J14" s="69">
        <v>0.56000000000000005</v>
      </c>
      <c r="K14" s="54">
        <f>K10*J14</f>
        <v>187952.85328400016</v>
      </c>
      <c r="L14" s="69">
        <v>0.56000000000000005</v>
      </c>
      <c r="M14" s="54">
        <f>M10*L14</f>
        <v>257440.27397200011</v>
      </c>
      <c r="N14" s="69">
        <v>0.56000000000000005</v>
      </c>
      <c r="O14" s="54">
        <f>O10*N14</f>
        <v>325793.05950800021</v>
      </c>
      <c r="P14" s="69">
        <v>0.56000000000000005</v>
      </c>
      <c r="Q14" s="54">
        <f>Q10*P14</f>
        <v>397103.87474800018</v>
      </c>
      <c r="R14" s="69">
        <v>0.56000000000000005</v>
      </c>
      <c r="S14" s="54">
        <f>S10*R14</f>
        <v>462664.8552680001</v>
      </c>
      <c r="T14" s="69">
        <v>0.56000000000000005</v>
      </c>
      <c r="U14" s="54">
        <f>U10*T14</f>
        <v>511788.06444428419</v>
      </c>
      <c r="V14" s="71"/>
      <c r="W14" s="56">
        <f>E14+G14+I14+K14+M14+O14+Q14+S14+U14</f>
        <v>2287768.1468242854</v>
      </c>
      <c r="X14" s="72"/>
      <c r="Y14" s="65">
        <v>315739.60974008997</v>
      </c>
      <c r="Z14" s="72"/>
      <c r="AA14" s="65">
        <v>268046.70120338036</v>
      </c>
      <c r="AB14" s="72"/>
      <c r="AC14" s="65">
        <v>242831.53613903458</v>
      </c>
      <c r="AD14" s="72"/>
      <c r="AE14" s="65">
        <v>450386.22630682937</v>
      </c>
      <c r="AF14" s="66"/>
      <c r="AG14" s="66">
        <v>462659.57334422262</v>
      </c>
      <c r="AH14" s="67"/>
      <c r="AI14" s="65">
        <v>486207.45978733437</v>
      </c>
      <c r="AJ14" s="73"/>
      <c r="AK14" s="56">
        <f>+W14-Y14-AA14-AC14-AE14-AG14-AI14</f>
        <v>61897.040303394024</v>
      </c>
      <c r="AL14" s="69">
        <v>0.56000000000000005</v>
      </c>
      <c r="AM14" s="54">
        <f>AM10*AL14</f>
        <v>506662.99704300362</v>
      </c>
      <c r="AN14" s="74"/>
      <c r="AO14" s="62">
        <f>+AM14+AK14</f>
        <v>568560.03734639764</v>
      </c>
    </row>
    <row r="15" spans="1:41" ht="15.6" x14ac:dyDescent="0.3">
      <c r="A15" s="8" t="s">
        <v>44</v>
      </c>
      <c r="B15" s="68"/>
      <c r="C15" s="42"/>
      <c r="D15" s="69">
        <v>0.4</v>
      </c>
      <c r="E15" s="54">
        <f>E10*D15</f>
        <v>4444.1420000000371</v>
      </c>
      <c r="F15" s="69">
        <v>0.4</v>
      </c>
      <c r="G15" s="54">
        <f>G10*F15</f>
        <v>25655.92600000008</v>
      </c>
      <c r="H15" s="70">
        <v>0.4</v>
      </c>
      <c r="I15" s="54">
        <f>I10*H15</f>
        <v>73489.336000000068</v>
      </c>
      <c r="J15" s="69">
        <v>0.4</v>
      </c>
      <c r="K15" s="54">
        <f>K10*J15</f>
        <v>134252.03806000011</v>
      </c>
      <c r="L15" s="69">
        <v>0.4</v>
      </c>
      <c r="M15" s="54">
        <f>M10*L15</f>
        <v>183885.90998000008</v>
      </c>
      <c r="N15" s="69">
        <v>0.4</v>
      </c>
      <c r="O15" s="54">
        <f>O10*N15</f>
        <v>232709.32822000014</v>
      </c>
      <c r="P15" s="69">
        <v>0.4</v>
      </c>
      <c r="Q15" s="54">
        <f>Q10*P15</f>
        <v>283645.62482000014</v>
      </c>
      <c r="R15" s="69">
        <v>0.4</v>
      </c>
      <c r="S15" s="54">
        <f>S10*R15</f>
        <v>330474.89662000007</v>
      </c>
      <c r="T15" s="69">
        <v>0.4</v>
      </c>
      <c r="U15" s="54">
        <f>U10*T15</f>
        <v>365562.90317448869</v>
      </c>
      <c r="V15" s="71"/>
      <c r="W15" s="56">
        <f>E15+G15+I15+K15+M15+O15+Q15+S15+U15</f>
        <v>1634120.1048744894</v>
      </c>
      <c r="X15" s="72"/>
      <c r="Y15" s="65">
        <v>225528.29267149285</v>
      </c>
      <c r="Z15" s="72"/>
      <c r="AA15" s="65">
        <v>191461.92943098603</v>
      </c>
      <c r="AB15" s="72"/>
      <c r="AC15" s="65">
        <v>173451.09724216751</v>
      </c>
      <c r="AD15" s="72"/>
      <c r="AE15" s="65">
        <v>321704.44736202096</v>
      </c>
      <c r="AF15" s="66"/>
      <c r="AG15" s="66">
        <v>330471.12381730165</v>
      </c>
      <c r="AH15" s="67"/>
      <c r="AI15" s="65">
        <v>347291.04270523891</v>
      </c>
      <c r="AJ15" s="73"/>
      <c r="AK15" s="56">
        <f>+W15-Y15-AA15-AC15-AE15-AG15-AI15</f>
        <v>44212.171645281545</v>
      </c>
      <c r="AL15" s="69">
        <v>0.4</v>
      </c>
      <c r="AM15" s="54">
        <f>AM10*AL15</f>
        <v>361902.14074500254</v>
      </c>
      <c r="AN15" s="74"/>
      <c r="AO15" s="62">
        <f>+AM15+AK15</f>
        <v>406114.31239028409</v>
      </c>
    </row>
    <row r="16" spans="1:41" ht="15.6" x14ac:dyDescent="0.3">
      <c r="A16" s="8"/>
      <c r="B16" s="26"/>
      <c r="C16" s="75"/>
      <c r="D16" s="8"/>
      <c r="E16" s="76"/>
      <c r="F16" s="8"/>
      <c r="G16" s="76"/>
      <c r="H16" s="3"/>
      <c r="I16" s="76"/>
      <c r="J16" s="8"/>
      <c r="K16" s="76"/>
      <c r="L16" s="8"/>
      <c r="M16" s="76"/>
      <c r="N16" s="8"/>
      <c r="O16" s="76"/>
      <c r="P16" s="8"/>
      <c r="Q16" s="76"/>
      <c r="R16" s="8"/>
      <c r="S16" s="76"/>
      <c r="T16" s="8"/>
      <c r="U16" s="54"/>
      <c r="V16" s="55"/>
      <c r="W16" s="77"/>
      <c r="X16" s="57"/>
      <c r="Y16" s="78"/>
      <c r="Z16" s="57"/>
      <c r="AA16" s="78"/>
      <c r="AB16" s="57"/>
      <c r="AC16" s="78"/>
      <c r="AD16" s="57"/>
      <c r="AE16" s="78"/>
      <c r="AF16" s="79"/>
      <c r="AG16" s="79"/>
      <c r="AH16" s="80"/>
      <c r="AI16" s="78"/>
      <c r="AJ16" s="60"/>
      <c r="AK16" s="77"/>
      <c r="AL16" s="8"/>
      <c r="AM16" s="76"/>
      <c r="AN16" s="61"/>
      <c r="AO16" s="81"/>
    </row>
    <row r="17" spans="1:41" ht="15.6" x14ac:dyDescent="0.3">
      <c r="A17" s="8" t="s">
        <v>45</v>
      </c>
      <c r="B17" s="82"/>
      <c r="C17" s="42"/>
      <c r="D17" s="83">
        <v>4.4699999999999997E-2</v>
      </c>
      <c r="E17" s="54">
        <f>E13*D17</f>
        <v>19.865314740000162</v>
      </c>
      <c r="F17" s="83">
        <v>4.4699999999999997E-2</v>
      </c>
      <c r="G17" s="54">
        <f>G13*F17</f>
        <v>114.68198922000036</v>
      </c>
      <c r="H17" s="84">
        <v>4.4699999999999997E-2</v>
      </c>
      <c r="I17" s="54">
        <f>I13*H17</f>
        <v>328.49733192000025</v>
      </c>
      <c r="J17" s="83">
        <v>2.0799999999999999E-2</v>
      </c>
      <c r="K17" s="54">
        <f>K13*J17</f>
        <v>279.24423916480021</v>
      </c>
      <c r="L17" s="83">
        <v>2.0799999999999999E-2</v>
      </c>
      <c r="M17" s="54">
        <f>M13*L17</f>
        <v>382.48269275840011</v>
      </c>
      <c r="N17" s="83">
        <v>2.0799999999999999E-2</v>
      </c>
      <c r="O17" s="54">
        <f>O13*N17</f>
        <v>484.03540269760026</v>
      </c>
      <c r="P17" s="83">
        <v>2.0799999999999999E-2</v>
      </c>
      <c r="Q17" s="54">
        <f>Q13*P17</f>
        <v>589.98289962560023</v>
      </c>
      <c r="R17" s="83">
        <v>2.0799999999999999E-2</v>
      </c>
      <c r="S17" s="54">
        <f>S13*R17</f>
        <v>687.38778496960015</v>
      </c>
      <c r="T17" s="83">
        <v>2.0799999999999999E-2</v>
      </c>
      <c r="U17" s="54">
        <f>U13*T17</f>
        <v>760.37083860293637</v>
      </c>
      <c r="V17" s="85"/>
      <c r="W17" s="56">
        <f>E17+G17+I17+K17+M17+O17+Q17+S17+U17</f>
        <v>3646.5484936989378</v>
      </c>
      <c r="X17" s="86"/>
      <c r="Y17" s="65">
        <v>703.91014186643872</v>
      </c>
      <c r="Z17" s="86"/>
      <c r="AA17" s="65">
        <v>411.00819566671743</v>
      </c>
      <c r="AB17" s="86"/>
      <c r="AC17" s="65">
        <v>360.77828226370855</v>
      </c>
      <c r="AD17" s="86"/>
      <c r="AE17" s="65">
        <v>669.1452505130037</v>
      </c>
      <c r="AF17" s="66"/>
      <c r="AG17" s="66">
        <v>687.37993753998751</v>
      </c>
      <c r="AH17" s="67"/>
      <c r="AI17" s="65">
        <v>722.36536882689643</v>
      </c>
      <c r="AJ17" s="87"/>
      <c r="AK17" s="56">
        <f>+W17-Y17-AA17-AC17-AE17-AG17-AI17</f>
        <v>91.961317022185654</v>
      </c>
      <c r="AL17" s="83">
        <v>2.0799999999999999E-2</v>
      </c>
      <c r="AM17" s="54">
        <f>AM13*AL17</f>
        <v>752.75645274960527</v>
      </c>
      <c r="AN17" s="88"/>
      <c r="AO17" s="62">
        <f>+AM17+AK17</f>
        <v>844.71776977179093</v>
      </c>
    </row>
    <row r="18" spans="1:41" ht="15.6" x14ac:dyDescent="0.3">
      <c r="A18" s="8" t="s">
        <v>46</v>
      </c>
      <c r="B18" s="82"/>
      <c r="C18" s="42"/>
      <c r="D18" s="83">
        <v>6.4399999999999999E-2</v>
      </c>
      <c r="E18" s="54">
        <f>E14*D18</f>
        <v>400.68384272000338</v>
      </c>
      <c r="F18" s="83">
        <v>6.4399999999999999E-2</v>
      </c>
      <c r="G18" s="54">
        <f>G14*F18</f>
        <v>2313.1382881600075</v>
      </c>
      <c r="H18" s="84">
        <v>6.4399999999999999E-2</v>
      </c>
      <c r="I18" s="54">
        <f>I14*H18</f>
        <v>6625.7985337600066</v>
      </c>
      <c r="J18" s="83">
        <v>5.0900000000000001E-2</v>
      </c>
      <c r="K18" s="54">
        <f>K14*J18</f>
        <v>9566.8002321556087</v>
      </c>
      <c r="L18" s="83">
        <v>5.0900000000000001E-2</v>
      </c>
      <c r="M18" s="54">
        <f>M14*L18</f>
        <v>13103.709945174805</v>
      </c>
      <c r="N18" s="83">
        <v>5.0900000000000001E-2</v>
      </c>
      <c r="O18" s="54">
        <f>O14*N18</f>
        <v>16582.866728957211</v>
      </c>
      <c r="P18" s="83">
        <v>5.0900000000000001E-2</v>
      </c>
      <c r="Q18" s="54">
        <f>Q14*P18</f>
        <v>20212.587224673211</v>
      </c>
      <c r="R18" s="83">
        <v>5.0900000000000001E-2</v>
      </c>
      <c r="S18" s="54">
        <f>S14*R18</f>
        <v>23549.641133141206</v>
      </c>
      <c r="T18" s="83">
        <v>5.0900000000000001E-2</v>
      </c>
      <c r="U18" s="54">
        <f>U14*T18</f>
        <v>26050.012480214067</v>
      </c>
      <c r="V18" s="85"/>
      <c r="W18" s="56">
        <f>E18+G18+I18+K18+M18+O18+Q18+S18+U18</f>
        <v>118405.23840895612</v>
      </c>
      <c r="X18" s="86"/>
      <c r="Y18" s="65">
        <v>17928.022051993998</v>
      </c>
      <c r="Z18" s="86"/>
      <c r="AA18" s="65">
        <v>13744.540910628646</v>
      </c>
      <c r="AB18" s="86"/>
      <c r="AC18" s="65">
        <v>12360.125189476861</v>
      </c>
      <c r="AD18" s="86"/>
      <c r="AE18" s="65">
        <v>22924.658919017609</v>
      </c>
      <c r="AF18" s="66"/>
      <c r="AG18" s="66">
        <v>23549.372283220921</v>
      </c>
      <c r="AH18" s="67"/>
      <c r="AI18" s="65">
        <v>24747.959703175336</v>
      </c>
      <c r="AJ18" s="87"/>
      <c r="AK18" s="56">
        <f>+W18-Y18-AA18-AC18-AE18-AG18-AI18</f>
        <v>3150.5593514427492</v>
      </c>
      <c r="AL18" s="83">
        <v>5.0900000000000001E-2</v>
      </c>
      <c r="AM18" s="54">
        <f>AM14*AL18</f>
        <v>25789.146549488883</v>
      </c>
      <c r="AN18" s="88"/>
      <c r="AO18" s="62">
        <f>+AM18+AK18</f>
        <v>28939.705900931633</v>
      </c>
    </row>
    <row r="19" spans="1:41" ht="15.6" x14ac:dyDescent="0.3">
      <c r="A19" s="8" t="s">
        <v>47</v>
      </c>
      <c r="B19" s="82"/>
      <c r="C19" s="42"/>
      <c r="D19" s="83">
        <v>8.5699999999999998E-2</v>
      </c>
      <c r="E19" s="54">
        <f>E15*D19</f>
        <v>380.86296940000318</v>
      </c>
      <c r="F19" s="83">
        <v>8.5699999999999998E-2</v>
      </c>
      <c r="G19" s="54">
        <f>G15*F19</f>
        <v>2198.7128582000068</v>
      </c>
      <c r="H19" s="84">
        <v>8.5699999999999998E-2</v>
      </c>
      <c r="I19" s="54">
        <f>I15*H19</f>
        <v>6298.0360952000055</v>
      </c>
      <c r="J19" s="83">
        <v>8.9300000000000004E-2</v>
      </c>
      <c r="K19" s="54">
        <f>K15*J19</f>
        <v>11988.706998758011</v>
      </c>
      <c r="L19" s="83">
        <v>8.9300000000000004E-2</v>
      </c>
      <c r="M19" s="54">
        <f>M15*L19</f>
        <v>16421.011761214009</v>
      </c>
      <c r="N19" s="83">
        <v>8.9300000000000004E-2</v>
      </c>
      <c r="O19" s="54">
        <f>O15*N19</f>
        <v>20780.943010046012</v>
      </c>
      <c r="P19" s="83">
        <v>8.9300000000000004E-2</v>
      </c>
      <c r="Q19" s="54">
        <f>Q15*P19</f>
        <v>25329.554296426013</v>
      </c>
      <c r="R19" s="83">
        <v>8.9300000000000004E-2</v>
      </c>
      <c r="S19" s="54">
        <f>S15*R19</f>
        <v>29511.408268166007</v>
      </c>
      <c r="T19" s="83">
        <v>8.9300000000000004E-2</v>
      </c>
      <c r="U19" s="54">
        <f>U15*T19</f>
        <v>32644.767253481841</v>
      </c>
      <c r="V19" s="85"/>
      <c r="W19" s="56">
        <f>E19+G19+I19+K19+M19+O19+Q19+S19+U19</f>
        <v>145554.00351089193</v>
      </c>
      <c r="X19" s="86"/>
      <c r="Y19" s="65">
        <v>19785.985884855087</v>
      </c>
      <c r="Z19" s="86"/>
      <c r="AA19" s="65">
        <v>17078.319094496277</v>
      </c>
      <c r="AB19" s="86"/>
      <c r="AC19" s="65">
        <v>15489.182983725557</v>
      </c>
      <c r="AD19" s="86"/>
      <c r="AE19" s="65">
        <v>28728.207149428476</v>
      </c>
      <c r="AF19" s="66"/>
      <c r="AG19" s="66">
        <v>29511.071356885044</v>
      </c>
      <c r="AH19" s="67"/>
      <c r="AI19" s="65">
        <v>31013.090113577804</v>
      </c>
      <c r="AJ19" s="87"/>
      <c r="AK19" s="56">
        <f>+W19-Y19-AA19-AC19-AE19-AG19-AI19</f>
        <v>3948.1469279236553</v>
      </c>
      <c r="AL19" s="83">
        <v>8.9300000000000004E-2</v>
      </c>
      <c r="AM19" s="54">
        <f>AM15*AL19</f>
        <v>32317.861168528729</v>
      </c>
      <c r="AN19" s="88"/>
      <c r="AO19" s="62">
        <f>+AM19+AK19</f>
        <v>36266.00809645238</v>
      </c>
    </row>
    <row r="20" spans="1:41" x14ac:dyDescent="0.3">
      <c r="A20" s="8"/>
      <c r="B20" s="26"/>
      <c r="C20" s="42"/>
      <c r="D20" s="8"/>
      <c r="E20" s="89">
        <f>SUM(E17:E19)</f>
        <v>801.41212686000677</v>
      </c>
      <c r="F20" s="8"/>
      <c r="G20" s="89">
        <f>SUM(G17:G19)</f>
        <v>4626.5331355800154</v>
      </c>
      <c r="H20" s="3"/>
      <c r="I20" s="89">
        <f>SUM(I17:I19)</f>
        <v>13252.331960880012</v>
      </c>
      <c r="J20" s="8"/>
      <c r="K20" s="89">
        <f>SUM(K17:K19)</f>
        <v>21834.75147007842</v>
      </c>
      <c r="L20" s="8"/>
      <c r="M20" s="89">
        <f>SUM(M17:M19)</f>
        <v>29907.204399147216</v>
      </c>
      <c r="N20" s="8"/>
      <c r="O20" s="89">
        <f>SUM(O17:O19)</f>
        <v>37847.845141700825</v>
      </c>
      <c r="P20" s="8"/>
      <c r="Q20" s="89">
        <f>SUM(Q17:Q19)</f>
        <v>46132.124420724824</v>
      </c>
      <c r="R20" s="8"/>
      <c r="S20" s="89">
        <f>SUM(S17:S19)</f>
        <v>53748.437186276817</v>
      </c>
      <c r="T20" s="8"/>
      <c r="U20" s="89">
        <f>SUM(U17:U19)</f>
        <v>59455.150572298844</v>
      </c>
      <c r="V20" s="55"/>
      <c r="W20" s="90">
        <f>SUM(W17:W19)</f>
        <v>267605.79041354696</v>
      </c>
      <c r="X20" s="57"/>
      <c r="Y20" s="91">
        <f>SUM(Y17:Y19)</f>
        <v>38417.91807871552</v>
      </c>
      <c r="Z20" s="57"/>
      <c r="AA20" s="91">
        <f>SUM(AA17:AA19)</f>
        <v>31233.868200791643</v>
      </c>
      <c r="AB20" s="57"/>
      <c r="AC20" s="91">
        <f>SUM(AC17:AC19)</f>
        <v>28210.086455466128</v>
      </c>
      <c r="AD20" s="57"/>
      <c r="AE20" s="91">
        <f>SUM(AE17:AE19)</f>
        <v>52322.011318959092</v>
      </c>
      <c r="AF20" s="66"/>
      <c r="AG20" s="92">
        <f>SUM(AG17:AG19)</f>
        <v>53747.823577645948</v>
      </c>
      <c r="AH20" s="67"/>
      <c r="AI20" s="91">
        <f>SUM(AI17:AI19)</f>
        <v>56483.415185580037</v>
      </c>
      <c r="AJ20" s="60"/>
      <c r="AK20" s="90">
        <f>SUM(AK17:AK19)</f>
        <v>7190.66759638859</v>
      </c>
      <c r="AL20" s="8"/>
      <c r="AM20" s="89">
        <f>SUM(AM17:AM19)</f>
        <v>58859.764170767216</v>
      </c>
      <c r="AN20" s="61"/>
      <c r="AO20" s="93">
        <f>SUM(AO17:AO19)</f>
        <v>66050.431767155809</v>
      </c>
    </row>
    <row r="21" spans="1:41" x14ac:dyDescent="0.3">
      <c r="A21" s="8"/>
      <c r="B21" s="26"/>
      <c r="C21" s="26"/>
      <c r="D21" s="8"/>
      <c r="E21" s="28"/>
      <c r="F21" s="8"/>
      <c r="G21" s="28"/>
      <c r="H21" s="3"/>
      <c r="I21" s="28"/>
      <c r="J21" s="8"/>
      <c r="K21" s="28"/>
      <c r="L21" s="8"/>
      <c r="M21" s="28"/>
      <c r="N21" s="8"/>
      <c r="O21" s="28"/>
      <c r="P21" s="8"/>
      <c r="Q21" s="28"/>
      <c r="R21" s="8"/>
      <c r="S21" s="28"/>
      <c r="T21" s="3"/>
      <c r="U21" s="3"/>
      <c r="V21" s="55"/>
      <c r="W21" s="31"/>
      <c r="X21" s="57"/>
      <c r="Y21" s="63"/>
      <c r="Z21" s="57"/>
      <c r="AA21" s="63"/>
      <c r="AB21" s="57"/>
      <c r="AC21" s="63"/>
      <c r="AD21" s="57"/>
      <c r="AE21" s="63"/>
      <c r="AF21" s="64"/>
      <c r="AG21" s="64"/>
      <c r="AH21" s="57"/>
      <c r="AI21" s="63"/>
      <c r="AJ21" s="60"/>
      <c r="AK21" s="31"/>
      <c r="AL21" s="8"/>
      <c r="AM21" s="28"/>
      <c r="AN21" s="61"/>
      <c r="AO21" s="40"/>
    </row>
    <row r="22" spans="1:41" ht="15.6" x14ac:dyDescent="0.3">
      <c r="A22" s="8" t="s">
        <v>39</v>
      </c>
      <c r="B22" s="26"/>
      <c r="C22" s="94"/>
      <c r="D22" s="95"/>
      <c r="E22" s="96">
        <v>0</v>
      </c>
      <c r="F22" s="95"/>
      <c r="G22" s="96">
        <v>0</v>
      </c>
      <c r="H22" s="97"/>
      <c r="I22" s="96">
        <v>0</v>
      </c>
      <c r="J22" s="95"/>
      <c r="K22" s="96">
        <f>+J8</f>
        <v>23799.89</v>
      </c>
      <c r="L22" s="95"/>
      <c r="M22" s="96">
        <f>+L8</f>
        <v>23439.369999999995</v>
      </c>
      <c r="N22" s="95"/>
      <c r="O22" s="96">
        <f>+N8</f>
        <v>43614.930000000008</v>
      </c>
      <c r="P22" s="95"/>
      <c r="Q22" s="96">
        <f>+P8</f>
        <v>58049.83</v>
      </c>
      <c r="R22" s="95"/>
      <c r="S22" s="96">
        <f>+R8</f>
        <v>51195.53</v>
      </c>
      <c r="T22" s="94"/>
      <c r="U22" s="96">
        <f>+T8</f>
        <v>30866.001499392885</v>
      </c>
      <c r="V22" s="55"/>
      <c r="W22" s="56">
        <f>E22+G22+I22+K22+M22+O22+Q22+S22+U22</f>
        <v>230965.5514993929</v>
      </c>
      <c r="X22" s="57"/>
      <c r="Y22" s="58">
        <v>0</v>
      </c>
      <c r="Z22" s="57"/>
      <c r="AA22" s="58">
        <v>7000</v>
      </c>
      <c r="AB22" s="57"/>
      <c r="AC22" s="58">
        <v>46799.89</v>
      </c>
      <c r="AD22" s="57"/>
      <c r="AE22" s="58">
        <v>43439.369999999995</v>
      </c>
      <c r="AF22" s="59"/>
      <c r="AG22" s="66">
        <v>53511.770000000004</v>
      </c>
      <c r="AH22" s="98"/>
      <c r="AI22" s="65">
        <v>59052.99000000002</v>
      </c>
      <c r="AJ22" s="60"/>
      <c r="AK22" s="56">
        <f>+W22-Y22-AA22-AC22-AE22-AG22-AI22</f>
        <v>21161.531499392862</v>
      </c>
      <c r="AL22" s="95"/>
      <c r="AM22" s="96">
        <f>+AL8</f>
        <v>1313.4468723145908</v>
      </c>
      <c r="AN22" s="61"/>
      <c r="AO22" s="99">
        <f>+AK22+AM22</f>
        <v>22474.978371707453</v>
      </c>
    </row>
    <row r="23" spans="1:41" ht="15.6" x14ac:dyDescent="0.3">
      <c r="A23" s="8" t="s">
        <v>48</v>
      </c>
      <c r="B23" s="26"/>
      <c r="C23" s="94"/>
      <c r="D23" s="8"/>
      <c r="E23" s="100">
        <v>766.23</v>
      </c>
      <c r="F23" s="8"/>
      <c r="G23" s="100">
        <v>4476.28</v>
      </c>
      <c r="H23" s="3"/>
      <c r="I23" s="100">
        <v>13032.12</v>
      </c>
      <c r="J23" s="8"/>
      <c r="K23" s="100">
        <v>24185.64</v>
      </c>
      <c r="L23" s="8"/>
      <c r="M23" s="100">
        <v>34414</v>
      </c>
      <c r="N23" s="8"/>
      <c r="O23" s="100">
        <v>45017.909999999996</v>
      </c>
      <c r="P23" s="8"/>
      <c r="Q23" s="100">
        <v>56770.31</v>
      </c>
      <c r="R23" s="8"/>
      <c r="S23" s="100">
        <v>68823.34</v>
      </c>
      <c r="T23" s="101"/>
      <c r="U23" s="100">
        <v>77745.644532393169</v>
      </c>
      <c r="V23" s="55"/>
      <c r="W23" s="56">
        <f>E23+G23+I23+K23+M23+O23+Q23+S23+U23</f>
        <v>325231.47453239316</v>
      </c>
      <c r="X23" s="57"/>
      <c r="Y23" s="58">
        <v>37215.440234380818</v>
      </c>
      <c r="Z23" s="57"/>
      <c r="AA23" s="58">
        <v>39210.020479422958</v>
      </c>
      <c r="AB23" s="57"/>
      <c r="AC23" s="58">
        <v>46921.094534821073</v>
      </c>
      <c r="AD23" s="57"/>
      <c r="AE23" s="58">
        <v>51245.881418041827</v>
      </c>
      <c r="AF23" s="59"/>
      <c r="AG23" s="66">
        <v>68834.242813491466</v>
      </c>
      <c r="AH23" s="98"/>
      <c r="AI23" s="65">
        <v>73436.946813491551</v>
      </c>
      <c r="AJ23" s="60"/>
      <c r="AK23" s="56">
        <f>+W23-Y23-AA23-AC23-AE23-AG23-AI23</f>
        <v>8367.8482387434342</v>
      </c>
      <c r="AL23" s="8"/>
      <c r="AM23" s="96">
        <v>79578.977865726483</v>
      </c>
      <c r="AN23" s="61"/>
      <c r="AO23" s="99">
        <f>+AM23+AK23</f>
        <v>87946.826104469917</v>
      </c>
    </row>
    <row r="24" spans="1:41" ht="15.6" x14ac:dyDescent="0.3">
      <c r="A24" s="102" t="s">
        <v>49</v>
      </c>
      <c r="B24" s="103"/>
      <c r="C24" s="104"/>
      <c r="D24" s="102"/>
      <c r="E24" s="105">
        <v>-586.20093838550576</v>
      </c>
      <c r="F24" s="102"/>
      <c r="G24" s="105">
        <v>-2334.4559432452929</v>
      </c>
      <c r="H24" s="103"/>
      <c r="I24" s="105">
        <v>-2080.8060524636712</v>
      </c>
      <c r="J24" s="102"/>
      <c r="K24" s="105">
        <v>1117.9516108641863</v>
      </c>
      <c r="L24" s="102"/>
      <c r="M24" s="105">
        <v>4526.6917601236355</v>
      </c>
      <c r="N24" s="102"/>
      <c r="O24" s="105">
        <v>6344.6808414609786</v>
      </c>
      <c r="P24" s="102"/>
      <c r="Q24" s="105">
        <v>7850.4527533327755</v>
      </c>
      <c r="R24" s="102"/>
      <c r="S24" s="105">
        <v>9493.6040862570808</v>
      </c>
      <c r="T24" s="104"/>
      <c r="U24" s="105">
        <v>10268.863143680332</v>
      </c>
      <c r="V24" s="106"/>
      <c r="W24" s="56">
        <f>E24+G24+I24+K24+M24+O24+Q24+S24+U24</f>
        <v>34600.781261624521</v>
      </c>
      <c r="X24" s="107"/>
      <c r="Y24" s="58">
        <v>-7260.8138357159914</v>
      </c>
      <c r="Z24" s="107"/>
      <c r="AA24" s="58">
        <v>2576.9509917706205</v>
      </c>
      <c r="AB24" s="107"/>
      <c r="AC24" s="58">
        <v>13136.600106659145</v>
      </c>
      <c r="AD24" s="107"/>
      <c r="AE24" s="58">
        <v>8145.3202763623485</v>
      </c>
      <c r="AF24" s="59"/>
      <c r="AG24" s="66">
        <v>7539.669321639105</v>
      </c>
      <c r="AH24" s="98"/>
      <c r="AI24" s="65">
        <v>11976.987913008903</v>
      </c>
      <c r="AJ24" s="108"/>
      <c r="AK24" s="56">
        <f>+W24-Y24-AA24-AC24-AE24-AG24-AI24</f>
        <v>-1513.9335120996129</v>
      </c>
      <c r="AL24" s="102"/>
      <c r="AM24" s="105">
        <v>11054.53769855503</v>
      </c>
      <c r="AN24" s="109"/>
      <c r="AO24" s="24">
        <f>+AM24+AK24</f>
        <v>9540.6041864554172</v>
      </c>
    </row>
    <row r="25" spans="1:41" x14ac:dyDescent="0.3">
      <c r="A25" s="8"/>
      <c r="B25" s="26"/>
      <c r="C25" s="26"/>
      <c r="D25" s="8"/>
      <c r="E25" s="28"/>
      <c r="F25" s="8"/>
      <c r="G25" s="28"/>
      <c r="H25" s="3"/>
      <c r="I25" s="28"/>
      <c r="J25" s="8"/>
      <c r="K25" s="28"/>
      <c r="L25" s="8"/>
      <c r="M25" s="28"/>
      <c r="N25" s="8"/>
      <c r="O25" s="28"/>
      <c r="P25" s="8"/>
      <c r="Q25" s="28"/>
      <c r="R25" s="8"/>
      <c r="S25" s="28"/>
      <c r="T25" s="3"/>
      <c r="U25" s="28"/>
      <c r="V25" s="55"/>
      <c r="W25" s="31"/>
      <c r="X25" s="57"/>
      <c r="Y25" s="63"/>
      <c r="Z25" s="57"/>
      <c r="AA25" s="63"/>
      <c r="AB25" s="57"/>
      <c r="AC25" s="63"/>
      <c r="AD25" s="57"/>
      <c r="AE25" s="63"/>
      <c r="AF25" s="64"/>
      <c r="AG25" s="64"/>
      <c r="AH25" s="57"/>
      <c r="AI25" s="63"/>
      <c r="AJ25" s="60"/>
      <c r="AK25" s="31"/>
      <c r="AL25" s="8"/>
      <c r="AM25" s="28"/>
      <c r="AN25" s="61"/>
      <c r="AO25" s="40"/>
    </row>
    <row r="26" spans="1:41" ht="15" thickBot="1" x14ac:dyDescent="0.35">
      <c r="A26" s="110" t="s">
        <v>50</v>
      </c>
      <c r="B26" s="111"/>
      <c r="C26" s="112"/>
      <c r="D26" s="110"/>
      <c r="E26" s="113">
        <f>SUM(E20:E24)</f>
        <v>981.44118847450102</v>
      </c>
      <c r="F26" s="110"/>
      <c r="G26" s="113">
        <f>SUM(G20:G24)</f>
        <v>6768.3571923347208</v>
      </c>
      <c r="H26" s="114"/>
      <c r="I26" s="113">
        <f>SUM(I20:I24)</f>
        <v>24203.64590841634</v>
      </c>
      <c r="J26" s="110"/>
      <c r="K26" s="113">
        <f>SUM(K20:K24)</f>
        <v>70938.233080942606</v>
      </c>
      <c r="L26" s="110"/>
      <c r="M26" s="113">
        <f>SUM(M20:M24)</f>
        <v>92287.266159270846</v>
      </c>
      <c r="N26" s="110"/>
      <c r="O26" s="113">
        <f>SUM(O20:O24)</f>
        <v>132825.36598316181</v>
      </c>
      <c r="P26" s="110"/>
      <c r="Q26" s="113">
        <f>SUM(Q20:Q24)</f>
        <v>168802.71717405759</v>
      </c>
      <c r="R26" s="110"/>
      <c r="S26" s="113">
        <f>SUM(S20:S24)</f>
        <v>183260.91127253391</v>
      </c>
      <c r="T26" s="115"/>
      <c r="U26" s="113">
        <f>SUM(U20:U24)</f>
        <v>178335.65974776522</v>
      </c>
      <c r="V26" s="116"/>
      <c r="W26" s="117">
        <f>SUM(W20:W24)</f>
        <v>858403.59770695749</v>
      </c>
      <c r="X26" s="118"/>
      <c r="Y26" s="119">
        <f>SUM(Y20:Y24)</f>
        <v>68372.544477380347</v>
      </c>
      <c r="Z26" s="118"/>
      <c r="AA26" s="119">
        <f>SUM(AA20:AA24)</f>
        <v>80020.839671985217</v>
      </c>
      <c r="AB26" s="118"/>
      <c r="AC26" s="119">
        <f>SUM(AC20:AC24)</f>
        <v>135067.67109694635</v>
      </c>
      <c r="AD26" s="118"/>
      <c r="AE26" s="119">
        <f>SUM(AE20:AE24)</f>
        <v>155152.58301336327</v>
      </c>
      <c r="AF26" s="120"/>
      <c r="AG26" s="121">
        <f>SUM(AG20:AG24)</f>
        <v>183633.50571277653</v>
      </c>
      <c r="AH26" s="122"/>
      <c r="AI26" s="119">
        <f>SUM(AI20:AI24)</f>
        <v>200950.3399120805</v>
      </c>
      <c r="AJ26" s="123"/>
      <c r="AK26" s="117">
        <f>SUM(AK20:AK24)</f>
        <v>35206.113822425279</v>
      </c>
      <c r="AL26" s="110"/>
      <c r="AM26" s="113">
        <f>SUM(AM20:AM24)</f>
        <v>150806.72660736332</v>
      </c>
      <c r="AN26" s="124"/>
      <c r="AO26" s="125">
        <f>SUM(AO20:AO24)</f>
        <v>186012.8404297886</v>
      </c>
    </row>
    <row r="27" spans="1:41" ht="15" thickBot="1" x14ac:dyDescent="0.35">
      <c r="B27" s="26"/>
      <c r="C27" s="26"/>
      <c r="V27" s="126"/>
      <c r="W27" s="126"/>
      <c r="AH27" s="8"/>
      <c r="AI27" s="28"/>
      <c r="AN27" s="127"/>
      <c r="AO27" s="127"/>
    </row>
    <row r="28" spans="1:41" ht="16.2" thickBot="1" x14ac:dyDescent="0.35">
      <c r="A28" s="128" t="s">
        <v>51</v>
      </c>
      <c r="B28" s="268"/>
      <c r="C28" s="266"/>
      <c r="D28" s="268">
        <v>2010</v>
      </c>
      <c r="E28" s="266"/>
      <c r="F28" s="265">
        <v>2011</v>
      </c>
      <c r="G28" s="266"/>
      <c r="H28" s="265">
        <v>2012</v>
      </c>
      <c r="I28" s="266"/>
      <c r="J28" s="265" t="str">
        <f>+J6</f>
        <v>2013 ACTUAL</v>
      </c>
      <c r="K28" s="266"/>
      <c r="L28" s="265" t="str">
        <f>+L6</f>
        <v>2014 ACTUAL</v>
      </c>
      <c r="M28" s="266"/>
      <c r="N28" s="265" t="str">
        <f>+N6</f>
        <v>2015 ACTUAL</v>
      </c>
      <c r="O28" s="266"/>
      <c r="P28" s="265" t="s">
        <v>25</v>
      </c>
      <c r="Q28" s="266"/>
      <c r="R28" s="265" t="s">
        <v>26</v>
      </c>
      <c r="S28" s="266"/>
      <c r="T28" s="265" t="s">
        <v>27</v>
      </c>
      <c r="U28" s="266"/>
      <c r="V28" s="267" t="str">
        <f>+V6</f>
        <v>2010A to 2018E Total</v>
      </c>
      <c r="W28" s="264"/>
      <c r="X28" s="260" t="str">
        <f>+X6</f>
        <v>EB-2012-0033</v>
      </c>
      <c r="Y28" s="261"/>
      <c r="Z28" s="260" t="str">
        <f>+Z6</f>
        <v>EB-2013-0124</v>
      </c>
      <c r="AA28" s="261"/>
      <c r="AB28" s="260" t="str">
        <f>+AB6</f>
        <v>EB-2014-0068</v>
      </c>
      <c r="AC28" s="261"/>
      <c r="AD28" s="260" t="str">
        <f>AD6</f>
        <v>EB-2015-0065</v>
      </c>
      <c r="AE28" s="261"/>
      <c r="AF28" s="260" t="s">
        <v>33</v>
      </c>
      <c r="AG28" s="262"/>
      <c r="AH28" s="260" t="s">
        <v>34</v>
      </c>
      <c r="AI28" s="262"/>
      <c r="AJ28" s="263" t="str">
        <f>+AJ6</f>
        <v>True-Up Variance</v>
      </c>
      <c r="AK28" s="264"/>
      <c r="AL28" s="265" t="str">
        <f>+AL6</f>
        <v>2019 FORECAST</v>
      </c>
      <c r="AM28" s="266"/>
      <c r="AN28" s="258" t="str">
        <f>+AN6</f>
        <v>2019 Incl. True-up</v>
      </c>
      <c r="AO28" s="259"/>
    </row>
    <row r="29" spans="1:41" ht="15.6" x14ac:dyDescent="0.3">
      <c r="A29" s="129" t="s">
        <v>39</v>
      </c>
      <c r="B29" s="26"/>
      <c r="C29" s="130"/>
      <c r="D29" s="131"/>
      <c r="E29" s="54">
        <f>+E22</f>
        <v>0</v>
      </c>
      <c r="F29" s="8"/>
      <c r="G29" s="54">
        <f>+G22</f>
        <v>0</v>
      </c>
      <c r="H29" s="8"/>
      <c r="I29" s="54">
        <f>+I22</f>
        <v>0</v>
      </c>
      <c r="J29" s="8"/>
      <c r="K29" s="54">
        <f>+J8</f>
        <v>23799.89</v>
      </c>
      <c r="L29" s="8"/>
      <c r="M29" s="54">
        <f>+L8</f>
        <v>23439.369999999995</v>
      </c>
      <c r="N29" s="8"/>
      <c r="O29" s="54">
        <f>+N8</f>
        <v>43614.930000000008</v>
      </c>
      <c r="P29" s="8"/>
      <c r="Q29" s="54">
        <f>+P8</f>
        <v>58049.83</v>
      </c>
      <c r="R29" s="8"/>
      <c r="S29" s="54">
        <f>+R8</f>
        <v>51195.53</v>
      </c>
      <c r="T29" s="131"/>
      <c r="U29" s="54">
        <f>+T8</f>
        <v>30866.001499392885</v>
      </c>
      <c r="V29" s="55"/>
      <c r="W29" s="56">
        <f>+V8</f>
        <v>230965.5514993929</v>
      </c>
      <c r="X29" s="57"/>
      <c r="Y29" s="65">
        <v>0</v>
      </c>
      <c r="Z29" s="57"/>
      <c r="AA29" s="65">
        <v>7000</v>
      </c>
      <c r="AB29" s="57"/>
      <c r="AC29" s="65">
        <v>46799.89</v>
      </c>
      <c r="AD29" s="57"/>
      <c r="AE29" s="65">
        <v>43439.369999999995</v>
      </c>
      <c r="AF29" s="66"/>
      <c r="AG29" s="66">
        <v>53511.770000000004</v>
      </c>
      <c r="AH29" s="67"/>
      <c r="AI29" s="65">
        <v>59052.99000000002</v>
      </c>
      <c r="AJ29" s="60"/>
      <c r="AK29" s="56">
        <f>+W29-Y29-AA29-AC29-AE29-AG29-AI29</f>
        <v>21161.531499392862</v>
      </c>
      <c r="AL29" s="8"/>
      <c r="AM29" s="54">
        <f>+AL8</f>
        <v>1313.4468723145908</v>
      </c>
      <c r="AN29" s="61"/>
      <c r="AO29" s="62">
        <f>AO22</f>
        <v>22474.978371707453</v>
      </c>
    </row>
    <row r="30" spans="1:41" ht="15.6" x14ac:dyDescent="0.3">
      <c r="A30" s="129" t="s">
        <v>52</v>
      </c>
      <c r="B30" s="26"/>
      <c r="C30" s="130"/>
      <c r="D30" s="3"/>
      <c r="E30" s="54">
        <f>+E26-E29</f>
        <v>981.44118847450102</v>
      </c>
      <c r="F30" s="8"/>
      <c r="G30" s="54">
        <f>+G26-G29</f>
        <v>6768.3571923347208</v>
      </c>
      <c r="H30" s="8"/>
      <c r="I30" s="54">
        <f>+I26-I29</f>
        <v>24203.64590841634</v>
      </c>
      <c r="J30" s="8"/>
      <c r="K30" s="54">
        <f>+K26-K29</f>
        <v>47138.343080942606</v>
      </c>
      <c r="L30" s="8"/>
      <c r="M30" s="54">
        <f>+M26-M29</f>
        <v>68847.896159270851</v>
      </c>
      <c r="N30" s="8"/>
      <c r="O30" s="54">
        <f>+O26-O29</f>
        <v>89210.435983161806</v>
      </c>
      <c r="P30" s="8"/>
      <c r="Q30" s="54">
        <f>+Q26-Q29</f>
        <v>110752.88717405759</v>
      </c>
      <c r="R30" s="8"/>
      <c r="S30" s="54">
        <f>+S26-S29</f>
        <v>132065.38127253391</v>
      </c>
      <c r="T30" s="131"/>
      <c r="U30" s="54">
        <f>+U26-U29</f>
        <v>147469.65824837235</v>
      </c>
      <c r="V30" s="55"/>
      <c r="W30" s="56">
        <f>+W26-W29</f>
        <v>627438.04620756465</v>
      </c>
      <c r="X30" s="57"/>
      <c r="Y30" s="65">
        <v>68372.544477380347</v>
      </c>
      <c r="Z30" s="57"/>
      <c r="AA30" s="65">
        <v>73020.839671985217</v>
      </c>
      <c r="AB30" s="57"/>
      <c r="AC30" s="65">
        <v>88267.781096946346</v>
      </c>
      <c r="AD30" s="57"/>
      <c r="AE30" s="65">
        <v>111713.21301336327</v>
      </c>
      <c r="AF30" s="66"/>
      <c r="AG30" s="66">
        <v>130121.73571277653</v>
      </c>
      <c r="AH30" s="67"/>
      <c r="AI30" s="65">
        <v>141897.34991208048</v>
      </c>
      <c r="AJ30" s="60"/>
      <c r="AK30" s="56">
        <f>+W30-Y30-AA30-AC30-AE30-AG30-AI30</f>
        <v>14044.582323032402</v>
      </c>
      <c r="AL30" s="8"/>
      <c r="AM30" s="54">
        <f>+AM26-AM29</f>
        <v>149493.27973504874</v>
      </c>
      <c r="AN30" s="61"/>
      <c r="AO30" s="62">
        <f>+AO26-AO29</f>
        <v>163537.86205808114</v>
      </c>
    </row>
    <row r="31" spans="1:41" ht="15.6" x14ac:dyDescent="0.3">
      <c r="A31" s="129" t="s">
        <v>53</v>
      </c>
      <c r="B31" s="26"/>
      <c r="C31" s="132"/>
      <c r="D31" s="133"/>
      <c r="E31" s="134">
        <v>0.06</v>
      </c>
      <c r="F31" s="8"/>
      <c r="G31" s="134">
        <v>0.06</v>
      </c>
      <c r="H31" s="8"/>
      <c r="I31" s="134">
        <v>0.06</v>
      </c>
      <c r="J31" s="8"/>
      <c r="K31" s="134">
        <v>0.06</v>
      </c>
      <c r="L31" s="8"/>
      <c r="M31" s="134">
        <v>0.06</v>
      </c>
      <c r="N31" s="8"/>
      <c r="O31" s="134">
        <v>0.06</v>
      </c>
      <c r="P31" s="8"/>
      <c r="Q31" s="134">
        <v>0.06</v>
      </c>
      <c r="R31" s="8"/>
      <c r="S31" s="134">
        <v>0.06</v>
      </c>
      <c r="T31" s="133"/>
      <c r="U31" s="134">
        <v>0.06</v>
      </c>
      <c r="V31" s="55"/>
      <c r="W31" s="135">
        <v>0.06</v>
      </c>
      <c r="X31" s="57"/>
      <c r="Y31" s="136">
        <v>0.06</v>
      </c>
      <c r="Z31" s="57"/>
      <c r="AA31" s="136">
        <v>0.06</v>
      </c>
      <c r="AB31" s="57"/>
      <c r="AC31" s="136">
        <v>0.06</v>
      </c>
      <c r="AD31" s="57"/>
      <c r="AE31" s="136">
        <v>0.06</v>
      </c>
      <c r="AF31" s="137"/>
      <c r="AG31" s="137">
        <v>0.06</v>
      </c>
      <c r="AH31" s="138"/>
      <c r="AI31" s="136">
        <v>0.06</v>
      </c>
      <c r="AJ31" s="60"/>
      <c r="AK31" s="135">
        <v>0.06</v>
      </c>
      <c r="AL31" s="8"/>
      <c r="AM31" s="134">
        <v>0.06</v>
      </c>
      <c r="AN31" s="61"/>
      <c r="AO31" s="139">
        <v>0.06</v>
      </c>
    </row>
    <row r="32" spans="1:41" ht="15.6" x14ac:dyDescent="0.3">
      <c r="A32" s="129" t="s">
        <v>54</v>
      </c>
      <c r="B32" s="26"/>
      <c r="C32" s="130"/>
      <c r="D32" s="131"/>
      <c r="E32" s="54">
        <f>+E31*E30</f>
        <v>58.886471308470057</v>
      </c>
      <c r="F32" s="8"/>
      <c r="G32" s="54">
        <f>+G31*G30</f>
        <v>406.10143154008324</v>
      </c>
      <c r="H32" s="8"/>
      <c r="I32" s="54">
        <f>+I31*I30</f>
        <v>1452.2187545049803</v>
      </c>
      <c r="J32" s="8"/>
      <c r="K32" s="54">
        <f>+K31*K30</f>
        <v>2828.3005848565563</v>
      </c>
      <c r="L32" s="8"/>
      <c r="M32" s="54">
        <f>+M31*M30</f>
        <v>4130.8737695562513</v>
      </c>
      <c r="N32" s="8"/>
      <c r="O32" s="54">
        <f>+O31*O30</f>
        <v>5352.6261589897085</v>
      </c>
      <c r="P32" s="8"/>
      <c r="Q32" s="54">
        <f>+Q31*Q30</f>
        <v>6645.1732304434545</v>
      </c>
      <c r="R32" s="8"/>
      <c r="S32" s="54">
        <f>+S31*S30</f>
        <v>7923.9228763520341</v>
      </c>
      <c r="T32" s="131"/>
      <c r="U32" s="54">
        <f>+U31*U30</f>
        <v>8848.1794949023406</v>
      </c>
      <c r="V32" s="55"/>
      <c r="W32" s="56">
        <f>+W31*W30</f>
        <v>37646.28277245388</v>
      </c>
      <c r="X32" s="57"/>
      <c r="Y32" s="65">
        <v>4102.3526686428204</v>
      </c>
      <c r="Z32" s="57"/>
      <c r="AA32" s="65">
        <f>+AA31*AA30</f>
        <v>4381.250380319113</v>
      </c>
      <c r="AB32" s="57"/>
      <c r="AC32" s="65">
        <f>+AC31*AC30</f>
        <v>5296.0668658167806</v>
      </c>
      <c r="AD32" s="57"/>
      <c r="AE32" s="65">
        <f>+AE31*AE30</f>
        <v>6702.7927808017967</v>
      </c>
      <c r="AF32" s="66"/>
      <c r="AG32" s="66">
        <f>+AG31*AG30</f>
        <v>7807.3041427665912</v>
      </c>
      <c r="AH32" s="67"/>
      <c r="AI32" s="65">
        <f>+AI31*AI30</f>
        <v>8513.8409947248292</v>
      </c>
      <c r="AJ32" s="60"/>
      <c r="AK32" s="56">
        <f>+AK31*AK30</f>
        <v>842.67493938194411</v>
      </c>
      <c r="AL32" s="8"/>
      <c r="AM32" s="54">
        <f>+AM31*AM30</f>
        <v>8969.5967841029233</v>
      </c>
      <c r="AN32" s="61"/>
      <c r="AO32" s="62">
        <f>+AO31*AO30</f>
        <v>9812.2717234848678</v>
      </c>
    </row>
    <row r="33" spans="1:41" ht="15.6" x14ac:dyDescent="0.3">
      <c r="A33" s="140" t="s">
        <v>55</v>
      </c>
      <c r="B33" s="141"/>
      <c r="C33" s="142"/>
      <c r="D33" s="143"/>
      <c r="E33" s="142">
        <f>+E32+E29</f>
        <v>58.886471308470057</v>
      </c>
      <c r="F33" s="144"/>
      <c r="G33" s="142">
        <f>+G32+G29</f>
        <v>406.10143154008324</v>
      </c>
      <c r="H33" s="144"/>
      <c r="I33" s="142">
        <f>+I32+I29</f>
        <v>1452.2187545049803</v>
      </c>
      <c r="J33" s="144"/>
      <c r="K33" s="142">
        <f>+K32+K29</f>
        <v>26628.190584856555</v>
      </c>
      <c r="L33" s="144"/>
      <c r="M33" s="142">
        <f>+M32+M29</f>
        <v>27570.243769556248</v>
      </c>
      <c r="N33" s="144"/>
      <c r="O33" s="142">
        <f>+O32+O29</f>
        <v>48967.556158989719</v>
      </c>
      <c r="P33" s="144"/>
      <c r="Q33" s="142">
        <f>+Q32+Q29</f>
        <v>64695.003230443457</v>
      </c>
      <c r="R33" s="144"/>
      <c r="S33" s="142">
        <f>+S32+S29</f>
        <v>59119.452876352036</v>
      </c>
      <c r="T33" s="143"/>
      <c r="U33" s="142">
        <f>+U32+U29</f>
        <v>39714.180994295224</v>
      </c>
      <c r="V33" s="144"/>
      <c r="W33" s="142">
        <f>+W32+W29</f>
        <v>268611.8342718468</v>
      </c>
      <c r="X33" s="144"/>
      <c r="Y33" s="142">
        <f>+Y32+Y29</f>
        <v>4102.3526686428204</v>
      </c>
      <c r="Z33" s="144"/>
      <c r="AA33" s="142">
        <f>+AA32+AA29</f>
        <v>11381.250380319114</v>
      </c>
      <c r="AB33" s="144"/>
      <c r="AC33" s="142">
        <f>+AC32+AC29</f>
        <v>52095.956865816777</v>
      </c>
      <c r="AD33" s="144"/>
      <c r="AE33" s="142">
        <f>+AE32+AE29</f>
        <v>50142.162780801795</v>
      </c>
      <c r="AF33" s="143"/>
      <c r="AG33" s="143">
        <f>+AG32+AG29</f>
        <v>61319.074142766593</v>
      </c>
      <c r="AH33" s="144"/>
      <c r="AI33" s="142">
        <f>+AI32+AI29</f>
        <v>67566.830994724849</v>
      </c>
      <c r="AJ33" s="143"/>
      <c r="AK33" s="142">
        <f>+AK32+AK29</f>
        <v>22004.206438774807</v>
      </c>
      <c r="AL33" s="144"/>
      <c r="AM33" s="142">
        <f>+AM32+AM29</f>
        <v>10283.043656417514</v>
      </c>
      <c r="AN33" s="144"/>
      <c r="AO33" s="142">
        <f>+AO32+AO29</f>
        <v>32287.250095192321</v>
      </c>
    </row>
    <row r="34" spans="1:41" ht="15.6" x14ac:dyDescent="0.3">
      <c r="A34" s="129"/>
      <c r="B34" s="26"/>
      <c r="C34" s="130"/>
      <c r="D34" s="3"/>
      <c r="E34" s="54"/>
      <c r="F34" s="8"/>
      <c r="G34" s="54"/>
      <c r="H34" s="8"/>
      <c r="I34" s="54"/>
      <c r="J34" s="8"/>
      <c r="K34" s="54"/>
      <c r="L34" s="8"/>
      <c r="M34" s="54"/>
      <c r="N34" s="8"/>
      <c r="O34" s="54"/>
      <c r="P34" s="8"/>
      <c r="Q34" s="54"/>
      <c r="R34" s="8"/>
      <c r="S34" s="54"/>
      <c r="T34" s="131"/>
      <c r="U34" s="54"/>
      <c r="V34" s="55"/>
      <c r="W34" s="56"/>
      <c r="X34" s="57"/>
      <c r="Y34" s="65"/>
      <c r="Z34" s="57"/>
      <c r="AA34" s="65"/>
      <c r="AB34" s="57"/>
      <c r="AC34" s="65"/>
      <c r="AD34" s="57"/>
      <c r="AE34" s="65"/>
      <c r="AF34" s="66"/>
      <c r="AG34" s="66"/>
      <c r="AH34" s="67"/>
      <c r="AI34" s="65"/>
      <c r="AJ34" s="60"/>
      <c r="AK34" s="56"/>
      <c r="AL34" s="8"/>
      <c r="AM34" s="54"/>
      <c r="AN34" s="61"/>
      <c r="AO34" s="62"/>
    </row>
    <row r="35" spans="1:41" ht="15.6" hidden="1" x14ac:dyDescent="0.3">
      <c r="A35" s="8" t="s">
        <v>56</v>
      </c>
      <c r="B35" s="10"/>
      <c r="C35" s="145"/>
      <c r="D35" s="3"/>
      <c r="E35" s="146">
        <v>192961</v>
      </c>
      <c r="F35" s="8"/>
      <c r="G35" s="146">
        <v>195382</v>
      </c>
      <c r="H35" s="8"/>
      <c r="I35" s="146">
        <v>197940</v>
      </c>
      <c r="J35" s="8"/>
      <c r="K35" s="147">
        <v>200066</v>
      </c>
      <c r="L35" s="8"/>
      <c r="M35" s="147">
        <v>201549</v>
      </c>
      <c r="N35" s="8"/>
      <c r="O35" s="147">
        <v>203655</v>
      </c>
      <c r="P35" s="8"/>
      <c r="Q35" s="147">
        <v>204920</v>
      </c>
      <c r="R35" s="8"/>
      <c r="S35" s="147">
        <v>206665</v>
      </c>
      <c r="T35" s="148"/>
      <c r="U35" s="147">
        <v>209498</v>
      </c>
      <c r="V35" s="55"/>
      <c r="W35" s="149">
        <v>206950</v>
      </c>
      <c r="X35" s="57"/>
      <c r="Y35" s="150">
        <v>199187</v>
      </c>
      <c r="Z35" s="57"/>
      <c r="AA35" s="150">
        <v>199187</v>
      </c>
      <c r="AB35" s="57"/>
      <c r="AC35" s="150">
        <v>204493.41047770594</v>
      </c>
      <c r="AD35" s="57"/>
      <c r="AE35" s="150">
        <v>206075</v>
      </c>
      <c r="AF35" s="151"/>
      <c r="AG35" s="151">
        <v>206951</v>
      </c>
      <c r="AH35" s="152"/>
      <c r="AI35" s="150">
        <v>208577</v>
      </c>
      <c r="AJ35" s="60"/>
      <c r="AK35" s="149">
        <f>W35</f>
        <v>206950</v>
      </c>
      <c r="AL35" s="8"/>
      <c r="AM35" s="147">
        <v>211150</v>
      </c>
      <c r="AN35" s="61"/>
      <c r="AO35" s="153">
        <f>AM35</f>
        <v>211150</v>
      </c>
    </row>
    <row r="36" spans="1:41" hidden="1" x14ac:dyDescent="0.3">
      <c r="A36" s="8"/>
      <c r="B36" s="154"/>
      <c r="C36" s="132"/>
      <c r="D36" s="3"/>
      <c r="E36" s="28"/>
      <c r="F36" s="8"/>
      <c r="G36" s="28"/>
      <c r="H36" s="8"/>
      <c r="I36" s="28"/>
      <c r="J36" s="8"/>
      <c r="K36" s="28"/>
      <c r="L36" s="8"/>
      <c r="M36" s="28"/>
      <c r="N36" s="8"/>
      <c r="O36" s="28"/>
      <c r="P36" s="8"/>
      <c r="Q36" s="28"/>
      <c r="R36" s="8"/>
      <c r="S36" s="28"/>
      <c r="T36" s="3"/>
      <c r="U36" s="28"/>
      <c r="V36" s="55"/>
      <c r="W36" s="31"/>
      <c r="X36" s="57"/>
      <c r="Y36" s="63"/>
      <c r="Z36" s="57"/>
      <c r="AA36" s="63"/>
      <c r="AB36" s="57"/>
      <c r="AC36" s="63"/>
      <c r="AD36" s="57"/>
      <c r="AE36" s="63"/>
      <c r="AF36" s="64"/>
      <c r="AG36" s="64"/>
      <c r="AH36" s="57"/>
      <c r="AI36" s="63"/>
      <c r="AJ36" s="60"/>
      <c r="AK36" s="31"/>
      <c r="AL36" s="8"/>
      <c r="AM36" s="28"/>
      <c r="AN36" s="61"/>
      <c r="AO36" s="40"/>
    </row>
    <row r="37" spans="1:41" s="155" customFormat="1" ht="15.6" hidden="1" x14ac:dyDescent="0.3">
      <c r="A37" s="140" t="s">
        <v>57</v>
      </c>
      <c r="B37" s="141"/>
      <c r="C37" s="142"/>
      <c r="D37" s="143"/>
      <c r="E37" s="142">
        <f>+E33/E35/12</f>
        <v>2.5431076447429815E-5</v>
      </c>
      <c r="F37" s="144"/>
      <c r="G37" s="142">
        <f>+G33/G35/12</f>
        <v>1.7320830967885274E-4</v>
      </c>
      <c r="H37" s="144"/>
      <c r="I37" s="142">
        <f>+I33/I35/12</f>
        <v>6.1138844873235166E-4</v>
      </c>
      <c r="J37" s="144"/>
      <c r="K37" s="142">
        <f>+K33/K35/12</f>
        <v>1.1091419242007036E-2</v>
      </c>
      <c r="L37" s="144"/>
      <c r="M37" s="142">
        <f>+M33/M35/12</f>
        <v>1.1399313884612116E-2</v>
      </c>
      <c r="N37" s="144"/>
      <c r="O37" s="142">
        <f>+O33/O35/12</f>
        <v>2.0036972723065035E-2</v>
      </c>
      <c r="P37" s="144"/>
      <c r="Q37" s="142">
        <f>+Q33/Q35/12</f>
        <v>2.6309048746845701E-2</v>
      </c>
      <c r="R37" s="144"/>
      <c r="S37" s="142">
        <f>+S33/S35/12</f>
        <v>2.3838681310475101E-2</v>
      </c>
      <c r="T37" s="143"/>
      <c r="U37" s="142">
        <f>+U33/U35/12</f>
        <v>1.579735884284306E-2</v>
      </c>
      <c r="V37" s="144"/>
      <c r="W37" s="142">
        <f>+W33/W35/12</f>
        <v>0.10816293560113023</v>
      </c>
      <c r="X37" s="144"/>
      <c r="Y37" s="142">
        <f>+Y33/Y35/12</f>
        <v>1.7162903321346356E-3</v>
      </c>
      <c r="Z37" s="144"/>
      <c r="AA37" s="142">
        <f>+AA33/AA35/12</f>
        <v>4.7615433321113298E-3</v>
      </c>
      <c r="AB37" s="144"/>
      <c r="AC37" s="142">
        <f>+AC33/AC35/12</f>
        <v>2.1229680353398773E-2</v>
      </c>
      <c r="AD37" s="144"/>
      <c r="AE37" s="142">
        <f>+AE33/AE35/12</f>
        <v>2.027666415172542E-2</v>
      </c>
      <c r="AF37" s="143"/>
      <c r="AG37" s="143">
        <f>+AG33/AG35/12</f>
        <v>2.4691462448746562E-2</v>
      </c>
      <c r="AH37" s="144"/>
      <c r="AI37" s="142">
        <f>+AI33/AI35/12</f>
        <v>2.6995158860087184E-2</v>
      </c>
      <c r="AJ37" s="143"/>
      <c r="AK37" s="142">
        <f>+AK33/AK35/12</f>
        <v>8.8605164044353747E-3</v>
      </c>
      <c r="AL37" s="144"/>
      <c r="AM37" s="142">
        <f>+AM33/AM35/12</f>
        <v>4.0583485896351383E-3</v>
      </c>
      <c r="AN37" s="144"/>
      <c r="AO37" s="142">
        <f>+AO33/AO35/12</f>
        <v>1.2742619818135735E-2</v>
      </c>
    </row>
    <row r="38" spans="1:41" ht="15.6" x14ac:dyDescent="0.3">
      <c r="A38" s="8"/>
      <c r="B38" s="10"/>
      <c r="C38" s="156"/>
      <c r="D38" s="3"/>
      <c r="E38" s="157"/>
      <c r="F38" s="8"/>
      <c r="G38" s="157"/>
      <c r="H38" s="8"/>
      <c r="I38" s="157"/>
      <c r="J38" s="8"/>
      <c r="K38" s="157"/>
      <c r="L38" s="8"/>
      <c r="M38" s="157"/>
      <c r="N38" s="8"/>
      <c r="O38" s="157"/>
      <c r="P38" s="8"/>
      <c r="Q38" s="157"/>
      <c r="R38" s="8"/>
      <c r="S38" s="157"/>
      <c r="T38" s="158"/>
      <c r="U38" s="157"/>
      <c r="V38" s="55"/>
      <c r="W38" s="159"/>
      <c r="X38" s="57"/>
      <c r="Y38" s="160"/>
      <c r="Z38" s="57"/>
      <c r="AA38" s="160"/>
      <c r="AB38" s="57"/>
      <c r="AC38" s="160"/>
      <c r="AD38" s="57"/>
      <c r="AE38" s="160"/>
      <c r="AF38" s="161"/>
      <c r="AG38" s="161"/>
      <c r="AH38" s="162"/>
      <c r="AI38" s="160"/>
      <c r="AJ38" s="60"/>
      <c r="AK38" s="159"/>
      <c r="AL38" s="8"/>
      <c r="AM38" s="157"/>
      <c r="AN38" s="61"/>
      <c r="AO38" s="163"/>
    </row>
    <row r="39" spans="1:41" ht="15.6" x14ac:dyDescent="0.3">
      <c r="A39" s="140" t="s">
        <v>58</v>
      </c>
      <c r="B39" s="141"/>
      <c r="C39" s="142"/>
      <c r="D39" s="143"/>
      <c r="E39" s="142">
        <f>+E26-E33</f>
        <v>922.55471716603097</v>
      </c>
      <c r="F39" s="144"/>
      <c r="G39" s="142">
        <f>+G26-G33</f>
        <v>6362.2557607946374</v>
      </c>
      <c r="H39" s="144"/>
      <c r="I39" s="142">
        <f>+I26-I33</f>
        <v>22751.427153911358</v>
      </c>
      <c r="J39" s="144"/>
      <c r="K39" s="142">
        <f>+K26-K33</f>
        <v>44310.042496086055</v>
      </c>
      <c r="L39" s="144"/>
      <c r="M39" s="142">
        <f>+M26-M33</f>
        <v>64717.022389714599</v>
      </c>
      <c r="N39" s="144"/>
      <c r="O39" s="142">
        <f>+O26-O33</f>
        <v>83857.809824172087</v>
      </c>
      <c r="P39" s="144"/>
      <c r="Q39" s="142">
        <f>+Q26-Q33</f>
        <v>104107.71394361413</v>
      </c>
      <c r="R39" s="144"/>
      <c r="S39" s="142">
        <f>+S26-S33</f>
        <v>124141.45839618187</v>
      </c>
      <c r="T39" s="143"/>
      <c r="U39" s="142">
        <f>+U26-U33</f>
        <v>138621.47875347</v>
      </c>
      <c r="V39" s="144"/>
      <c r="W39" s="142">
        <f>+W26-W33</f>
        <v>589791.76343511068</v>
      </c>
      <c r="X39" s="144"/>
      <c r="Y39" s="142">
        <f>+Y26-Y33</f>
        <v>64270.191808737523</v>
      </c>
      <c r="Z39" s="144"/>
      <c r="AA39" s="142">
        <f>+AA26-AA33</f>
        <v>68639.589291666111</v>
      </c>
      <c r="AB39" s="144"/>
      <c r="AC39" s="142">
        <f>+AC26-AC33</f>
        <v>82971.714231129561</v>
      </c>
      <c r="AD39" s="144"/>
      <c r="AE39" s="142">
        <f>+AE26-AE33</f>
        <v>105010.42023256148</v>
      </c>
      <c r="AF39" s="143"/>
      <c r="AG39" s="143">
        <f>+AG26-AG33</f>
        <v>122314.43157000994</v>
      </c>
      <c r="AH39" s="144"/>
      <c r="AI39" s="142">
        <f>+AI26-AI33</f>
        <v>133383.50891735565</v>
      </c>
      <c r="AJ39" s="143"/>
      <c r="AK39" s="142">
        <f>+AK26-AK33</f>
        <v>13201.907383650472</v>
      </c>
      <c r="AL39" s="144"/>
      <c r="AM39" s="142">
        <f>+AM26-AM33</f>
        <v>140523.6829509458</v>
      </c>
      <c r="AN39" s="144"/>
      <c r="AO39" s="142">
        <f>+AO26-AO33</f>
        <v>153725.59033459629</v>
      </c>
    </row>
    <row r="40" spans="1:41" x14ac:dyDescent="0.3">
      <c r="A40" s="8"/>
      <c r="B40" s="26"/>
      <c r="C40" s="164"/>
      <c r="D40" s="3"/>
      <c r="E40" s="28"/>
      <c r="F40" s="8"/>
      <c r="G40" s="28"/>
      <c r="H40" s="8"/>
      <c r="I40" s="28"/>
      <c r="J40" s="8"/>
      <c r="K40" s="28"/>
      <c r="L40" s="8"/>
      <c r="M40" s="28"/>
      <c r="N40" s="8"/>
      <c r="O40" s="28"/>
      <c r="P40" s="8"/>
      <c r="Q40" s="28"/>
      <c r="R40" s="8"/>
      <c r="S40" s="28"/>
      <c r="T40" s="3"/>
      <c r="U40" s="28"/>
      <c r="V40" s="55"/>
      <c r="W40" s="31"/>
      <c r="X40" s="57"/>
      <c r="Y40" s="63"/>
      <c r="Z40" s="57"/>
      <c r="AA40" s="63"/>
      <c r="AB40" s="57"/>
      <c r="AC40" s="63"/>
      <c r="AD40" s="57"/>
      <c r="AE40" s="63"/>
      <c r="AF40" s="64"/>
      <c r="AG40" s="64"/>
      <c r="AH40" s="57"/>
      <c r="AI40" s="63"/>
      <c r="AJ40" s="60"/>
      <c r="AK40" s="31"/>
      <c r="AL40" s="8"/>
      <c r="AM40" s="28"/>
      <c r="AN40" s="61"/>
      <c r="AO40" s="40"/>
    </row>
    <row r="41" spans="1:41" ht="16.2" thickBot="1" x14ac:dyDescent="0.35">
      <c r="A41" s="165" t="s">
        <v>59</v>
      </c>
      <c r="B41" s="166"/>
      <c r="C41" s="167"/>
      <c r="D41" s="168"/>
      <c r="E41" s="167">
        <f>+E39/12</f>
        <v>76.879559763835914</v>
      </c>
      <c r="F41" s="165"/>
      <c r="G41" s="167">
        <f>+G39/12</f>
        <v>530.18798006621978</v>
      </c>
      <c r="H41" s="165"/>
      <c r="I41" s="167">
        <f>+I39/12</f>
        <v>1895.9522628259465</v>
      </c>
      <c r="J41" s="165"/>
      <c r="K41" s="167">
        <f>+K39/12</f>
        <v>3692.5035413405044</v>
      </c>
      <c r="L41" s="165"/>
      <c r="M41" s="167">
        <f>+M39/12</f>
        <v>5393.0851991428835</v>
      </c>
      <c r="N41" s="165"/>
      <c r="O41" s="167">
        <f>+O39/12</f>
        <v>6988.150818681007</v>
      </c>
      <c r="P41" s="165"/>
      <c r="Q41" s="167">
        <f>+Q39/12</f>
        <v>8675.6428286345108</v>
      </c>
      <c r="R41" s="165"/>
      <c r="S41" s="167">
        <f>+S39/12</f>
        <v>10345.121533015155</v>
      </c>
      <c r="T41" s="168"/>
      <c r="U41" s="167">
        <f>+U39/12</f>
        <v>11551.7898961225</v>
      </c>
      <c r="V41" s="165"/>
      <c r="W41" s="167">
        <f>+W39/12</f>
        <v>49149.313619592554</v>
      </c>
      <c r="X41" s="165"/>
      <c r="Y41" s="167">
        <f>+Y39/12</f>
        <v>5355.8493173947936</v>
      </c>
      <c r="Z41" s="165"/>
      <c r="AA41" s="167">
        <f>+AA39/12</f>
        <v>5719.9657743055095</v>
      </c>
      <c r="AB41" s="165"/>
      <c r="AC41" s="167">
        <f>+AC39/12</f>
        <v>6914.3095192607971</v>
      </c>
      <c r="AD41" s="165"/>
      <c r="AE41" s="167">
        <f>+AE39/12</f>
        <v>8750.8683527134563</v>
      </c>
      <c r="AF41" s="168"/>
      <c r="AG41" s="168">
        <f>+AG39/12</f>
        <v>10192.869297500829</v>
      </c>
      <c r="AH41" s="169"/>
      <c r="AI41" s="167">
        <f>+AI39/12</f>
        <v>11115.292409779637</v>
      </c>
      <c r="AJ41" s="166"/>
      <c r="AK41" s="167">
        <f>+AK39/12</f>
        <v>1100.1589486375394</v>
      </c>
      <c r="AL41" s="165"/>
      <c r="AM41" s="167">
        <f>+AM39/12</f>
        <v>11710.306912578817</v>
      </c>
      <c r="AN41" s="165"/>
      <c r="AO41" s="167">
        <f>+AO39/12</f>
        <v>12810.465861216357</v>
      </c>
    </row>
    <row r="42" spans="1:41" x14ac:dyDescent="0.3">
      <c r="O42" s="170"/>
    </row>
    <row r="43" spans="1:41" x14ac:dyDescent="0.3">
      <c r="J43" s="171"/>
      <c r="L43" s="172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</row>
    <row r="44" spans="1:41" x14ac:dyDescent="0.3">
      <c r="J44" s="171"/>
      <c r="L44" s="172"/>
      <c r="M44" s="126"/>
      <c r="N44" s="173"/>
      <c r="O44" s="173"/>
      <c r="P44" s="173"/>
      <c r="Q44" s="173"/>
      <c r="R44" s="173"/>
      <c r="S44" s="173"/>
      <c r="T44" s="173"/>
      <c r="U44" s="173"/>
      <c r="V44" s="173"/>
      <c r="W44" s="126"/>
    </row>
    <row r="45" spans="1:41" x14ac:dyDescent="0.3">
      <c r="L45" s="172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AC45" s="4"/>
      <c r="AD45" s="4"/>
      <c r="AE45" s="4"/>
      <c r="AK45" s="4"/>
    </row>
    <row r="46" spans="1:41" ht="15.6" x14ac:dyDescent="0.3">
      <c r="J46" s="1"/>
      <c r="L46" s="172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AH46" s="4"/>
    </row>
    <row r="47" spans="1:41" ht="15.6" x14ac:dyDescent="0.3">
      <c r="J47" s="174"/>
      <c r="L47" s="172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75"/>
    </row>
    <row r="48" spans="1:41" x14ac:dyDescent="0.3">
      <c r="J48" s="171"/>
      <c r="L48" s="172"/>
      <c r="M48" s="126"/>
      <c r="N48" s="173"/>
      <c r="O48" s="173"/>
      <c r="P48" s="173"/>
      <c r="Q48" s="173"/>
      <c r="R48" s="173"/>
      <c r="S48" s="173"/>
      <c r="T48" s="173"/>
      <c r="U48" s="173"/>
      <c r="V48" s="173"/>
      <c r="W48" s="126"/>
      <c r="X48" s="175"/>
    </row>
    <row r="49" spans="10:24" x14ac:dyDescent="0.3">
      <c r="J49" s="171"/>
      <c r="L49" s="172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73"/>
      <c r="X49" s="175"/>
    </row>
    <row r="50" spans="10:24" x14ac:dyDescent="0.3">
      <c r="L50" s="172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</row>
    <row r="51" spans="10:24" x14ac:dyDescent="0.3">
      <c r="L51" s="172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6"/>
      <c r="X51" s="175"/>
    </row>
    <row r="52" spans="10:24" ht="15.6" x14ac:dyDescent="0.3">
      <c r="J52" s="1"/>
      <c r="L52" s="172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</row>
    <row r="53" spans="10:24" x14ac:dyDescent="0.3">
      <c r="J53" s="171"/>
      <c r="L53" s="172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</row>
    <row r="54" spans="10:24" x14ac:dyDescent="0.3">
      <c r="J54" s="171"/>
      <c r="L54" s="172"/>
      <c r="M54" s="126"/>
      <c r="N54" s="173"/>
      <c r="O54" s="173"/>
      <c r="P54" s="173"/>
      <c r="Q54" s="173"/>
      <c r="R54" s="173"/>
      <c r="S54" s="173"/>
      <c r="T54" s="173"/>
      <c r="U54" s="173"/>
      <c r="V54" s="173"/>
      <c r="W54" s="126"/>
    </row>
    <row r="55" spans="10:24" x14ac:dyDescent="0.3">
      <c r="J55" s="171"/>
      <c r="L55" s="172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</row>
    <row r="56" spans="10:24" x14ac:dyDescent="0.3">
      <c r="L56" s="170"/>
    </row>
    <row r="57" spans="10:24" ht="15.6" x14ac:dyDescent="0.3">
      <c r="J57" s="176"/>
      <c r="L57" s="170"/>
      <c r="N57" s="175"/>
    </row>
    <row r="58" spans="10:24" x14ac:dyDescent="0.3">
      <c r="L58" s="170"/>
      <c r="N58" s="175"/>
      <c r="O58" s="175"/>
      <c r="P58" s="175"/>
      <c r="Q58" s="175"/>
      <c r="R58" s="175"/>
      <c r="S58" s="175"/>
      <c r="T58" s="175"/>
      <c r="U58" s="175"/>
    </row>
    <row r="59" spans="10:24" x14ac:dyDescent="0.3">
      <c r="N59" s="175"/>
      <c r="O59" s="175"/>
      <c r="P59" s="175"/>
      <c r="Q59" s="175"/>
      <c r="R59" s="175"/>
      <c r="S59" s="175"/>
      <c r="T59" s="175"/>
      <c r="U59" s="175"/>
      <c r="V59" s="175"/>
    </row>
    <row r="60" spans="10:24" x14ac:dyDescent="0.3">
      <c r="L60" s="170"/>
      <c r="O60" s="175"/>
      <c r="P60" s="175"/>
      <c r="Q60" s="175"/>
      <c r="R60" s="175"/>
      <c r="S60" s="175"/>
      <c r="T60" s="175"/>
      <c r="U60" s="175"/>
    </row>
    <row r="61" spans="10:24" x14ac:dyDescent="0.3">
      <c r="L61" s="170"/>
      <c r="O61" s="175"/>
      <c r="P61" s="175"/>
      <c r="Q61" s="175"/>
      <c r="R61" s="175"/>
      <c r="S61" s="175"/>
      <c r="T61" s="175"/>
      <c r="U61" s="175"/>
    </row>
    <row r="62" spans="10:24" x14ac:dyDescent="0.3">
      <c r="L62" s="170"/>
      <c r="O62" s="175"/>
      <c r="P62" s="175"/>
      <c r="Q62" s="175"/>
      <c r="R62" s="175"/>
      <c r="S62" s="175"/>
      <c r="T62" s="175"/>
      <c r="U62" s="175"/>
    </row>
    <row r="63" spans="10:24" x14ac:dyDescent="0.3">
      <c r="L63" s="170"/>
    </row>
    <row r="64" spans="10:24" x14ac:dyDescent="0.3">
      <c r="L64" s="170"/>
    </row>
    <row r="65" spans="10:22" x14ac:dyDescent="0.3">
      <c r="L65" s="170"/>
    </row>
    <row r="66" spans="10:22" x14ac:dyDescent="0.3">
      <c r="L66" s="170"/>
    </row>
    <row r="67" spans="10:22" ht="15.6" x14ac:dyDescent="0.3">
      <c r="J67" s="1"/>
      <c r="L67" s="170"/>
    </row>
    <row r="68" spans="10:22" x14ac:dyDescent="0.3">
      <c r="L68" s="170"/>
    </row>
    <row r="69" spans="10:22" ht="15.6" x14ac:dyDescent="0.3">
      <c r="J69" s="1"/>
      <c r="L69" s="170"/>
    </row>
    <row r="70" spans="10:22" x14ac:dyDescent="0.3">
      <c r="J70" s="171"/>
      <c r="L70" s="170"/>
    </row>
    <row r="71" spans="10:22" x14ac:dyDescent="0.3">
      <c r="J71" s="171"/>
      <c r="L71" s="170"/>
      <c r="N71" s="175"/>
      <c r="O71" s="175"/>
      <c r="P71" s="175"/>
      <c r="Q71" s="175"/>
      <c r="R71" s="175"/>
      <c r="S71" s="175"/>
      <c r="T71" s="175"/>
      <c r="U71" s="175"/>
      <c r="V71" s="175"/>
    </row>
    <row r="72" spans="10:22" x14ac:dyDescent="0.3">
      <c r="L72" s="170"/>
    </row>
    <row r="73" spans="10:22" ht="15.6" x14ac:dyDescent="0.3">
      <c r="J73" s="1"/>
      <c r="L73" s="170"/>
    </row>
    <row r="74" spans="10:22" ht="15.6" x14ac:dyDescent="0.3">
      <c r="J74" s="174"/>
      <c r="L74" s="170"/>
    </row>
    <row r="75" spans="10:22" x14ac:dyDescent="0.3">
      <c r="J75" s="171"/>
      <c r="L75" s="170"/>
      <c r="N75" s="175"/>
      <c r="O75" s="175"/>
      <c r="P75" s="175"/>
      <c r="Q75" s="175"/>
      <c r="R75" s="175"/>
      <c r="S75" s="175"/>
      <c r="T75" s="175"/>
      <c r="U75" s="175"/>
      <c r="V75" s="175"/>
    </row>
    <row r="76" spans="10:22" x14ac:dyDescent="0.3">
      <c r="J76" s="171"/>
      <c r="L76" s="170"/>
      <c r="N76" s="175"/>
    </row>
    <row r="77" spans="10:22" x14ac:dyDescent="0.3">
      <c r="L77" s="170"/>
    </row>
    <row r="78" spans="10:22" x14ac:dyDescent="0.3">
      <c r="L78" s="170"/>
    </row>
    <row r="79" spans="10:22" ht="15.6" x14ac:dyDescent="0.3">
      <c r="J79" s="1"/>
      <c r="L79" s="170"/>
    </row>
    <row r="80" spans="10:22" ht="15.6" x14ac:dyDescent="0.3">
      <c r="J80" s="174"/>
      <c r="L80" s="170"/>
    </row>
    <row r="81" spans="10:22" x14ac:dyDescent="0.3">
      <c r="J81" s="171"/>
      <c r="L81" s="170"/>
      <c r="N81" s="175"/>
      <c r="O81" s="175"/>
      <c r="P81" s="175"/>
      <c r="Q81" s="175"/>
      <c r="R81" s="175"/>
      <c r="S81" s="175"/>
      <c r="T81" s="175"/>
      <c r="U81" s="175"/>
      <c r="V81" s="175"/>
    </row>
    <row r="82" spans="10:22" x14ac:dyDescent="0.3">
      <c r="J82" s="171"/>
      <c r="L82" s="170"/>
    </row>
    <row r="83" spans="10:22" x14ac:dyDescent="0.3">
      <c r="J83" s="171"/>
      <c r="L83" s="170"/>
      <c r="N83" s="175"/>
    </row>
  </sheetData>
  <mergeCells count="57">
    <mergeCell ref="AF4:AG4"/>
    <mergeCell ref="AH4:AI4"/>
    <mergeCell ref="AD5:AE5"/>
    <mergeCell ref="X4:Y4"/>
    <mergeCell ref="Z4:AA4"/>
    <mergeCell ref="AB4:AC4"/>
    <mergeCell ref="AD4:AE4"/>
    <mergeCell ref="N5:O5"/>
    <mergeCell ref="V5:W5"/>
    <mergeCell ref="X5:Y5"/>
    <mergeCell ref="Z5:AA5"/>
    <mergeCell ref="AB5:AC5"/>
    <mergeCell ref="B6:C6"/>
    <mergeCell ref="D6:E6"/>
    <mergeCell ref="F6:G6"/>
    <mergeCell ref="H6:I6"/>
    <mergeCell ref="J6:K6"/>
    <mergeCell ref="AF5:AG5"/>
    <mergeCell ref="AH5:AI5"/>
    <mergeCell ref="AJ5:AK5"/>
    <mergeCell ref="AL5:AM5"/>
    <mergeCell ref="AN5:AO5"/>
    <mergeCell ref="AH6:AI6"/>
    <mergeCell ref="L6:M6"/>
    <mergeCell ref="N6:O6"/>
    <mergeCell ref="P6:Q6"/>
    <mergeCell ref="R6:S6"/>
    <mergeCell ref="T6:U6"/>
    <mergeCell ref="V6:W6"/>
    <mergeCell ref="Z28:AA28"/>
    <mergeCell ref="AJ6:AK6"/>
    <mergeCell ref="AL6:AM6"/>
    <mergeCell ref="AN6:AO6"/>
    <mergeCell ref="B28:C28"/>
    <mergeCell ref="D28:E28"/>
    <mergeCell ref="F28:G28"/>
    <mergeCell ref="H28:I28"/>
    <mergeCell ref="J28:K28"/>
    <mergeCell ref="L28:M28"/>
    <mergeCell ref="N28:O28"/>
    <mergeCell ref="X6:Y6"/>
    <mergeCell ref="Z6:AA6"/>
    <mergeCell ref="AB6:AC6"/>
    <mergeCell ref="AD6:AE6"/>
    <mergeCell ref="AF6:AG6"/>
    <mergeCell ref="P28:Q28"/>
    <mergeCell ref="R28:S28"/>
    <mergeCell ref="T28:U28"/>
    <mergeCell ref="V28:W28"/>
    <mergeCell ref="X28:Y28"/>
    <mergeCell ref="AN28:AO28"/>
    <mergeCell ref="AB28:AC28"/>
    <mergeCell ref="AD28:AE28"/>
    <mergeCell ref="AF28:AG28"/>
    <mergeCell ref="AH28:AI28"/>
    <mergeCell ref="AJ28:AK28"/>
    <mergeCell ref="AL28:AM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25"/>
  <sheetViews>
    <sheetView workbookViewId="0">
      <selection sqref="A1:XFD1048576"/>
    </sheetView>
  </sheetViews>
  <sheetFormatPr defaultRowHeight="14.4" outlineLevelRow="1" x14ac:dyDescent="0.3"/>
  <cols>
    <col min="1" max="1" width="31.5546875" style="180" customWidth="1"/>
    <col min="2" max="2" width="20.44140625" style="186" hidden="1" customWidth="1"/>
    <col min="3" max="3" width="14.5546875" style="180" bestFit="1" customWidth="1"/>
    <col min="4" max="4" width="17.44140625" style="180" bestFit="1" customWidth="1"/>
    <col min="5" max="5" width="16" style="180" bestFit="1" customWidth="1"/>
    <col min="6" max="6" width="15.6640625" style="180" customWidth="1"/>
    <col min="7" max="7" width="14.6640625" style="180" customWidth="1"/>
    <col min="8" max="8" width="15.5546875" style="180" bestFit="1" customWidth="1"/>
    <col min="9" max="9" width="17.44140625" style="180" bestFit="1" customWidth="1"/>
    <col min="10" max="10" width="14.88671875" style="180" customWidth="1"/>
    <col min="11" max="11" width="14.88671875" style="180" bestFit="1" customWidth="1"/>
    <col min="12" max="12" width="15.33203125" style="180" bestFit="1" customWidth="1"/>
    <col min="13" max="13" width="16" style="180" bestFit="1" customWidth="1"/>
    <col min="14" max="14" width="17.44140625" style="180" bestFit="1" customWidth="1"/>
    <col min="15" max="15" width="16.88671875" style="180" customWidth="1"/>
    <col min="16" max="16" width="14.88671875" style="180" customWidth="1"/>
    <col min="17" max="17" width="14.109375" style="180" customWidth="1"/>
    <col min="18" max="256" width="9.109375" style="180"/>
    <col min="257" max="257" width="31.5546875" style="180" customWidth="1"/>
    <col min="258" max="258" width="0" style="180" hidden="1" customWidth="1"/>
    <col min="259" max="259" width="14.5546875" style="180" bestFit="1" customWidth="1"/>
    <col min="260" max="260" width="17.44140625" style="180" bestFit="1" customWidth="1"/>
    <col min="261" max="261" width="16" style="180" bestFit="1" customWidth="1"/>
    <col min="262" max="262" width="15.6640625" style="180" customWidth="1"/>
    <col min="263" max="263" width="14.6640625" style="180" customWidth="1"/>
    <col min="264" max="264" width="15.5546875" style="180" bestFit="1" customWidth="1"/>
    <col min="265" max="265" width="17.44140625" style="180" bestFit="1" customWidth="1"/>
    <col min="266" max="266" width="14.88671875" style="180" customWidth="1"/>
    <col min="267" max="267" width="14.88671875" style="180" bestFit="1" customWidth="1"/>
    <col min="268" max="268" width="15.33203125" style="180" bestFit="1" customWidth="1"/>
    <col min="269" max="269" width="16" style="180" bestFit="1" customWidth="1"/>
    <col min="270" max="270" width="17.44140625" style="180" bestFit="1" customWidth="1"/>
    <col min="271" max="271" width="16.88671875" style="180" customWidth="1"/>
    <col min="272" max="272" width="14.88671875" style="180" customWidth="1"/>
    <col min="273" max="273" width="14.109375" style="180" customWidth="1"/>
    <col min="274" max="512" width="9.109375" style="180"/>
    <col min="513" max="513" width="31.5546875" style="180" customWidth="1"/>
    <col min="514" max="514" width="0" style="180" hidden="1" customWidth="1"/>
    <col min="515" max="515" width="14.5546875" style="180" bestFit="1" customWidth="1"/>
    <col min="516" max="516" width="17.44140625" style="180" bestFit="1" customWidth="1"/>
    <col min="517" max="517" width="16" style="180" bestFit="1" customWidth="1"/>
    <col min="518" max="518" width="15.6640625" style="180" customWidth="1"/>
    <col min="519" max="519" width="14.6640625" style="180" customWidth="1"/>
    <col min="520" max="520" width="15.5546875" style="180" bestFit="1" customWidth="1"/>
    <col min="521" max="521" width="17.44140625" style="180" bestFit="1" customWidth="1"/>
    <col min="522" max="522" width="14.88671875" style="180" customWidth="1"/>
    <col min="523" max="523" width="14.88671875" style="180" bestFit="1" customWidth="1"/>
    <col min="524" max="524" width="15.33203125" style="180" bestFit="1" customWidth="1"/>
    <col min="525" max="525" width="16" style="180" bestFit="1" customWidth="1"/>
    <col min="526" max="526" width="17.44140625" style="180" bestFit="1" customWidth="1"/>
    <col min="527" max="527" width="16.88671875" style="180" customWidth="1"/>
    <col min="528" max="528" width="14.88671875" style="180" customWidth="1"/>
    <col min="529" max="529" width="14.109375" style="180" customWidth="1"/>
    <col min="530" max="768" width="9.109375" style="180"/>
    <col min="769" max="769" width="31.5546875" style="180" customWidth="1"/>
    <col min="770" max="770" width="0" style="180" hidden="1" customWidth="1"/>
    <col min="771" max="771" width="14.5546875" style="180" bestFit="1" customWidth="1"/>
    <col min="772" max="772" width="17.44140625" style="180" bestFit="1" customWidth="1"/>
    <col min="773" max="773" width="16" style="180" bestFit="1" customWidth="1"/>
    <col min="774" max="774" width="15.6640625" style="180" customWidth="1"/>
    <col min="775" max="775" width="14.6640625" style="180" customWidth="1"/>
    <col min="776" max="776" width="15.5546875" style="180" bestFit="1" customWidth="1"/>
    <col min="777" max="777" width="17.44140625" style="180" bestFit="1" customWidth="1"/>
    <col min="778" max="778" width="14.88671875" style="180" customWidth="1"/>
    <col min="779" max="779" width="14.88671875" style="180" bestFit="1" customWidth="1"/>
    <col min="780" max="780" width="15.33203125" style="180" bestFit="1" customWidth="1"/>
    <col min="781" max="781" width="16" style="180" bestFit="1" customWidth="1"/>
    <col min="782" max="782" width="17.44140625" style="180" bestFit="1" customWidth="1"/>
    <col min="783" max="783" width="16.88671875" style="180" customWidth="1"/>
    <col min="784" max="784" width="14.88671875" style="180" customWidth="1"/>
    <col min="785" max="785" width="14.109375" style="180" customWidth="1"/>
    <col min="786" max="1024" width="9.109375" style="180"/>
    <col min="1025" max="1025" width="31.5546875" style="180" customWidth="1"/>
    <col min="1026" max="1026" width="0" style="180" hidden="1" customWidth="1"/>
    <col min="1027" max="1027" width="14.5546875" style="180" bestFit="1" customWidth="1"/>
    <col min="1028" max="1028" width="17.44140625" style="180" bestFit="1" customWidth="1"/>
    <col min="1029" max="1029" width="16" style="180" bestFit="1" customWidth="1"/>
    <col min="1030" max="1030" width="15.6640625" style="180" customWidth="1"/>
    <col min="1031" max="1031" width="14.6640625" style="180" customWidth="1"/>
    <col min="1032" max="1032" width="15.5546875" style="180" bestFit="1" customWidth="1"/>
    <col min="1033" max="1033" width="17.44140625" style="180" bestFit="1" customWidth="1"/>
    <col min="1034" max="1034" width="14.88671875" style="180" customWidth="1"/>
    <col min="1035" max="1035" width="14.88671875" style="180" bestFit="1" customWidth="1"/>
    <col min="1036" max="1036" width="15.33203125" style="180" bestFit="1" customWidth="1"/>
    <col min="1037" max="1037" width="16" style="180" bestFit="1" customWidth="1"/>
    <col min="1038" max="1038" width="17.44140625" style="180" bestFit="1" customWidth="1"/>
    <col min="1039" max="1039" width="16.88671875" style="180" customWidth="1"/>
    <col min="1040" max="1040" width="14.88671875" style="180" customWidth="1"/>
    <col min="1041" max="1041" width="14.109375" style="180" customWidth="1"/>
    <col min="1042" max="1280" width="9.109375" style="180"/>
    <col min="1281" max="1281" width="31.5546875" style="180" customWidth="1"/>
    <col min="1282" max="1282" width="0" style="180" hidden="1" customWidth="1"/>
    <col min="1283" max="1283" width="14.5546875" style="180" bestFit="1" customWidth="1"/>
    <col min="1284" max="1284" width="17.44140625" style="180" bestFit="1" customWidth="1"/>
    <col min="1285" max="1285" width="16" style="180" bestFit="1" customWidth="1"/>
    <col min="1286" max="1286" width="15.6640625" style="180" customWidth="1"/>
    <col min="1287" max="1287" width="14.6640625" style="180" customWidth="1"/>
    <col min="1288" max="1288" width="15.5546875" style="180" bestFit="1" customWidth="1"/>
    <col min="1289" max="1289" width="17.44140625" style="180" bestFit="1" customWidth="1"/>
    <col min="1290" max="1290" width="14.88671875" style="180" customWidth="1"/>
    <col min="1291" max="1291" width="14.88671875" style="180" bestFit="1" customWidth="1"/>
    <col min="1292" max="1292" width="15.33203125" style="180" bestFit="1" customWidth="1"/>
    <col min="1293" max="1293" width="16" style="180" bestFit="1" customWidth="1"/>
    <col min="1294" max="1294" width="17.44140625" style="180" bestFit="1" customWidth="1"/>
    <col min="1295" max="1295" width="16.88671875" style="180" customWidth="1"/>
    <col min="1296" max="1296" width="14.88671875" style="180" customWidth="1"/>
    <col min="1297" max="1297" width="14.109375" style="180" customWidth="1"/>
    <col min="1298" max="1536" width="9.109375" style="180"/>
    <col min="1537" max="1537" width="31.5546875" style="180" customWidth="1"/>
    <col min="1538" max="1538" width="0" style="180" hidden="1" customWidth="1"/>
    <col min="1539" max="1539" width="14.5546875" style="180" bestFit="1" customWidth="1"/>
    <col min="1540" max="1540" width="17.44140625" style="180" bestFit="1" customWidth="1"/>
    <col min="1541" max="1541" width="16" style="180" bestFit="1" customWidth="1"/>
    <col min="1542" max="1542" width="15.6640625" style="180" customWidth="1"/>
    <col min="1543" max="1543" width="14.6640625" style="180" customWidth="1"/>
    <col min="1544" max="1544" width="15.5546875" style="180" bestFit="1" customWidth="1"/>
    <col min="1545" max="1545" width="17.44140625" style="180" bestFit="1" customWidth="1"/>
    <col min="1546" max="1546" width="14.88671875" style="180" customWidth="1"/>
    <col min="1547" max="1547" width="14.88671875" style="180" bestFit="1" customWidth="1"/>
    <col min="1548" max="1548" width="15.33203125" style="180" bestFit="1" customWidth="1"/>
    <col min="1549" max="1549" width="16" style="180" bestFit="1" customWidth="1"/>
    <col min="1550" max="1550" width="17.44140625" style="180" bestFit="1" customWidth="1"/>
    <col min="1551" max="1551" width="16.88671875" style="180" customWidth="1"/>
    <col min="1552" max="1552" width="14.88671875" style="180" customWidth="1"/>
    <col min="1553" max="1553" width="14.109375" style="180" customWidth="1"/>
    <col min="1554" max="1792" width="9.109375" style="180"/>
    <col min="1793" max="1793" width="31.5546875" style="180" customWidth="1"/>
    <col min="1794" max="1794" width="0" style="180" hidden="1" customWidth="1"/>
    <col min="1795" max="1795" width="14.5546875" style="180" bestFit="1" customWidth="1"/>
    <col min="1796" max="1796" width="17.44140625" style="180" bestFit="1" customWidth="1"/>
    <col min="1797" max="1797" width="16" style="180" bestFit="1" customWidth="1"/>
    <col min="1798" max="1798" width="15.6640625" style="180" customWidth="1"/>
    <col min="1799" max="1799" width="14.6640625" style="180" customWidth="1"/>
    <col min="1800" max="1800" width="15.5546875" style="180" bestFit="1" customWidth="1"/>
    <col min="1801" max="1801" width="17.44140625" style="180" bestFit="1" customWidth="1"/>
    <col min="1802" max="1802" width="14.88671875" style="180" customWidth="1"/>
    <col min="1803" max="1803" width="14.88671875" style="180" bestFit="1" customWidth="1"/>
    <col min="1804" max="1804" width="15.33203125" style="180" bestFit="1" customWidth="1"/>
    <col min="1805" max="1805" width="16" style="180" bestFit="1" customWidth="1"/>
    <col min="1806" max="1806" width="17.44140625" style="180" bestFit="1" customWidth="1"/>
    <col min="1807" max="1807" width="16.88671875" style="180" customWidth="1"/>
    <col min="1808" max="1808" width="14.88671875" style="180" customWidth="1"/>
    <col min="1809" max="1809" width="14.109375" style="180" customWidth="1"/>
    <col min="1810" max="2048" width="9.109375" style="180"/>
    <col min="2049" max="2049" width="31.5546875" style="180" customWidth="1"/>
    <col min="2050" max="2050" width="0" style="180" hidden="1" customWidth="1"/>
    <col min="2051" max="2051" width="14.5546875" style="180" bestFit="1" customWidth="1"/>
    <col min="2052" max="2052" width="17.44140625" style="180" bestFit="1" customWidth="1"/>
    <col min="2053" max="2053" width="16" style="180" bestFit="1" customWidth="1"/>
    <col min="2054" max="2054" width="15.6640625" style="180" customWidth="1"/>
    <col min="2055" max="2055" width="14.6640625" style="180" customWidth="1"/>
    <col min="2056" max="2056" width="15.5546875" style="180" bestFit="1" customWidth="1"/>
    <col min="2057" max="2057" width="17.44140625" style="180" bestFit="1" customWidth="1"/>
    <col min="2058" max="2058" width="14.88671875" style="180" customWidth="1"/>
    <col min="2059" max="2059" width="14.88671875" style="180" bestFit="1" customWidth="1"/>
    <col min="2060" max="2060" width="15.33203125" style="180" bestFit="1" customWidth="1"/>
    <col min="2061" max="2061" width="16" style="180" bestFit="1" customWidth="1"/>
    <col min="2062" max="2062" width="17.44140625" style="180" bestFit="1" customWidth="1"/>
    <col min="2063" max="2063" width="16.88671875" style="180" customWidth="1"/>
    <col min="2064" max="2064" width="14.88671875" style="180" customWidth="1"/>
    <col min="2065" max="2065" width="14.109375" style="180" customWidth="1"/>
    <col min="2066" max="2304" width="9.109375" style="180"/>
    <col min="2305" max="2305" width="31.5546875" style="180" customWidth="1"/>
    <col min="2306" max="2306" width="0" style="180" hidden="1" customWidth="1"/>
    <col min="2307" max="2307" width="14.5546875" style="180" bestFit="1" customWidth="1"/>
    <col min="2308" max="2308" width="17.44140625" style="180" bestFit="1" customWidth="1"/>
    <col min="2309" max="2309" width="16" style="180" bestFit="1" customWidth="1"/>
    <col min="2310" max="2310" width="15.6640625" style="180" customWidth="1"/>
    <col min="2311" max="2311" width="14.6640625" style="180" customWidth="1"/>
    <col min="2312" max="2312" width="15.5546875" style="180" bestFit="1" customWidth="1"/>
    <col min="2313" max="2313" width="17.44140625" style="180" bestFit="1" customWidth="1"/>
    <col min="2314" max="2314" width="14.88671875" style="180" customWidth="1"/>
    <col min="2315" max="2315" width="14.88671875" style="180" bestFit="1" customWidth="1"/>
    <col min="2316" max="2316" width="15.33203125" style="180" bestFit="1" customWidth="1"/>
    <col min="2317" max="2317" width="16" style="180" bestFit="1" customWidth="1"/>
    <col min="2318" max="2318" width="17.44140625" style="180" bestFit="1" customWidth="1"/>
    <col min="2319" max="2319" width="16.88671875" style="180" customWidth="1"/>
    <col min="2320" max="2320" width="14.88671875" style="180" customWidth="1"/>
    <col min="2321" max="2321" width="14.109375" style="180" customWidth="1"/>
    <col min="2322" max="2560" width="9.109375" style="180"/>
    <col min="2561" max="2561" width="31.5546875" style="180" customWidth="1"/>
    <col min="2562" max="2562" width="0" style="180" hidden="1" customWidth="1"/>
    <col min="2563" max="2563" width="14.5546875" style="180" bestFit="1" customWidth="1"/>
    <col min="2564" max="2564" width="17.44140625" style="180" bestFit="1" customWidth="1"/>
    <col min="2565" max="2565" width="16" style="180" bestFit="1" customWidth="1"/>
    <col min="2566" max="2566" width="15.6640625" style="180" customWidth="1"/>
    <col min="2567" max="2567" width="14.6640625" style="180" customWidth="1"/>
    <col min="2568" max="2568" width="15.5546875" style="180" bestFit="1" customWidth="1"/>
    <col min="2569" max="2569" width="17.44140625" style="180" bestFit="1" customWidth="1"/>
    <col min="2570" max="2570" width="14.88671875" style="180" customWidth="1"/>
    <col min="2571" max="2571" width="14.88671875" style="180" bestFit="1" customWidth="1"/>
    <col min="2572" max="2572" width="15.33203125" style="180" bestFit="1" customWidth="1"/>
    <col min="2573" max="2573" width="16" style="180" bestFit="1" customWidth="1"/>
    <col min="2574" max="2574" width="17.44140625" style="180" bestFit="1" customWidth="1"/>
    <col min="2575" max="2575" width="16.88671875" style="180" customWidth="1"/>
    <col min="2576" max="2576" width="14.88671875" style="180" customWidth="1"/>
    <col min="2577" max="2577" width="14.109375" style="180" customWidth="1"/>
    <col min="2578" max="2816" width="9.109375" style="180"/>
    <col min="2817" max="2817" width="31.5546875" style="180" customWidth="1"/>
    <col min="2818" max="2818" width="0" style="180" hidden="1" customWidth="1"/>
    <col min="2819" max="2819" width="14.5546875" style="180" bestFit="1" customWidth="1"/>
    <col min="2820" max="2820" width="17.44140625" style="180" bestFit="1" customWidth="1"/>
    <col min="2821" max="2821" width="16" style="180" bestFit="1" customWidth="1"/>
    <col min="2822" max="2822" width="15.6640625" style="180" customWidth="1"/>
    <col min="2823" max="2823" width="14.6640625" style="180" customWidth="1"/>
    <col min="2824" max="2824" width="15.5546875" style="180" bestFit="1" customWidth="1"/>
    <col min="2825" max="2825" width="17.44140625" style="180" bestFit="1" customWidth="1"/>
    <col min="2826" max="2826" width="14.88671875" style="180" customWidth="1"/>
    <col min="2827" max="2827" width="14.88671875" style="180" bestFit="1" customWidth="1"/>
    <col min="2828" max="2828" width="15.33203125" style="180" bestFit="1" customWidth="1"/>
    <col min="2829" max="2829" width="16" style="180" bestFit="1" customWidth="1"/>
    <col min="2830" max="2830" width="17.44140625" style="180" bestFit="1" customWidth="1"/>
    <col min="2831" max="2831" width="16.88671875" style="180" customWidth="1"/>
    <col min="2832" max="2832" width="14.88671875" style="180" customWidth="1"/>
    <col min="2833" max="2833" width="14.109375" style="180" customWidth="1"/>
    <col min="2834" max="3072" width="9.109375" style="180"/>
    <col min="3073" max="3073" width="31.5546875" style="180" customWidth="1"/>
    <col min="3074" max="3074" width="0" style="180" hidden="1" customWidth="1"/>
    <col min="3075" max="3075" width="14.5546875" style="180" bestFit="1" customWidth="1"/>
    <col min="3076" max="3076" width="17.44140625" style="180" bestFit="1" customWidth="1"/>
    <col min="3077" max="3077" width="16" style="180" bestFit="1" customWidth="1"/>
    <col min="3078" max="3078" width="15.6640625" style="180" customWidth="1"/>
    <col min="3079" max="3079" width="14.6640625" style="180" customWidth="1"/>
    <col min="3080" max="3080" width="15.5546875" style="180" bestFit="1" customWidth="1"/>
    <col min="3081" max="3081" width="17.44140625" style="180" bestFit="1" customWidth="1"/>
    <col min="3082" max="3082" width="14.88671875" style="180" customWidth="1"/>
    <col min="3083" max="3083" width="14.88671875" style="180" bestFit="1" customWidth="1"/>
    <col min="3084" max="3084" width="15.33203125" style="180" bestFit="1" customWidth="1"/>
    <col min="3085" max="3085" width="16" style="180" bestFit="1" customWidth="1"/>
    <col min="3086" max="3086" width="17.44140625" style="180" bestFit="1" customWidth="1"/>
    <col min="3087" max="3087" width="16.88671875" style="180" customWidth="1"/>
    <col min="3088" max="3088" width="14.88671875" style="180" customWidth="1"/>
    <col min="3089" max="3089" width="14.109375" style="180" customWidth="1"/>
    <col min="3090" max="3328" width="9.109375" style="180"/>
    <col min="3329" max="3329" width="31.5546875" style="180" customWidth="1"/>
    <col min="3330" max="3330" width="0" style="180" hidden="1" customWidth="1"/>
    <col min="3331" max="3331" width="14.5546875" style="180" bestFit="1" customWidth="1"/>
    <col min="3332" max="3332" width="17.44140625" style="180" bestFit="1" customWidth="1"/>
    <col min="3333" max="3333" width="16" style="180" bestFit="1" customWidth="1"/>
    <col min="3334" max="3334" width="15.6640625" style="180" customWidth="1"/>
    <col min="3335" max="3335" width="14.6640625" style="180" customWidth="1"/>
    <col min="3336" max="3336" width="15.5546875" style="180" bestFit="1" customWidth="1"/>
    <col min="3337" max="3337" width="17.44140625" style="180" bestFit="1" customWidth="1"/>
    <col min="3338" max="3338" width="14.88671875" style="180" customWidth="1"/>
    <col min="3339" max="3339" width="14.88671875" style="180" bestFit="1" customWidth="1"/>
    <col min="3340" max="3340" width="15.33203125" style="180" bestFit="1" customWidth="1"/>
    <col min="3341" max="3341" width="16" style="180" bestFit="1" customWidth="1"/>
    <col min="3342" max="3342" width="17.44140625" style="180" bestFit="1" customWidth="1"/>
    <col min="3343" max="3343" width="16.88671875" style="180" customWidth="1"/>
    <col min="3344" max="3344" width="14.88671875" style="180" customWidth="1"/>
    <col min="3345" max="3345" width="14.109375" style="180" customWidth="1"/>
    <col min="3346" max="3584" width="9.109375" style="180"/>
    <col min="3585" max="3585" width="31.5546875" style="180" customWidth="1"/>
    <col min="3586" max="3586" width="0" style="180" hidden="1" customWidth="1"/>
    <col min="3587" max="3587" width="14.5546875" style="180" bestFit="1" customWidth="1"/>
    <col min="3588" max="3588" width="17.44140625" style="180" bestFit="1" customWidth="1"/>
    <col min="3589" max="3589" width="16" style="180" bestFit="1" customWidth="1"/>
    <col min="3590" max="3590" width="15.6640625" style="180" customWidth="1"/>
    <col min="3591" max="3591" width="14.6640625" style="180" customWidth="1"/>
    <col min="3592" max="3592" width="15.5546875" style="180" bestFit="1" customWidth="1"/>
    <col min="3593" max="3593" width="17.44140625" style="180" bestFit="1" customWidth="1"/>
    <col min="3594" max="3594" width="14.88671875" style="180" customWidth="1"/>
    <col min="3595" max="3595" width="14.88671875" style="180" bestFit="1" customWidth="1"/>
    <col min="3596" max="3596" width="15.33203125" style="180" bestFit="1" customWidth="1"/>
    <col min="3597" max="3597" width="16" style="180" bestFit="1" customWidth="1"/>
    <col min="3598" max="3598" width="17.44140625" style="180" bestFit="1" customWidth="1"/>
    <col min="3599" max="3599" width="16.88671875" style="180" customWidth="1"/>
    <col min="3600" max="3600" width="14.88671875" style="180" customWidth="1"/>
    <col min="3601" max="3601" width="14.109375" style="180" customWidth="1"/>
    <col min="3602" max="3840" width="9.109375" style="180"/>
    <col min="3841" max="3841" width="31.5546875" style="180" customWidth="1"/>
    <col min="3842" max="3842" width="0" style="180" hidden="1" customWidth="1"/>
    <col min="3843" max="3843" width="14.5546875" style="180" bestFit="1" customWidth="1"/>
    <col min="3844" max="3844" width="17.44140625" style="180" bestFit="1" customWidth="1"/>
    <col min="3845" max="3845" width="16" style="180" bestFit="1" customWidth="1"/>
    <col min="3846" max="3846" width="15.6640625" style="180" customWidth="1"/>
    <col min="3847" max="3847" width="14.6640625" style="180" customWidth="1"/>
    <col min="3848" max="3848" width="15.5546875" style="180" bestFit="1" customWidth="1"/>
    <col min="3849" max="3849" width="17.44140625" style="180" bestFit="1" customWidth="1"/>
    <col min="3850" max="3850" width="14.88671875" style="180" customWidth="1"/>
    <col min="3851" max="3851" width="14.88671875" style="180" bestFit="1" customWidth="1"/>
    <col min="3852" max="3852" width="15.33203125" style="180" bestFit="1" customWidth="1"/>
    <col min="3853" max="3853" width="16" style="180" bestFit="1" customWidth="1"/>
    <col min="3854" max="3854" width="17.44140625" style="180" bestFit="1" customWidth="1"/>
    <col min="3855" max="3855" width="16.88671875" style="180" customWidth="1"/>
    <col min="3856" max="3856" width="14.88671875" style="180" customWidth="1"/>
    <col min="3857" max="3857" width="14.109375" style="180" customWidth="1"/>
    <col min="3858" max="4096" width="9.109375" style="180"/>
    <col min="4097" max="4097" width="31.5546875" style="180" customWidth="1"/>
    <col min="4098" max="4098" width="0" style="180" hidden="1" customWidth="1"/>
    <col min="4099" max="4099" width="14.5546875" style="180" bestFit="1" customWidth="1"/>
    <col min="4100" max="4100" width="17.44140625" style="180" bestFit="1" customWidth="1"/>
    <col min="4101" max="4101" width="16" style="180" bestFit="1" customWidth="1"/>
    <col min="4102" max="4102" width="15.6640625" style="180" customWidth="1"/>
    <col min="4103" max="4103" width="14.6640625" style="180" customWidth="1"/>
    <col min="4104" max="4104" width="15.5546875" style="180" bestFit="1" customWidth="1"/>
    <col min="4105" max="4105" width="17.44140625" style="180" bestFit="1" customWidth="1"/>
    <col min="4106" max="4106" width="14.88671875" style="180" customWidth="1"/>
    <col min="4107" max="4107" width="14.88671875" style="180" bestFit="1" customWidth="1"/>
    <col min="4108" max="4108" width="15.33203125" style="180" bestFit="1" customWidth="1"/>
    <col min="4109" max="4109" width="16" style="180" bestFit="1" customWidth="1"/>
    <col min="4110" max="4110" width="17.44140625" style="180" bestFit="1" customWidth="1"/>
    <col min="4111" max="4111" width="16.88671875" style="180" customWidth="1"/>
    <col min="4112" max="4112" width="14.88671875" style="180" customWidth="1"/>
    <col min="4113" max="4113" width="14.109375" style="180" customWidth="1"/>
    <col min="4114" max="4352" width="9.109375" style="180"/>
    <col min="4353" max="4353" width="31.5546875" style="180" customWidth="1"/>
    <col min="4354" max="4354" width="0" style="180" hidden="1" customWidth="1"/>
    <col min="4355" max="4355" width="14.5546875" style="180" bestFit="1" customWidth="1"/>
    <col min="4356" max="4356" width="17.44140625" style="180" bestFit="1" customWidth="1"/>
    <col min="4357" max="4357" width="16" style="180" bestFit="1" customWidth="1"/>
    <col min="4358" max="4358" width="15.6640625" style="180" customWidth="1"/>
    <col min="4359" max="4359" width="14.6640625" style="180" customWidth="1"/>
    <col min="4360" max="4360" width="15.5546875" style="180" bestFit="1" customWidth="1"/>
    <col min="4361" max="4361" width="17.44140625" style="180" bestFit="1" customWidth="1"/>
    <col min="4362" max="4362" width="14.88671875" style="180" customWidth="1"/>
    <col min="4363" max="4363" width="14.88671875" style="180" bestFit="1" customWidth="1"/>
    <col min="4364" max="4364" width="15.33203125" style="180" bestFit="1" customWidth="1"/>
    <col min="4365" max="4365" width="16" style="180" bestFit="1" customWidth="1"/>
    <col min="4366" max="4366" width="17.44140625" style="180" bestFit="1" customWidth="1"/>
    <col min="4367" max="4367" width="16.88671875" style="180" customWidth="1"/>
    <col min="4368" max="4368" width="14.88671875" style="180" customWidth="1"/>
    <col min="4369" max="4369" width="14.109375" style="180" customWidth="1"/>
    <col min="4370" max="4608" width="9.109375" style="180"/>
    <col min="4609" max="4609" width="31.5546875" style="180" customWidth="1"/>
    <col min="4610" max="4610" width="0" style="180" hidden="1" customWidth="1"/>
    <col min="4611" max="4611" width="14.5546875" style="180" bestFit="1" customWidth="1"/>
    <col min="4612" max="4612" width="17.44140625" style="180" bestFit="1" customWidth="1"/>
    <col min="4613" max="4613" width="16" style="180" bestFit="1" customWidth="1"/>
    <col min="4614" max="4614" width="15.6640625" style="180" customWidth="1"/>
    <col min="4615" max="4615" width="14.6640625" style="180" customWidth="1"/>
    <col min="4616" max="4616" width="15.5546875" style="180" bestFit="1" customWidth="1"/>
    <col min="4617" max="4617" width="17.44140625" style="180" bestFit="1" customWidth="1"/>
    <col min="4618" max="4618" width="14.88671875" style="180" customWidth="1"/>
    <col min="4619" max="4619" width="14.88671875" style="180" bestFit="1" customWidth="1"/>
    <col min="4620" max="4620" width="15.33203125" style="180" bestFit="1" customWidth="1"/>
    <col min="4621" max="4621" width="16" style="180" bestFit="1" customWidth="1"/>
    <col min="4622" max="4622" width="17.44140625" style="180" bestFit="1" customWidth="1"/>
    <col min="4623" max="4623" width="16.88671875" style="180" customWidth="1"/>
    <col min="4624" max="4624" width="14.88671875" style="180" customWidth="1"/>
    <col min="4625" max="4625" width="14.109375" style="180" customWidth="1"/>
    <col min="4626" max="4864" width="9.109375" style="180"/>
    <col min="4865" max="4865" width="31.5546875" style="180" customWidth="1"/>
    <col min="4866" max="4866" width="0" style="180" hidden="1" customWidth="1"/>
    <col min="4867" max="4867" width="14.5546875" style="180" bestFit="1" customWidth="1"/>
    <col min="4868" max="4868" width="17.44140625" style="180" bestFit="1" customWidth="1"/>
    <col min="4869" max="4869" width="16" style="180" bestFit="1" customWidth="1"/>
    <col min="4870" max="4870" width="15.6640625" style="180" customWidth="1"/>
    <col min="4871" max="4871" width="14.6640625" style="180" customWidth="1"/>
    <col min="4872" max="4872" width="15.5546875" style="180" bestFit="1" customWidth="1"/>
    <col min="4873" max="4873" width="17.44140625" style="180" bestFit="1" customWidth="1"/>
    <col min="4874" max="4874" width="14.88671875" style="180" customWidth="1"/>
    <col min="4875" max="4875" width="14.88671875" style="180" bestFit="1" customWidth="1"/>
    <col min="4876" max="4876" width="15.33203125" style="180" bestFit="1" customWidth="1"/>
    <col min="4877" max="4877" width="16" style="180" bestFit="1" customWidth="1"/>
    <col min="4878" max="4878" width="17.44140625" style="180" bestFit="1" customWidth="1"/>
    <col min="4879" max="4879" width="16.88671875" style="180" customWidth="1"/>
    <col min="4880" max="4880" width="14.88671875" style="180" customWidth="1"/>
    <col min="4881" max="4881" width="14.109375" style="180" customWidth="1"/>
    <col min="4882" max="5120" width="9.109375" style="180"/>
    <col min="5121" max="5121" width="31.5546875" style="180" customWidth="1"/>
    <col min="5122" max="5122" width="0" style="180" hidden="1" customWidth="1"/>
    <col min="5123" max="5123" width="14.5546875" style="180" bestFit="1" customWidth="1"/>
    <col min="5124" max="5124" width="17.44140625" style="180" bestFit="1" customWidth="1"/>
    <col min="5125" max="5125" width="16" style="180" bestFit="1" customWidth="1"/>
    <col min="5126" max="5126" width="15.6640625" style="180" customWidth="1"/>
    <col min="5127" max="5127" width="14.6640625" style="180" customWidth="1"/>
    <col min="5128" max="5128" width="15.5546875" style="180" bestFit="1" customWidth="1"/>
    <col min="5129" max="5129" width="17.44140625" style="180" bestFit="1" customWidth="1"/>
    <col min="5130" max="5130" width="14.88671875" style="180" customWidth="1"/>
    <col min="5131" max="5131" width="14.88671875" style="180" bestFit="1" customWidth="1"/>
    <col min="5132" max="5132" width="15.33203125" style="180" bestFit="1" customWidth="1"/>
    <col min="5133" max="5133" width="16" style="180" bestFit="1" customWidth="1"/>
    <col min="5134" max="5134" width="17.44140625" style="180" bestFit="1" customWidth="1"/>
    <col min="5135" max="5135" width="16.88671875" style="180" customWidth="1"/>
    <col min="5136" max="5136" width="14.88671875" style="180" customWidth="1"/>
    <col min="5137" max="5137" width="14.109375" style="180" customWidth="1"/>
    <col min="5138" max="5376" width="9.109375" style="180"/>
    <col min="5377" max="5377" width="31.5546875" style="180" customWidth="1"/>
    <col min="5378" max="5378" width="0" style="180" hidden="1" customWidth="1"/>
    <col min="5379" max="5379" width="14.5546875" style="180" bestFit="1" customWidth="1"/>
    <col min="5380" max="5380" width="17.44140625" style="180" bestFit="1" customWidth="1"/>
    <col min="5381" max="5381" width="16" style="180" bestFit="1" customWidth="1"/>
    <col min="5382" max="5382" width="15.6640625" style="180" customWidth="1"/>
    <col min="5383" max="5383" width="14.6640625" style="180" customWidth="1"/>
    <col min="5384" max="5384" width="15.5546875" style="180" bestFit="1" customWidth="1"/>
    <col min="5385" max="5385" width="17.44140625" style="180" bestFit="1" customWidth="1"/>
    <col min="5386" max="5386" width="14.88671875" style="180" customWidth="1"/>
    <col min="5387" max="5387" width="14.88671875" style="180" bestFit="1" customWidth="1"/>
    <col min="5388" max="5388" width="15.33203125" style="180" bestFit="1" customWidth="1"/>
    <col min="5389" max="5389" width="16" style="180" bestFit="1" customWidth="1"/>
    <col min="5390" max="5390" width="17.44140625" style="180" bestFit="1" customWidth="1"/>
    <col min="5391" max="5391" width="16.88671875" style="180" customWidth="1"/>
    <col min="5392" max="5392" width="14.88671875" style="180" customWidth="1"/>
    <col min="5393" max="5393" width="14.109375" style="180" customWidth="1"/>
    <col min="5394" max="5632" width="9.109375" style="180"/>
    <col min="5633" max="5633" width="31.5546875" style="180" customWidth="1"/>
    <col min="5634" max="5634" width="0" style="180" hidden="1" customWidth="1"/>
    <col min="5635" max="5635" width="14.5546875" style="180" bestFit="1" customWidth="1"/>
    <col min="5636" max="5636" width="17.44140625" style="180" bestFit="1" customWidth="1"/>
    <col min="5637" max="5637" width="16" style="180" bestFit="1" customWidth="1"/>
    <col min="5638" max="5638" width="15.6640625" style="180" customWidth="1"/>
    <col min="5639" max="5639" width="14.6640625" style="180" customWidth="1"/>
    <col min="5640" max="5640" width="15.5546875" style="180" bestFit="1" customWidth="1"/>
    <col min="5641" max="5641" width="17.44140625" style="180" bestFit="1" customWidth="1"/>
    <col min="5642" max="5642" width="14.88671875" style="180" customWidth="1"/>
    <col min="5643" max="5643" width="14.88671875" style="180" bestFit="1" customWidth="1"/>
    <col min="5644" max="5644" width="15.33203125" style="180" bestFit="1" customWidth="1"/>
    <col min="5645" max="5645" width="16" style="180" bestFit="1" customWidth="1"/>
    <col min="5646" max="5646" width="17.44140625" style="180" bestFit="1" customWidth="1"/>
    <col min="5647" max="5647" width="16.88671875" style="180" customWidth="1"/>
    <col min="5648" max="5648" width="14.88671875" style="180" customWidth="1"/>
    <col min="5649" max="5649" width="14.109375" style="180" customWidth="1"/>
    <col min="5650" max="5888" width="9.109375" style="180"/>
    <col min="5889" max="5889" width="31.5546875" style="180" customWidth="1"/>
    <col min="5890" max="5890" width="0" style="180" hidden="1" customWidth="1"/>
    <col min="5891" max="5891" width="14.5546875" style="180" bestFit="1" customWidth="1"/>
    <col min="5892" max="5892" width="17.44140625" style="180" bestFit="1" customWidth="1"/>
    <col min="5893" max="5893" width="16" style="180" bestFit="1" customWidth="1"/>
    <col min="5894" max="5894" width="15.6640625" style="180" customWidth="1"/>
    <col min="5895" max="5895" width="14.6640625" style="180" customWidth="1"/>
    <col min="5896" max="5896" width="15.5546875" style="180" bestFit="1" customWidth="1"/>
    <col min="5897" max="5897" width="17.44140625" style="180" bestFit="1" customWidth="1"/>
    <col min="5898" max="5898" width="14.88671875" style="180" customWidth="1"/>
    <col min="5899" max="5899" width="14.88671875" style="180" bestFit="1" customWidth="1"/>
    <col min="5900" max="5900" width="15.33203125" style="180" bestFit="1" customWidth="1"/>
    <col min="5901" max="5901" width="16" style="180" bestFit="1" customWidth="1"/>
    <col min="5902" max="5902" width="17.44140625" style="180" bestFit="1" customWidth="1"/>
    <col min="5903" max="5903" width="16.88671875" style="180" customWidth="1"/>
    <col min="5904" max="5904" width="14.88671875" style="180" customWidth="1"/>
    <col min="5905" max="5905" width="14.109375" style="180" customWidth="1"/>
    <col min="5906" max="6144" width="9.109375" style="180"/>
    <col min="6145" max="6145" width="31.5546875" style="180" customWidth="1"/>
    <col min="6146" max="6146" width="0" style="180" hidden="1" customWidth="1"/>
    <col min="6147" max="6147" width="14.5546875" style="180" bestFit="1" customWidth="1"/>
    <col min="6148" max="6148" width="17.44140625" style="180" bestFit="1" customWidth="1"/>
    <col min="6149" max="6149" width="16" style="180" bestFit="1" customWidth="1"/>
    <col min="6150" max="6150" width="15.6640625" style="180" customWidth="1"/>
    <col min="6151" max="6151" width="14.6640625" style="180" customWidth="1"/>
    <col min="6152" max="6152" width="15.5546875" style="180" bestFit="1" customWidth="1"/>
    <col min="6153" max="6153" width="17.44140625" style="180" bestFit="1" customWidth="1"/>
    <col min="6154" max="6154" width="14.88671875" style="180" customWidth="1"/>
    <col min="6155" max="6155" width="14.88671875" style="180" bestFit="1" customWidth="1"/>
    <col min="6156" max="6156" width="15.33203125" style="180" bestFit="1" customWidth="1"/>
    <col min="6157" max="6157" width="16" style="180" bestFit="1" customWidth="1"/>
    <col min="6158" max="6158" width="17.44140625" style="180" bestFit="1" customWidth="1"/>
    <col min="6159" max="6159" width="16.88671875" style="180" customWidth="1"/>
    <col min="6160" max="6160" width="14.88671875" style="180" customWidth="1"/>
    <col min="6161" max="6161" width="14.109375" style="180" customWidth="1"/>
    <col min="6162" max="6400" width="9.109375" style="180"/>
    <col min="6401" max="6401" width="31.5546875" style="180" customWidth="1"/>
    <col min="6402" max="6402" width="0" style="180" hidden="1" customWidth="1"/>
    <col min="6403" max="6403" width="14.5546875" style="180" bestFit="1" customWidth="1"/>
    <col min="6404" max="6404" width="17.44140625" style="180" bestFit="1" customWidth="1"/>
    <col min="6405" max="6405" width="16" style="180" bestFit="1" customWidth="1"/>
    <col min="6406" max="6406" width="15.6640625" style="180" customWidth="1"/>
    <col min="6407" max="6407" width="14.6640625" style="180" customWidth="1"/>
    <col min="6408" max="6408" width="15.5546875" style="180" bestFit="1" customWidth="1"/>
    <col min="6409" max="6409" width="17.44140625" style="180" bestFit="1" customWidth="1"/>
    <col min="6410" max="6410" width="14.88671875" style="180" customWidth="1"/>
    <col min="6411" max="6411" width="14.88671875" style="180" bestFit="1" customWidth="1"/>
    <col min="6412" max="6412" width="15.33203125" style="180" bestFit="1" customWidth="1"/>
    <col min="6413" max="6413" width="16" style="180" bestFit="1" customWidth="1"/>
    <col min="6414" max="6414" width="17.44140625" style="180" bestFit="1" customWidth="1"/>
    <col min="6415" max="6415" width="16.88671875" style="180" customWidth="1"/>
    <col min="6416" max="6416" width="14.88671875" style="180" customWidth="1"/>
    <col min="6417" max="6417" width="14.109375" style="180" customWidth="1"/>
    <col min="6418" max="6656" width="9.109375" style="180"/>
    <col min="6657" max="6657" width="31.5546875" style="180" customWidth="1"/>
    <col min="6658" max="6658" width="0" style="180" hidden="1" customWidth="1"/>
    <col min="6659" max="6659" width="14.5546875" style="180" bestFit="1" customWidth="1"/>
    <col min="6660" max="6660" width="17.44140625" style="180" bestFit="1" customWidth="1"/>
    <col min="6661" max="6661" width="16" style="180" bestFit="1" customWidth="1"/>
    <col min="6662" max="6662" width="15.6640625" style="180" customWidth="1"/>
    <col min="6663" max="6663" width="14.6640625" style="180" customWidth="1"/>
    <col min="6664" max="6664" width="15.5546875" style="180" bestFit="1" customWidth="1"/>
    <col min="6665" max="6665" width="17.44140625" style="180" bestFit="1" customWidth="1"/>
    <col min="6666" max="6666" width="14.88671875" style="180" customWidth="1"/>
    <col min="6667" max="6667" width="14.88671875" style="180" bestFit="1" customWidth="1"/>
    <col min="6668" max="6668" width="15.33203125" style="180" bestFit="1" customWidth="1"/>
    <col min="6669" max="6669" width="16" style="180" bestFit="1" customWidth="1"/>
    <col min="6670" max="6670" width="17.44140625" style="180" bestFit="1" customWidth="1"/>
    <col min="6671" max="6671" width="16.88671875" style="180" customWidth="1"/>
    <col min="6672" max="6672" width="14.88671875" style="180" customWidth="1"/>
    <col min="6673" max="6673" width="14.109375" style="180" customWidth="1"/>
    <col min="6674" max="6912" width="9.109375" style="180"/>
    <col min="6913" max="6913" width="31.5546875" style="180" customWidth="1"/>
    <col min="6914" max="6914" width="0" style="180" hidden="1" customWidth="1"/>
    <col min="6915" max="6915" width="14.5546875" style="180" bestFit="1" customWidth="1"/>
    <col min="6916" max="6916" width="17.44140625" style="180" bestFit="1" customWidth="1"/>
    <col min="6917" max="6917" width="16" style="180" bestFit="1" customWidth="1"/>
    <col min="6918" max="6918" width="15.6640625" style="180" customWidth="1"/>
    <col min="6919" max="6919" width="14.6640625" style="180" customWidth="1"/>
    <col min="6920" max="6920" width="15.5546875" style="180" bestFit="1" customWidth="1"/>
    <col min="6921" max="6921" width="17.44140625" style="180" bestFit="1" customWidth="1"/>
    <col min="6922" max="6922" width="14.88671875" style="180" customWidth="1"/>
    <col min="6923" max="6923" width="14.88671875" style="180" bestFit="1" customWidth="1"/>
    <col min="6924" max="6924" width="15.33203125" style="180" bestFit="1" customWidth="1"/>
    <col min="6925" max="6925" width="16" style="180" bestFit="1" customWidth="1"/>
    <col min="6926" max="6926" width="17.44140625" style="180" bestFit="1" customWidth="1"/>
    <col min="6927" max="6927" width="16.88671875" style="180" customWidth="1"/>
    <col min="6928" max="6928" width="14.88671875" style="180" customWidth="1"/>
    <col min="6929" max="6929" width="14.109375" style="180" customWidth="1"/>
    <col min="6930" max="7168" width="9.109375" style="180"/>
    <col min="7169" max="7169" width="31.5546875" style="180" customWidth="1"/>
    <col min="7170" max="7170" width="0" style="180" hidden="1" customWidth="1"/>
    <col min="7171" max="7171" width="14.5546875" style="180" bestFit="1" customWidth="1"/>
    <col min="7172" max="7172" width="17.44140625" style="180" bestFit="1" customWidth="1"/>
    <col min="7173" max="7173" width="16" style="180" bestFit="1" customWidth="1"/>
    <col min="7174" max="7174" width="15.6640625" style="180" customWidth="1"/>
    <col min="7175" max="7175" width="14.6640625" style="180" customWidth="1"/>
    <col min="7176" max="7176" width="15.5546875" style="180" bestFit="1" customWidth="1"/>
    <col min="7177" max="7177" width="17.44140625" style="180" bestFit="1" customWidth="1"/>
    <col min="7178" max="7178" width="14.88671875" style="180" customWidth="1"/>
    <col min="7179" max="7179" width="14.88671875" style="180" bestFit="1" customWidth="1"/>
    <col min="7180" max="7180" width="15.33203125" style="180" bestFit="1" customWidth="1"/>
    <col min="7181" max="7181" width="16" style="180" bestFit="1" customWidth="1"/>
    <col min="7182" max="7182" width="17.44140625" style="180" bestFit="1" customWidth="1"/>
    <col min="7183" max="7183" width="16.88671875" style="180" customWidth="1"/>
    <col min="7184" max="7184" width="14.88671875" style="180" customWidth="1"/>
    <col min="7185" max="7185" width="14.109375" style="180" customWidth="1"/>
    <col min="7186" max="7424" width="9.109375" style="180"/>
    <col min="7425" max="7425" width="31.5546875" style="180" customWidth="1"/>
    <col min="7426" max="7426" width="0" style="180" hidden="1" customWidth="1"/>
    <col min="7427" max="7427" width="14.5546875" style="180" bestFit="1" customWidth="1"/>
    <col min="7428" max="7428" width="17.44140625" style="180" bestFit="1" customWidth="1"/>
    <col min="7429" max="7429" width="16" style="180" bestFit="1" customWidth="1"/>
    <col min="7430" max="7430" width="15.6640625" style="180" customWidth="1"/>
    <col min="7431" max="7431" width="14.6640625" style="180" customWidth="1"/>
    <col min="7432" max="7432" width="15.5546875" style="180" bestFit="1" customWidth="1"/>
    <col min="7433" max="7433" width="17.44140625" style="180" bestFit="1" customWidth="1"/>
    <col min="7434" max="7434" width="14.88671875" style="180" customWidth="1"/>
    <col min="7435" max="7435" width="14.88671875" style="180" bestFit="1" customWidth="1"/>
    <col min="7436" max="7436" width="15.33203125" style="180" bestFit="1" customWidth="1"/>
    <col min="7437" max="7437" width="16" style="180" bestFit="1" customWidth="1"/>
    <col min="7438" max="7438" width="17.44140625" style="180" bestFit="1" customWidth="1"/>
    <col min="7439" max="7439" width="16.88671875" style="180" customWidth="1"/>
    <col min="7440" max="7440" width="14.88671875" style="180" customWidth="1"/>
    <col min="7441" max="7441" width="14.109375" style="180" customWidth="1"/>
    <col min="7442" max="7680" width="9.109375" style="180"/>
    <col min="7681" max="7681" width="31.5546875" style="180" customWidth="1"/>
    <col min="7682" max="7682" width="0" style="180" hidden="1" customWidth="1"/>
    <col min="7683" max="7683" width="14.5546875" style="180" bestFit="1" customWidth="1"/>
    <col min="7684" max="7684" width="17.44140625" style="180" bestFit="1" customWidth="1"/>
    <col min="7685" max="7685" width="16" style="180" bestFit="1" customWidth="1"/>
    <col min="7686" max="7686" width="15.6640625" style="180" customWidth="1"/>
    <col min="7687" max="7687" width="14.6640625" style="180" customWidth="1"/>
    <col min="7688" max="7688" width="15.5546875" style="180" bestFit="1" customWidth="1"/>
    <col min="7689" max="7689" width="17.44140625" style="180" bestFit="1" customWidth="1"/>
    <col min="7690" max="7690" width="14.88671875" style="180" customWidth="1"/>
    <col min="7691" max="7691" width="14.88671875" style="180" bestFit="1" customWidth="1"/>
    <col min="7692" max="7692" width="15.33203125" style="180" bestFit="1" customWidth="1"/>
    <col min="7693" max="7693" width="16" style="180" bestFit="1" customWidth="1"/>
    <col min="7694" max="7694" width="17.44140625" style="180" bestFit="1" customWidth="1"/>
    <col min="7695" max="7695" width="16.88671875" style="180" customWidth="1"/>
    <col min="7696" max="7696" width="14.88671875" style="180" customWidth="1"/>
    <col min="7697" max="7697" width="14.109375" style="180" customWidth="1"/>
    <col min="7698" max="7936" width="9.109375" style="180"/>
    <col min="7937" max="7937" width="31.5546875" style="180" customWidth="1"/>
    <col min="7938" max="7938" width="0" style="180" hidden="1" customWidth="1"/>
    <col min="7939" max="7939" width="14.5546875" style="180" bestFit="1" customWidth="1"/>
    <col min="7940" max="7940" width="17.44140625" style="180" bestFit="1" customWidth="1"/>
    <col min="7941" max="7941" width="16" style="180" bestFit="1" customWidth="1"/>
    <col min="7942" max="7942" width="15.6640625" style="180" customWidth="1"/>
    <col min="7943" max="7943" width="14.6640625" style="180" customWidth="1"/>
    <col min="7944" max="7944" width="15.5546875" style="180" bestFit="1" customWidth="1"/>
    <col min="7945" max="7945" width="17.44140625" style="180" bestFit="1" customWidth="1"/>
    <col min="7946" max="7946" width="14.88671875" style="180" customWidth="1"/>
    <col min="7947" max="7947" width="14.88671875" style="180" bestFit="1" customWidth="1"/>
    <col min="7948" max="7948" width="15.33203125" style="180" bestFit="1" customWidth="1"/>
    <col min="7949" max="7949" width="16" style="180" bestFit="1" customWidth="1"/>
    <col min="7950" max="7950" width="17.44140625" style="180" bestFit="1" customWidth="1"/>
    <col min="7951" max="7951" width="16.88671875" style="180" customWidth="1"/>
    <col min="7952" max="7952" width="14.88671875" style="180" customWidth="1"/>
    <col min="7953" max="7953" width="14.109375" style="180" customWidth="1"/>
    <col min="7954" max="8192" width="9.109375" style="180"/>
    <col min="8193" max="8193" width="31.5546875" style="180" customWidth="1"/>
    <col min="8194" max="8194" width="0" style="180" hidden="1" customWidth="1"/>
    <col min="8195" max="8195" width="14.5546875" style="180" bestFit="1" customWidth="1"/>
    <col min="8196" max="8196" width="17.44140625" style="180" bestFit="1" customWidth="1"/>
    <col min="8197" max="8197" width="16" style="180" bestFit="1" customWidth="1"/>
    <col min="8198" max="8198" width="15.6640625" style="180" customWidth="1"/>
    <col min="8199" max="8199" width="14.6640625" style="180" customWidth="1"/>
    <col min="8200" max="8200" width="15.5546875" style="180" bestFit="1" customWidth="1"/>
    <col min="8201" max="8201" width="17.44140625" style="180" bestFit="1" customWidth="1"/>
    <col min="8202" max="8202" width="14.88671875" style="180" customWidth="1"/>
    <col min="8203" max="8203" width="14.88671875" style="180" bestFit="1" customWidth="1"/>
    <col min="8204" max="8204" width="15.33203125" style="180" bestFit="1" customWidth="1"/>
    <col min="8205" max="8205" width="16" style="180" bestFit="1" customWidth="1"/>
    <col min="8206" max="8206" width="17.44140625" style="180" bestFit="1" customWidth="1"/>
    <col min="8207" max="8207" width="16.88671875" style="180" customWidth="1"/>
    <col min="8208" max="8208" width="14.88671875" style="180" customWidth="1"/>
    <col min="8209" max="8209" width="14.109375" style="180" customWidth="1"/>
    <col min="8210" max="8448" width="9.109375" style="180"/>
    <col min="8449" max="8449" width="31.5546875" style="180" customWidth="1"/>
    <col min="8450" max="8450" width="0" style="180" hidden="1" customWidth="1"/>
    <col min="8451" max="8451" width="14.5546875" style="180" bestFit="1" customWidth="1"/>
    <col min="8452" max="8452" width="17.44140625" style="180" bestFit="1" customWidth="1"/>
    <col min="8453" max="8453" width="16" style="180" bestFit="1" customWidth="1"/>
    <col min="8454" max="8454" width="15.6640625" style="180" customWidth="1"/>
    <col min="8455" max="8455" width="14.6640625" style="180" customWidth="1"/>
    <col min="8456" max="8456" width="15.5546875" style="180" bestFit="1" customWidth="1"/>
    <col min="8457" max="8457" width="17.44140625" style="180" bestFit="1" customWidth="1"/>
    <col min="8458" max="8458" width="14.88671875" style="180" customWidth="1"/>
    <col min="8459" max="8459" width="14.88671875" style="180" bestFit="1" customWidth="1"/>
    <col min="8460" max="8460" width="15.33203125" style="180" bestFit="1" customWidth="1"/>
    <col min="8461" max="8461" width="16" style="180" bestFit="1" customWidth="1"/>
    <col min="8462" max="8462" width="17.44140625" style="180" bestFit="1" customWidth="1"/>
    <col min="8463" max="8463" width="16.88671875" style="180" customWidth="1"/>
    <col min="8464" max="8464" width="14.88671875" style="180" customWidth="1"/>
    <col min="8465" max="8465" width="14.109375" style="180" customWidth="1"/>
    <col min="8466" max="8704" width="9.109375" style="180"/>
    <col min="8705" max="8705" width="31.5546875" style="180" customWidth="1"/>
    <col min="8706" max="8706" width="0" style="180" hidden="1" customWidth="1"/>
    <col min="8707" max="8707" width="14.5546875" style="180" bestFit="1" customWidth="1"/>
    <col min="8708" max="8708" width="17.44140625" style="180" bestFit="1" customWidth="1"/>
    <col min="8709" max="8709" width="16" style="180" bestFit="1" customWidth="1"/>
    <col min="8710" max="8710" width="15.6640625" style="180" customWidth="1"/>
    <col min="8711" max="8711" width="14.6640625" style="180" customWidth="1"/>
    <col min="8712" max="8712" width="15.5546875" style="180" bestFit="1" customWidth="1"/>
    <col min="8713" max="8713" width="17.44140625" style="180" bestFit="1" customWidth="1"/>
    <col min="8714" max="8714" width="14.88671875" style="180" customWidth="1"/>
    <col min="8715" max="8715" width="14.88671875" style="180" bestFit="1" customWidth="1"/>
    <col min="8716" max="8716" width="15.33203125" style="180" bestFit="1" customWidth="1"/>
    <col min="8717" max="8717" width="16" style="180" bestFit="1" customWidth="1"/>
    <col min="8718" max="8718" width="17.44140625" style="180" bestFit="1" customWidth="1"/>
    <col min="8719" max="8719" width="16.88671875" style="180" customWidth="1"/>
    <col min="8720" max="8720" width="14.88671875" style="180" customWidth="1"/>
    <col min="8721" max="8721" width="14.109375" style="180" customWidth="1"/>
    <col min="8722" max="8960" width="9.109375" style="180"/>
    <col min="8961" max="8961" width="31.5546875" style="180" customWidth="1"/>
    <col min="8962" max="8962" width="0" style="180" hidden="1" customWidth="1"/>
    <col min="8963" max="8963" width="14.5546875" style="180" bestFit="1" customWidth="1"/>
    <col min="8964" max="8964" width="17.44140625" style="180" bestFit="1" customWidth="1"/>
    <col min="8965" max="8965" width="16" style="180" bestFit="1" customWidth="1"/>
    <col min="8966" max="8966" width="15.6640625" style="180" customWidth="1"/>
    <col min="8967" max="8967" width="14.6640625" style="180" customWidth="1"/>
    <col min="8968" max="8968" width="15.5546875" style="180" bestFit="1" customWidth="1"/>
    <col min="8969" max="8969" width="17.44140625" style="180" bestFit="1" customWidth="1"/>
    <col min="8970" max="8970" width="14.88671875" style="180" customWidth="1"/>
    <col min="8971" max="8971" width="14.88671875" style="180" bestFit="1" customWidth="1"/>
    <col min="8972" max="8972" width="15.33203125" style="180" bestFit="1" customWidth="1"/>
    <col min="8973" max="8973" width="16" style="180" bestFit="1" customWidth="1"/>
    <col min="8974" max="8974" width="17.44140625" style="180" bestFit="1" customWidth="1"/>
    <col min="8975" max="8975" width="16.88671875" style="180" customWidth="1"/>
    <col min="8976" max="8976" width="14.88671875" style="180" customWidth="1"/>
    <col min="8977" max="8977" width="14.109375" style="180" customWidth="1"/>
    <col min="8978" max="9216" width="9.109375" style="180"/>
    <col min="9217" max="9217" width="31.5546875" style="180" customWidth="1"/>
    <col min="9218" max="9218" width="0" style="180" hidden="1" customWidth="1"/>
    <col min="9219" max="9219" width="14.5546875" style="180" bestFit="1" customWidth="1"/>
    <col min="9220" max="9220" width="17.44140625" style="180" bestFit="1" customWidth="1"/>
    <col min="9221" max="9221" width="16" style="180" bestFit="1" customWidth="1"/>
    <col min="9222" max="9222" width="15.6640625" style="180" customWidth="1"/>
    <col min="9223" max="9223" width="14.6640625" style="180" customWidth="1"/>
    <col min="9224" max="9224" width="15.5546875" style="180" bestFit="1" customWidth="1"/>
    <col min="9225" max="9225" width="17.44140625" style="180" bestFit="1" customWidth="1"/>
    <col min="9226" max="9226" width="14.88671875" style="180" customWidth="1"/>
    <col min="9227" max="9227" width="14.88671875" style="180" bestFit="1" customWidth="1"/>
    <col min="9228" max="9228" width="15.33203125" style="180" bestFit="1" customWidth="1"/>
    <col min="9229" max="9229" width="16" style="180" bestFit="1" customWidth="1"/>
    <col min="9230" max="9230" width="17.44140625" style="180" bestFit="1" customWidth="1"/>
    <col min="9231" max="9231" width="16.88671875" style="180" customWidth="1"/>
    <col min="9232" max="9232" width="14.88671875" style="180" customWidth="1"/>
    <col min="9233" max="9233" width="14.109375" style="180" customWidth="1"/>
    <col min="9234" max="9472" width="9.109375" style="180"/>
    <col min="9473" max="9473" width="31.5546875" style="180" customWidth="1"/>
    <col min="9474" max="9474" width="0" style="180" hidden="1" customWidth="1"/>
    <col min="9475" max="9475" width="14.5546875" style="180" bestFit="1" customWidth="1"/>
    <col min="9476" max="9476" width="17.44140625" style="180" bestFit="1" customWidth="1"/>
    <col min="9477" max="9477" width="16" style="180" bestFit="1" customWidth="1"/>
    <col min="9478" max="9478" width="15.6640625" style="180" customWidth="1"/>
    <col min="9479" max="9479" width="14.6640625" style="180" customWidth="1"/>
    <col min="9480" max="9480" width="15.5546875" style="180" bestFit="1" customWidth="1"/>
    <col min="9481" max="9481" width="17.44140625" style="180" bestFit="1" customWidth="1"/>
    <col min="9482" max="9482" width="14.88671875" style="180" customWidth="1"/>
    <col min="9483" max="9483" width="14.88671875" style="180" bestFit="1" customWidth="1"/>
    <col min="9484" max="9484" width="15.33203125" style="180" bestFit="1" customWidth="1"/>
    <col min="9485" max="9485" width="16" style="180" bestFit="1" customWidth="1"/>
    <col min="9486" max="9486" width="17.44140625" style="180" bestFit="1" customWidth="1"/>
    <col min="9487" max="9487" width="16.88671875" style="180" customWidth="1"/>
    <col min="9488" max="9488" width="14.88671875" style="180" customWidth="1"/>
    <col min="9489" max="9489" width="14.109375" style="180" customWidth="1"/>
    <col min="9490" max="9728" width="9.109375" style="180"/>
    <col min="9729" max="9729" width="31.5546875" style="180" customWidth="1"/>
    <col min="9730" max="9730" width="0" style="180" hidden="1" customWidth="1"/>
    <col min="9731" max="9731" width="14.5546875" style="180" bestFit="1" customWidth="1"/>
    <col min="9732" max="9732" width="17.44140625" style="180" bestFit="1" customWidth="1"/>
    <col min="9733" max="9733" width="16" style="180" bestFit="1" customWidth="1"/>
    <col min="9734" max="9734" width="15.6640625" style="180" customWidth="1"/>
    <col min="9735" max="9735" width="14.6640625" style="180" customWidth="1"/>
    <col min="9736" max="9736" width="15.5546875" style="180" bestFit="1" customWidth="1"/>
    <col min="9737" max="9737" width="17.44140625" style="180" bestFit="1" customWidth="1"/>
    <col min="9738" max="9738" width="14.88671875" style="180" customWidth="1"/>
    <col min="9739" max="9739" width="14.88671875" style="180" bestFit="1" customWidth="1"/>
    <col min="9740" max="9740" width="15.33203125" style="180" bestFit="1" customWidth="1"/>
    <col min="9741" max="9741" width="16" style="180" bestFit="1" customWidth="1"/>
    <col min="9742" max="9742" width="17.44140625" style="180" bestFit="1" customWidth="1"/>
    <col min="9743" max="9743" width="16.88671875" style="180" customWidth="1"/>
    <col min="9744" max="9744" width="14.88671875" style="180" customWidth="1"/>
    <col min="9745" max="9745" width="14.109375" style="180" customWidth="1"/>
    <col min="9746" max="9984" width="9.109375" style="180"/>
    <col min="9985" max="9985" width="31.5546875" style="180" customWidth="1"/>
    <col min="9986" max="9986" width="0" style="180" hidden="1" customWidth="1"/>
    <col min="9987" max="9987" width="14.5546875" style="180" bestFit="1" customWidth="1"/>
    <col min="9988" max="9988" width="17.44140625" style="180" bestFit="1" customWidth="1"/>
    <col min="9989" max="9989" width="16" style="180" bestFit="1" customWidth="1"/>
    <col min="9990" max="9990" width="15.6640625" style="180" customWidth="1"/>
    <col min="9991" max="9991" width="14.6640625" style="180" customWidth="1"/>
    <col min="9992" max="9992" width="15.5546875" style="180" bestFit="1" customWidth="1"/>
    <col min="9993" max="9993" width="17.44140625" style="180" bestFit="1" customWidth="1"/>
    <col min="9994" max="9994" width="14.88671875" style="180" customWidth="1"/>
    <col min="9995" max="9995" width="14.88671875" style="180" bestFit="1" customWidth="1"/>
    <col min="9996" max="9996" width="15.33203125" style="180" bestFit="1" customWidth="1"/>
    <col min="9997" max="9997" width="16" style="180" bestFit="1" customWidth="1"/>
    <col min="9998" max="9998" width="17.44140625" style="180" bestFit="1" customWidth="1"/>
    <col min="9999" max="9999" width="16.88671875" style="180" customWidth="1"/>
    <col min="10000" max="10000" width="14.88671875" style="180" customWidth="1"/>
    <col min="10001" max="10001" width="14.109375" style="180" customWidth="1"/>
    <col min="10002" max="10240" width="9.109375" style="180"/>
    <col min="10241" max="10241" width="31.5546875" style="180" customWidth="1"/>
    <col min="10242" max="10242" width="0" style="180" hidden="1" customWidth="1"/>
    <col min="10243" max="10243" width="14.5546875" style="180" bestFit="1" customWidth="1"/>
    <col min="10244" max="10244" width="17.44140625" style="180" bestFit="1" customWidth="1"/>
    <col min="10245" max="10245" width="16" style="180" bestFit="1" customWidth="1"/>
    <col min="10246" max="10246" width="15.6640625" style="180" customWidth="1"/>
    <col min="10247" max="10247" width="14.6640625" style="180" customWidth="1"/>
    <col min="10248" max="10248" width="15.5546875" style="180" bestFit="1" customWidth="1"/>
    <col min="10249" max="10249" width="17.44140625" style="180" bestFit="1" customWidth="1"/>
    <col min="10250" max="10250" width="14.88671875" style="180" customWidth="1"/>
    <col min="10251" max="10251" width="14.88671875" style="180" bestFit="1" customWidth="1"/>
    <col min="10252" max="10252" width="15.33203125" style="180" bestFit="1" customWidth="1"/>
    <col min="10253" max="10253" width="16" style="180" bestFit="1" customWidth="1"/>
    <col min="10254" max="10254" width="17.44140625" style="180" bestFit="1" customWidth="1"/>
    <col min="10255" max="10255" width="16.88671875" style="180" customWidth="1"/>
    <col min="10256" max="10256" width="14.88671875" style="180" customWidth="1"/>
    <col min="10257" max="10257" width="14.109375" style="180" customWidth="1"/>
    <col min="10258" max="10496" width="9.109375" style="180"/>
    <col min="10497" max="10497" width="31.5546875" style="180" customWidth="1"/>
    <col min="10498" max="10498" width="0" style="180" hidden="1" customWidth="1"/>
    <col min="10499" max="10499" width="14.5546875" style="180" bestFit="1" customWidth="1"/>
    <col min="10500" max="10500" width="17.44140625" style="180" bestFit="1" customWidth="1"/>
    <col min="10501" max="10501" width="16" style="180" bestFit="1" customWidth="1"/>
    <col min="10502" max="10502" width="15.6640625" style="180" customWidth="1"/>
    <col min="10503" max="10503" width="14.6640625" style="180" customWidth="1"/>
    <col min="10504" max="10504" width="15.5546875" style="180" bestFit="1" customWidth="1"/>
    <col min="10505" max="10505" width="17.44140625" style="180" bestFit="1" customWidth="1"/>
    <col min="10506" max="10506" width="14.88671875" style="180" customWidth="1"/>
    <col min="10507" max="10507" width="14.88671875" style="180" bestFit="1" customWidth="1"/>
    <col min="10508" max="10508" width="15.33203125" style="180" bestFit="1" customWidth="1"/>
    <col min="10509" max="10509" width="16" style="180" bestFit="1" customWidth="1"/>
    <col min="10510" max="10510" width="17.44140625" style="180" bestFit="1" customWidth="1"/>
    <col min="10511" max="10511" width="16.88671875" style="180" customWidth="1"/>
    <col min="10512" max="10512" width="14.88671875" style="180" customWidth="1"/>
    <col min="10513" max="10513" width="14.109375" style="180" customWidth="1"/>
    <col min="10514" max="10752" width="9.109375" style="180"/>
    <col min="10753" max="10753" width="31.5546875" style="180" customWidth="1"/>
    <col min="10754" max="10754" width="0" style="180" hidden="1" customWidth="1"/>
    <col min="10755" max="10755" width="14.5546875" style="180" bestFit="1" customWidth="1"/>
    <col min="10756" max="10756" width="17.44140625" style="180" bestFit="1" customWidth="1"/>
    <col min="10757" max="10757" width="16" style="180" bestFit="1" customWidth="1"/>
    <col min="10758" max="10758" width="15.6640625" style="180" customWidth="1"/>
    <col min="10759" max="10759" width="14.6640625" style="180" customWidth="1"/>
    <col min="10760" max="10760" width="15.5546875" style="180" bestFit="1" customWidth="1"/>
    <col min="10761" max="10761" width="17.44140625" style="180" bestFit="1" customWidth="1"/>
    <col min="10762" max="10762" width="14.88671875" style="180" customWidth="1"/>
    <col min="10763" max="10763" width="14.88671875" style="180" bestFit="1" customWidth="1"/>
    <col min="10764" max="10764" width="15.33203125" style="180" bestFit="1" customWidth="1"/>
    <col min="10765" max="10765" width="16" style="180" bestFit="1" customWidth="1"/>
    <col min="10766" max="10766" width="17.44140625" style="180" bestFit="1" customWidth="1"/>
    <col min="10767" max="10767" width="16.88671875" style="180" customWidth="1"/>
    <col min="10768" max="10768" width="14.88671875" style="180" customWidth="1"/>
    <col min="10769" max="10769" width="14.109375" style="180" customWidth="1"/>
    <col min="10770" max="11008" width="9.109375" style="180"/>
    <col min="11009" max="11009" width="31.5546875" style="180" customWidth="1"/>
    <col min="11010" max="11010" width="0" style="180" hidden="1" customWidth="1"/>
    <col min="11011" max="11011" width="14.5546875" style="180" bestFit="1" customWidth="1"/>
    <col min="11012" max="11012" width="17.44140625" style="180" bestFit="1" customWidth="1"/>
    <col min="11013" max="11013" width="16" style="180" bestFit="1" customWidth="1"/>
    <col min="11014" max="11014" width="15.6640625" style="180" customWidth="1"/>
    <col min="11015" max="11015" width="14.6640625" style="180" customWidth="1"/>
    <col min="11016" max="11016" width="15.5546875" style="180" bestFit="1" customWidth="1"/>
    <col min="11017" max="11017" width="17.44140625" style="180" bestFit="1" customWidth="1"/>
    <col min="11018" max="11018" width="14.88671875" style="180" customWidth="1"/>
    <col min="11019" max="11019" width="14.88671875" style="180" bestFit="1" customWidth="1"/>
    <col min="11020" max="11020" width="15.33203125" style="180" bestFit="1" customWidth="1"/>
    <col min="11021" max="11021" width="16" style="180" bestFit="1" customWidth="1"/>
    <col min="11022" max="11022" width="17.44140625" style="180" bestFit="1" customWidth="1"/>
    <col min="11023" max="11023" width="16.88671875" style="180" customWidth="1"/>
    <col min="11024" max="11024" width="14.88671875" style="180" customWidth="1"/>
    <col min="11025" max="11025" width="14.109375" style="180" customWidth="1"/>
    <col min="11026" max="11264" width="9.109375" style="180"/>
    <col min="11265" max="11265" width="31.5546875" style="180" customWidth="1"/>
    <col min="11266" max="11266" width="0" style="180" hidden="1" customWidth="1"/>
    <col min="11267" max="11267" width="14.5546875" style="180" bestFit="1" customWidth="1"/>
    <col min="11268" max="11268" width="17.44140625" style="180" bestFit="1" customWidth="1"/>
    <col min="11269" max="11269" width="16" style="180" bestFit="1" customWidth="1"/>
    <col min="11270" max="11270" width="15.6640625" style="180" customWidth="1"/>
    <col min="11271" max="11271" width="14.6640625" style="180" customWidth="1"/>
    <col min="11272" max="11272" width="15.5546875" style="180" bestFit="1" customWidth="1"/>
    <col min="11273" max="11273" width="17.44140625" style="180" bestFit="1" customWidth="1"/>
    <col min="11274" max="11274" width="14.88671875" style="180" customWidth="1"/>
    <col min="11275" max="11275" width="14.88671875" style="180" bestFit="1" customWidth="1"/>
    <col min="11276" max="11276" width="15.33203125" style="180" bestFit="1" customWidth="1"/>
    <col min="11277" max="11277" width="16" style="180" bestFit="1" customWidth="1"/>
    <col min="11278" max="11278" width="17.44140625" style="180" bestFit="1" customWidth="1"/>
    <col min="11279" max="11279" width="16.88671875" style="180" customWidth="1"/>
    <col min="11280" max="11280" width="14.88671875" style="180" customWidth="1"/>
    <col min="11281" max="11281" width="14.109375" style="180" customWidth="1"/>
    <col min="11282" max="11520" width="9.109375" style="180"/>
    <col min="11521" max="11521" width="31.5546875" style="180" customWidth="1"/>
    <col min="11522" max="11522" width="0" style="180" hidden="1" customWidth="1"/>
    <col min="11523" max="11523" width="14.5546875" style="180" bestFit="1" customWidth="1"/>
    <col min="11524" max="11524" width="17.44140625" style="180" bestFit="1" customWidth="1"/>
    <col min="11525" max="11525" width="16" style="180" bestFit="1" customWidth="1"/>
    <col min="11526" max="11526" width="15.6640625" style="180" customWidth="1"/>
    <col min="11527" max="11527" width="14.6640625" style="180" customWidth="1"/>
    <col min="11528" max="11528" width="15.5546875" style="180" bestFit="1" customWidth="1"/>
    <col min="11529" max="11529" width="17.44140625" style="180" bestFit="1" customWidth="1"/>
    <col min="11530" max="11530" width="14.88671875" style="180" customWidth="1"/>
    <col min="11531" max="11531" width="14.88671875" style="180" bestFit="1" customWidth="1"/>
    <col min="11532" max="11532" width="15.33203125" style="180" bestFit="1" customWidth="1"/>
    <col min="11533" max="11533" width="16" style="180" bestFit="1" customWidth="1"/>
    <col min="11534" max="11534" width="17.44140625" style="180" bestFit="1" customWidth="1"/>
    <col min="11535" max="11535" width="16.88671875" style="180" customWidth="1"/>
    <col min="11536" max="11536" width="14.88671875" style="180" customWidth="1"/>
    <col min="11537" max="11537" width="14.109375" style="180" customWidth="1"/>
    <col min="11538" max="11776" width="9.109375" style="180"/>
    <col min="11777" max="11777" width="31.5546875" style="180" customWidth="1"/>
    <col min="11778" max="11778" width="0" style="180" hidden="1" customWidth="1"/>
    <col min="11779" max="11779" width="14.5546875" style="180" bestFit="1" customWidth="1"/>
    <col min="11780" max="11780" width="17.44140625" style="180" bestFit="1" customWidth="1"/>
    <col min="11781" max="11781" width="16" style="180" bestFit="1" customWidth="1"/>
    <col min="11782" max="11782" width="15.6640625" style="180" customWidth="1"/>
    <col min="11783" max="11783" width="14.6640625" style="180" customWidth="1"/>
    <col min="11784" max="11784" width="15.5546875" style="180" bestFit="1" customWidth="1"/>
    <col min="11785" max="11785" width="17.44140625" style="180" bestFit="1" customWidth="1"/>
    <col min="11786" max="11786" width="14.88671875" style="180" customWidth="1"/>
    <col min="11787" max="11787" width="14.88671875" style="180" bestFit="1" customWidth="1"/>
    <col min="11788" max="11788" width="15.33203125" style="180" bestFit="1" customWidth="1"/>
    <col min="11789" max="11789" width="16" style="180" bestFit="1" customWidth="1"/>
    <col min="11790" max="11790" width="17.44140625" style="180" bestFit="1" customWidth="1"/>
    <col min="11791" max="11791" width="16.88671875" style="180" customWidth="1"/>
    <col min="11792" max="11792" width="14.88671875" style="180" customWidth="1"/>
    <col min="11793" max="11793" width="14.109375" style="180" customWidth="1"/>
    <col min="11794" max="12032" width="9.109375" style="180"/>
    <col min="12033" max="12033" width="31.5546875" style="180" customWidth="1"/>
    <col min="12034" max="12034" width="0" style="180" hidden="1" customWidth="1"/>
    <col min="12035" max="12035" width="14.5546875" style="180" bestFit="1" customWidth="1"/>
    <col min="12036" max="12036" width="17.44140625" style="180" bestFit="1" customWidth="1"/>
    <col min="12037" max="12037" width="16" style="180" bestFit="1" customWidth="1"/>
    <col min="12038" max="12038" width="15.6640625" style="180" customWidth="1"/>
    <col min="12039" max="12039" width="14.6640625" style="180" customWidth="1"/>
    <col min="12040" max="12040" width="15.5546875" style="180" bestFit="1" customWidth="1"/>
    <col min="12041" max="12041" width="17.44140625" style="180" bestFit="1" customWidth="1"/>
    <col min="12042" max="12042" width="14.88671875" style="180" customWidth="1"/>
    <col min="12043" max="12043" width="14.88671875" style="180" bestFit="1" customWidth="1"/>
    <col min="12044" max="12044" width="15.33203125" style="180" bestFit="1" customWidth="1"/>
    <col min="12045" max="12045" width="16" style="180" bestFit="1" customWidth="1"/>
    <col min="12046" max="12046" width="17.44140625" style="180" bestFit="1" customWidth="1"/>
    <col min="12047" max="12047" width="16.88671875" style="180" customWidth="1"/>
    <col min="12048" max="12048" width="14.88671875" style="180" customWidth="1"/>
    <col min="12049" max="12049" width="14.109375" style="180" customWidth="1"/>
    <col min="12050" max="12288" width="9.109375" style="180"/>
    <col min="12289" max="12289" width="31.5546875" style="180" customWidth="1"/>
    <col min="12290" max="12290" width="0" style="180" hidden="1" customWidth="1"/>
    <col min="12291" max="12291" width="14.5546875" style="180" bestFit="1" customWidth="1"/>
    <col min="12292" max="12292" width="17.44140625" style="180" bestFit="1" customWidth="1"/>
    <col min="12293" max="12293" width="16" style="180" bestFit="1" customWidth="1"/>
    <col min="12294" max="12294" width="15.6640625" style="180" customWidth="1"/>
    <col min="12295" max="12295" width="14.6640625" style="180" customWidth="1"/>
    <col min="12296" max="12296" width="15.5546875" style="180" bestFit="1" customWidth="1"/>
    <col min="12297" max="12297" width="17.44140625" style="180" bestFit="1" customWidth="1"/>
    <col min="12298" max="12298" width="14.88671875" style="180" customWidth="1"/>
    <col min="12299" max="12299" width="14.88671875" style="180" bestFit="1" customWidth="1"/>
    <col min="12300" max="12300" width="15.33203125" style="180" bestFit="1" customWidth="1"/>
    <col min="12301" max="12301" width="16" style="180" bestFit="1" customWidth="1"/>
    <col min="12302" max="12302" width="17.44140625" style="180" bestFit="1" customWidth="1"/>
    <col min="12303" max="12303" width="16.88671875" style="180" customWidth="1"/>
    <col min="12304" max="12304" width="14.88671875" style="180" customWidth="1"/>
    <col min="12305" max="12305" width="14.109375" style="180" customWidth="1"/>
    <col min="12306" max="12544" width="9.109375" style="180"/>
    <col min="12545" max="12545" width="31.5546875" style="180" customWidth="1"/>
    <col min="12546" max="12546" width="0" style="180" hidden="1" customWidth="1"/>
    <col min="12547" max="12547" width="14.5546875" style="180" bestFit="1" customWidth="1"/>
    <col min="12548" max="12548" width="17.44140625" style="180" bestFit="1" customWidth="1"/>
    <col min="12549" max="12549" width="16" style="180" bestFit="1" customWidth="1"/>
    <col min="12550" max="12550" width="15.6640625" style="180" customWidth="1"/>
    <col min="12551" max="12551" width="14.6640625" style="180" customWidth="1"/>
    <col min="12552" max="12552" width="15.5546875" style="180" bestFit="1" customWidth="1"/>
    <col min="12553" max="12553" width="17.44140625" style="180" bestFit="1" customWidth="1"/>
    <col min="12554" max="12554" width="14.88671875" style="180" customWidth="1"/>
    <col min="12555" max="12555" width="14.88671875" style="180" bestFit="1" customWidth="1"/>
    <col min="12556" max="12556" width="15.33203125" style="180" bestFit="1" customWidth="1"/>
    <col min="12557" max="12557" width="16" style="180" bestFit="1" customWidth="1"/>
    <col min="12558" max="12558" width="17.44140625" style="180" bestFit="1" customWidth="1"/>
    <col min="12559" max="12559" width="16.88671875" style="180" customWidth="1"/>
    <col min="12560" max="12560" width="14.88671875" style="180" customWidth="1"/>
    <col min="12561" max="12561" width="14.109375" style="180" customWidth="1"/>
    <col min="12562" max="12800" width="9.109375" style="180"/>
    <col min="12801" max="12801" width="31.5546875" style="180" customWidth="1"/>
    <col min="12802" max="12802" width="0" style="180" hidden="1" customWidth="1"/>
    <col min="12803" max="12803" width="14.5546875" style="180" bestFit="1" customWidth="1"/>
    <col min="12804" max="12804" width="17.44140625" style="180" bestFit="1" customWidth="1"/>
    <col min="12805" max="12805" width="16" style="180" bestFit="1" customWidth="1"/>
    <col min="12806" max="12806" width="15.6640625" style="180" customWidth="1"/>
    <col min="12807" max="12807" width="14.6640625" style="180" customWidth="1"/>
    <col min="12808" max="12808" width="15.5546875" style="180" bestFit="1" customWidth="1"/>
    <col min="12809" max="12809" width="17.44140625" style="180" bestFit="1" customWidth="1"/>
    <col min="12810" max="12810" width="14.88671875" style="180" customWidth="1"/>
    <col min="12811" max="12811" width="14.88671875" style="180" bestFit="1" customWidth="1"/>
    <col min="12812" max="12812" width="15.33203125" style="180" bestFit="1" customWidth="1"/>
    <col min="12813" max="12813" width="16" style="180" bestFit="1" customWidth="1"/>
    <col min="12814" max="12814" width="17.44140625" style="180" bestFit="1" customWidth="1"/>
    <col min="12815" max="12815" width="16.88671875" style="180" customWidth="1"/>
    <col min="12816" max="12816" width="14.88671875" style="180" customWidth="1"/>
    <col min="12817" max="12817" width="14.109375" style="180" customWidth="1"/>
    <col min="12818" max="13056" width="9.109375" style="180"/>
    <col min="13057" max="13057" width="31.5546875" style="180" customWidth="1"/>
    <col min="13058" max="13058" width="0" style="180" hidden="1" customWidth="1"/>
    <col min="13059" max="13059" width="14.5546875" style="180" bestFit="1" customWidth="1"/>
    <col min="13060" max="13060" width="17.44140625" style="180" bestFit="1" customWidth="1"/>
    <col min="13061" max="13061" width="16" style="180" bestFit="1" customWidth="1"/>
    <col min="13062" max="13062" width="15.6640625" style="180" customWidth="1"/>
    <col min="13063" max="13063" width="14.6640625" style="180" customWidth="1"/>
    <col min="13064" max="13064" width="15.5546875" style="180" bestFit="1" customWidth="1"/>
    <col min="13065" max="13065" width="17.44140625" style="180" bestFit="1" customWidth="1"/>
    <col min="13066" max="13066" width="14.88671875" style="180" customWidth="1"/>
    <col min="13067" max="13067" width="14.88671875" style="180" bestFit="1" customWidth="1"/>
    <col min="13068" max="13068" width="15.33203125" style="180" bestFit="1" customWidth="1"/>
    <col min="13069" max="13069" width="16" style="180" bestFit="1" customWidth="1"/>
    <col min="13070" max="13070" width="17.44140625" style="180" bestFit="1" customWidth="1"/>
    <col min="13071" max="13071" width="16.88671875" style="180" customWidth="1"/>
    <col min="13072" max="13072" width="14.88671875" style="180" customWidth="1"/>
    <col min="13073" max="13073" width="14.109375" style="180" customWidth="1"/>
    <col min="13074" max="13312" width="9.109375" style="180"/>
    <col min="13313" max="13313" width="31.5546875" style="180" customWidth="1"/>
    <col min="13314" max="13314" width="0" style="180" hidden="1" customWidth="1"/>
    <col min="13315" max="13315" width="14.5546875" style="180" bestFit="1" customWidth="1"/>
    <col min="13316" max="13316" width="17.44140625" style="180" bestFit="1" customWidth="1"/>
    <col min="13317" max="13317" width="16" style="180" bestFit="1" customWidth="1"/>
    <col min="13318" max="13318" width="15.6640625" style="180" customWidth="1"/>
    <col min="13319" max="13319" width="14.6640625" style="180" customWidth="1"/>
    <col min="13320" max="13320" width="15.5546875" style="180" bestFit="1" customWidth="1"/>
    <col min="13321" max="13321" width="17.44140625" style="180" bestFit="1" customWidth="1"/>
    <col min="13322" max="13322" width="14.88671875" style="180" customWidth="1"/>
    <col min="13323" max="13323" width="14.88671875" style="180" bestFit="1" customWidth="1"/>
    <col min="13324" max="13324" width="15.33203125" style="180" bestFit="1" customWidth="1"/>
    <col min="13325" max="13325" width="16" style="180" bestFit="1" customWidth="1"/>
    <col min="13326" max="13326" width="17.44140625" style="180" bestFit="1" customWidth="1"/>
    <col min="13327" max="13327" width="16.88671875" style="180" customWidth="1"/>
    <col min="13328" max="13328" width="14.88671875" style="180" customWidth="1"/>
    <col min="13329" max="13329" width="14.109375" style="180" customWidth="1"/>
    <col min="13330" max="13568" width="9.109375" style="180"/>
    <col min="13569" max="13569" width="31.5546875" style="180" customWidth="1"/>
    <col min="13570" max="13570" width="0" style="180" hidden="1" customWidth="1"/>
    <col min="13571" max="13571" width="14.5546875" style="180" bestFit="1" customWidth="1"/>
    <col min="13572" max="13572" width="17.44140625" style="180" bestFit="1" customWidth="1"/>
    <col min="13573" max="13573" width="16" style="180" bestFit="1" customWidth="1"/>
    <col min="13574" max="13574" width="15.6640625" style="180" customWidth="1"/>
    <col min="13575" max="13575" width="14.6640625" style="180" customWidth="1"/>
    <col min="13576" max="13576" width="15.5546875" style="180" bestFit="1" customWidth="1"/>
    <col min="13577" max="13577" width="17.44140625" style="180" bestFit="1" customWidth="1"/>
    <col min="13578" max="13578" width="14.88671875" style="180" customWidth="1"/>
    <col min="13579" max="13579" width="14.88671875" style="180" bestFit="1" customWidth="1"/>
    <col min="13580" max="13580" width="15.33203125" style="180" bestFit="1" customWidth="1"/>
    <col min="13581" max="13581" width="16" style="180" bestFit="1" customWidth="1"/>
    <col min="13582" max="13582" width="17.44140625" style="180" bestFit="1" customWidth="1"/>
    <col min="13583" max="13583" width="16.88671875" style="180" customWidth="1"/>
    <col min="13584" max="13584" width="14.88671875" style="180" customWidth="1"/>
    <col min="13585" max="13585" width="14.109375" style="180" customWidth="1"/>
    <col min="13586" max="13824" width="9.109375" style="180"/>
    <col min="13825" max="13825" width="31.5546875" style="180" customWidth="1"/>
    <col min="13826" max="13826" width="0" style="180" hidden="1" customWidth="1"/>
    <col min="13827" max="13827" width="14.5546875" style="180" bestFit="1" customWidth="1"/>
    <col min="13828" max="13828" width="17.44140625" style="180" bestFit="1" customWidth="1"/>
    <col min="13829" max="13829" width="16" style="180" bestFit="1" customWidth="1"/>
    <col min="13830" max="13830" width="15.6640625" style="180" customWidth="1"/>
    <col min="13831" max="13831" width="14.6640625" style="180" customWidth="1"/>
    <col min="13832" max="13832" width="15.5546875" style="180" bestFit="1" customWidth="1"/>
    <col min="13833" max="13833" width="17.44140625" style="180" bestFit="1" customWidth="1"/>
    <col min="13834" max="13834" width="14.88671875" style="180" customWidth="1"/>
    <col min="13835" max="13835" width="14.88671875" style="180" bestFit="1" customWidth="1"/>
    <col min="13836" max="13836" width="15.33203125" style="180" bestFit="1" customWidth="1"/>
    <col min="13837" max="13837" width="16" style="180" bestFit="1" customWidth="1"/>
    <col min="13838" max="13838" width="17.44140625" style="180" bestFit="1" customWidth="1"/>
    <col min="13839" max="13839" width="16.88671875" style="180" customWidth="1"/>
    <col min="13840" max="13840" width="14.88671875" style="180" customWidth="1"/>
    <col min="13841" max="13841" width="14.109375" style="180" customWidth="1"/>
    <col min="13842" max="14080" width="9.109375" style="180"/>
    <col min="14081" max="14081" width="31.5546875" style="180" customWidth="1"/>
    <col min="14082" max="14082" width="0" style="180" hidden="1" customWidth="1"/>
    <col min="14083" max="14083" width="14.5546875" style="180" bestFit="1" customWidth="1"/>
    <col min="14084" max="14084" width="17.44140625" style="180" bestFit="1" customWidth="1"/>
    <col min="14085" max="14085" width="16" style="180" bestFit="1" customWidth="1"/>
    <col min="14086" max="14086" width="15.6640625" style="180" customWidth="1"/>
    <col min="14087" max="14087" width="14.6640625" style="180" customWidth="1"/>
    <col min="14088" max="14088" width="15.5546875" style="180" bestFit="1" customWidth="1"/>
    <col min="14089" max="14089" width="17.44140625" style="180" bestFit="1" customWidth="1"/>
    <col min="14090" max="14090" width="14.88671875" style="180" customWidth="1"/>
    <col min="14091" max="14091" width="14.88671875" style="180" bestFit="1" customWidth="1"/>
    <col min="14092" max="14092" width="15.33203125" style="180" bestFit="1" customWidth="1"/>
    <col min="14093" max="14093" width="16" style="180" bestFit="1" customWidth="1"/>
    <col min="14094" max="14094" width="17.44140625" style="180" bestFit="1" customWidth="1"/>
    <col min="14095" max="14095" width="16.88671875" style="180" customWidth="1"/>
    <col min="14096" max="14096" width="14.88671875" style="180" customWidth="1"/>
    <col min="14097" max="14097" width="14.109375" style="180" customWidth="1"/>
    <col min="14098" max="14336" width="9.109375" style="180"/>
    <col min="14337" max="14337" width="31.5546875" style="180" customWidth="1"/>
    <col min="14338" max="14338" width="0" style="180" hidden="1" customWidth="1"/>
    <col min="14339" max="14339" width="14.5546875" style="180" bestFit="1" customWidth="1"/>
    <col min="14340" max="14340" width="17.44140625" style="180" bestFit="1" customWidth="1"/>
    <col min="14341" max="14341" width="16" style="180" bestFit="1" customWidth="1"/>
    <col min="14342" max="14342" width="15.6640625" style="180" customWidth="1"/>
    <col min="14343" max="14343" width="14.6640625" style="180" customWidth="1"/>
    <col min="14344" max="14344" width="15.5546875" style="180" bestFit="1" customWidth="1"/>
    <col min="14345" max="14345" width="17.44140625" style="180" bestFit="1" customWidth="1"/>
    <col min="14346" max="14346" width="14.88671875" style="180" customWidth="1"/>
    <col min="14347" max="14347" width="14.88671875" style="180" bestFit="1" customWidth="1"/>
    <col min="14348" max="14348" width="15.33203125" style="180" bestFit="1" customWidth="1"/>
    <col min="14349" max="14349" width="16" style="180" bestFit="1" customWidth="1"/>
    <col min="14350" max="14350" width="17.44140625" style="180" bestFit="1" customWidth="1"/>
    <col min="14351" max="14351" width="16.88671875" style="180" customWidth="1"/>
    <col min="14352" max="14352" width="14.88671875" style="180" customWidth="1"/>
    <col min="14353" max="14353" width="14.109375" style="180" customWidth="1"/>
    <col min="14354" max="14592" width="9.109375" style="180"/>
    <col min="14593" max="14593" width="31.5546875" style="180" customWidth="1"/>
    <col min="14594" max="14594" width="0" style="180" hidden="1" customWidth="1"/>
    <col min="14595" max="14595" width="14.5546875" style="180" bestFit="1" customWidth="1"/>
    <col min="14596" max="14596" width="17.44140625" style="180" bestFit="1" customWidth="1"/>
    <col min="14597" max="14597" width="16" style="180" bestFit="1" customWidth="1"/>
    <col min="14598" max="14598" width="15.6640625" style="180" customWidth="1"/>
    <col min="14599" max="14599" width="14.6640625" style="180" customWidth="1"/>
    <col min="14600" max="14600" width="15.5546875" style="180" bestFit="1" customWidth="1"/>
    <col min="14601" max="14601" width="17.44140625" style="180" bestFit="1" customWidth="1"/>
    <col min="14602" max="14602" width="14.88671875" style="180" customWidth="1"/>
    <col min="14603" max="14603" width="14.88671875" style="180" bestFit="1" customWidth="1"/>
    <col min="14604" max="14604" width="15.33203125" style="180" bestFit="1" customWidth="1"/>
    <col min="14605" max="14605" width="16" style="180" bestFit="1" customWidth="1"/>
    <col min="14606" max="14606" width="17.44140625" style="180" bestFit="1" customWidth="1"/>
    <col min="14607" max="14607" width="16.88671875" style="180" customWidth="1"/>
    <col min="14608" max="14608" width="14.88671875" style="180" customWidth="1"/>
    <col min="14609" max="14609" width="14.109375" style="180" customWidth="1"/>
    <col min="14610" max="14848" width="9.109375" style="180"/>
    <col min="14849" max="14849" width="31.5546875" style="180" customWidth="1"/>
    <col min="14850" max="14850" width="0" style="180" hidden="1" customWidth="1"/>
    <col min="14851" max="14851" width="14.5546875" style="180" bestFit="1" customWidth="1"/>
    <col min="14852" max="14852" width="17.44140625" style="180" bestFit="1" customWidth="1"/>
    <col min="14853" max="14853" width="16" style="180" bestFit="1" customWidth="1"/>
    <col min="14854" max="14854" width="15.6640625" style="180" customWidth="1"/>
    <col min="14855" max="14855" width="14.6640625" style="180" customWidth="1"/>
    <col min="14856" max="14856" width="15.5546875" style="180" bestFit="1" customWidth="1"/>
    <col min="14857" max="14857" width="17.44140625" style="180" bestFit="1" customWidth="1"/>
    <col min="14858" max="14858" width="14.88671875" style="180" customWidth="1"/>
    <col min="14859" max="14859" width="14.88671875" style="180" bestFit="1" customWidth="1"/>
    <col min="14860" max="14860" width="15.33203125" style="180" bestFit="1" customWidth="1"/>
    <col min="14861" max="14861" width="16" style="180" bestFit="1" customWidth="1"/>
    <col min="14862" max="14862" width="17.44140625" style="180" bestFit="1" customWidth="1"/>
    <col min="14863" max="14863" width="16.88671875" style="180" customWidth="1"/>
    <col min="14864" max="14864" width="14.88671875" style="180" customWidth="1"/>
    <col min="14865" max="14865" width="14.109375" style="180" customWidth="1"/>
    <col min="14866" max="15104" width="9.109375" style="180"/>
    <col min="15105" max="15105" width="31.5546875" style="180" customWidth="1"/>
    <col min="15106" max="15106" width="0" style="180" hidden="1" customWidth="1"/>
    <col min="15107" max="15107" width="14.5546875" style="180" bestFit="1" customWidth="1"/>
    <col min="15108" max="15108" width="17.44140625" style="180" bestFit="1" customWidth="1"/>
    <col min="15109" max="15109" width="16" style="180" bestFit="1" customWidth="1"/>
    <col min="15110" max="15110" width="15.6640625" style="180" customWidth="1"/>
    <col min="15111" max="15111" width="14.6640625" style="180" customWidth="1"/>
    <col min="15112" max="15112" width="15.5546875" style="180" bestFit="1" customWidth="1"/>
    <col min="15113" max="15113" width="17.44140625" style="180" bestFit="1" customWidth="1"/>
    <col min="15114" max="15114" width="14.88671875" style="180" customWidth="1"/>
    <col min="15115" max="15115" width="14.88671875" style="180" bestFit="1" customWidth="1"/>
    <col min="15116" max="15116" width="15.33203125" style="180" bestFit="1" customWidth="1"/>
    <col min="15117" max="15117" width="16" style="180" bestFit="1" customWidth="1"/>
    <col min="15118" max="15118" width="17.44140625" style="180" bestFit="1" customWidth="1"/>
    <col min="15119" max="15119" width="16.88671875" style="180" customWidth="1"/>
    <col min="15120" max="15120" width="14.88671875" style="180" customWidth="1"/>
    <col min="15121" max="15121" width="14.109375" style="180" customWidth="1"/>
    <col min="15122" max="15360" width="9.109375" style="180"/>
    <col min="15361" max="15361" width="31.5546875" style="180" customWidth="1"/>
    <col min="15362" max="15362" width="0" style="180" hidden="1" customWidth="1"/>
    <col min="15363" max="15363" width="14.5546875" style="180" bestFit="1" customWidth="1"/>
    <col min="15364" max="15364" width="17.44140625" style="180" bestFit="1" customWidth="1"/>
    <col min="15365" max="15365" width="16" style="180" bestFit="1" customWidth="1"/>
    <col min="15366" max="15366" width="15.6640625" style="180" customWidth="1"/>
    <col min="15367" max="15367" width="14.6640625" style="180" customWidth="1"/>
    <col min="15368" max="15368" width="15.5546875" style="180" bestFit="1" customWidth="1"/>
    <col min="15369" max="15369" width="17.44140625" style="180" bestFit="1" customWidth="1"/>
    <col min="15370" max="15370" width="14.88671875" style="180" customWidth="1"/>
    <col min="15371" max="15371" width="14.88671875" style="180" bestFit="1" customWidth="1"/>
    <col min="15372" max="15372" width="15.33203125" style="180" bestFit="1" customWidth="1"/>
    <col min="15373" max="15373" width="16" style="180" bestFit="1" customWidth="1"/>
    <col min="15374" max="15374" width="17.44140625" style="180" bestFit="1" customWidth="1"/>
    <col min="15375" max="15375" width="16.88671875" style="180" customWidth="1"/>
    <col min="15376" max="15376" width="14.88671875" style="180" customWidth="1"/>
    <col min="15377" max="15377" width="14.109375" style="180" customWidth="1"/>
    <col min="15378" max="15616" width="9.109375" style="180"/>
    <col min="15617" max="15617" width="31.5546875" style="180" customWidth="1"/>
    <col min="15618" max="15618" width="0" style="180" hidden="1" customWidth="1"/>
    <col min="15619" max="15619" width="14.5546875" style="180" bestFit="1" customWidth="1"/>
    <col min="15620" max="15620" width="17.44140625" style="180" bestFit="1" customWidth="1"/>
    <col min="15621" max="15621" width="16" style="180" bestFit="1" customWidth="1"/>
    <col min="15622" max="15622" width="15.6640625" style="180" customWidth="1"/>
    <col min="15623" max="15623" width="14.6640625" style="180" customWidth="1"/>
    <col min="15624" max="15624" width="15.5546875" style="180" bestFit="1" customWidth="1"/>
    <col min="15625" max="15625" width="17.44140625" style="180" bestFit="1" customWidth="1"/>
    <col min="15626" max="15626" width="14.88671875" style="180" customWidth="1"/>
    <col min="15627" max="15627" width="14.88671875" style="180" bestFit="1" customWidth="1"/>
    <col min="15628" max="15628" width="15.33203125" style="180" bestFit="1" customWidth="1"/>
    <col min="15629" max="15629" width="16" style="180" bestFit="1" customWidth="1"/>
    <col min="15630" max="15630" width="17.44140625" style="180" bestFit="1" customWidth="1"/>
    <col min="15631" max="15631" width="16.88671875" style="180" customWidth="1"/>
    <col min="15632" max="15632" width="14.88671875" style="180" customWidth="1"/>
    <col min="15633" max="15633" width="14.109375" style="180" customWidth="1"/>
    <col min="15634" max="15872" width="9.109375" style="180"/>
    <col min="15873" max="15873" width="31.5546875" style="180" customWidth="1"/>
    <col min="15874" max="15874" width="0" style="180" hidden="1" customWidth="1"/>
    <col min="15875" max="15875" width="14.5546875" style="180" bestFit="1" customWidth="1"/>
    <col min="15876" max="15876" width="17.44140625" style="180" bestFit="1" customWidth="1"/>
    <col min="15877" max="15877" width="16" style="180" bestFit="1" customWidth="1"/>
    <col min="15878" max="15878" width="15.6640625" style="180" customWidth="1"/>
    <col min="15879" max="15879" width="14.6640625" style="180" customWidth="1"/>
    <col min="15880" max="15880" width="15.5546875" style="180" bestFit="1" customWidth="1"/>
    <col min="15881" max="15881" width="17.44140625" style="180" bestFit="1" customWidth="1"/>
    <col min="15882" max="15882" width="14.88671875" style="180" customWidth="1"/>
    <col min="15883" max="15883" width="14.88671875" style="180" bestFit="1" customWidth="1"/>
    <col min="15884" max="15884" width="15.33203125" style="180" bestFit="1" customWidth="1"/>
    <col min="15885" max="15885" width="16" style="180" bestFit="1" customWidth="1"/>
    <col min="15886" max="15886" width="17.44140625" style="180" bestFit="1" customWidth="1"/>
    <col min="15887" max="15887" width="16.88671875" style="180" customWidth="1"/>
    <col min="15888" max="15888" width="14.88671875" style="180" customWidth="1"/>
    <col min="15889" max="15889" width="14.109375" style="180" customWidth="1"/>
    <col min="15890" max="16128" width="9.109375" style="180"/>
    <col min="16129" max="16129" width="31.5546875" style="180" customWidth="1"/>
    <col min="16130" max="16130" width="0" style="180" hidden="1" customWidth="1"/>
    <col min="16131" max="16131" width="14.5546875" style="180" bestFit="1" customWidth="1"/>
    <col min="16132" max="16132" width="17.44140625" style="180" bestFit="1" customWidth="1"/>
    <col min="16133" max="16133" width="16" style="180" bestFit="1" customWidth="1"/>
    <col min="16134" max="16134" width="15.6640625" style="180" customWidth="1"/>
    <col min="16135" max="16135" width="14.6640625" style="180" customWidth="1"/>
    <col min="16136" max="16136" width="15.5546875" style="180" bestFit="1" customWidth="1"/>
    <col min="16137" max="16137" width="17.44140625" style="180" bestFit="1" customWidth="1"/>
    <col min="16138" max="16138" width="14.88671875" style="180" customWidth="1"/>
    <col min="16139" max="16139" width="14.88671875" style="180" bestFit="1" customWidth="1"/>
    <col min="16140" max="16140" width="15.33203125" style="180" bestFit="1" customWidth="1"/>
    <col min="16141" max="16141" width="16" style="180" bestFit="1" customWidth="1"/>
    <col min="16142" max="16142" width="17.44140625" style="180" bestFit="1" customWidth="1"/>
    <col min="16143" max="16143" width="16.88671875" style="180" customWidth="1"/>
    <col min="16144" max="16144" width="14.88671875" style="180" customWidth="1"/>
    <col min="16145" max="16145" width="14.109375" style="180" customWidth="1"/>
    <col min="16146" max="16384" width="9.109375" style="180"/>
  </cols>
  <sheetData>
    <row r="1" spans="1:14" x14ac:dyDescent="0.3">
      <c r="A1" s="177" t="s">
        <v>61</v>
      </c>
      <c r="B1" s="178"/>
      <c r="C1" s="179"/>
      <c r="D1" s="179"/>
    </row>
    <row r="2" spans="1:14" outlineLevel="1" x14ac:dyDescent="0.3">
      <c r="A2" s="181"/>
      <c r="B2" s="182" t="s">
        <v>1</v>
      </c>
      <c r="C2" s="279" t="s">
        <v>62</v>
      </c>
      <c r="D2" s="279"/>
      <c r="E2" s="279"/>
      <c r="G2" s="279" t="s">
        <v>63</v>
      </c>
      <c r="H2" s="279"/>
      <c r="I2" s="279"/>
      <c r="J2" s="181"/>
      <c r="K2" s="279" t="s">
        <v>64</v>
      </c>
      <c r="L2" s="279"/>
      <c r="M2" s="279"/>
    </row>
    <row r="3" spans="1:14" outlineLevel="1" x14ac:dyDescent="0.3">
      <c r="A3" s="181"/>
      <c r="B3" s="182" t="s">
        <v>65</v>
      </c>
      <c r="C3" s="183" t="s">
        <v>66</v>
      </c>
      <c r="D3" s="183" t="s">
        <v>67</v>
      </c>
      <c r="E3" s="183" t="s">
        <v>68</v>
      </c>
      <c r="G3" s="183" t="s">
        <v>66</v>
      </c>
      <c r="H3" s="183" t="s">
        <v>67</v>
      </c>
      <c r="I3" s="183" t="s">
        <v>68</v>
      </c>
      <c r="J3" s="181"/>
      <c r="K3" s="183" t="s">
        <v>66</v>
      </c>
      <c r="L3" s="183" t="s">
        <v>67</v>
      </c>
      <c r="M3" s="183" t="s">
        <v>68</v>
      </c>
    </row>
    <row r="4" spans="1:14" outlineLevel="1" x14ac:dyDescent="0.3">
      <c r="A4" s="184" t="s">
        <v>69</v>
      </c>
      <c r="B4" s="185"/>
      <c r="C4" s="181"/>
      <c r="D4" s="181"/>
      <c r="E4" s="181"/>
      <c r="G4" s="181"/>
      <c r="H4" s="181"/>
      <c r="I4" s="181"/>
      <c r="J4" s="181"/>
      <c r="K4" s="181"/>
      <c r="L4" s="181"/>
      <c r="M4" s="181"/>
    </row>
    <row r="5" spans="1:14" outlineLevel="1" x14ac:dyDescent="0.3">
      <c r="A5" s="180" t="s">
        <v>70</v>
      </c>
      <c r="B5" s="186">
        <v>120415</v>
      </c>
      <c r="C5" s="187">
        <v>0</v>
      </c>
      <c r="D5" s="187">
        <v>22986.94</v>
      </c>
      <c r="E5" s="187">
        <f>SUM(C5:D5)</f>
        <v>22986.94</v>
      </c>
      <c r="G5" s="187">
        <v>0</v>
      </c>
      <c r="H5" s="187">
        <v>-766.23</v>
      </c>
      <c r="I5" s="187">
        <f>SUM(G5:H5)</f>
        <v>-766.23</v>
      </c>
      <c r="K5" s="187">
        <f t="shared" ref="K5:M7" si="0">C5+G5</f>
        <v>0</v>
      </c>
      <c r="L5" s="187">
        <f>D5+H5</f>
        <v>22220.71</v>
      </c>
      <c r="M5" s="187">
        <f t="shared" si="0"/>
        <v>22220.71</v>
      </c>
    </row>
    <row r="6" spans="1:14" outlineLevel="1" x14ac:dyDescent="0.3">
      <c r="A6" s="180" t="s">
        <v>71</v>
      </c>
      <c r="B6" s="186" t="s">
        <v>72</v>
      </c>
      <c r="C6" s="187">
        <v>0</v>
      </c>
      <c r="D6" s="187">
        <v>38138.46</v>
      </c>
      <c r="E6" s="187">
        <f>SUM(C6:D6)</f>
        <v>38138.46</v>
      </c>
      <c r="G6" s="187">
        <v>0</v>
      </c>
      <c r="H6" s="187">
        <v>0</v>
      </c>
      <c r="I6" s="187">
        <f>SUM(G6:H6)</f>
        <v>0</v>
      </c>
      <c r="K6" s="187">
        <f t="shared" si="0"/>
        <v>0</v>
      </c>
      <c r="L6" s="187">
        <f t="shared" si="0"/>
        <v>38138.46</v>
      </c>
      <c r="M6" s="187">
        <f t="shared" si="0"/>
        <v>38138.46</v>
      </c>
    </row>
    <row r="7" spans="1:14" outlineLevel="1" x14ac:dyDescent="0.3">
      <c r="A7" s="180" t="s">
        <v>73</v>
      </c>
      <c r="B7" s="186" t="s">
        <v>74</v>
      </c>
      <c r="C7" s="187">
        <v>-1.8917489796876907E-10</v>
      </c>
      <c r="D7" s="187">
        <v>171.17</v>
      </c>
      <c r="E7" s="187">
        <f>SUM(C7:D7)</f>
        <v>171.16999999981081</v>
      </c>
      <c r="G7" s="187">
        <v>0</v>
      </c>
      <c r="H7" s="187">
        <v>0</v>
      </c>
      <c r="I7" s="187">
        <f>SUM(G7:H7)</f>
        <v>0</v>
      </c>
      <c r="K7" s="187">
        <f t="shared" si="0"/>
        <v>-1.8917489796876907E-10</v>
      </c>
      <c r="L7" s="187">
        <f t="shared" si="0"/>
        <v>171.17</v>
      </c>
      <c r="M7" s="187">
        <f t="shared" si="0"/>
        <v>171.16999999981081</v>
      </c>
    </row>
    <row r="8" spans="1:14" s="181" customFormat="1" outlineLevel="1" x14ac:dyDescent="0.3">
      <c r="A8" s="181" t="s">
        <v>75</v>
      </c>
      <c r="B8" s="182"/>
      <c r="C8" s="188">
        <f>SUM(C5:C7)</f>
        <v>-1.8917489796876907E-10</v>
      </c>
      <c r="D8" s="188">
        <f>SUM(D5:D7)</f>
        <v>61296.569999999992</v>
      </c>
      <c r="E8" s="188">
        <f>SUM(E5:E7)</f>
        <v>61296.569999999803</v>
      </c>
      <c r="F8" s="189"/>
      <c r="G8" s="190">
        <f>SUM(G5:G7)</f>
        <v>0</v>
      </c>
      <c r="H8" s="190">
        <f>SUM(H5:H7)</f>
        <v>-766.23</v>
      </c>
      <c r="I8" s="190">
        <f>SUM(I5:I7)</f>
        <v>-766.23</v>
      </c>
      <c r="J8" s="191"/>
      <c r="K8" s="190">
        <f>SUM(K5:K7)</f>
        <v>-1.8917489796876907E-10</v>
      </c>
      <c r="L8" s="190">
        <f>SUM(L5:L7)</f>
        <v>60530.34</v>
      </c>
      <c r="M8" s="190">
        <f>SUM(M5:M7)</f>
        <v>60530.339999999807</v>
      </c>
      <c r="N8" s="192"/>
    </row>
    <row r="9" spans="1:14" outlineLevel="1" x14ac:dyDescent="0.3"/>
    <row r="10" spans="1:14" outlineLevel="1" x14ac:dyDescent="0.3">
      <c r="A10" s="181"/>
      <c r="B10" s="182"/>
      <c r="C10" s="279" t="s">
        <v>62</v>
      </c>
      <c r="D10" s="279"/>
      <c r="E10" s="279"/>
      <c r="G10" s="279" t="s">
        <v>76</v>
      </c>
      <c r="H10" s="279"/>
      <c r="I10" s="279"/>
      <c r="J10" s="181"/>
      <c r="K10" s="279" t="s">
        <v>64</v>
      </c>
      <c r="L10" s="279"/>
      <c r="M10" s="279"/>
    </row>
    <row r="11" spans="1:14" outlineLevel="1" x14ac:dyDescent="0.3">
      <c r="A11" s="181"/>
      <c r="B11" s="182"/>
      <c r="C11" s="183" t="s">
        <v>66</v>
      </c>
      <c r="D11" s="183" t="s">
        <v>67</v>
      </c>
      <c r="E11" s="183" t="s">
        <v>68</v>
      </c>
      <c r="G11" s="183" t="s">
        <v>66</v>
      </c>
      <c r="H11" s="183" t="s">
        <v>67</v>
      </c>
      <c r="I11" s="183" t="s">
        <v>68</v>
      </c>
      <c r="J11" s="181"/>
      <c r="K11" s="183" t="s">
        <v>66</v>
      </c>
      <c r="L11" s="183" t="s">
        <v>67</v>
      </c>
      <c r="M11" s="183" t="s">
        <v>68</v>
      </c>
    </row>
    <row r="12" spans="1:14" outlineLevel="1" x14ac:dyDescent="0.3">
      <c r="A12" s="184" t="s">
        <v>77</v>
      </c>
      <c r="B12" s="185"/>
      <c r="C12" s="181"/>
      <c r="D12" s="181"/>
      <c r="E12" s="181"/>
      <c r="G12" s="181"/>
      <c r="H12" s="181"/>
      <c r="I12" s="181"/>
      <c r="J12" s="181"/>
      <c r="K12" s="181"/>
      <c r="L12" s="181"/>
      <c r="M12" s="181"/>
    </row>
    <row r="13" spans="1:14" outlineLevel="1" x14ac:dyDescent="0.3">
      <c r="A13" s="180" t="s">
        <v>70</v>
      </c>
      <c r="B13" s="186">
        <v>120415</v>
      </c>
      <c r="C13" s="187">
        <f>+E5</f>
        <v>22986.94</v>
      </c>
      <c r="D13" s="187">
        <v>88314.49</v>
      </c>
      <c r="E13" s="187">
        <f>SUM(C13:D13)</f>
        <v>111301.43000000001</v>
      </c>
      <c r="F13" s="187">
        <f>(D13+D16)/15/2</f>
        <v>2939.211666666667</v>
      </c>
      <c r="G13" s="187">
        <f>+I5</f>
        <v>-766.23</v>
      </c>
      <c r="H13" s="187">
        <v>-4476.28</v>
      </c>
      <c r="I13" s="187">
        <f>SUM(G13:H13)</f>
        <v>-5242.51</v>
      </c>
      <c r="K13" s="187">
        <f t="shared" ref="K13:M16" si="1">C13+G13</f>
        <v>22220.71</v>
      </c>
      <c r="L13" s="187">
        <f t="shared" si="1"/>
        <v>83838.210000000006</v>
      </c>
      <c r="M13" s="187">
        <f t="shared" si="1"/>
        <v>106058.92000000001</v>
      </c>
    </row>
    <row r="14" spans="1:14" outlineLevel="1" x14ac:dyDescent="0.3">
      <c r="A14" s="180" t="s">
        <v>78</v>
      </c>
      <c r="C14" s="187">
        <f>+H5</f>
        <v>-766.23</v>
      </c>
      <c r="D14" s="187"/>
      <c r="E14" s="187">
        <f>SUM(C14:D14)</f>
        <v>-766.23</v>
      </c>
      <c r="F14" s="187">
        <f>(C13+C16+767)/15</f>
        <v>1595.0073333333205</v>
      </c>
      <c r="G14" s="187">
        <f>-H5</f>
        <v>766.23</v>
      </c>
      <c r="H14" s="187"/>
      <c r="I14" s="187">
        <f>SUM(G14:H14)</f>
        <v>766.23</v>
      </c>
      <c r="K14" s="187">
        <f t="shared" si="1"/>
        <v>0</v>
      </c>
      <c r="L14" s="187">
        <f t="shared" si="1"/>
        <v>0</v>
      </c>
      <c r="M14" s="187">
        <f t="shared" si="1"/>
        <v>0</v>
      </c>
    </row>
    <row r="15" spans="1:14" outlineLevel="1" x14ac:dyDescent="0.3">
      <c r="A15" s="180" t="s">
        <v>71</v>
      </c>
      <c r="B15" s="186" t="s">
        <v>72</v>
      </c>
      <c r="C15" s="187">
        <v>38138.46</v>
      </c>
      <c r="D15" s="187">
        <v>109236.68</v>
      </c>
      <c r="E15" s="187">
        <f>SUM(C15:D15)</f>
        <v>147375.13999999998</v>
      </c>
      <c r="F15" s="187"/>
      <c r="G15" s="187">
        <v>0</v>
      </c>
      <c r="H15" s="187">
        <v>0</v>
      </c>
      <c r="I15" s="187">
        <f>SUM(G15:H15)</f>
        <v>0</v>
      </c>
      <c r="K15" s="187">
        <f t="shared" si="1"/>
        <v>38138.46</v>
      </c>
      <c r="L15" s="187">
        <f t="shared" si="1"/>
        <v>109236.68</v>
      </c>
      <c r="M15" s="187">
        <f t="shared" si="1"/>
        <v>147375.13999999998</v>
      </c>
    </row>
    <row r="16" spans="1:14" outlineLevel="1" x14ac:dyDescent="0.3">
      <c r="A16" s="180" t="s">
        <v>73</v>
      </c>
      <c r="B16" s="186" t="s">
        <v>74</v>
      </c>
      <c r="C16" s="187">
        <v>171.16999999981081</v>
      </c>
      <c r="D16" s="187">
        <v>-138.13999999999999</v>
      </c>
      <c r="E16" s="187">
        <f>SUM(C16:D16)</f>
        <v>33.029999999810826</v>
      </c>
      <c r="F16" s="187"/>
      <c r="G16" s="187">
        <v>0</v>
      </c>
      <c r="H16" s="187">
        <v>0</v>
      </c>
      <c r="I16" s="187">
        <f>SUM(G16:H16)</f>
        <v>0</v>
      </c>
      <c r="K16" s="187">
        <f t="shared" si="1"/>
        <v>171.16999999981081</v>
      </c>
      <c r="L16" s="187">
        <f t="shared" si="1"/>
        <v>-138.13999999999999</v>
      </c>
      <c r="M16" s="187">
        <f t="shared" si="1"/>
        <v>33.029999999810826</v>
      </c>
    </row>
    <row r="17" spans="1:14" outlineLevel="1" x14ac:dyDescent="0.3">
      <c r="A17" s="181" t="s">
        <v>75</v>
      </c>
      <c r="B17" s="182"/>
      <c r="C17" s="188">
        <f>SUM(C13:C16)</f>
        <v>60530.339999999807</v>
      </c>
      <c r="D17" s="188">
        <f>SUM(D13:D16)</f>
        <v>197413.02999999997</v>
      </c>
      <c r="E17" s="188">
        <f>SUM(E13:E16)</f>
        <v>257943.36999999982</v>
      </c>
      <c r="F17" s="187"/>
      <c r="G17" s="188">
        <f>SUM(G13:G16)</f>
        <v>0</v>
      </c>
      <c r="H17" s="188">
        <f>SUM(H13:H16)</f>
        <v>-4476.28</v>
      </c>
      <c r="I17" s="188">
        <f>SUM(I13:I16)</f>
        <v>-4476.2800000000007</v>
      </c>
      <c r="J17" s="191"/>
      <c r="K17" s="188">
        <f>SUM(K13:K16)</f>
        <v>60530.339999999807</v>
      </c>
      <c r="L17" s="188">
        <f>SUM(L13:L16)</f>
        <v>192936.75</v>
      </c>
      <c r="M17" s="188">
        <f>SUM(M13:M16)</f>
        <v>253467.08999999982</v>
      </c>
      <c r="N17" s="192"/>
    </row>
    <row r="18" spans="1:14" outlineLevel="1" x14ac:dyDescent="0.3"/>
    <row r="19" spans="1:14" outlineLevel="1" x14ac:dyDescent="0.3">
      <c r="A19" s="181"/>
      <c r="B19" s="182"/>
      <c r="C19" s="279" t="s">
        <v>62</v>
      </c>
      <c r="D19" s="279"/>
      <c r="E19" s="279"/>
      <c r="G19" s="279" t="s">
        <v>76</v>
      </c>
      <c r="H19" s="279"/>
      <c r="I19" s="279"/>
      <c r="J19" s="181"/>
      <c r="K19" s="279" t="s">
        <v>64</v>
      </c>
      <c r="L19" s="279"/>
      <c r="M19" s="279"/>
    </row>
    <row r="20" spans="1:14" outlineLevel="1" x14ac:dyDescent="0.3">
      <c r="A20" s="181"/>
      <c r="B20" s="182"/>
      <c r="C20" s="183" t="s">
        <v>66</v>
      </c>
      <c r="D20" s="183" t="s">
        <v>67</v>
      </c>
      <c r="E20" s="183" t="s">
        <v>68</v>
      </c>
      <c r="G20" s="183" t="s">
        <v>66</v>
      </c>
      <c r="H20" s="183" t="s">
        <v>67</v>
      </c>
      <c r="I20" s="183" t="s">
        <v>68</v>
      </c>
      <c r="J20" s="181"/>
      <c r="K20" s="183" t="s">
        <v>66</v>
      </c>
      <c r="L20" s="183" t="s">
        <v>67</v>
      </c>
      <c r="M20" s="183" t="s">
        <v>68</v>
      </c>
    </row>
    <row r="21" spans="1:14" outlineLevel="1" x14ac:dyDescent="0.3">
      <c r="A21" s="184" t="s">
        <v>79</v>
      </c>
      <c r="B21" s="185"/>
      <c r="C21" s="181"/>
      <c r="D21" s="181"/>
      <c r="E21" s="181"/>
      <c r="G21" s="181"/>
      <c r="H21" s="181"/>
      <c r="I21" s="181"/>
      <c r="J21" s="181"/>
      <c r="K21" s="181"/>
      <c r="L21" s="181"/>
      <c r="M21" s="181"/>
    </row>
    <row r="22" spans="1:14" outlineLevel="1" x14ac:dyDescent="0.3">
      <c r="A22" s="180" t="s">
        <v>70</v>
      </c>
      <c r="B22" s="186">
        <v>120415</v>
      </c>
      <c r="C22" s="187">
        <v>110535.20000000001</v>
      </c>
      <c r="D22" s="187">
        <v>173210.96</v>
      </c>
      <c r="E22" s="187">
        <f>SUM(C22:D22)</f>
        <v>283746.16000000003</v>
      </c>
      <c r="F22" s="187">
        <f>(D22+D25)/15/2</f>
        <v>5612.0320000000002</v>
      </c>
      <c r="G22" s="187">
        <v>-4476.28</v>
      </c>
      <c r="H22" s="187">
        <v>-13193.79</v>
      </c>
      <c r="I22" s="187">
        <f>SUM(G22:H22)</f>
        <v>-17670.07</v>
      </c>
      <c r="J22" s="187"/>
      <c r="K22" s="187">
        <f t="shared" ref="K22:M26" si="2">C22+G22</f>
        <v>106058.92000000001</v>
      </c>
      <c r="L22" s="187">
        <f t="shared" si="2"/>
        <v>160017.16999999998</v>
      </c>
      <c r="M22" s="187">
        <f t="shared" si="2"/>
        <v>266076.09000000003</v>
      </c>
    </row>
    <row r="23" spans="1:14" outlineLevel="1" x14ac:dyDescent="0.3">
      <c r="A23" s="180" t="s">
        <v>71</v>
      </c>
      <c r="B23" s="186" t="s">
        <v>72</v>
      </c>
      <c r="C23" s="187">
        <v>147375.13999999998</v>
      </c>
      <c r="D23" s="187">
        <v>36781</v>
      </c>
      <c r="E23" s="187">
        <f>SUM(C23:D23)</f>
        <v>184156.13999999998</v>
      </c>
      <c r="F23" s="187">
        <f>(C22+C25+767)/15</f>
        <v>7420.1466666666674</v>
      </c>
      <c r="G23" s="187">
        <v>0</v>
      </c>
      <c r="H23" s="187"/>
      <c r="I23" s="187">
        <f>SUM(G23:H23)</f>
        <v>0</v>
      </c>
      <c r="J23" s="187"/>
      <c r="K23" s="187">
        <f t="shared" si="2"/>
        <v>147375.13999999998</v>
      </c>
      <c r="L23" s="187">
        <f t="shared" si="2"/>
        <v>36781</v>
      </c>
      <c r="M23" s="187">
        <f t="shared" si="2"/>
        <v>184156.13999999998</v>
      </c>
    </row>
    <row r="24" spans="1:14" outlineLevel="1" x14ac:dyDescent="0.3">
      <c r="A24" s="180" t="s">
        <v>73</v>
      </c>
      <c r="B24" s="186" t="s">
        <v>74</v>
      </c>
      <c r="C24" s="187">
        <v>33.029999999810826</v>
      </c>
      <c r="D24" s="187">
        <v>-33.03</v>
      </c>
      <c r="E24" s="187">
        <f>SUM(C24:D24)</f>
        <v>-1.8917489796876907E-10</v>
      </c>
      <c r="F24" s="187"/>
      <c r="G24" s="187">
        <v>0</v>
      </c>
      <c r="H24" s="187"/>
      <c r="I24" s="187">
        <f>SUM(G24:H24)</f>
        <v>0</v>
      </c>
      <c r="J24" s="187"/>
      <c r="K24" s="187">
        <f t="shared" si="2"/>
        <v>33.029999999810826</v>
      </c>
      <c r="L24" s="187">
        <f t="shared" si="2"/>
        <v>-33.03</v>
      </c>
      <c r="M24" s="187">
        <f t="shared" si="2"/>
        <v>-1.8917489796876907E-10</v>
      </c>
    </row>
    <row r="25" spans="1:14" outlineLevel="1" x14ac:dyDescent="0.3">
      <c r="A25" s="180" t="s">
        <v>80</v>
      </c>
      <c r="B25" s="186">
        <v>215261</v>
      </c>
      <c r="C25" s="187">
        <v>0</v>
      </c>
      <c r="D25" s="187">
        <v>-4850</v>
      </c>
      <c r="E25" s="187">
        <f>SUM(C25:D25)</f>
        <v>-4850</v>
      </c>
      <c r="F25" s="187"/>
      <c r="G25" s="187">
        <v>0</v>
      </c>
      <c r="H25" s="187">
        <v>161.66999999999999</v>
      </c>
      <c r="I25" s="187">
        <f>SUM(G25:H25)</f>
        <v>161.66999999999999</v>
      </c>
      <c r="J25" s="187"/>
      <c r="K25" s="187">
        <f t="shared" si="2"/>
        <v>0</v>
      </c>
      <c r="L25" s="187">
        <f t="shared" si="2"/>
        <v>-4688.33</v>
      </c>
      <c r="M25" s="187">
        <f t="shared" si="2"/>
        <v>-4688.33</v>
      </c>
    </row>
    <row r="26" spans="1:14" outlineLevel="1" x14ac:dyDescent="0.3">
      <c r="A26" s="180" t="s">
        <v>81</v>
      </c>
      <c r="B26" s="186">
        <v>215615</v>
      </c>
      <c r="C26" s="187">
        <v>0</v>
      </c>
      <c r="D26" s="187">
        <v>-64880</v>
      </c>
      <c r="E26" s="187">
        <f>SUM(C26:D26)</f>
        <v>-64880</v>
      </c>
      <c r="F26" s="187"/>
      <c r="G26" s="187">
        <v>0</v>
      </c>
      <c r="H26" s="187"/>
      <c r="I26" s="187">
        <f>SUM(G26:H26)</f>
        <v>0</v>
      </c>
      <c r="J26" s="187"/>
      <c r="K26" s="187">
        <f t="shared" si="2"/>
        <v>0</v>
      </c>
      <c r="L26" s="187">
        <f t="shared" si="2"/>
        <v>-64880</v>
      </c>
      <c r="M26" s="187">
        <f t="shared" si="2"/>
        <v>-64880</v>
      </c>
    </row>
    <row r="27" spans="1:14" outlineLevel="1" x14ac:dyDescent="0.3">
      <c r="A27" s="181" t="s">
        <v>75</v>
      </c>
      <c r="B27" s="182"/>
      <c r="C27" s="188">
        <f>SUM(C22:C26)</f>
        <v>257943.36999999982</v>
      </c>
      <c r="D27" s="188">
        <f t="shared" ref="D27:M27" si="3">SUM(D22:D26)</f>
        <v>140228.93</v>
      </c>
      <c r="E27" s="188">
        <f t="shared" si="3"/>
        <v>398172.29999999987</v>
      </c>
      <c r="F27" s="189"/>
      <c r="G27" s="188">
        <f t="shared" si="3"/>
        <v>-4476.28</v>
      </c>
      <c r="H27" s="188">
        <f t="shared" si="3"/>
        <v>-13032.12</v>
      </c>
      <c r="I27" s="188">
        <f t="shared" si="3"/>
        <v>-17508.400000000001</v>
      </c>
      <c r="J27" s="191"/>
      <c r="K27" s="188">
        <f t="shared" si="3"/>
        <v>253467.08999999982</v>
      </c>
      <c r="L27" s="188">
        <f t="shared" si="3"/>
        <v>127196.81</v>
      </c>
      <c r="M27" s="188">
        <f t="shared" si="3"/>
        <v>380663.89999999979</v>
      </c>
      <c r="N27" s="192"/>
    </row>
    <row r="28" spans="1:14" outlineLevel="1" x14ac:dyDescent="0.3"/>
    <row r="29" spans="1:14" outlineLevel="1" x14ac:dyDescent="0.3">
      <c r="A29" s="181"/>
      <c r="B29" s="182"/>
      <c r="C29" s="279" t="s">
        <v>62</v>
      </c>
      <c r="D29" s="279"/>
      <c r="E29" s="279"/>
      <c r="G29" s="279" t="s">
        <v>76</v>
      </c>
      <c r="H29" s="279"/>
      <c r="I29" s="279"/>
      <c r="J29" s="181"/>
      <c r="K29" s="279" t="s">
        <v>64</v>
      </c>
      <c r="L29" s="279"/>
      <c r="M29" s="279"/>
    </row>
    <row r="30" spans="1:14" outlineLevel="1" x14ac:dyDescent="0.3">
      <c r="A30" s="181"/>
      <c r="B30" s="182"/>
      <c r="C30" s="183" t="s">
        <v>66</v>
      </c>
      <c r="D30" s="183" t="s">
        <v>82</v>
      </c>
      <c r="E30" s="183" t="s">
        <v>68</v>
      </c>
      <c r="G30" s="183" t="s">
        <v>66</v>
      </c>
      <c r="H30" s="183" t="s">
        <v>82</v>
      </c>
      <c r="I30" s="183" t="s">
        <v>68</v>
      </c>
      <c r="K30" s="183" t="s">
        <v>66</v>
      </c>
      <c r="L30" s="183" t="s">
        <v>82</v>
      </c>
      <c r="M30" s="183" t="s">
        <v>68</v>
      </c>
    </row>
    <row r="31" spans="1:14" outlineLevel="1" x14ac:dyDescent="0.3">
      <c r="A31" s="184" t="s">
        <v>83</v>
      </c>
      <c r="B31" s="185"/>
      <c r="C31" s="181"/>
      <c r="D31" s="181"/>
      <c r="E31" s="181"/>
      <c r="G31" s="181"/>
      <c r="H31" s="181"/>
      <c r="I31" s="181"/>
      <c r="K31" s="181"/>
      <c r="L31" s="181"/>
      <c r="M31" s="181"/>
    </row>
    <row r="32" spans="1:14" outlineLevel="1" x14ac:dyDescent="0.3">
      <c r="A32" s="180" t="s">
        <v>70</v>
      </c>
      <c r="B32" s="186">
        <v>120415</v>
      </c>
      <c r="C32" s="187">
        <f>E22</f>
        <v>283746.16000000003</v>
      </c>
      <c r="D32" s="187">
        <v>241194.34</v>
      </c>
      <c r="E32" s="187">
        <f t="shared" ref="E32:E37" si="4">SUM(C32:D32)</f>
        <v>524940.5</v>
      </c>
      <c r="F32" s="187">
        <f>(D32+D35)/15/2</f>
        <v>5541.4780000000001</v>
      </c>
      <c r="G32" s="187">
        <f>I22</f>
        <v>-17670.07</v>
      </c>
      <c r="H32" s="187">
        <v>-27007.3</v>
      </c>
      <c r="I32" s="187">
        <f t="shared" ref="I32:I37" si="5">SUM(G32:H32)</f>
        <v>-44677.369999999995</v>
      </c>
      <c r="J32" s="187"/>
      <c r="K32" s="187">
        <f t="shared" ref="K32:M36" si="6">C32+G32</f>
        <v>266076.09000000003</v>
      </c>
      <c r="L32" s="187">
        <f t="shared" si="6"/>
        <v>214187.04</v>
      </c>
      <c r="M32" s="187">
        <f t="shared" si="6"/>
        <v>480263.13</v>
      </c>
    </row>
    <row r="33" spans="1:14" outlineLevel="1" x14ac:dyDescent="0.3">
      <c r="A33" s="180" t="s">
        <v>71</v>
      </c>
      <c r="B33" s="186" t="s">
        <v>72</v>
      </c>
      <c r="C33" s="187">
        <f>E23</f>
        <v>184156.13999999998</v>
      </c>
      <c r="D33" s="187">
        <v>24029.68</v>
      </c>
      <c r="E33" s="187">
        <f t="shared" si="4"/>
        <v>208185.81999999998</v>
      </c>
      <c r="F33" s="187">
        <f>(C32+C35+767)/15</f>
        <v>18644.21066666667</v>
      </c>
      <c r="G33" s="187">
        <f>I23</f>
        <v>0</v>
      </c>
      <c r="H33" s="187"/>
      <c r="I33" s="187">
        <f t="shared" si="5"/>
        <v>0</v>
      </c>
      <c r="J33" s="187"/>
      <c r="K33" s="187">
        <f t="shared" si="6"/>
        <v>184156.13999999998</v>
      </c>
      <c r="L33" s="187">
        <f t="shared" si="6"/>
        <v>24029.68</v>
      </c>
      <c r="M33" s="187">
        <f t="shared" si="6"/>
        <v>208185.81999999998</v>
      </c>
    </row>
    <row r="34" spans="1:14" outlineLevel="1" x14ac:dyDescent="0.3">
      <c r="A34" s="180" t="s">
        <v>73</v>
      </c>
      <c r="B34" s="186" t="s">
        <v>74</v>
      </c>
      <c r="C34" s="187">
        <f>E24</f>
        <v>-1.8917489796876907E-10</v>
      </c>
      <c r="D34" s="187">
        <v>61.17</v>
      </c>
      <c r="E34" s="187">
        <f t="shared" si="4"/>
        <v>61.169999999810827</v>
      </c>
      <c r="F34" s="187"/>
      <c r="G34" s="187">
        <f>I24</f>
        <v>0</v>
      </c>
      <c r="H34" s="187"/>
      <c r="I34" s="187">
        <f t="shared" si="5"/>
        <v>0</v>
      </c>
      <c r="J34" s="187"/>
      <c r="K34" s="187">
        <f t="shared" si="6"/>
        <v>-1.8917489796876907E-10</v>
      </c>
      <c r="L34" s="187">
        <f t="shared" si="6"/>
        <v>61.17</v>
      </c>
      <c r="M34" s="187">
        <f t="shared" si="6"/>
        <v>61.169999999810827</v>
      </c>
    </row>
    <row r="35" spans="1:14" outlineLevel="1" x14ac:dyDescent="0.3">
      <c r="A35" s="180" t="s">
        <v>80</v>
      </c>
      <c r="B35" s="186">
        <v>215261</v>
      </c>
      <c r="C35" s="187">
        <f>E25</f>
        <v>-4850</v>
      </c>
      <c r="D35" s="187">
        <v>-74950</v>
      </c>
      <c r="E35" s="187">
        <f t="shared" si="4"/>
        <v>-79800</v>
      </c>
      <c r="F35" s="187"/>
      <c r="G35" s="187">
        <f>I25</f>
        <v>161.66999999999999</v>
      </c>
      <c r="H35" s="187">
        <v>2821.66</v>
      </c>
      <c r="I35" s="187">
        <f t="shared" si="5"/>
        <v>2983.33</v>
      </c>
      <c r="J35" s="187"/>
      <c r="K35" s="187">
        <f t="shared" si="6"/>
        <v>-4688.33</v>
      </c>
      <c r="L35" s="187">
        <f t="shared" si="6"/>
        <v>-72128.34</v>
      </c>
      <c r="M35" s="187">
        <f t="shared" si="6"/>
        <v>-76816.67</v>
      </c>
    </row>
    <row r="36" spans="1:14" outlineLevel="1" x14ac:dyDescent="0.3">
      <c r="A36" s="180" t="s">
        <v>81</v>
      </c>
      <c r="B36" s="186">
        <v>215615</v>
      </c>
      <c r="C36" s="187">
        <f>E26</f>
        <v>-64880</v>
      </c>
      <c r="D36" s="187">
        <v>-81057.100000000006</v>
      </c>
      <c r="E36" s="187">
        <f t="shared" si="4"/>
        <v>-145937.1</v>
      </c>
      <c r="F36" s="187"/>
      <c r="G36" s="187">
        <f>I26</f>
        <v>0</v>
      </c>
      <c r="H36" s="187"/>
      <c r="I36" s="187">
        <f t="shared" si="5"/>
        <v>0</v>
      </c>
      <c r="J36" s="187"/>
      <c r="K36" s="187">
        <f t="shared" si="6"/>
        <v>-64880</v>
      </c>
      <c r="L36" s="187">
        <f t="shared" si="6"/>
        <v>-81057.100000000006</v>
      </c>
      <c r="M36" s="187">
        <f t="shared" si="6"/>
        <v>-145937.1</v>
      </c>
    </row>
    <row r="37" spans="1:14" s="179" customFormat="1" outlineLevel="1" x14ac:dyDescent="0.3">
      <c r="A37" s="177" t="s">
        <v>75</v>
      </c>
      <c r="B37" s="178"/>
      <c r="C37" s="188">
        <f>SUM(C32:C36)</f>
        <v>398172.29999999987</v>
      </c>
      <c r="D37" s="188">
        <f>SUM(D32:D36)</f>
        <v>109278.09</v>
      </c>
      <c r="E37" s="188">
        <f t="shared" si="4"/>
        <v>507450.3899999999</v>
      </c>
      <c r="G37" s="188">
        <f>SUM(G32:G36)</f>
        <v>-17508.400000000001</v>
      </c>
      <c r="H37" s="188">
        <f>SUM(H32:H36)</f>
        <v>-24185.64</v>
      </c>
      <c r="I37" s="188">
        <f t="shared" si="5"/>
        <v>-41694.04</v>
      </c>
      <c r="K37" s="188">
        <f>SUM(K32:K36)</f>
        <v>380663.89999999979</v>
      </c>
      <c r="L37" s="188">
        <f>SUM(L32:L36)</f>
        <v>85092.450000000012</v>
      </c>
      <c r="M37" s="188">
        <f>SUM(M32:M36)</f>
        <v>465756.34999999974</v>
      </c>
      <c r="N37" s="192"/>
    </row>
    <row r="38" spans="1:14" outlineLevel="1" x14ac:dyDescent="0.3">
      <c r="J38" s="187"/>
      <c r="M38" s="189"/>
    </row>
    <row r="39" spans="1:14" outlineLevel="1" x14ac:dyDescent="0.3">
      <c r="A39" s="181"/>
      <c r="B39" s="182"/>
      <c r="C39" s="279" t="s">
        <v>62</v>
      </c>
      <c r="D39" s="279"/>
      <c r="E39" s="279"/>
      <c r="F39" s="193"/>
      <c r="G39" s="279" t="s">
        <v>63</v>
      </c>
      <c r="H39" s="279"/>
      <c r="I39" s="279"/>
      <c r="J39" s="187"/>
      <c r="K39" s="279" t="s">
        <v>64</v>
      </c>
      <c r="L39" s="279"/>
      <c r="M39" s="279"/>
    </row>
    <row r="40" spans="1:14" outlineLevel="1" x14ac:dyDescent="0.3">
      <c r="A40" s="181"/>
      <c r="B40" s="182"/>
      <c r="C40" s="183" t="s">
        <v>66</v>
      </c>
      <c r="D40" s="183" t="s">
        <v>82</v>
      </c>
      <c r="E40" s="183" t="s">
        <v>68</v>
      </c>
      <c r="F40" s="187"/>
      <c r="G40" s="183" t="s">
        <v>66</v>
      </c>
      <c r="H40" s="183" t="s">
        <v>82</v>
      </c>
      <c r="I40" s="183" t="s">
        <v>68</v>
      </c>
      <c r="J40" s="187"/>
      <c r="K40" s="183" t="s">
        <v>66</v>
      </c>
      <c r="L40" s="183" t="s">
        <v>82</v>
      </c>
      <c r="M40" s="183" t="s">
        <v>68</v>
      </c>
    </row>
    <row r="41" spans="1:14" outlineLevel="1" x14ac:dyDescent="0.3">
      <c r="A41" s="184" t="s">
        <v>84</v>
      </c>
      <c r="B41" s="185"/>
      <c r="C41" s="181"/>
      <c r="D41" s="181"/>
      <c r="F41" s="187"/>
      <c r="G41" s="181"/>
      <c r="H41" s="181"/>
      <c r="I41" s="181"/>
      <c r="J41" s="187"/>
      <c r="K41" s="181"/>
      <c r="L41" s="181"/>
    </row>
    <row r="42" spans="1:14" outlineLevel="1" x14ac:dyDescent="0.3">
      <c r="A42" s="180" t="s">
        <v>70</v>
      </c>
      <c r="B42" s="186">
        <v>120415</v>
      </c>
      <c r="C42" s="187">
        <f>E32</f>
        <v>524940.5</v>
      </c>
      <c r="D42" s="187">
        <v>274892</v>
      </c>
      <c r="E42" s="187">
        <f>SUM(C42:D42)</f>
        <v>799832.5</v>
      </c>
      <c r="F42" s="187">
        <f>(D42+D45)/15/2</f>
        <v>4687.3999999999996</v>
      </c>
      <c r="G42" s="187">
        <f>I32</f>
        <v>-44677.369999999995</v>
      </c>
      <c r="H42" s="187">
        <v>-44210</v>
      </c>
      <c r="I42" s="187">
        <f>SUM(G42:H42)</f>
        <v>-88887.37</v>
      </c>
      <c r="J42" s="187"/>
      <c r="K42" s="187">
        <f t="shared" ref="K42:M46" si="7">C42+G42</f>
        <v>480263.13</v>
      </c>
      <c r="L42" s="187">
        <f t="shared" si="7"/>
        <v>230682</v>
      </c>
      <c r="M42" s="187">
        <f t="shared" si="7"/>
        <v>710945.13</v>
      </c>
    </row>
    <row r="43" spans="1:14" outlineLevel="1" x14ac:dyDescent="0.3">
      <c r="A43" s="180" t="s">
        <v>71</v>
      </c>
      <c r="B43" s="186" t="s">
        <v>72</v>
      </c>
      <c r="C43" s="187">
        <f>E33</f>
        <v>208185.81999999998</v>
      </c>
      <c r="D43" s="187">
        <v>43892</v>
      </c>
      <c r="E43" s="187">
        <f>SUM(C43:D43)</f>
        <v>252077.81999999998</v>
      </c>
      <c r="F43" s="187">
        <f>(C42+C45+767)/15</f>
        <v>29727.166666666668</v>
      </c>
      <c r="G43" s="187">
        <f>I33</f>
        <v>0</v>
      </c>
      <c r="H43" s="187"/>
      <c r="I43" s="187">
        <f>SUM(G43:H43)</f>
        <v>0</v>
      </c>
      <c r="J43" s="187"/>
      <c r="K43" s="187">
        <f t="shared" si="7"/>
        <v>208185.81999999998</v>
      </c>
      <c r="L43" s="187">
        <f t="shared" si="7"/>
        <v>43892</v>
      </c>
      <c r="M43" s="187">
        <f t="shared" si="7"/>
        <v>252077.81999999998</v>
      </c>
    </row>
    <row r="44" spans="1:14" outlineLevel="1" x14ac:dyDescent="0.3">
      <c r="A44" s="180" t="s">
        <v>73</v>
      </c>
      <c r="B44" s="186" t="s">
        <v>74</v>
      </c>
      <c r="C44" s="187">
        <f>E34</f>
        <v>61.169999999810827</v>
      </c>
      <c r="D44" s="187">
        <v>63</v>
      </c>
      <c r="E44" s="187">
        <f>SUM(C44:D44)</f>
        <v>124.16999999981083</v>
      </c>
      <c r="F44" s="187"/>
      <c r="G44" s="187">
        <f>I34</f>
        <v>0</v>
      </c>
      <c r="H44" s="187"/>
      <c r="I44" s="187">
        <f>SUM(G44:H44)</f>
        <v>0</v>
      </c>
      <c r="J44" s="187"/>
      <c r="K44" s="187">
        <f t="shared" si="7"/>
        <v>61.169999999810827</v>
      </c>
      <c r="L44" s="187">
        <f t="shared" si="7"/>
        <v>63</v>
      </c>
      <c r="M44" s="187">
        <f t="shared" si="7"/>
        <v>124.16999999981083</v>
      </c>
    </row>
    <row r="45" spans="1:14" outlineLevel="1" x14ac:dyDescent="0.3">
      <c r="A45" s="180" t="s">
        <v>80</v>
      </c>
      <c r="B45" s="186">
        <v>215261</v>
      </c>
      <c r="C45" s="187">
        <f>E35</f>
        <v>-79800</v>
      </c>
      <c r="D45" s="187">
        <v>-134270</v>
      </c>
      <c r="E45" s="187">
        <f>SUM(C45:D45)</f>
        <v>-214070</v>
      </c>
      <c r="F45" s="187"/>
      <c r="G45" s="187">
        <f>I35</f>
        <v>2983.33</v>
      </c>
      <c r="H45" s="187">
        <v>9796</v>
      </c>
      <c r="I45" s="187">
        <f>SUM(G45:H45)</f>
        <v>12779.33</v>
      </c>
      <c r="J45" s="187"/>
      <c r="K45" s="187">
        <f t="shared" si="7"/>
        <v>-76816.67</v>
      </c>
      <c r="L45" s="187">
        <f t="shared" si="7"/>
        <v>-124474</v>
      </c>
      <c r="M45" s="187">
        <f t="shared" si="7"/>
        <v>-201290.67</v>
      </c>
    </row>
    <row r="46" spans="1:14" outlineLevel="1" x14ac:dyDescent="0.3">
      <c r="A46" s="180" t="s">
        <v>81</v>
      </c>
      <c r="B46" s="186">
        <v>215615</v>
      </c>
      <c r="C46" s="187">
        <f>E36</f>
        <v>-145937.1</v>
      </c>
      <c r="D46" s="187">
        <v>-97552</v>
      </c>
      <c r="E46" s="187">
        <f>SUM(C46:D46)</f>
        <v>-243489.1</v>
      </c>
      <c r="F46" s="187"/>
      <c r="G46" s="187">
        <f>I36</f>
        <v>0</v>
      </c>
      <c r="H46" s="187"/>
      <c r="I46" s="187">
        <f>SUM(G46:H46)</f>
        <v>0</v>
      </c>
      <c r="J46" s="187"/>
      <c r="K46" s="187">
        <f t="shared" si="7"/>
        <v>-145937.1</v>
      </c>
      <c r="L46" s="187">
        <f t="shared" si="7"/>
        <v>-97552</v>
      </c>
      <c r="M46" s="187">
        <f t="shared" si="7"/>
        <v>-243489.1</v>
      </c>
    </row>
    <row r="47" spans="1:14" outlineLevel="1" x14ac:dyDescent="0.3">
      <c r="A47" s="181" t="s">
        <v>75</v>
      </c>
      <c r="B47" s="182"/>
      <c r="C47" s="188">
        <f>SUM(C42:C46)</f>
        <v>507450.38999999978</v>
      </c>
      <c r="D47" s="188">
        <f>SUM(D42:D46)</f>
        <v>87025</v>
      </c>
      <c r="E47" s="188">
        <f>SUM(E42:E46)</f>
        <v>594475.39</v>
      </c>
      <c r="F47" s="187"/>
      <c r="G47" s="188">
        <f>SUM(G42:G46)</f>
        <v>-41694.039999999994</v>
      </c>
      <c r="H47" s="188">
        <f>SUM(H42:H46)</f>
        <v>-34414</v>
      </c>
      <c r="I47" s="188">
        <f>SUM(I42:I46)</f>
        <v>-76108.039999999994</v>
      </c>
      <c r="J47" s="187"/>
      <c r="K47" s="188">
        <f>SUM(K42:K46)</f>
        <v>465756.34999999974</v>
      </c>
      <c r="L47" s="188">
        <f>SUM(L42:L46)</f>
        <v>52611</v>
      </c>
      <c r="M47" s="188">
        <f>SUM(M42:M46)</f>
        <v>518367.34999999974</v>
      </c>
      <c r="N47" s="192"/>
    </row>
    <row r="48" spans="1:14" outlineLevel="1" x14ac:dyDescent="0.3">
      <c r="A48" s="181"/>
      <c r="B48" s="182"/>
      <c r="C48" s="191"/>
      <c r="D48" s="191"/>
      <c r="E48" s="191"/>
      <c r="F48" s="187"/>
      <c r="G48" s="191"/>
      <c r="H48" s="191"/>
      <c r="I48" s="191"/>
      <c r="J48" s="187"/>
      <c r="K48" s="191"/>
      <c r="L48" s="191"/>
      <c r="M48" s="191"/>
      <c r="N48" s="192"/>
    </row>
    <row r="49" spans="1:17" outlineLevel="1" x14ac:dyDescent="0.3">
      <c r="A49" s="181"/>
      <c r="B49" s="182"/>
      <c r="C49" s="279" t="s">
        <v>62</v>
      </c>
      <c r="D49" s="279"/>
      <c r="E49" s="279"/>
      <c r="F49" s="187"/>
      <c r="G49" s="279" t="s">
        <v>76</v>
      </c>
      <c r="H49" s="279"/>
      <c r="I49" s="279"/>
      <c r="J49" s="181"/>
      <c r="K49" s="279" t="s">
        <v>64</v>
      </c>
      <c r="L49" s="279"/>
      <c r="M49" s="279"/>
    </row>
    <row r="50" spans="1:17" outlineLevel="1" x14ac:dyDescent="0.3">
      <c r="A50" s="181"/>
      <c r="B50" s="182"/>
      <c r="C50" s="183" t="s">
        <v>66</v>
      </c>
      <c r="D50" s="183" t="s">
        <v>67</v>
      </c>
      <c r="E50" s="183" t="s">
        <v>68</v>
      </c>
      <c r="F50" s="187"/>
      <c r="G50" s="183" t="s">
        <v>66</v>
      </c>
      <c r="H50" s="183" t="s">
        <v>67</v>
      </c>
      <c r="I50" s="183" t="s">
        <v>68</v>
      </c>
      <c r="J50" s="181"/>
      <c r="K50" s="183" t="s">
        <v>66</v>
      </c>
      <c r="L50" s="183" t="s">
        <v>67</v>
      </c>
      <c r="M50" s="183" t="s">
        <v>68</v>
      </c>
      <c r="O50" s="194"/>
    </row>
    <row r="51" spans="1:17" outlineLevel="1" x14ac:dyDescent="0.3">
      <c r="A51" s="184" t="s">
        <v>85</v>
      </c>
      <c r="B51" s="185"/>
      <c r="C51" s="181"/>
      <c r="D51" s="181"/>
      <c r="E51" s="181"/>
      <c r="F51" s="192"/>
      <c r="G51" s="181"/>
      <c r="H51" s="181"/>
      <c r="I51" s="181"/>
      <c r="J51" s="181"/>
      <c r="K51" s="181"/>
      <c r="L51" s="181"/>
      <c r="M51" s="181"/>
      <c r="O51" s="192"/>
      <c r="P51" s="192"/>
      <c r="Q51" s="192"/>
    </row>
    <row r="52" spans="1:17" outlineLevel="1" x14ac:dyDescent="0.3">
      <c r="A52" s="180" t="s">
        <v>70</v>
      </c>
      <c r="C52" s="195">
        <f>E42</f>
        <v>799832.5</v>
      </c>
      <c r="D52" s="195">
        <v>310319.60000000003</v>
      </c>
      <c r="E52" s="195">
        <f>SUM(C52:D52)</f>
        <v>1110152.1000000001</v>
      </c>
      <c r="F52" s="195">
        <f>(D52+D55)/15/2</f>
        <v>5915.9866666666676</v>
      </c>
      <c r="G52" s="195">
        <f>I42</f>
        <v>-88887.37</v>
      </c>
      <c r="H52" s="195">
        <v>-63717.24</v>
      </c>
      <c r="I52" s="195">
        <f>SUM(G52:H52)</f>
        <v>-152604.60999999999</v>
      </c>
      <c r="J52" s="196"/>
      <c r="K52" s="187">
        <f t="shared" ref="K52:M56" si="8">C52+G52</f>
        <v>710945.13</v>
      </c>
      <c r="L52" s="187">
        <f t="shared" si="8"/>
        <v>246602.36000000004</v>
      </c>
      <c r="M52" s="187">
        <f t="shared" si="8"/>
        <v>957547.49000000011</v>
      </c>
      <c r="N52" s="192"/>
      <c r="O52" s="192"/>
      <c r="P52" s="192"/>
      <c r="Q52" s="192"/>
    </row>
    <row r="53" spans="1:17" outlineLevel="1" x14ac:dyDescent="0.3">
      <c r="A53" s="180" t="s">
        <v>71</v>
      </c>
      <c r="C53" s="195">
        <f>E43</f>
        <v>252077.81999999998</v>
      </c>
      <c r="D53" s="195">
        <v>-113046.75</v>
      </c>
      <c r="E53" s="195">
        <f>SUM(C53:D53)</f>
        <v>139031.06999999998</v>
      </c>
      <c r="F53" s="195">
        <f>(C52+C55+767)/15</f>
        <v>39101.966666666667</v>
      </c>
      <c r="G53" s="195">
        <f>I43</f>
        <v>0</v>
      </c>
      <c r="H53" s="195">
        <v>0</v>
      </c>
      <c r="I53" s="195">
        <f>SUM(G53:H53)</f>
        <v>0</v>
      </c>
      <c r="J53" s="196"/>
      <c r="K53" s="187">
        <f t="shared" si="8"/>
        <v>252077.81999999998</v>
      </c>
      <c r="L53" s="187">
        <f t="shared" si="8"/>
        <v>-113046.75</v>
      </c>
      <c r="M53" s="187">
        <f t="shared" si="8"/>
        <v>139031.06999999998</v>
      </c>
      <c r="N53" s="192"/>
      <c r="O53" s="192"/>
      <c r="P53" s="192"/>
      <c r="Q53" s="192"/>
    </row>
    <row r="54" spans="1:17" outlineLevel="1" x14ac:dyDescent="0.3">
      <c r="A54" s="180" t="s">
        <v>73</v>
      </c>
      <c r="C54" s="195">
        <f>E44</f>
        <v>124.16999999981083</v>
      </c>
      <c r="D54" s="195">
        <v>62.04</v>
      </c>
      <c r="E54" s="195">
        <f>SUM(C54:D54)</f>
        <v>186.20999999981083</v>
      </c>
      <c r="F54" s="197"/>
      <c r="G54" s="195">
        <f>I44</f>
        <v>0</v>
      </c>
      <c r="H54" s="195">
        <v>0</v>
      </c>
      <c r="I54" s="195">
        <f>SUM(G54:H54)</f>
        <v>0</v>
      </c>
      <c r="J54" s="196"/>
      <c r="K54" s="187">
        <f t="shared" si="8"/>
        <v>124.16999999981083</v>
      </c>
      <c r="L54" s="187">
        <f t="shared" si="8"/>
        <v>62.04</v>
      </c>
      <c r="M54" s="187">
        <f t="shared" si="8"/>
        <v>186.20999999981083</v>
      </c>
      <c r="N54" s="192"/>
    </row>
    <row r="55" spans="1:17" outlineLevel="1" x14ac:dyDescent="0.3">
      <c r="A55" s="180" t="s">
        <v>80</v>
      </c>
      <c r="C55" s="195">
        <f>E45</f>
        <v>-214070</v>
      </c>
      <c r="D55" s="195">
        <v>-132840</v>
      </c>
      <c r="E55" s="195">
        <f>SUM(C55:D55)</f>
        <v>-346910</v>
      </c>
      <c r="F55" s="197">
        <f>+F53+F52</f>
        <v>45017.953333333338</v>
      </c>
      <c r="G55" s="195">
        <f>I45</f>
        <v>12779.33</v>
      </c>
      <c r="H55" s="195">
        <v>18699.330000000002</v>
      </c>
      <c r="I55" s="195">
        <f>SUM(G55:H55)</f>
        <v>31478.660000000003</v>
      </c>
      <c r="J55" s="187"/>
      <c r="K55" s="187">
        <f t="shared" si="8"/>
        <v>-201290.67</v>
      </c>
      <c r="L55" s="187">
        <f t="shared" si="8"/>
        <v>-114140.67</v>
      </c>
      <c r="M55" s="187">
        <f t="shared" si="8"/>
        <v>-315431.33999999997</v>
      </c>
      <c r="N55" s="192"/>
    </row>
    <row r="56" spans="1:17" outlineLevel="1" x14ac:dyDescent="0.3">
      <c r="A56" s="180" t="s">
        <v>81</v>
      </c>
      <c r="C56" s="195">
        <f>E46</f>
        <v>-243489.1</v>
      </c>
      <c r="D56" s="195">
        <v>173077.16</v>
      </c>
      <c r="E56" s="195">
        <f>SUM(C56:D56)</f>
        <v>-70411.94</v>
      </c>
      <c r="F56" s="195"/>
      <c r="G56" s="195">
        <f>I46</f>
        <v>0</v>
      </c>
      <c r="H56" s="195">
        <v>0</v>
      </c>
      <c r="I56" s="195">
        <f>SUM(G56:H56)</f>
        <v>0</v>
      </c>
      <c r="J56" s="196"/>
      <c r="K56" s="187">
        <f t="shared" si="8"/>
        <v>-243489.1</v>
      </c>
      <c r="L56" s="187">
        <f t="shared" si="8"/>
        <v>173077.16</v>
      </c>
      <c r="M56" s="187">
        <f t="shared" si="8"/>
        <v>-70411.94</v>
      </c>
      <c r="N56" s="192"/>
    </row>
    <row r="57" spans="1:17" x14ac:dyDescent="0.3">
      <c r="A57" s="181" t="s">
        <v>75</v>
      </c>
      <c r="B57" s="182"/>
      <c r="C57" s="198">
        <f>SUM(C52:C56)</f>
        <v>594475.39</v>
      </c>
      <c r="D57" s="198">
        <f>SUM(D52:D56)</f>
        <v>237572.05000000005</v>
      </c>
      <c r="E57" s="198">
        <f>SUM(E52:E56)</f>
        <v>832047.44</v>
      </c>
      <c r="F57" s="199"/>
      <c r="G57" s="198">
        <f>SUM(G52:G56)</f>
        <v>-76108.039999999994</v>
      </c>
      <c r="H57" s="198">
        <f>SUM(H52:H56)</f>
        <v>-45017.909999999996</v>
      </c>
      <c r="I57" s="198">
        <f>SUM(I52:I56)</f>
        <v>-121125.94999999998</v>
      </c>
      <c r="J57" s="191"/>
      <c r="K57" s="188">
        <f>SUM(K52:K56)</f>
        <v>518367.34999999974</v>
      </c>
      <c r="L57" s="188">
        <f>SUM(L52:L56)</f>
        <v>192554.14000000007</v>
      </c>
      <c r="M57" s="188">
        <f>SUM(M52:M56)</f>
        <v>710921.48999999976</v>
      </c>
      <c r="N57" s="192"/>
    </row>
    <row r="58" spans="1:17" x14ac:dyDescent="0.3">
      <c r="A58" s="181"/>
      <c r="B58" s="182"/>
      <c r="C58" s="200"/>
      <c r="D58" s="200"/>
      <c r="E58" s="200"/>
      <c r="F58" s="199"/>
      <c r="G58" s="200"/>
      <c r="H58" s="200"/>
      <c r="I58" s="200"/>
      <c r="J58" s="191"/>
      <c r="K58" s="191"/>
      <c r="L58" s="191"/>
      <c r="M58" s="191"/>
      <c r="N58" s="192"/>
    </row>
    <row r="59" spans="1:17" outlineLevel="1" x14ac:dyDescent="0.3">
      <c r="A59" s="181"/>
      <c r="B59" s="182"/>
      <c r="C59" s="278" t="s">
        <v>62</v>
      </c>
      <c r="D59" s="278"/>
      <c r="E59" s="278"/>
      <c r="F59" s="195"/>
      <c r="G59" s="278" t="s">
        <v>76</v>
      </c>
      <c r="H59" s="278"/>
      <c r="I59" s="278"/>
      <c r="J59" s="181"/>
      <c r="K59" s="279" t="s">
        <v>64</v>
      </c>
      <c r="L59" s="279"/>
      <c r="M59" s="279"/>
    </row>
    <row r="60" spans="1:17" outlineLevel="1" x14ac:dyDescent="0.3">
      <c r="A60" s="181"/>
      <c r="B60" s="182"/>
      <c r="C60" s="201" t="s">
        <v>66</v>
      </c>
      <c r="D60" s="201" t="s">
        <v>67</v>
      </c>
      <c r="E60" s="201" t="s">
        <v>68</v>
      </c>
      <c r="F60" s="195"/>
      <c r="G60" s="201" t="s">
        <v>66</v>
      </c>
      <c r="H60" s="201" t="s">
        <v>67</v>
      </c>
      <c r="I60" s="201" t="s">
        <v>68</v>
      </c>
      <c r="J60" s="181"/>
      <c r="K60" s="183" t="s">
        <v>66</v>
      </c>
      <c r="L60" s="183" t="s">
        <v>67</v>
      </c>
      <c r="M60" s="183" t="s">
        <v>68</v>
      </c>
    </row>
    <row r="61" spans="1:17" outlineLevel="1" x14ac:dyDescent="0.3">
      <c r="A61" s="184" t="s">
        <v>86</v>
      </c>
      <c r="B61" s="185"/>
      <c r="C61" s="177"/>
      <c r="D61" s="177"/>
      <c r="E61" s="177"/>
      <c r="F61" s="179"/>
      <c r="G61" s="177"/>
      <c r="H61" s="177"/>
      <c r="I61" s="177"/>
      <c r="J61" s="181"/>
      <c r="K61" s="181"/>
      <c r="L61" s="181"/>
      <c r="M61" s="181"/>
    </row>
    <row r="62" spans="1:17" outlineLevel="1" x14ac:dyDescent="0.3">
      <c r="A62" s="180" t="s">
        <v>70</v>
      </c>
      <c r="C62" s="195">
        <f>E52</f>
        <v>1110152.1000000001</v>
      </c>
      <c r="D62" s="195">
        <v>182362.59</v>
      </c>
      <c r="E62" s="195">
        <f>SUM(C62:D62)</f>
        <v>1292514.6900000002</v>
      </c>
      <c r="F62" s="195"/>
      <c r="G62" s="195">
        <f>I52</f>
        <v>-152604.60999999999</v>
      </c>
      <c r="H62" s="195">
        <v>-80139.97</v>
      </c>
      <c r="I62" s="195">
        <f>SUM(G62:H62)</f>
        <v>-232744.58</v>
      </c>
      <c r="J62" s="187"/>
      <c r="K62" s="187">
        <f t="shared" ref="K62:M66" si="9">C62+G62</f>
        <v>957547.49000000011</v>
      </c>
      <c r="L62" s="195">
        <f t="shared" si="9"/>
        <v>102222.62</v>
      </c>
      <c r="M62" s="187">
        <f t="shared" si="9"/>
        <v>1059770.1100000001</v>
      </c>
    </row>
    <row r="63" spans="1:17" outlineLevel="1" x14ac:dyDescent="0.3">
      <c r="A63" s="180" t="s">
        <v>71</v>
      </c>
      <c r="C63" s="195">
        <f>E53</f>
        <v>139031.06999999998</v>
      </c>
      <c r="D63" s="195">
        <v>-13211.19</v>
      </c>
      <c r="E63" s="195">
        <f>SUM(C63:D63)</f>
        <v>125819.87999999998</v>
      </c>
      <c r="F63" s="195"/>
      <c r="G63" s="195">
        <f>I53</f>
        <v>0</v>
      </c>
      <c r="H63" s="195">
        <v>0</v>
      </c>
      <c r="I63" s="195">
        <f>SUM(G63:H63)</f>
        <v>0</v>
      </c>
      <c r="J63" s="187"/>
      <c r="K63" s="187">
        <f t="shared" si="9"/>
        <v>139031.06999999998</v>
      </c>
      <c r="L63" s="195">
        <f t="shared" si="9"/>
        <v>-13211.19</v>
      </c>
      <c r="M63" s="187">
        <f t="shared" si="9"/>
        <v>125819.87999999998</v>
      </c>
    </row>
    <row r="64" spans="1:17" outlineLevel="1" x14ac:dyDescent="0.3">
      <c r="A64" s="180" t="s">
        <v>73</v>
      </c>
      <c r="C64" s="195">
        <f>E54</f>
        <v>186.20999999981083</v>
      </c>
      <c r="D64" s="195">
        <v>64.77</v>
      </c>
      <c r="E64" s="195">
        <f>SUM(C64:D64)</f>
        <v>250.97999999981084</v>
      </c>
      <c r="F64" s="195"/>
      <c r="G64" s="195">
        <f>I54</f>
        <v>0</v>
      </c>
      <c r="H64" s="195">
        <v>0</v>
      </c>
      <c r="I64" s="195">
        <f>SUM(G64:H64)</f>
        <v>0</v>
      </c>
      <c r="J64" s="187"/>
      <c r="K64" s="187">
        <f t="shared" si="9"/>
        <v>186.20999999981083</v>
      </c>
      <c r="L64" s="195">
        <f t="shared" si="9"/>
        <v>64.77</v>
      </c>
      <c r="M64" s="187">
        <f t="shared" si="9"/>
        <v>250.97999999981084</v>
      </c>
    </row>
    <row r="65" spans="1:16" outlineLevel="1" x14ac:dyDescent="0.3">
      <c r="A65" s="180" t="s">
        <v>80</v>
      </c>
      <c r="C65" s="195">
        <f>E55</f>
        <v>-346910</v>
      </c>
      <c r="D65" s="195">
        <v>-7269.91</v>
      </c>
      <c r="E65" s="195">
        <f>SUM(C65:D65)</f>
        <v>-354179.91</v>
      </c>
      <c r="F65" s="195"/>
      <c r="G65" s="195">
        <f>I55</f>
        <v>31478.660000000003</v>
      </c>
      <c r="H65" s="195">
        <v>23369.66</v>
      </c>
      <c r="I65" s="195">
        <f>SUM(G65:H65)</f>
        <v>54848.320000000007</v>
      </c>
      <c r="J65" s="187"/>
      <c r="K65" s="187">
        <f t="shared" si="9"/>
        <v>-315431.33999999997</v>
      </c>
      <c r="L65" s="195">
        <f t="shared" si="9"/>
        <v>16099.75</v>
      </c>
      <c r="M65" s="187">
        <f t="shared" si="9"/>
        <v>-299331.58999999997</v>
      </c>
    </row>
    <row r="66" spans="1:16" outlineLevel="1" x14ac:dyDescent="0.3">
      <c r="A66" s="180" t="s">
        <v>81</v>
      </c>
      <c r="C66" s="195">
        <f>E56</f>
        <v>-70411.94</v>
      </c>
      <c r="D66" s="195">
        <v>0</v>
      </c>
      <c r="E66" s="195">
        <f>SUM(C66:D66)</f>
        <v>-70411.94</v>
      </c>
      <c r="F66" s="195"/>
      <c r="G66" s="195">
        <f>I56</f>
        <v>0</v>
      </c>
      <c r="H66" s="195">
        <v>0</v>
      </c>
      <c r="I66" s="195">
        <f>SUM(G66:H66)</f>
        <v>0</v>
      </c>
      <c r="J66" s="187"/>
      <c r="K66" s="187">
        <f t="shared" si="9"/>
        <v>-70411.94</v>
      </c>
      <c r="L66" s="195">
        <f t="shared" si="9"/>
        <v>0</v>
      </c>
      <c r="M66" s="187">
        <f t="shared" si="9"/>
        <v>-70411.94</v>
      </c>
    </row>
    <row r="67" spans="1:16" x14ac:dyDescent="0.3">
      <c r="A67" s="181" t="s">
        <v>75</v>
      </c>
      <c r="B67" s="182"/>
      <c r="C67" s="188">
        <f>SUM(C62:C66)</f>
        <v>832047.44</v>
      </c>
      <c r="D67" s="188">
        <f>SUM(D62:D66)</f>
        <v>161946.25999999998</v>
      </c>
      <c r="E67" s="188">
        <f>SUM(E62:E66)</f>
        <v>993993.7</v>
      </c>
      <c r="F67" s="189"/>
      <c r="G67" s="188">
        <f>SUM(G62:G66)</f>
        <v>-121125.94999999998</v>
      </c>
      <c r="H67" s="188">
        <f>SUM(H62:H66)</f>
        <v>-56770.31</v>
      </c>
      <c r="I67" s="188">
        <f>SUM(I62:I66)</f>
        <v>-177896.25999999998</v>
      </c>
      <c r="J67" s="191"/>
      <c r="K67" s="188">
        <f>SUM(K62:K66)</f>
        <v>710921.48999999976</v>
      </c>
      <c r="L67" s="188">
        <f>SUM(L62:L66)</f>
        <v>105175.95</v>
      </c>
      <c r="M67" s="188">
        <f>SUM(M62:M66)</f>
        <v>816097.43999999971</v>
      </c>
      <c r="N67" s="192"/>
    </row>
    <row r="68" spans="1:16" x14ac:dyDescent="0.3">
      <c r="A68" s="181"/>
      <c r="B68" s="182"/>
      <c r="C68" s="191"/>
      <c r="D68" s="191"/>
      <c r="E68" s="191"/>
      <c r="F68" s="189"/>
      <c r="G68" s="191"/>
      <c r="H68" s="191"/>
      <c r="I68" s="191"/>
      <c r="J68" s="191"/>
      <c r="K68" s="191"/>
      <c r="L68" s="191"/>
      <c r="M68" s="191"/>
    </row>
    <row r="69" spans="1:16" x14ac:dyDescent="0.3">
      <c r="A69" s="181"/>
      <c r="B69" s="182"/>
      <c r="C69" s="278" t="s">
        <v>62</v>
      </c>
      <c r="D69" s="278"/>
      <c r="E69" s="278"/>
      <c r="F69" s="195"/>
      <c r="G69" s="278" t="s">
        <v>76</v>
      </c>
      <c r="H69" s="278"/>
      <c r="I69" s="278"/>
      <c r="J69" s="181"/>
      <c r="K69" s="279" t="s">
        <v>64</v>
      </c>
      <c r="L69" s="279"/>
      <c r="M69" s="279"/>
      <c r="O69" s="192"/>
    </row>
    <row r="70" spans="1:16" x14ac:dyDescent="0.3">
      <c r="B70" s="182"/>
      <c r="C70" s="201" t="s">
        <v>66</v>
      </c>
      <c r="D70" s="201" t="s">
        <v>67</v>
      </c>
      <c r="E70" s="201" t="s">
        <v>68</v>
      </c>
      <c r="F70" s="195"/>
      <c r="G70" s="201" t="s">
        <v>66</v>
      </c>
      <c r="H70" s="201" t="s">
        <v>67</v>
      </c>
      <c r="I70" s="201" t="s">
        <v>68</v>
      </c>
      <c r="J70" s="181"/>
      <c r="K70" s="183" t="s">
        <v>66</v>
      </c>
      <c r="L70" s="183" t="s">
        <v>67</v>
      </c>
      <c r="M70" s="183" t="s">
        <v>68</v>
      </c>
      <c r="O70" s="192"/>
    </row>
    <row r="71" spans="1:16" x14ac:dyDescent="0.3">
      <c r="A71" s="184" t="s">
        <v>87</v>
      </c>
      <c r="B71" s="182"/>
      <c r="C71" s="177"/>
      <c r="D71" s="177"/>
      <c r="E71" s="177"/>
      <c r="F71" s="179"/>
      <c r="G71" s="177"/>
      <c r="H71" s="177"/>
      <c r="I71" s="177"/>
      <c r="J71" s="181"/>
      <c r="K71" s="181"/>
      <c r="L71" s="181"/>
      <c r="M71" s="181"/>
    </row>
    <row r="72" spans="1:16" x14ac:dyDescent="0.3">
      <c r="A72" s="180" t="s">
        <v>70</v>
      </c>
      <c r="B72" s="182"/>
      <c r="C72" s="195">
        <f>E62</f>
        <v>1292514.6900000002</v>
      </c>
      <c r="D72" s="195">
        <v>233867.99</v>
      </c>
      <c r="E72" s="195">
        <f>SUM(C72:D72)</f>
        <v>1526382.6800000002</v>
      </c>
      <c r="F72" s="195"/>
      <c r="G72" s="195">
        <f>I62</f>
        <v>-232744.58</v>
      </c>
      <c r="H72" s="195">
        <v>-94014.33</v>
      </c>
      <c r="I72" s="195">
        <f>SUM(G72:H72)</f>
        <v>-326758.90999999997</v>
      </c>
      <c r="J72" s="195"/>
      <c r="K72" s="195">
        <f t="shared" ref="K72:M76" si="10">C72+G72</f>
        <v>1059770.1100000001</v>
      </c>
      <c r="L72" s="195">
        <f>D72+H72</f>
        <v>139853.65999999997</v>
      </c>
      <c r="M72" s="187">
        <f t="shared" si="10"/>
        <v>1199623.7700000003</v>
      </c>
      <c r="O72" s="202">
        <v>51195.53</v>
      </c>
      <c r="P72" s="180">
        <f>O72/D72</f>
        <v>0.21890781205243182</v>
      </c>
    </row>
    <row r="73" spans="1:16" x14ac:dyDescent="0.3">
      <c r="A73" s="180" t="s">
        <v>71</v>
      </c>
      <c r="B73" s="182"/>
      <c r="C73" s="195">
        <f>E63</f>
        <v>125819.87999999998</v>
      </c>
      <c r="D73" s="195">
        <v>28024.91</v>
      </c>
      <c r="E73" s="195">
        <f>SUM(C73:D73)</f>
        <v>153844.78999999998</v>
      </c>
      <c r="F73" s="195"/>
      <c r="G73" s="195">
        <f>I63</f>
        <v>0</v>
      </c>
      <c r="H73" s="195">
        <v>0</v>
      </c>
      <c r="I73" s="195">
        <f>SUM(G73:H73)</f>
        <v>0</v>
      </c>
      <c r="J73" s="195"/>
      <c r="K73" s="195">
        <f t="shared" si="10"/>
        <v>125819.87999999998</v>
      </c>
      <c r="L73" s="195">
        <f t="shared" si="10"/>
        <v>28024.91</v>
      </c>
      <c r="M73" s="187">
        <f t="shared" si="10"/>
        <v>153844.78999999998</v>
      </c>
    </row>
    <row r="74" spans="1:16" x14ac:dyDescent="0.3">
      <c r="A74" s="180" t="s">
        <v>73</v>
      </c>
      <c r="B74" s="182"/>
      <c r="C74" s="195">
        <f>E64</f>
        <v>250.97999999981084</v>
      </c>
      <c r="D74" s="195">
        <v>-250.62</v>
      </c>
      <c r="E74" s="195">
        <f>SUM(C74:D74)</f>
        <v>0.35999999981083874</v>
      </c>
      <c r="F74" s="195"/>
      <c r="G74" s="195">
        <f>I64</f>
        <v>0</v>
      </c>
      <c r="H74" s="195">
        <v>0</v>
      </c>
      <c r="I74" s="195">
        <f>SUM(G74:H74)</f>
        <v>0</v>
      </c>
      <c r="J74" s="195"/>
      <c r="K74" s="195">
        <f t="shared" si="10"/>
        <v>250.97999999981084</v>
      </c>
      <c r="L74" s="195">
        <f t="shared" si="10"/>
        <v>-250.62</v>
      </c>
      <c r="M74" s="187">
        <f t="shared" si="10"/>
        <v>0.35999999981083874</v>
      </c>
    </row>
    <row r="75" spans="1:16" x14ac:dyDescent="0.3">
      <c r="A75" s="180" t="s">
        <v>80</v>
      </c>
      <c r="B75" s="182"/>
      <c r="C75" s="195">
        <f>E65</f>
        <v>-354179.91</v>
      </c>
      <c r="D75" s="195">
        <v>-47370</v>
      </c>
      <c r="E75" s="195">
        <f>SUM(C75:D75)</f>
        <v>-401549.91</v>
      </c>
      <c r="F75" s="195"/>
      <c r="G75" s="195">
        <f>I65</f>
        <v>54848.320000000007</v>
      </c>
      <c r="H75" s="195">
        <v>25190.99</v>
      </c>
      <c r="I75" s="195">
        <f>SUM(G75:H75)</f>
        <v>80039.310000000012</v>
      </c>
      <c r="J75" s="195"/>
      <c r="K75" s="195">
        <f t="shared" si="10"/>
        <v>-299331.58999999997</v>
      </c>
      <c r="L75" s="195">
        <f t="shared" si="10"/>
        <v>-22179.01</v>
      </c>
      <c r="M75" s="187">
        <f t="shared" si="10"/>
        <v>-321510.59999999998</v>
      </c>
    </row>
    <row r="76" spans="1:16" x14ac:dyDescent="0.3">
      <c r="A76" s="180" t="s">
        <v>81</v>
      </c>
      <c r="B76" s="182"/>
      <c r="C76" s="195">
        <f>E66</f>
        <v>-70411.94</v>
      </c>
      <c r="D76" s="195">
        <v>36370</v>
      </c>
      <c r="E76" s="195">
        <f>SUM(C76:D76)</f>
        <v>-34041.94</v>
      </c>
      <c r="F76" s="195"/>
      <c r="G76" s="195">
        <f>I66</f>
        <v>0</v>
      </c>
      <c r="H76" s="195">
        <v>0</v>
      </c>
      <c r="I76" s="195">
        <f>SUM(G76:H76)</f>
        <v>0</v>
      </c>
      <c r="J76" s="195"/>
      <c r="K76" s="195">
        <f t="shared" si="10"/>
        <v>-70411.94</v>
      </c>
      <c r="L76" s="195">
        <f t="shared" si="10"/>
        <v>36370</v>
      </c>
      <c r="M76" s="187">
        <f t="shared" si="10"/>
        <v>-34041.94</v>
      </c>
    </row>
    <row r="77" spans="1:16" x14ac:dyDescent="0.3">
      <c r="A77" s="181" t="s">
        <v>75</v>
      </c>
      <c r="B77" s="182"/>
      <c r="C77" s="188">
        <f>SUM(C72:C76)</f>
        <v>993993.7</v>
      </c>
      <c r="D77" s="188">
        <f>SUM(D72:D76)</f>
        <v>250642.28</v>
      </c>
      <c r="E77" s="188">
        <f>SUM(E72:E76)</f>
        <v>1244635.9800000002</v>
      </c>
      <c r="F77" s="189"/>
      <c r="G77" s="188">
        <f>SUM(G72:G76)</f>
        <v>-177896.25999999998</v>
      </c>
      <c r="H77" s="188">
        <f>SUM(H72:H76)</f>
        <v>-68823.34</v>
      </c>
      <c r="I77" s="188">
        <f>SUM(I72:I76)</f>
        <v>-246719.59999999998</v>
      </c>
      <c r="J77" s="191"/>
      <c r="K77" s="188">
        <f>SUM(K72:K76)</f>
        <v>816097.43999999971</v>
      </c>
      <c r="L77" s="188">
        <f>SUM(L72:L76)</f>
        <v>181818.93999999997</v>
      </c>
      <c r="M77" s="188">
        <f>SUM(M72:M76)</f>
        <v>997916.38000000012</v>
      </c>
      <c r="N77" s="192"/>
    </row>
    <row r="78" spans="1:16" x14ac:dyDescent="0.3">
      <c r="A78" s="181"/>
      <c r="B78" s="182"/>
      <c r="C78" s="191"/>
      <c r="D78" s="191"/>
      <c r="E78" s="191"/>
      <c r="F78" s="189"/>
      <c r="G78" s="191"/>
      <c r="H78" s="191"/>
      <c r="I78" s="191"/>
      <c r="J78" s="191"/>
      <c r="K78" s="191"/>
      <c r="L78" s="191"/>
      <c r="M78" s="191"/>
    </row>
    <row r="79" spans="1:16" x14ac:dyDescent="0.3">
      <c r="A79" s="181"/>
      <c r="B79" s="182"/>
      <c r="C79" s="278" t="s">
        <v>62</v>
      </c>
      <c r="D79" s="278"/>
      <c r="E79" s="278"/>
      <c r="F79" s="195"/>
      <c r="G79" s="278" t="s">
        <v>76</v>
      </c>
      <c r="H79" s="278"/>
      <c r="I79" s="278"/>
      <c r="J79" s="181"/>
      <c r="K79" s="279" t="s">
        <v>64</v>
      </c>
      <c r="L79" s="279"/>
      <c r="M79" s="279"/>
    </row>
    <row r="80" spans="1:16" x14ac:dyDescent="0.3">
      <c r="B80" s="182"/>
      <c r="C80" s="201" t="s">
        <v>66</v>
      </c>
      <c r="D80" s="201" t="s">
        <v>67</v>
      </c>
      <c r="E80" s="201" t="s">
        <v>68</v>
      </c>
      <c r="F80" s="195"/>
      <c r="G80" s="201" t="s">
        <v>66</v>
      </c>
      <c r="H80" s="201" t="s">
        <v>67</v>
      </c>
      <c r="I80" s="201" t="s">
        <v>68</v>
      </c>
      <c r="J80" s="181"/>
      <c r="K80" s="183" t="s">
        <v>66</v>
      </c>
      <c r="L80" s="183" t="s">
        <v>67</v>
      </c>
      <c r="M80" s="183" t="s">
        <v>68</v>
      </c>
    </row>
    <row r="81" spans="1:16" x14ac:dyDescent="0.3">
      <c r="A81" s="184" t="s">
        <v>88</v>
      </c>
      <c r="B81" s="182"/>
      <c r="C81" s="177"/>
      <c r="D81" s="177"/>
      <c r="E81" s="177"/>
      <c r="F81" s="179"/>
      <c r="G81" s="177"/>
      <c r="H81" s="177"/>
      <c r="I81" s="177"/>
      <c r="J81" s="181"/>
      <c r="K81" s="181"/>
      <c r="L81" s="181"/>
      <c r="M81" s="181"/>
    </row>
    <row r="82" spans="1:16" x14ac:dyDescent="0.3">
      <c r="A82" s="180" t="s">
        <v>70</v>
      </c>
      <c r="B82" s="182"/>
      <c r="C82" s="195">
        <f>E72</f>
        <v>1526382.6800000002</v>
      </c>
      <c r="D82" s="203">
        <f>(100*1150)+(13*2000)</f>
        <v>141000</v>
      </c>
      <c r="E82" s="195">
        <f>SUM(C82:D82)</f>
        <v>1667382.6800000002</v>
      </c>
      <c r="F82" s="195"/>
      <c r="G82" s="195">
        <f>I72</f>
        <v>-326758.90999999997</v>
      </c>
      <c r="H82" s="203">
        <v>-101357.63853239318</v>
      </c>
      <c r="I82" s="195">
        <f>SUM(G82:H82)</f>
        <v>-428116.54853239318</v>
      </c>
      <c r="J82" s="187"/>
      <c r="K82" s="187">
        <f t="shared" ref="K82:M86" si="11">C82+G82</f>
        <v>1199623.7700000003</v>
      </c>
      <c r="L82" s="203">
        <f>D82+H82</f>
        <v>39642.361467606825</v>
      </c>
      <c r="M82" s="187">
        <f t="shared" si="11"/>
        <v>1239266.1314676069</v>
      </c>
      <c r="O82" s="192">
        <f>P82*D82</f>
        <v>30866.001499392885</v>
      </c>
      <c r="P82" s="180">
        <f>P72</f>
        <v>0.21890781205243182</v>
      </c>
    </row>
    <row r="83" spans="1:16" x14ac:dyDescent="0.3">
      <c r="A83" s="180" t="s">
        <v>71</v>
      </c>
      <c r="B83" s="182"/>
      <c r="C83" s="195">
        <f>E73</f>
        <v>153844.78999999998</v>
      </c>
      <c r="D83" s="203">
        <v>0</v>
      </c>
      <c r="E83" s="195">
        <f>SUM(C83:D83)</f>
        <v>153844.78999999998</v>
      </c>
      <c r="F83" s="195"/>
      <c r="G83" s="195">
        <f>I73</f>
        <v>0</v>
      </c>
      <c r="H83" s="203">
        <v>0</v>
      </c>
      <c r="I83" s="195">
        <f>SUM(G83:H83)</f>
        <v>0</v>
      </c>
      <c r="J83" s="187"/>
      <c r="K83" s="187">
        <f t="shared" si="11"/>
        <v>153844.78999999998</v>
      </c>
      <c r="L83" s="203">
        <f t="shared" si="11"/>
        <v>0</v>
      </c>
      <c r="M83" s="187">
        <f t="shared" si="11"/>
        <v>153844.78999999998</v>
      </c>
    </row>
    <row r="84" spans="1:16" x14ac:dyDescent="0.3">
      <c r="A84" s="180" t="s">
        <v>73</v>
      </c>
      <c r="B84" s="182"/>
      <c r="C84" s="195">
        <f>E74</f>
        <v>0.35999999981083874</v>
      </c>
      <c r="D84" s="203">
        <v>0</v>
      </c>
      <c r="E84" s="195">
        <f>SUM(C84:D84)</f>
        <v>0.35999999981083874</v>
      </c>
      <c r="F84" s="195"/>
      <c r="G84" s="195">
        <f>I74</f>
        <v>0</v>
      </c>
      <c r="H84" s="203">
        <v>0</v>
      </c>
      <c r="I84" s="195">
        <f>SUM(G84:H84)</f>
        <v>0</v>
      </c>
      <c r="J84" s="187"/>
      <c r="K84" s="187">
        <f t="shared" si="11"/>
        <v>0.35999999981083874</v>
      </c>
      <c r="L84" s="203">
        <f t="shared" si="11"/>
        <v>0</v>
      </c>
      <c r="M84" s="187">
        <f t="shared" si="11"/>
        <v>0.35999999981083874</v>
      </c>
    </row>
    <row r="85" spans="1:16" x14ac:dyDescent="0.3">
      <c r="A85" s="180" t="s">
        <v>80</v>
      </c>
      <c r="B85" s="182"/>
      <c r="C85" s="195">
        <f>E75</f>
        <v>-401549.91</v>
      </c>
      <c r="D85" s="203">
        <v>0</v>
      </c>
      <c r="E85" s="195">
        <f>SUM(C85:D85)</f>
        <v>-401549.91</v>
      </c>
      <c r="F85" s="195"/>
      <c r="G85" s="195">
        <f>I75</f>
        <v>80039.310000000012</v>
      </c>
      <c r="H85" s="203">
        <v>23611.993999999999</v>
      </c>
      <c r="I85" s="195">
        <f>SUM(G85:H85)</f>
        <v>103651.304</v>
      </c>
      <c r="J85" s="187"/>
      <c r="K85" s="187">
        <f t="shared" si="11"/>
        <v>-321510.59999999998</v>
      </c>
      <c r="L85" s="203">
        <f t="shared" si="11"/>
        <v>23611.993999999999</v>
      </c>
      <c r="M85" s="187">
        <f t="shared" si="11"/>
        <v>-297898.60599999997</v>
      </c>
    </row>
    <row r="86" spans="1:16" x14ac:dyDescent="0.3">
      <c r="A86" s="180" t="s">
        <v>81</v>
      </c>
      <c r="B86" s="182"/>
      <c r="C86" s="195">
        <f>E76</f>
        <v>-34041.94</v>
      </c>
      <c r="D86" s="203">
        <v>0</v>
      </c>
      <c r="E86" s="195">
        <f>SUM(C86:D86)</f>
        <v>-34041.94</v>
      </c>
      <c r="F86" s="195"/>
      <c r="G86" s="195">
        <f>I76</f>
        <v>0</v>
      </c>
      <c r="H86" s="203">
        <v>0</v>
      </c>
      <c r="I86" s="195">
        <f>SUM(G86:H86)</f>
        <v>0</v>
      </c>
      <c r="J86" s="187"/>
      <c r="K86" s="187">
        <f t="shared" si="11"/>
        <v>-34041.94</v>
      </c>
      <c r="L86" s="203">
        <f t="shared" si="11"/>
        <v>0</v>
      </c>
      <c r="M86" s="187">
        <f t="shared" si="11"/>
        <v>-34041.94</v>
      </c>
    </row>
    <row r="87" spans="1:16" x14ac:dyDescent="0.3">
      <c r="A87" s="181" t="s">
        <v>75</v>
      </c>
      <c r="B87" s="182"/>
      <c r="C87" s="188">
        <f>SUM(C82:C86)</f>
        <v>1244635.9800000002</v>
      </c>
      <c r="D87" s="188">
        <f>SUM(D82:D86)</f>
        <v>141000</v>
      </c>
      <c r="E87" s="188">
        <f>SUM(E82:E86)</f>
        <v>1385635.9800000002</v>
      </c>
      <c r="F87" s="189"/>
      <c r="G87" s="188">
        <f>SUM(G82:G86)</f>
        <v>-246719.59999999998</v>
      </c>
      <c r="H87" s="188">
        <f>SUM(H82:H86)</f>
        <v>-77745.644532393169</v>
      </c>
      <c r="I87" s="188">
        <f>SUM(I82:I86)</f>
        <v>-324465.24453239318</v>
      </c>
      <c r="J87" s="191"/>
      <c r="K87" s="188">
        <f>SUM(K82:K86)</f>
        <v>997916.38000000012</v>
      </c>
      <c r="L87" s="188">
        <f>SUM(L82:L86)</f>
        <v>63254.355467606823</v>
      </c>
      <c r="M87" s="188">
        <f>SUM(M82:M86)</f>
        <v>1061170.7354676069</v>
      </c>
      <c r="N87" s="192"/>
    </row>
    <row r="88" spans="1:16" x14ac:dyDescent="0.3">
      <c r="A88" s="181"/>
      <c r="B88" s="182"/>
      <c r="C88" s="191"/>
      <c r="D88" s="191"/>
      <c r="E88" s="191"/>
      <c r="F88" s="189"/>
      <c r="G88" s="191"/>
      <c r="H88" s="191"/>
      <c r="I88" s="191"/>
      <c r="J88" s="191"/>
      <c r="K88" s="191"/>
      <c r="L88" s="191"/>
      <c r="M88" s="191"/>
    </row>
    <row r="89" spans="1:16" x14ac:dyDescent="0.3">
      <c r="A89" s="181"/>
      <c r="B89" s="182"/>
      <c r="C89" s="191"/>
      <c r="D89" s="191"/>
      <c r="E89" s="191"/>
      <c r="F89" s="189"/>
      <c r="G89" s="191"/>
      <c r="H89" s="191"/>
      <c r="I89" s="191"/>
      <c r="J89" s="191"/>
      <c r="K89" s="191"/>
      <c r="L89" s="191"/>
      <c r="M89" s="191"/>
    </row>
    <row r="90" spans="1:16" x14ac:dyDescent="0.3">
      <c r="A90" s="181"/>
      <c r="B90" s="182"/>
      <c r="C90" s="278" t="s">
        <v>62</v>
      </c>
      <c r="D90" s="278"/>
      <c r="E90" s="278"/>
      <c r="F90" s="195"/>
      <c r="G90" s="278" t="s">
        <v>76</v>
      </c>
      <c r="H90" s="278"/>
      <c r="I90" s="278"/>
      <c r="J90" s="181"/>
      <c r="K90" s="279" t="s">
        <v>64</v>
      </c>
      <c r="L90" s="279"/>
      <c r="M90" s="279"/>
    </row>
    <row r="91" spans="1:16" x14ac:dyDescent="0.3">
      <c r="B91" s="182"/>
      <c r="C91" s="201" t="s">
        <v>66</v>
      </c>
      <c r="D91" s="201" t="s">
        <v>67</v>
      </c>
      <c r="E91" s="201" t="s">
        <v>68</v>
      </c>
      <c r="F91" s="195"/>
      <c r="G91" s="201" t="s">
        <v>66</v>
      </c>
      <c r="H91" s="201" t="s">
        <v>67</v>
      </c>
      <c r="I91" s="201" t="s">
        <v>68</v>
      </c>
      <c r="J91" s="181"/>
      <c r="K91" s="183" t="s">
        <v>66</v>
      </c>
      <c r="L91" s="183" t="s">
        <v>67</v>
      </c>
      <c r="M91" s="183" t="s">
        <v>68</v>
      </c>
    </row>
    <row r="92" spans="1:16" x14ac:dyDescent="0.3">
      <c r="A92" s="184" t="s">
        <v>89</v>
      </c>
      <c r="B92" s="182"/>
      <c r="C92" s="177"/>
      <c r="D92" s="177"/>
      <c r="E92" s="177"/>
      <c r="F92" s="179"/>
      <c r="G92" s="177"/>
      <c r="H92" s="177"/>
      <c r="I92" s="177"/>
      <c r="J92" s="181"/>
      <c r="K92" s="181"/>
      <c r="L92" s="181"/>
      <c r="M92" s="181"/>
    </row>
    <row r="93" spans="1:16" x14ac:dyDescent="0.3">
      <c r="A93" s="180" t="s">
        <v>70</v>
      </c>
      <c r="B93" s="182"/>
      <c r="C93" s="195">
        <f>E82</f>
        <v>1667382.6800000002</v>
      </c>
      <c r="D93" s="203">
        <f>(0*1150)+(3*2000)</f>
        <v>6000</v>
      </c>
      <c r="E93" s="195">
        <f>SUM(C93:D93)</f>
        <v>1673382.6800000002</v>
      </c>
      <c r="F93" s="195"/>
      <c r="G93" s="195">
        <f>I82</f>
        <v>-428116.54853239318</v>
      </c>
      <c r="H93" s="203">
        <v>-103190.97186572649</v>
      </c>
      <c r="I93" s="195">
        <f>SUM(G93:H93)</f>
        <v>-531307.5203981197</v>
      </c>
      <c r="J93" s="187"/>
      <c r="K93" s="187">
        <f t="shared" ref="K93:M97" si="12">C93+G93</f>
        <v>1239266.1314676069</v>
      </c>
      <c r="L93" s="203">
        <f t="shared" si="12"/>
        <v>-97190.971865726489</v>
      </c>
      <c r="M93" s="187">
        <f t="shared" si="12"/>
        <v>1142075.1596018805</v>
      </c>
      <c r="O93" s="192">
        <f>P93*D93</f>
        <v>1313.4468723145908</v>
      </c>
      <c r="P93" s="180">
        <f>P72</f>
        <v>0.21890781205243182</v>
      </c>
    </row>
    <row r="94" spans="1:16" x14ac:dyDescent="0.3">
      <c r="A94" s="180" t="s">
        <v>71</v>
      </c>
      <c r="B94" s="182"/>
      <c r="C94" s="195">
        <f>E83</f>
        <v>153844.78999999998</v>
      </c>
      <c r="D94" s="203">
        <v>0</v>
      </c>
      <c r="E94" s="195">
        <f>SUM(C94:D94)</f>
        <v>153844.78999999998</v>
      </c>
      <c r="F94" s="195"/>
      <c r="G94" s="195">
        <f>I83</f>
        <v>0</v>
      </c>
      <c r="H94" s="203"/>
      <c r="I94" s="195">
        <f>SUM(G94:H94)</f>
        <v>0</v>
      </c>
      <c r="J94" s="187"/>
      <c r="K94" s="187">
        <f t="shared" si="12"/>
        <v>153844.78999999998</v>
      </c>
      <c r="L94" s="203">
        <f t="shared" si="12"/>
        <v>0</v>
      </c>
      <c r="M94" s="187">
        <f t="shared" si="12"/>
        <v>153844.78999999998</v>
      </c>
    </row>
    <row r="95" spans="1:16" x14ac:dyDescent="0.3">
      <c r="A95" s="180" t="s">
        <v>73</v>
      </c>
      <c r="B95" s="182"/>
      <c r="C95" s="195">
        <f>E84</f>
        <v>0.35999999981083874</v>
      </c>
      <c r="D95" s="203">
        <v>0</v>
      </c>
      <c r="E95" s="195">
        <f>SUM(C95:D95)</f>
        <v>0.35999999981083874</v>
      </c>
      <c r="F95" s="195"/>
      <c r="G95" s="195">
        <f>I84</f>
        <v>0</v>
      </c>
      <c r="H95" s="203"/>
      <c r="I95" s="195">
        <f>SUM(G95:H95)</f>
        <v>0</v>
      </c>
      <c r="J95" s="187"/>
      <c r="K95" s="187">
        <f t="shared" si="12"/>
        <v>0.35999999981083874</v>
      </c>
      <c r="L95" s="203">
        <f t="shared" si="12"/>
        <v>0</v>
      </c>
      <c r="M95" s="187">
        <f t="shared" si="12"/>
        <v>0.35999999981083874</v>
      </c>
    </row>
    <row r="96" spans="1:16" x14ac:dyDescent="0.3">
      <c r="A96" s="180" t="s">
        <v>80</v>
      </c>
      <c r="B96" s="182"/>
      <c r="C96" s="195">
        <f>E85</f>
        <v>-401549.91</v>
      </c>
      <c r="D96" s="203">
        <v>0</v>
      </c>
      <c r="E96" s="195">
        <f>SUM(C96:D96)</f>
        <v>-401549.91</v>
      </c>
      <c r="F96" s="195"/>
      <c r="G96" s="195">
        <f>I85</f>
        <v>103651.304</v>
      </c>
      <c r="H96" s="203">
        <v>23611.993999999999</v>
      </c>
      <c r="I96" s="195">
        <f>SUM(G96:H96)</f>
        <v>127263.29800000001</v>
      </c>
      <c r="J96" s="187"/>
      <c r="K96" s="187">
        <f t="shared" si="12"/>
        <v>-297898.60599999997</v>
      </c>
      <c r="L96" s="203">
        <f t="shared" si="12"/>
        <v>23611.993999999999</v>
      </c>
      <c r="M96" s="187">
        <f t="shared" si="12"/>
        <v>-274286.61199999996</v>
      </c>
    </row>
    <row r="97" spans="1:14" x14ac:dyDescent="0.3">
      <c r="A97" s="180" t="s">
        <v>81</v>
      </c>
      <c r="B97" s="182"/>
      <c r="C97" s="195">
        <f>E86</f>
        <v>-34041.94</v>
      </c>
      <c r="D97" s="203">
        <v>0</v>
      </c>
      <c r="E97" s="195">
        <f>SUM(C97:D97)</f>
        <v>-34041.94</v>
      </c>
      <c r="F97" s="195"/>
      <c r="G97" s="195">
        <f>I86</f>
        <v>0</v>
      </c>
      <c r="H97" s="203"/>
      <c r="I97" s="195">
        <f>SUM(G97:H97)</f>
        <v>0</v>
      </c>
      <c r="J97" s="187"/>
      <c r="K97" s="187">
        <f t="shared" si="12"/>
        <v>-34041.94</v>
      </c>
      <c r="L97" s="203">
        <f t="shared" si="12"/>
        <v>0</v>
      </c>
      <c r="M97" s="187">
        <f t="shared" si="12"/>
        <v>-34041.94</v>
      </c>
    </row>
    <row r="98" spans="1:14" x14ac:dyDescent="0.3">
      <c r="A98" s="181" t="s">
        <v>75</v>
      </c>
      <c r="B98" s="182"/>
      <c r="C98" s="188">
        <f>SUM(C93:C97)</f>
        <v>1385635.9800000002</v>
      </c>
      <c r="D98" s="188">
        <f>SUM(D93:D97)</f>
        <v>6000</v>
      </c>
      <c r="E98" s="188">
        <f>SUM(E93:E97)</f>
        <v>1391635.9800000002</v>
      </c>
      <c r="F98" s="189"/>
      <c r="G98" s="188">
        <f>SUM(G93:G97)</f>
        <v>-324465.24453239318</v>
      </c>
      <c r="H98" s="188">
        <f>SUM(H93:H97)</f>
        <v>-79578.977865726483</v>
      </c>
      <c r="I98" s="188">
        <f>SUM(I93:I97)</f>
        <v>-404044.22239811969</v>
      </c>
      <c r="J98" s="191"/>
      <c r="K98" s="188">
        <f>SUM(K93:K97)</f>
        <v>1061170.7354676069</v>
      </c>
      <c r="L98" s="188">
        <f>SUM(L93:L97)</f>
        <v>-73578.977865726483</v>
      </c>
      <c r="M98" s="188">
        <f>SUM(M93:M97)</f>
        <v>987591.75760188047</v>
      </c>
      <c r="N98" s="192"/>
    </row>
    <row r="99" spans="1:14" x14ac:dyDescent="0.3">
      <c r="A99" s="181"/>
      <c r="B99" s="182"/>
      <c r="C99" s="191"/>
      <c r="D99" s="191"/>
      <c r="E99" s="191"/>
      <c r="F99" s="189"/>
      <c r="G99" s="191"/>
      <c r="H99" s="191"/>
      <c r="I99" s="191"/>
      <c r="J99" s="191"/>
      <c r="K99" s="191"/>
      <c r="L99" s="191"/>
      <c r="M99" s="191"/>
    </row>
    <row r="100" spans="1:14" x14ac:dyDescent="0.3">
      <c r="A100" s="181"/>
      <c r="B100" s="182"/>
      <c r="C100" s="191"/>
      <c r="D100" s="191"/>
      <c r="E100" s="191"/>
      <c r="F100" s="189"/>
      <c r="G100" s="191"/>
      <c r="H100" s="191"/>
      <c r="I100" s="191"/>
      <c r="J100" s="191"/>
      <c r="K100" s="191"/>
      <c r="L100" s="191"/>
      <c r="M100" s="191"/>
    </row>
    <row r="101" spans="1:14" x14ac:dyDescent="0.3">
      <c r="A101" s="181"/>
      <c r="B101" s="182"/>
      <c r="C101" s="191"/>
      <c r="D101" s="191"/>
      <c r="E101" s="191"/>
      <c r="F101" s="189"/>
      <c r="G101" s="191"/>
      <c r="H101" s="191"/>
      <c r="I101" s="191"/>
      <c r="J101" s="191"/>
      <c r="K101" s="191"/>
      <c r="L101" s="191"/>
      <c r="M101" s="191"/>
    </row>
    <row r="102" spans="1:14" x14ac:dyDescent="0.3">
      <c r="A102" s="181"/>
      <c r="B102" s="182"/>
      <c r="C102" s="191"/>
      <c r="D102" s="191"/>
      <c r="E102" s="191"/>
      <c r="F102" s="189"/>
      <c r="G102" s="191"/>
      <c r="H102" s="191"/>
      <c r="I102" s="191"/>
      <c r="J102" s="191"/>
      <c r="K102" s="191"/>
      <c r="L102" s="191"/>
      <c r="M102" s="191"/>
    </row>
    <row r="103" spans="1:14" x14ac:dyDescent="0.3">
      <c r="C103" s="204">
        <v>2010</v>
      </c>
      <c r="D103" s="204">
        <v>2011</v>
      </c>
      <c r="E103" s="204">
        <v>2012</v>
      </c>
      <c r="F103" s="205">
        <v>2013</v>
      </c>
      <c r="G103" s="204">
        <v>2014</v>
      </c>
      <c r="H103" s="204">
        <v>2015</v>
      </c>
      <c r="I103" s="204">
        <v>2016</v>
      </c>
      <c r="J103" s="204">
        <v>2017</v>
      </c>
      <c r="K103" s="204">
        <v>2018</v>
      </c>
      <c r="L103" s="204">
        <v>2019</v>
      </c>
      <c r="M103" s="204" t="s">
        <v>90</v>
      </c>
    </row>
    <row r="104" spans="1:14" x14ac:dyDescent="0.3">
      <c r="A104" s="206" t="s">
        <v>91</v>
      </c>
      <c r="B104" s="205"/>
      <c r="C104" s="207">
        <f>+D8</f>
        <v>61296.569999999992</v>
      </c>
      <c r="D104" s="207">
        <f>+D17</f>
        <v>197413.02999999997</v>
      </c>
      <c r="E104" s="207">
        <f>+D27</f>
        <v>140228.93</v>
      </c>
      <c r="F104" s="207">
        <f>D37</f>
        <v>109278.09</v>
      </c>
      <c r="G104" s="207">
        <f>D47</f>
        <v>87025</v>
      </c>
      <c r="H104" s="207">
        <f>D57</f>
        <v>237572.05000000005</v>
      </c>
      <c r="I104" s="207">
        <f>D67</f>
        <v>161946.25999999998</v>
      </c>
      <c r="J104" s="207">
        <f>D77</f>
        <v>250642.28</v>
      </c>
      <c r="K104" s="207">
        <f>D87</f>
        <v>141000</v>
      </c>
      <c r="L104" s="207">
        <f>D98</f>
        <v>6000</v>
      </c>
      <c r="M104" s="207">
        <f>SUM(C104:L104)</f>
        <v>1392402.21</v>
      </c>
    </row>
    <row r="105" spans="1:14" x14ac:dyDescent="0.3">
      <c r="A105" s="206" t="s">
        <v>92</v>
      </c>
      <c r="B105" s="205"/>
      <c r="C105" s="207">
        <f>+H8</f>
        <v>-766.23</v>
      </c>
      <c r="D105" s="207">
        <f>+H17</f>
        <v>-4476.28</v>
      </c>
      <c r="E105" s="207">
        <f>+H27</f>
        <v>-13032.12</v>
      </c>
      <c r="F105" s="207">
        <f>H37</f>
        <v>-24185.64</v>
      </c>
      <c r="G105" s="207">
        <f>H47</f>
        <v>-34414</v>
      </c>
      <c r="H105" s="207">
        <f>H57</f>
        <v>-45017.909999999996</v>
      </c>
      <c r="I105" s="207">
        <f>H67</f>
        <v>-56770.31</v>
      </c>
      <c r="J105" s="207">
        <f>H77</f>
        <v>-68823.34</v>
      </c>
      <c r="K105" s="207">
        <f>H87</f>
        <v>-77745.644532393169</v>
      </c>
      <c r="L105" s="207">
        <f>H98</f>
        <v>-79578.977865726483</v>
      </c>
      <c r="M105" s="207">
        <f>SUM(C105:L105)</f>
        <v>-404810.45239811961</v>
      </c>
    </row>
    <row r="107" spans="1:14" ht="28.8" x14ac:dyDescent="0.3">
      <c r="A107" s="206"/>
      <c r="B107" s="205"/>
      <c r="C107" s="204">
        <v>2010</v>
      </c>
      <c r="D107" s="204">
        <v>2011</v>
      </c>
      <c r="E107" s="208" t="s">
        <v>93</v>
      </c>
      <c r="F107" s="205">
        <v>2012</v>
      </c>
      <c r="G107" s="204">
        <v>2013</v>
      </c>
      <c r="H107" s="204">
        <v>2014</v>
      </c>
      <c r="I107" s="204">
        <v>2015</v>
      </c>
      <c r="J107" s="204">
        <v>2016</v>
      </c>
      <c r="K107" s="204">
        <v>2017</v>
      </c>
      <c r="L107" s="204">
        <v>2018</v>
      </c>
      <c r="M107" s="204">
        <v>2019</v>
      </c>
    </row>
    <row r="108" spans="1:14" x14ac:dyDescent="0.3">
      <c r="A108" s="206" t="s">
        <v>94</v>
      </c>
      <c r="B108" s="205"/>
      <c r="C108" s="209">
        <f>+C104</f>
        <v>61296.569999999992</v>
      </c>
      <c r="D108" s="209">
        <f>+C108+D104</f>
        <v>258709.59999999998</v>
      </c>
      <c r="E108" s="209">
        <f>+E14</f>
        <v>-766.23</v>
      </c>
      <c r="F108" s="209">
        <f>+D108+E104+E108</f>
        <v>398172.3</v>
      </c>
      <c r="G108" s="209">
        <f>+F108+F104</f>
        <v>507450.39</v>
      </c>
      <c r="H108" s="209">
        <f t="shared" ref="H108:M108" si="13">G108+G104</f>
        <v>594475.39</v>
      </c>
      <c r="I108" s="209">
        <f t="shared" si="13"/>
        <v>832047.44000000006</v>
      </c>
      <c r="J108" s="209">
        <f t="shared" si="13"/>
        <v>993993.70000000007</v>
      </c>
      <c r="K108" s="209">
        <f t="shared" si="13"/>
        <v>1244635.98</v>
      </c>
      <c r="L108" s="209">
        <f t="shared" si="13"/>
        <v>1385635.98</v>
      </c>
      <c r="M108" s="209">
        <f t="shared" si="13"/>
        <v>1391635.98</v>
      </c>
    </row>
    <row r="109" spans="1:14" x14ac:dyDescent="0.3">
      <c r="A109" s="206" t="s">
        <v>95</v>
      </c>
      <c r="B109" s="205"/>
      <c r="C109" s="209">
        <f>-E6-E7</f>
        <v>-38309.629999999808</v>
      </c>
      <c r="D109" s="209">
        <f>-E15-E16</f>
        <v>-147408.16999999981</v>
      </c>
      <c r="E109" s="209">
        <f>-F15-F16</f>
        <v>0</v>
      </c>
      <c r="F109" s="209">
        <f>-E23-E24-E26</f>
        <v>-119276.13999999978</v>
      </c>
      <c r="G109" s="209">
        <f>-E33-E34-E36</f>
        <v>-62309.889999999781</v>
      </c>
      <c r="H109" s="209">
        <f>-E43-E44-E46</f>
        <v>-8712.8899999997811</v>
      </c>
      <c r="I109" s="209">
        <f>-E53-E54-E56</f>
        <v>-68805.339999999793</v>
      </c>
      <c r="J109" s="209">
        <f>-E63-E64-E66</f>
        <v>-55658.91999999978</v>
      </c>
      <c r="K109" s="209">
        <f>-E73-E74-E76</f>
        <v>-119803.20999999979</v>
      </c>
      <c r="L109" s="209">
        <f>-E83-E84-E86</f>
        <v>-119803.20999999979</v>
      </c>
      <c r="M109" s="209">
        <f>-E94-E95-E97</f>
        <v>-119803.20999999979</v>
      </c>
    </row>
    <row r="110" spans="1:14" x14ac:dyDescent="0.3">
      <c r="A110" s="206" t="s">
        <v>96</v>
      </c>
      <c r="B110" s="205"/>
      <c r="C110" s="209">
        <f>+C105</f>
        <v>-766.23</v>
      </c>
      <c r="D110" s="209">
        <f>+C110+D105</f>
        <v>-5242.51</v>
      </c>
      <c r="E110" s="209">
        <f>-E108</f>
        <v>766.23</v>
      </c>
      <c r="F110" s="209">
        <f>+D110+E105+E110</f>
        <v>-17508.400000000001</v>
      </c>
      <c r="G110" s="209">
        <f>+F110+F105</f>
        <v>-41694.04</v>
      </c>
      <c r="H110" s="209">
        <f t="shared" ref="H110:M110" si="14">G110+G105</f>
        <v>-76108.040000000008</v>
      </c>
      <c r="I110" s="209">
        <f t="shared" si="14"/>
        <v>-121125.95000000001</v>
      </c>
      <c r="J110" s="209">
        <f t="shared" si="14"/>
        <v>-177896.26</v>
      </c>
      <c r="K110" s="209">
        <f t="shared" si="14"/>
        <v>-246719.6</v>
      </c>
      <c r="L110" s="209">
        <f t="shared" si="14"/>
        <v>-324465.24453239318</v>
      </c>
      <c r="M110" s="209">
        <f t="shared" si="14"/>
        <v>-404044.22239811963</v>
      </c>
    </row>
    <row r="111" spans="1:14" x14ac:dyDescent="0.3">
      <c r="A111" s="210"/>
      <c r="B111" s="211"/>
      <c r="C111" s="212"/>
      <c r="D111" s="212"/>
      <c r="E111" s="212"/>
      <c r="F111" s="212"/>
      <c r="G111" s="212"/>
      <c r="H111" s="212"/>
      <c r="I111" s="212"/>
      <c r="J111" s="212"/>
    </row>
    <row r="112" spans="1:14" ht="28.8" x14ac:dyDescent="0.3">
      <c r="A112" s="189"/>
      <c r="B112" s="213"/>
      <c r="C112" s="208" t="s">
        <v>97</v>
      </c>
      <c r="D112" s="208" t="s">
        <v>98</v>
      </c>
      <c r="E112" s="186"/>
      <c r="F112" s="214" t="s">
        <v>99</v>
      </c>
      <c r="G112" s="208" t="s">
        <v>100</v>
      </c>
      <c r="H112" s="208" t="s">
        <v>101</v>
      </c>
      <c r="I112" s="208" t="s">
        <v>102</v>
      </c>
      <c r="J112" s="208" t="s">
        <v>103</v>
      </c>
      <c r="K112" s="208" t="s">
        <v>104</v>
      </c>
      <c r="L112" s="208" t="s">
        <v>105</v>
      </c>
      <c r="M112" s="208" t="s">
        <v>106</v>
      </c>
    </row>
    <row r="113" spans="1:13" x14ac:dyDescent="0.3">
      <c r="C113" s="215">
        <f>+C108/2</f>
        <v>30648.284999999996</v>
      </c>
      <c r="D113" s="215">
        <f>+(C108+D108+E108)/2</f>
        <v>159619.97</v>
      </c>
      <c r="F113" s="215">
        <f>+(D108+E108+F108)/2</f>
        <v>328057.83499999996</v>
      </c>
      <c r="G113" s="215">
        <f t="shared" ref="G113:M115" si="15">+(F108+G108)/2</f>
        <v>452811.34499999997</v>
      </c>
      <c r="H113" s="215">
        <f t="shared" si="15"/>
        <v>550962.89</v>
      </c>
      <c r="I113" s="215">
        <f t="shared" si="15"/>
        <v>713261.41500000004</v>
      </c>
      <c r="J113" s="215">
        <f>+(I108+J108)/2</f>
        <v>913020.57000000007</v>
      </c>
      <c r="K113" s="215">
        <f>+(J108+K108)/2</f>
        <v>1119314.8400000001</v>
      </c>
      <c r="L113" s="215">
        <f>+(K108+L108)/2</f>
        <v>1315135.98</v>
      </c>
      <c r="M113" s="215">
        <f>+(L108+M108)/2</f>
        <v>1388635.98</v>
      </c>
    </row>
    <row r="114" spans="1:13" x14ac:dyDescent="0.3">
      <c r="C114" s="215">
        <f>+C109/2</f>
        <v>-19154.814999999904</v>
      </c>
      <c r="D114" s="215">
        <f>+(C109+D109+E109)/2</f>
        <v>-92858.899999999805</v>
      </c>
      <c r="F114" s="215">
        <f>+(D109+E109+F109)/2</f>
        <v>-133342.1549999998</v>
      </c>
      <c r="G114" s="215">
        <f t="shared" si="15"/>
        <v>-90793.014999999781</v>
      </c>
      <c r="H114" s="215">
        <f t="shared" si="15"/>
        <v>-35511.389999999781</v>
      </c>
      <c r="I114" s="215">
        <f t="shared" si="15"/>
        <v>-38759.114999999787</v>
      </c>
      <c r="J114" s="215">
        <f t="shared" si="15"/>
        <v>-62232.129999999786</v>
      </c>
      <c r="K114" s="215">
        <f t="shared" si="15"/>
        <v>-87731.064999999784</v>
      </c>
      <c r="L114" s="215">
        <f t="shared" si="15"/>
        <v>-119803.20999999979</v>
      </c>
      <c r="M114" s="215">
        <f t="shared" si="15"/>
        <v>-119803.20999999979</v>
      </c>
    </row>
    <row r="115" spans="1:13" x14ac:dyDescent="0.3">
      <c r="C115" s="215">
        <f>+C110/2</f>
        <v>-383.11500000000001</v>
      </c>
      <c r="D115" s="215">
        <f>+(C110+D110+E110)/2</f>
        <v>-2621.2550000000001</v>
      </c>
      <c r="F115" s="215">
        <f>+(D110+E110+F110)/2</f>
        <v>-10992.34</v>
      </c>
      <c r="G115" s="215">
        <f t="shared" si="15"/>
        <v>-29601.22</v>
      </c>
      <c r="H115" s="215">
        <f t="shared" si="15"/>
        <v>-58901.040000000008</v>
      </c>
      <c r="I115" s="215">
        <f t="shared" si="15"/>
        <v>-98616.99500000001</v>
      </c>
      <c r="J115" s="215">
        <f t="shared" si="15"/>
        <v>-149511.10500000001</v>
      </c>
      <c r="K115" s="215">
        <f t="shared" si="15"/>
        <v>-212307.93</v>
      </c>
      <c r="L115" s="215">
        <f t="shared" si="15"/>
        <v>-285592.42226619658</v>
      </c>
      <c r="M115" s="215">
        <f t="shared" si="15"/>
        <v>-364254.7334652564</v>
      </c>
    </row>
    <row r="116" spans="1:13" x14ac:dyDescent="0.3">
      <c r="C116" s="216">
        <f>SUM(C113:C115)</f>
        <v>11110.355000000092</v>
      </c>
      <c r="D116" s="216">
        <f>SUM(D113:D115)</f>
        <v>64139.815000000199</v>
      </c>
      <c r="F116" s="215">
        <f t="shared" ref="F116:M116" si="16">SUM(F113:F115)</f>
        <v>183723.34000000017</v>
      </c>
      <c r="G116" s="216">
        <f t="shared" si="16"/>
        <v>332417.11000000022</v>
      </c>
      <c r="H116" s="216">
        <f t="shared" si="16"/>
        <v>456550.4600000002</v>
      </c>
      <c r="I116" s="216">
        <f t="shared" si="16"/>
        <v>575885.30500000028</v>
      </c>
      <c r="J116" s="216">
        <f t="shared" si="16"/>
        <v>701277.33500000031</v>
      </c>
      <c r="K116" s="216">
        <f t="shared" si="16"/>
        <v>819275.8450000002</v>
      </c>
      <c r="L116" s="216">
        <f t="shared" si="16"/>
        <v>909740.34773380368</v>
      </c>
      <c r="M116" s="216">
        <f t="shared" si="16"/>
        <v>904578.03653474385</v>
      </c>
    </row>
    <row r="119" spans="1:13" x14ac:dyDescent="0.3">
      <c r="A119" s="217" t="s">
        <v>107</v>
      </c>
      <c r="B119" s="218"/>
    </row>
    <row r="120" spans="1:13" x14ac:dyDescent="0.3">
      <c r="A120" s="180" t="s">
        <v>108</v>
      </c>
    </row>
    <row r="121" spans="1:13" x14ac:dyDescent="0.3">
      <c r="A121" s="219" t="s">
        <v>70</v>
      </c>
      <c r="B121" s="220">
        <v>120415</v>
      </c>
    </row>
    <row r="122" spans="1:13" x14ac:dyDescent="0.3">
      <c r="A122" s="221" t="s">
        <v>71</v>
      </c>
      <c r="B122" s="222" t="s">
        <v>72</v>
      </c>
    </row>
    <row r="123" spans="1:13" x14ac:dyDescent="0.3">
      <c r="A123" s="221" t="s">
        <v>73</v>
      </c>
      <c r="B123" s="222" t="s">
        <v>74</v>
      </c>
    </row>
    <row r="124" spans="1:13" x14ac:dyDescent="0.3">
      <c r="A124" s="221" t="s">
        <v>80</v>
      </c>
      <c r="B124" s="222">
        <v>215261</v>
      </c>
    </row>
    <row r="125" spans="1:13" x14ac:dyDescent="0.3">
      <c r="A125" s="223" t="s">
        <v>81</v>
      </c>
      <c r="B125" s="224">
        <v>215615</v>
      </c>
    </row>
  </sheetData>
  <mergeCells count="30">
    <mergeCell ref="C2:E2"/>
    <mergeCell ref="G2:I2"/>
    <mergeCell ref="K2:M2"/>
    <mergeCell ref="C10:E10"/>
    <mergeCell ref="G10:I10"/>
    <mergeCell ref="K10:M10"/>
    <mergeCell ref="C19:E19"/>
    <mergeCell ref="G19:I19"/>
    <mergeCell ref="K19:M19"/>
    <mergeCell ref="C29:E29"/>
    <mergeCell ref="G29:I29"/>
    <mergeCell ref="K29:M29"/>
    <mergeCell ref="C39:E39"/>
    <mergeCell ref="G39:I39"/>
    <mergeCell ref="K39:M39"/>
    <mergeCell ref="C49:E49"/>
    <mergeCell ref="G49:I49"/>
    <mergeCell ref="K49:M49"/>
    <mergeCell ref="C59:E59"/>
    <mergeCell ref="G59:I59"/>
    <mergeCell ref="K59:M59"/>
    <mergeCell ref="C69:E69"/>
    <mergeCell ref="G69:I69"/>
    <mergeCell ref="K69:M69"/>
    <mergeCell ref="C79:E79"/>
    <mergeCell ref="G79:I79"/>
    <mergeCell ref="K79:M79"/>
    <mergeCell ref="C90:E90"/>
    <mergeCell ref="G90:I90"/>
    <mergeCell ref="K90:M90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1"/>
  <sheetViews>
    <sheetView workbookViewId="0">
      <selection activeCell="B3" sqref="B3"/>
    </sheetView>
  </sheetViews>
  <sheetFormatPr defaultRowHeight="14.4" x14ac:dyDescent="0.3"/>
  <cols>
    <col min="1" max="1" width="9.109375" style="126"/>
    <col min="2" max="2" width="37.44140625" style="126" bestFit="1" customWidth="1"/>
    <col min="3" max="3" width="9.44140625" style="126" customWidth="1"/>
    <col min="4" max="4" width="12.44140625" style="225" bestFit="1" customWidth="1"/>
    <col min="5" max="6" width="13.33203125" style="225" bestFit="1" customWidth="1"/>
    <col min="7" max="7" width="14.109375" style="126" bestFit="1" customWidth="1"/>
    <col min="8" max="8" width="12.88671875" style="126" bestFit="1" customWidth="1"/>
    <col min="9" max="10" width="9.109375" style="126"/>
    <col min="11" max="13" width="11.88671875" style="126" bestFit="1" customWidth="1"/>
    <col min="14" max="257" width="9.109375" style="126"/>
    <col min="258" max="258" width="37.44140625" style="126" bestFit="1" customWidth="1"/>
    <col min="259" max="259" width="9.44140625" style="126" customWidth="1"/>
    <col min="260" max="260" width="12.44140625" style="126" bestFit="1" customWidth="1"/>
    <col min="261" max="262" width="13.33203125" style="126" bestFit="1" customWidth="1"/>
    <col min="263" max="263" width="14.109375" style="126" bestFit="1" customWidth="1"/>
    <col min="264" max="264" width="12.88671875" style="126" bestFit="1" customWidth="1"/>
    <col min="265" max="266" width="9.109375" style="126"/>
    <col min="267" max="269" width="11.88671875" style="126" bestFit="1" customWidth="1"/>
    <col min="270" max="513" width="9.109375" style="126"/>
    <col min="514" max="514" width="37.44140625" style="126" bestFit="1" customWidth="1"/>
    <col min="515" max="515" width="9.44140625" style="126" customWidth="1"/>
    <col min="516" max="516" width="12.44140625" style="126" bestFit="1" customWidth="1"/>
    <col min="517" max="518" width="13.33203125" style="126" bestFit="1" customWidth="1"/>
    <col min="519" max="519" width="14.109375" style="126" bestFit="1" customWidth="1"/>
    <col min="520" max="520" width="12.88671875" style="126" bestFit="1" customWidth="1"/>
    <col min="521" max="522" width="9.109375" style="126"/>
    <col min="523" max="525" width="11.88671875" style="126" bestFit="1" customWidth="1"/>
    <col min="526" max="769" width="9.109375" style="126"/>
    <col min="770" max="770" width="37.44140625" style="126" bestFit="1" customWidth="1"/>
    <col min="771" max="771" width="9.44140625" style="126" customWidth="1"/>
    <col min="772" max="772" width="12.44140625" style="126" bestFit="1" customWidth="1"/>
    <col min="773" max="774" width="13.33203125" style="126" bestFit="1" customWidth="1"/>
    <col min="775" max="775" width="14.109375" style="126" bestFit="1" customWidth="1"/>
    <col min="776" max="776" width="12.88671875" style="126" bestFit="1" customWidth="1"/>
    <col min="777" max="778" width="9.109375" style="126"/>
    <col min="779" max="781" width="11.88671875" style="126" bestFit="1" customWidth="1"/>
    <col min="782" max="1025" width="9.109375" style="126"/>
    <col min="1026" max="1026" width="37.44140625" style="126" bestFit="1" customWidth="1"/>
    <col min="1027" max="1027" width="9.44140625" style="126" customWidth="1"/>
    <col min="1028" max="1028" width="12.44140625" style="126" bestFit="1" customWidth="1"/>
    <col min="1029" max="1030" width="13.33203125" style="126" bestFit="1" customWidth="1"/>
    <col min="1031" max="1031" width="14.109375" style="126" bestFit="1" customWidth="1"/>
    <col min="1032" max="1032" width="12.88671875" style="126" bestFit="1" customWidth="1"/>
    <col min="1033" max="1034" width="9.109375" style="126"/>
    <col min="1035" max="1037" width="11.88671875" style="126" bestFit="1" customWidth="1"/>
    <col min="1038" max="1281" width="9.109375" style="126"/>
    <col min="1282" max="1282" width="37.44140625" style="126" bestFit="1" customWidth="1"/>
    <col min="1283" max="1283" width="9.44140625" style="126" customWidth="1"/>
    <col min="1284" max="1284" width="12.44140625" style="126" bestFit="1" customWidth="1"/>
    <col min="1285" max="1286" width="13.33203125" style="126" bestFit="1" customWidth="1"/>
    <col min="1287" max="1287" width="14.109375" style="126" bestFit="1" customWidth="1"/>
    <col min="1288" max="1288" width="12.88671875" style="126" bestFit="1" customWidth="1"/>
    <col min="1289" max="1290" width="9.109375" style="126"/>
    <col min="1291" max="1293" width="11.88671875" style="126" bestFit="1" customWidth="1"/>
    <col min="1294" max="1537" width="9.109375" style="126"/>
    <col min="1538" max="1538" width="37.44140625" style="126" bestFit="1" customWidth="1"/>
    <col min="1539" max="1539" width="9.44140625" style="126" customWidth="1"/>
    <col min="1540" max="1540" width="12.44140625" style="126" bestFit="1" customWidth="1"/>
    <col min="1541" max="1542" width="13.33203125" style="126" bestFit="1" customWidth="1"/>
    <col min="1543" max="1543" width="14.109375" style="126" bestFit="1" customWidth="1"/>
    <col min="1544" max="1544" width="12.88671875" style="126" bestFit="1" customWidth="1"/>
    <col min="1545" max="1546" width="9.109375" style="126"/>
    <col min="1547" max="1549" width="11.88671875" style="126" bestFit="1" customWidth="1"/>
    <col min="1550" max="1793" width="9.109375" style="126"/>
    <col min="1794" max="1794" width="37.44140625" style="126" bestFit="1" customWidth="1"/>
    <col min="1795" max="1795" width="9.44140625" style="126" customWidth="1"/>
    <col min="1796" max="1796" width="12.44140625" style="126" bestFit="1" customWidth="1"/>
    <col min="1797" max="1798" width="13.33203125" style="126" bestFit="1" customWidth="1"/>
    <col min="1799" max="1799" width="14.109375" style="126" bestFit="1" customWidth="1"/>
    <col min="1800" max="1800" width="12.88671875" style="126" bestFit="1" customWidth="1"/>
    <col min="1801" max="1802" width="9.109375" style="126"/>
    <col min="1803" max="1805" width="11.88671875" style="126" bestFit="1" customWidth="1"/>
    <col min="1806" max="2049" width="9.109375" style="126"/>
    <col min="2050" max="2050" width="37.44140625" style="126" bestFit="1" customWidth="1"/>
    <col min="2051" max="2051" width="9.44140625" style="126" customWidth="1"/>
    <col min="2052" max="2052" width="12.44140625" style="126" bestFit="1" customWidth="1"/>
    <col min="2053" max="2054" width="13.33203125" style="126" bestFit="1" customWidth="1"/>
    <col min="2055" max="2055" width="14.109375" style="126" bestFit="1" customWidth="1"/>
    <col min="2056" max="2056" width="12.88671875" style="126" bestFit="1" customWidth="1"/>
    <col min="2057" max="2058" width="9.109375" style="126"/>
    <col min="2059" max="2061" width="11.88671875" style="126" bestFit="1" customWidth="1"/>
    <col min="2062" max="2305" width="9.109375" style="126"/>
    <col min="2306" max="2306" width="37.44140625" style="126" bestFit="1" customWidth="1"/>
    <col min="2307" max="2307" width="9.44140625" style="126" customWidth="1"/>
    <col min="2308" max="2308" width="12.44140625" style="126" bestFit="1" customWidth="1"/>
    <col min="2309" max="2310" width="13.33203125" style="126" bestFit="1" customWidth="1"/>
    <col min="2311" max="2311" width="14.109375" style="126" bestFit="1" customWidth="1"/>
    <col min="2312" max="2312" width="12.88671875" style="126" bestFit="1" customWidth="1"/>
    <col min="2313" max="2314" width="9.109375" style="126"/>
    <col min="2315" max="2317" width="11.88671875" style="126" bestFit="1" customWidth="1"/>
    <col min="2318" max="2561" width="9.109375" style="126"/>
    <col min="2562" max="2562" width="37.44140625" style="126" bestFit="1" customWidth="1"/>
    <col min="2563" max="2563" width="9.44140625" style="126" customWidth="1"/>
    <col min="2564" max="2564" width="12.44140625" style="126" bestFit="1" customWidth="1"/>
    <col min="2565" max="2566" width="13.33203125" style="126" bestFit="1" customWidth="1"/>
    <col min="2567" max="2567" width="14.109375" style="126" bestFit="1" customWidth="1"/>
    <col min="2568" max="2568" width="12.88671875" style="126" bestFit="1" customWidth="1"/>
    <col min="2569" max="2570" width="9.109375" style="126"/>
    <col min="2571" max="2573" width="11.88671875" style="126" bestFit="1" customWidth="1"/>
    <col min="2574" max="2817" width="9.109375" style="126"/>
    <col min="2818" max="2818" width="37.44140625" style="126" bestFit="1" customWidth="1"/>
    <col min="2819" max="2819" width="9.44140625" style="126" customWidth="1"/>
    <col min="2820" max="2820" width="12.44140625" style="126" bestFit="1" customWidth="1"/>
    <col min="2821" max="2822" width="13.33203125" style="126" bestFit="1" customWidth="1"/>
    <col min="2823" max="2823" width="14.109375" style="126" bestFit="1" customWidth="1"/>
    <col min="2824" max="2824" width="12.88671875" style="126" bestFit="1" customWidth="1"/>
    <col min="2825" max="2826" width="9.109375" style="126"/>
    <col min="2827" max="2829" width="11.88671875" style="126" bestFit="1" customWidth="1"/>
    <col min="2830" max="3073" width="9.109375" style="126"/>
    <col min="3074" max="3074" width="37.44140625" style="126" bestFit="1" customWidth="1"/>
    <col min="3075" max="3075" width="9.44140625" style="126" customWidth="1"/>
    <col min="3076" max="3076" width="12.44140625" style="126" bestFit="1" customWidth="1"/>
    <col min="3077" max="3078" width="13.33203125" style="126" bestFit="1" customWidth="1"/>
    <col min="3079" max="3079" width="14.109375" style="126" bestFit="1" customWidth="1"/>
    <col min="3080" max="3080" width="12.88671875" style="126" bestFit="1" customWidth="1"/>
    <col min="3081" max="3082" width="9.109375" style="126"/>
    <col min="3083" max="3085" width="11.88671875" style="126" bestFit="1" customWidth="1"/>
    <col min="3086" max="3329" width="9.109375" style="126"/>
    <col min="3330" max="3330" width="37.44140625" style="126" bestFit="1" customWidth="1"/>
    <col min="3331" max="3331" width="9.44140625" style="126" customWidth="1"/>
    <col min="3332" max="3332" width="12.44140625" style="126" bestFit="1" customWidth="1"/>
    <col min="3333" max="3334" width="13.33203125" style="126" bestFit="1" customWidth="1"/>
    <col min="3335" max="3335" width="14.109375" style="126" bestFit="1" customWidth="1"/>
    <col min="3336" max="3336" width="12.88671875" style="126" bestFit="1" customWidth="1"/>
    <col min="3337" max="3338" width="9.109375" style="126"/>
    <col min="3339" max="3341" width="11.88671875" style="126" bestFit="1" customWidth="1"/>
    <col min="3342" max="3585" width="9.109375" style="126"/>
    <col min="3586" max="3586" width="37.44140625" style="126" bestFit="1" customWidth="1"/>
    <col min="3587" max="3587" width="9.44140625" style="126" customWidth="1"/>
    <col min="3588" max="3588" width="12.44140625" style="126" bestFit="1" customWidth="1"/>
    <col min="3589" max="3590" width="13.33203125" style="126" bestFit="1" customWidth="1"/>
    <col min="3591" max="3591" width="14.109375" style="126" bestFit="1" customWidth="1"/>
    <col min="3592" max="3592" width="12.88671875" style="126" bestFit="1" customWidth="1"/>
    <col min="3593" max="3594" width="9.109375" style="126"/>
    <col min="3595" max="3597" width="11.88671875" style="126" bestFit="1" customWidth="1"/>
    <col min="3598" max="3841" width="9.109375" style="126"/>
    <col min="3842" max="3842" width="37.44140625" style="126" bestFit="1" customWidth="1"/>
    <col min="3843" max="3843" width="9.44140625" style="126" customWidth="1"/>
    <col min="3844" max="3844" width="12.44140625" style="126" bestFit="1" customWidth="1"/>
    <col min="3845" max="3846" width="13.33203125" style="126" bestFit="1" customWidth="1"/>
    <col min="3847" max="3847" width="14.109375" style="126" bestFit="1" customWidth="1"/>
    <col min="3848" max="3848" width="12.88671875" style="126" bestFit="1" customWidth="1"/>
    <col min="3849" max="3850" width="9.109375" style="126"/>
    <col min="3851" max="3853" width="11.88671875" style="126" bestFit="1" customWidth="1"/>
    <col min="3854" max="4097" width="9.109375" style="126"/>
    <col min="4098" max="4098" width="37.44140625" style="126" bestFit="1" customWidth="1"/>
    <col min="4099" max="4099" width="9.44140625" style="126" customWidth="1"/>
    <col min="4100" max="4100" width="12.44140625" style="126" bestFit="1" customWidth="1"/>
    <col min="4101" max="4102" width="13.33203125" style="126" bestFit="1" customWidth="1"/>
    <col min="4103" max="4103" width="14.109375" style="126" bestFit="1" customWidth="1"/>
    <col min="4104" max="4104" width="12.88671875" style="126" bestFit="1" customWidth="1"/>
    <col min="4105" max="4106" width="9.109375" style="126"/>
    <col min="4107" max="4109" width="11.88671875" style="126" bestFit="1" customWidth="1"/>
    <col min="4110" max="4353" width="9.109375" style="126"/>
    <col min="4354" max="4354" width="37.44140625" style="126" bestFit="1" customWidth="1"/>
    <col min="4355" max="4355" width="9.44140625" style="126" customWidth="1"/>
    <col min="4356" max="4356" width="12.44140625" style="126" bestFit="1" customWidth="1"/>
    <col min="4357" max="4358" width="13.33203125" style="126" bestFit="1" customWidth="1"/>
    <col min="4359" max="4359" width="14.109375" style="126" bestFit="1" customWidth="1"/>
    <col min="4360" max="4360" width="12.88671875" style="126" bestFit="1" customWidth="1"/>
    <col min="4361" max="4362" width="9.109375" style="126"/>
    <col min="4363" max="4365" width="11.88671875" style="126" bestFit="1" customWidth="1"/>
    <col min="4366" max="4609" width="9.109375" style="126"/>
    <col min="4610" max="4610" width="37.44140625" style="126" bestFit="1" customWidth="1"/>
    <col min="4611" max="4611" width="9.44140625" style="126" customWidth="1"/>
    <col min="4612" max="4612" width="12.44140625" style="126" bestFit="1" customWidth="1"/>
    <col min="4613" max="4614" width="13.33203125" style="126" bestFit="1" customWidth="1"/>
    <col min="4615" max="4615" width="14.109375" style="126" bestFit="1" customWidth="1"/>
    <col min="4616" max="4616" width="12.88671875" style="126" bestFit="1" customWidth="1"/>
    <col min="4617" max="4618" width="9.109375" style="126"/>
    <col min="4619" max="4621" width="11.88671875" style="126" bestFit="1" customWidth="1"/>
    <col min="4622" max="4865" width="9.109375" style="126"/>
    <col min="4866" max="4866" width="37.44140625" style="126" bestFit="1" customWidth="1"/>
    <col min="4867" max="4867" width="9.44140625" style="126" customWidth="1"/>
    <col min="4868" max="4868" width="12.44140625" style="126" bestFit="1" customWidth="1"/>
    <col min="4869" max="4870" width="13.33203125" style="126" bestFit="1" customWidth="1"/>
    <col min="4871" max="4871" width="14.109375" style="126" bestFit="1" customWidth="1"/>
    <col min="4872" max="4872" width="12.88671875" style="126" bestFit="1" customWidth="1"/>
    <col min="4873" max="4874" width="9.109375" style="126"/>
    <col min="4875" max="4877" width="11.88671875" style="126" bestFit="1" customWidth="1"/>
    <col min="4878" max="5121" width="9.109375" style="126"/>
    <col min="5122" max="5122" width="37.44140625" style="126" bestFit="1" customWidth="1"/>
    <col min="5123" max="5123" width="9.44140625" style="126" customWidth="1"/>
    <col min="5124" max="5124" width="12.44140625" style="126" bestFit="1" customWidth="1"/>
    <col min="5125" max="5126" width="13.33203125" style="126" bestFit="1" customWidth="1"/>
    <col min="5127" max="5127" width="14.109375" style="126" bestFit="1" customWidth="1"/>
    <col min="5128" max="5128" width="12.88671875" style="126" bestFit="1" customWidth="1"/>
    <col min="5129" max="5130" width="9.109375" style="126"/>
    <col min="5131" max="5133" width="11.88671875" style="126" bestFit="1" customWidth="1"/>
    <col min="5134" max="5377" width="9.109375" style="126"/>
    <col min="5378" max="5378" width="37.44140625" style="126" bestFit="1" customWidth="1"/>
    <col min="5379" max="5379" width="9.44140625" style="126" customWidth="1"/>
    <col min="5380" max="5380" width="12.44140625" style="126" bestFit="1" customWidth="1"/>
    <col min="5381" max="5382" width="13.33203125" style="126" bestFit="1" customWidth="1"/>
    <col min="5383" max="5383" width="14.109375" style="126" bestFit="1" customWidth="1"/>
    <col min="5384" max="5384" width="12.88671875" style="126" bestFit="1" customWidth="1"/>
    <col min="5385" max="5386" width="9.109375" style="126"/>
    <col min="5387" max="5389" width="11.88671875" style="126" bestFit="1" customWidth="1"/>
    <col min="5390" max="5633" width="9.109375" style="126"/>
    <col min="5634" max="5634" width="37.44140625" style="126" bestFit="1" customWidth="1"/>
    <col min="5635" max="5635" width="9.44140625" style="126" customWidth="1"/>
    <col min="5636" max="5636" width="12.44140625" style="126" bestFit="1" customWidth="1"/>
    <col min="5637" max="5638" width="13.33203125" style="126" bestFit="1" customWidth="1"/>
    <col min="5639" max="5639" width="14.109375" style="126" bestFit="1" customWidth="1"/>
    <col min="5640" max="5640" width="12.88671875" style="126" bestFit="1" customWidth="1"/>
    <col min="5641" max="5642" width="9.109375" style="126"/>
    <col min="5643" max="5645" width="11.88671875" style="126" bestFit="1" customWidth="1"/>
    <col min="5646" max="5889" width="9.109375" style="126"/>
    <col min="5890" max="5890" width="37.44140625" style="126" bestFit="1" customWidth="1"/>
    <col min="5891" max="5891" width="9.44140625" style="126" customWidth="1"/>
    <col min="5892" max="5892" width="12.44140625" style="126" bestFit="1" customWidth="1"/>
    <col min="5893" max="5894" width="13.33203125" style="126" bestFit="1" customWidth="1"/>
    <col min="5895" max="5895" width="14.109375" style="126" bestFit="1" customWidth="1"/>
    <col min="5896" max="5896" width="12.88671875" style="126" bestFit="1" customWidth="1"/>
    <col min="5897" max="5898" width="9.109375" style="126"/>
    <col min="5899" max="5901" width="11.88671875" style="126" bestFit="1" customWidth="1"/>
    <col min="5902" max="6145" width="9.109375" style="126"/>
    <col min="6146" max="6146" width="37.44140625" style="126" bestFit="1" customWidth="1"/>
    <col min="6147" max="6147" width="9.44140625" style="126" customWidth="1"/>
    <col min="6148" max="6148" width="12.44140625" style="126" bestFit="1" customWidth="1"/>
    <col min="6149" max="6150" width="13.33203125" style="126" bestFit="1" customWidth="1"/>
    <col min="6151" max="6151" width="14.109375" style="126" bestFit="1" customWidth="1"/>
    <col min="6152" max="6152" width="12.88671875" style="126" bestFit="1" customWidth="1"/>
    <col min="6153" max="6154" width="9.109375" style="126"/>
    <col min="6155" max="6157" width="11.88671875" style="126" bestFit="1" customWidth="1"/>
    <col min="6158" max="6401" width="9.109375" style="126"/>
    <col min="6402" max="6402" width="37.44140625" style="126" bestFit="1" customWidth="1"/>
    <col min="6403" max="6403" width="9.44140625" style="126" customWidth="1"/>
    <col min="6404" max="6404" width="12.44140625" style="126" bestFit="1" customWidth="1"/>
    <col min="6405" max="6406" width="13.33203125" style="126" bestFit="1" customWidth="1"/>
    <col min="6407" max="6407" width="14.109375" style="126" bestFit="1" customWidth="1"/>
    <col min="6408" max="6408" width="12.88671875" style="126" bestFit="1" customWidth="1"/>
    <col min="6409" max="6410" width="9.109375" style="126"/>
    <col min="6411" max="6413" width="11.88671875" style="126" bestFit="1" customWidth="1"/>
    <col min="6414" max="6657" width="9.109375" style="126"/>
    <col min="6658" max="6658" width="37.44140625" style="126" bestFit="1" customWidth="1"/>
    <col min="6659" max="6659" width="9.44140625" style="126" customWidth="1"/>
    <col min="6660" max="6660" width="12.44140625" style="126" bestFit="1" customWidth="1"/>
    <col min="6661" max="6662" width="13.33203125" style="126" bestFit="1" customWidth="1"/>
    <col min="6663" max="6663" width="14.109375" style="126" bestFit="1" customWidth="1"/>
    <col min="6664" max="6664" width="12.88671875" style="126" bestFit="1" customWidth="1"/>
    <col min="6665" max="6666" width="9.109375" style="126"/>
    <col min="6667" max="6669" width="11.88671875" style="126" bestFit="1" customWidth="1"/>
    <col min="6670" max="6913" width="9.109375" style="126"/>
    <col min="6914" max="6914" width="37.44140625" style="126" bestFit="1" customWidth="1"/>
    <col min="6915" max="6915" width="9.44140625" style="126" customWidth="1"/>
    <col min="6916" max="6916" width="12.44140625" style="126" bestFit="1" customWidth="1"/>
    <col min="6917" max="6918" width="13.33203125" style="126" bestFit="1" customWidth="1"/>
    <col min="6919" max="6919" width="14.109375" style="126" bestFit="1" customWidth="1"/>
    <col min="6920" max="6920" width="12.88671875" style="126" bestFit="1" customWidth="1"/>
    <col min="6921" max="6922" width="9.109375" style="126"/>
    <col min="6923" max="6925" width="11.88671875" style="126" bestFit="1" customWidth="1"/>
    <col min="6926" max="7169" width="9.109375" style="126"/>
    <col min="7170" max="7170" width="37.44140625" style="126" bestFit="1" customWidth="1"/>
    <col min="7171" max="7171" width="9.44140625" style="126" customWidth="1"/>
    <col min="7172" max="7172" width="12.44140625" style="126" bestFit="1" customWidth="1"/>
    <col min="7173" max="7174" width="13.33203125" style="126" bestFit="1" customWidth="1"/>
    <col min="7175" max="7175" width="14.109375" style="126" bestFit="1" customWidth="1"/>
    <col min="7176" max="7176" width="12.88671875" style="126" bestFit="1" customWidth="1"/>
    <col min="7177" max="7178" width="9.109375" style="126"/>
    <col min="7179" max="7181" width="11.88671875" style="126" bestFit="1" customWidth="1"/>
    <col min="7182" max="7425" width="9.109375" style="126"/>
    <col min="7426" max="7426" width="37.44140625" style="126" bestFit="1" customWidth="1"/>
    <col min="7427" max="7427" width="9.44140625" style="126" customWidth="1"/>
    <col min="7428" max="7428" width="12.44140625" style="126" bestFit="1" customWidth="1"/>
    <col min="7429" max="7430" width="13.33203125" style="126" bestFit="1" customWidth="1"/>
    <col min="7431" max="7431" width="14.109375" style="126" bestFit="1" customWidth="1"/>
    <col min="7432" max="7432" width="12.88671875" style="126" bestFit="1" customWidth="1"/>
    <col min="7433" max="7434" width="9.109375" style="126"/>
    <col min="7435" max="7437" width="11.88671875" style="126" bestFit="1" customWidth="1"/>
    <col min="7438" max="7681" width="9.109375" style="126"/>
    <col min="7682" max="7682" width="37.44140625" style="126" bestFit="1" customWidth="1"/>
    <col min="7683" max="7683" width="9.44140625" style="126" customWidth="1"/>
    <col min="7684" max="7684" width="12.44140625" style="126" bestFit="1" customWidth="1"/>
    <col min="7685" max="7686" width="13.33203125" style="126" bestFit="1" customWidth="1"/>
    <col min="7687" max="7687" width="14.109375" style="126" bestFit="1" customWidth="1"/>
    <col min="7688" max="7688" width="12.88671875" style="126" bestFit="1" customWidth="1"/>
    <col min="7689" max="7690" width="9.109375" style="126"/>
    <col min="7691" max="7693" width="11.88671875" style="126" bestFit="1" customWidth="1"/>
    <col min="7694" max="7937" width="9.109375" style="126"/>
    <col min="7938" max="7938" width="37.44140625" style="126" bestFit="1" customWidth="1"/>
    <col min="7939" max="7939" width="9.44140625" style="126" customWidth="1"/>
    <col min="7940" max="7940" width="12.44140625" style="126" bestFit="1" customWidth="1"/>
    <col min="7941" max="7942" width="13.33203125" style="126" bestFit="1" customWidth="1"/>
    <col min="7943" max="7943" width="14.109375" style="126" bestFit="1" customWidth="1"/>
    <col min="7944" max="7944" width="12.88671875" style="126" bestFit="1" customWidth="1"/>
    <col min="7945" max="7946" width="9.109375" style="126"/>
    <col min="7947" max="7949" width="11.88671875" style="126" bestFit="1" customWidth="1"/>
    <col min="7950" max="8193" width="9.109375" style="126"/>
    <col min="8194" max="8194" width="37.44140625" style="126" bestFit="1" customWidth="1"/>
    <col min="8195" max="8195" width="9.44140625" style="126" customWidth="1"/>
    <col min="8196" max="8196" width="12.44140625" style="126" bestFit="1" customWidth="1"/>
    <col min="8197" max="8198" width="13.33203125" style="126" bestFit="1" customWidth="1"/>
    <col min="8199" max="8199" width="14.109375" style="126" bestFit="1" customWidth="1"/>
    <col min="8200" max="8200" width="12.88671875" style="126" bestFit="1" customWidth="1"/>
    <col min="8201" max="8202" width="9.109375" style="126"/>
    <col min="8203" max="8205" width="11.88671875" style="126" bestFit="1" customWidth="1"/>
    <col min="8206" max="8449" width="9.109375" style="126"/>
    <col min="8450" max="8450" width="37.44140625" style="126" bestFit="1" customWidth="1"/>
    <col min="8451" max="8451" width="9.44140625" style="126" customWidth="1"/>
    <col min="8452" max="8452" width="12.44140625" style="126" bestFit="1" customWidth="1"/>
    <col min="8453" max="8454" width="13.33203125" style="126" bestFit="1" customWidth="1"/>
    <col min="8455" max="8455" width="14.109375" style="126" bestFit="1" customWidth="1"/>
    <col min="8456" max="8456" width="12.88671875" style="126" bestFit="1" customWidth="1"/>
    <col min="8457" max="8458" width="9.109375" style="126"/>
    <col min="8459" max="8461" width="11.88671875" style="126" bestFit="1" customWidth="1"/>
    <col min="8462" max="8705" width="9.109375" style="126"/>
    <col min="8706" max="8706" width="37.44140625" style="126" bestFit="1" customWidth="1"/>
    <col min="8707" max="8707" width="9.44140625" style="126" customWidth="1"/>
    <col min="8708" max="8708" width="12.44140625" style="126" bestFit="1" customWidth="1"/>
    <col min="8709" max="8710" width="13.33203125" style="126" bestFit="1" customWidth="1"/>
    <col min="8711" max="8711" width="14.109375" style="126" bestFit="1" customWidth="1"/>
    <col min="8712" max="8712" width="12.88671875" style="126" bestFit="1" customWidth="1"/>
    <col min="8713" max="8714" width="9.109375" style="126"/>
    <col min="8715" max="8717" width="11.88671875" style="126" bestFit="1" customWidth="1"/>
    <col min="8718" max="8961" width="9.109375" style="126"/>
    <col min="8962" max="8962" width="37.44140625" style="126" bestFit="1" customWidth="1"/>
    <col min="8963" max="8963" width="9.44140625" style="126" customWidth="1"/>
    <col min="8964" max="8964" width="12.44140625" style="126" bestFit="1" customWidth="1"/>
    <col min="8965" max="8966" width="13.33203125" style="126" bestFit="1" customWidth="1"/>
    <col min="8967" max="8967" width="14.109375" style="126" bestFit="1" customWidth="1"/>
    <col min="8968" max="8968" width="12.88671875" style="126" bestFit="1" customWidth="1"/>
    <col min="8969" max="8970" width="9.109375" style="126"/>
    <col min="8971" max="8973" width="11.88671875" style="126" bestFit="1" customWidth="1"/>
    <col min="8974" max="9217" width="9.109375" style="126"/>
    <col min="9218" max="9218" width="37.44140625" style="126" bestFit="1" customWidth="1"/>
    <col min="9219" max="9219" width="9.44140625" style="126" customWidth="1"/>
    <col min="9220" max="9220" width="12.44140625" style="126" bestFit="1" customWidth="1"/>
    <col min="9221" max="9222" width="13.33203125" style="126" bestFit="1" customWidth="1"/>
    <col min="9223" max="9223" width="14.109375" style="126" bestFit="1" customWidth="1"/>
    <col min="9224" max="9224" width="12.88671875" style="126" bestFit="1" customWidth="1"/>
    <col min="9225" max="9226" width="9.109375" style="126"/>
    <col min="9227" max="9229" width="11.88671875" style="126" bestFit="1" customWidth="1"/>
    <col min="9230" max="9473" width="9.109375" style="126"/>
    <col min="9474" max="9474" width="37.44140625" style="126" bestFit="1" customWidth="1"/>
    <col min="9475" max="9475" width="9.44140625" style="126" customWidth="1"/>
    <col min="9476" max="9476" width="12.44140625" style="126" bestFit="1" customWidth="1"/>
    <col min="9477" max="9478" width="13.33203125" style="126" bestFit="1" customWidth="1"/>
    <col min="9479" max="9479" width="14.109375" style="126" bestFit="1" customWidth="1"/>
    <col min="9480" max="9480" width="12.88671875" style="126" bestFit="1" customWidth="1"/>
    <col min="9481" max="9482" width="9.109375" style="126"/>
    <col min="9483" max="9485" width="11.88671875" style="126" bestFit="1" customWidth="1"/>
    <col min="9486" max="9729" width="9.109375" style="126"/>
    <col min="9730" max="9730" width="37.44140625" style="126" bestFit="1" customWidth="1"/>
    <col min="9731" max="9731" width="9.44140625" style="126" customWidth="1"/>
    <col min="9732" max="9732" width="12.44140625" style="126" bestFit="1" customWidth="1"/>
    <col min="9733" max="9734" width="13.33203125" style="126" bestFit="1" customWidth="1"/>
    <col min="9735" max="9735" width="14.109375" style="126" bestFit="1" customWidth="1"/>
    <col min="9736" max="9736" width="12.88671875" style="126" bestFit="1" customWidth="1"/>
    <col min="9737" max="9738" width="9.109375" style="126"/>
    <col min="9739" max="9741" width="11.88671875" style="126" bestFit="1" customWidth="1"/>
    <col min="9742" max="9985" width="9.109375" style="126"/>
    <col min="9986" max="9986" width="37.44140625" style="126" bestFit="1" customWidth="1"/>
    <col min="9987" max="9987" width="9.44140625" style="126" customWidth="1"/>
    <col min="9988" max="9988" width="12.44140625" style="126" bestFit="1" customWidth="1"/>
    <col min="9989" max="9990" width="13.33203125" style="126" bestFit="1" customWidth="1"/>
    <col min="9991" max="9991" width="14.109375" style="126" bestFit="1" customWidth="1"/>
    <col min="9992" max="9992" width="12.88671875" style="126" bestFit="1" customWidth="1"/>
    <col min="9993" max="9994" width="9.109375" style="126"/>
    <col min="9995" max="9997" width="11.88671875" style="126" bestFit="1" customWidth="1"/>
    <col min="9998" max="10241" width="9.109375" style="126"/>
    <col min="10242" max="10242" width="37.44140625" style="126" bestFit="1" customWidth="1"/>
    <col min="10243" max="10243" width="9.44140625" style="126" customWidth="1"/>
    <col min="10244" max="10244" width="12.44140625" style="126" bestFit="1" customWidth="1"/>
    <col min="10245" max="10246" width="13.33203125" style="126" bestFit="1" customWidth="1"/>
    <col min="10247" max="10247" width="14.109375" style="126" bestFit="1" customWidth="1"/>
    <col min="10248" max="10248" width="12.88671875" style="126" bestFit="1" customWidth="1"/>
    <col min="10249" max="10250" width="9.109375" style="126"/>
    <col min="10251" max="10253" width="11.88671875" style="126" bestFit="1" customWidth="1"/>
    <col min="10254" max="10497" width="9.109375" style="126"/>
    <col min="10498" max="10498" width="37.44140625" style="126" bestFit="1" customWidth="1"/>
    <col min="10499" max="10499" width="9.44140625" style="126" customWidth="1"/>
    <col min="10500" max="10500" width="12.44140625" style="126" bestFit="1" customWidth="1"/>
    <col min="10501" max="10502" width="13.33203125" style="126" bestFit="1" customWidth="1"/>
    <col min="10503" max="10503" width="14.109375" style="126" bestFit="1" customWidth="1"/>
    <col min="10504" max="10504" width="12.88671875" style="126" bestFit="1" customWidth="1"/>
    <col min="10505" max="10506" width="9.109375" style="126"/>
    <col min="10507" max="10509" width="11.88671875" style="126" bestFit="1" customWidth="1"/>
    <col min="10510" max="10753" width="9.109375" style="126"/>
    <col min="10754" max="10754" width="37.44140625" style="126" bestFit="1" customWidth="1"/>
    <col min="10755" max="10755" width="9.44140625" style="126" customWidth="1"/>
    <col min="10756" max="10756" width="12.44140625" style="126" bestFit="1" customWidth="1"/>
    <col min="10757" max="10758" width="13.33203125" style="126" bestFit="1" customWidth="1"/>
    <col min="10759" max="10759" width="14.109375" style="126" bestFit="1" customWidth="1"/>
    <col min="10760" max="10760" width="12.88671875" style="126" bestFit="1" customWidth="1"/>
    <col min="10761" max="10762" width="9.109375" style="126"/>
    <col min="10763" max="10765" width="11.88671875" style="126" bestFit="1" customWidth="1"/>
    <col min="10766" max="11009" width="9.109375" style="126"/>
    <col min="11010" max="11010" width="37.44140625" style="126" bestFit="1" customWidth="1"/>
    <col min="11011" max="11011" width="9.44140625" style="126" customWidth="1"/>
    <col min="11012" max="11012" width="12.44140625" style="126" bestFit="1" customWidth="1"/>
    <col min="11013" max="11014" width="13.33203125" style="126" bestFit="1" customWidth="1"/>
    <col min="11015" max="11015" width="14.109375" style="126" bestFit="1" customWidth="1"/>
    <col min="11016" max="11016" width="12.88671875" style="126" bestFit="1" customWidth="1"/>
    <col min="11017" max="11018" width="9.109375" style="126"/>
    <col min="11019" max="11021" width="11.88671875" style="126" bestFit="1" customWidth="1"/>
    <col min="11022" max="11265" width="9.109375" style="126"/>
    <col min="11266" max="11266" width="37.44140625" style="126" bestFit="1" customWidth="1"/>
    <col min="11267" max="11267" width="9.44140625" style="126" customWidth="1"/>
    <col min="11268" max="11268" width="12.44140625" style="126" bestFit="1" customWidth="1"/>
    <col min="11269" max="11270" width="13.33203125" style="126" bestFit="1" customWidth="1"/>
    <col min="11271" max="11271" width="14.109375" style="126" bestFit="1" customWidth="1"/>
    <col min="11272" max="11272" width="12.88671875" style="126" bestFit="1" customWidth="1"/>
    <col min="11273" max="11274" width="9.109375" style="126"/>
    <col min="11275" max="11277" width="11.88671875" style="126" bestFit="1" customWidth="1"/>
    <col min="11278" max="11521" width="9.109375" style="126"/>
    <col min="11522" max="11522" width="37.44140625" style="126" bestFit="1" customWidth="1"/>
    <col min="11523" max="11523" width="9.44140625" style="126" customWidth="1"/>
    <col min="11524" max="11524" width="12.44140625" style="126" bestFit="1" customWidth="1"/>
    <col min="11525" max="11526" width="13.33203125" style="126" bestFit="1" customWidth="1"/>
    <col min="11527" max="11527" width="14.109375" style="126" bestFit="1" customWidth="1"/>
    <col min="11528" max="11528" width="12.88671875" style="126" bestFit="1" customWidth="1"/>
    <col min="11529" max="11530" width="9.109375" style="126"/>
    <col min="11531" max="11533" width="11.88671875" style="126" bestFit="1" customWidth="1"/>
    <col min="11534" max="11777" width="9.109375" style="126"/>
    <col min="11778" max="11778" width="37.44140625" style="126" bestFit="1" customWidth="1"/>
    <col min="11779" max="11779" width="9.44140625" style="126" customWidth="1"/>
    <col min="11780" max="11780" width="12.44140625" style="126" bestFit="1" customWidth="1"/>
    <col min="11781" max="11782" width="13.33203125" style="126" bestFit="1" customWidth="1"/>
    <col min="11783" max="11783" width="14.109375" style="126" bestFit="1" customWidth="1"/>
    <col min="11784" max="11784" width="12.88671875" style="126" bestFit="1" customWidth="1"/>
    <col min="11785" max="11786" width="9.109375" style="126"/>
    <col min="11787" max="11789" width="11.88671875" style="126" bestFit="1" customWidth="1"/>
    <col min="11790" max="12033" width="9.109375" style="126"/>
    <col min="12034" max="12034" width="37.44140625" style="126" bestFit="1" customWidth="1"/>
    <col min="12035" max="12035" width="9.44140625" style="126" customWidth="1"/>
    <col min="12036" max="12036" width="12.44140625" style="126" bestFit="1" customWidth="1"/>
    <col min="12037" max="12038" width="13.33203125" style="126" bestFit="1" customWidth="1"/>
    <col min="12039" max="12039" width="14.109375" style="126" bestFit="1" customWidth="1"/>
    <col min="12040" max="12040" width="12.88671875" style="126" bestFit="1" customWidth="1"/>
    <col min="12041" max="12042" width="9.109375" style="126"/>
    <col min="12043" max="12045" width="11.88671875" style="126" bestFit="1" customWidth="1"/>
    <col min="12046" max="12289" width="9.109375" style="126"/>
    <col min="12290" max="12290" width="37.44140625" style="126" bestFit="1" customWidth="1"/>
    <col min="12291" max="12291" width="9.44140625" style="126" customWidth="1"/>
    <col min="12292" max="12292" width="12.44140625" style="126" bestFit="1" customWidth="1"/>
    <col min="12293" max="12294" width="13.33203125" style="126" bestFit="1" customWidth="1"/>
    <col min="12295" max="12295" width="14.109375" style="126" bestFit="1" customWidth="1"/>
    <col min="12296" max="12296" width="12.88671875" style="126" bestFit="1" customWidth="1"/>
    <col min="12297" max="12298" width="9.109375" style="126"/>
    <col min="12299" max="12301" width="11.88671875" style="126" bestFit="1" customWidth="1"/>
    <col min="12302" max="12545" width="9.109375" style="126"/>
    <col min="12546" max="12546" width="37.44140625" style="126" bestFit="1" customWidth="1"/>
    <col min="12547" max="12547" width="9.44140625" style="126" customWidth="1"/>
    <col min="12548" max="12548" width="12.44140625" style="126" bestFit="1" customWidth="1"/>
    <col min="12549" max="12550" width="13.33203125" style="126" bestFit="1" customWidth="1"/>
    <col min="12551" max="12551" width="14.109375" style="126" bestFit="1" customWidth="1"/>
    <col min="12552" max="12552" width="12.88671875" style="126" bestFit="1" customWidth="1"/>
    <col min="12553" max="12554" width="9.109375" style="126"/>
    <col min="12555" max="12557" width="11.88671875" style="126" bestFit="1" customWidth="1"/>
    <col min="12558" max="12801" width="9.109375" style="126"/>
    <col min="12802" max="12802" width="37.44140625" style="126" bestFit="1" customWidth="1"/>
    <col min="12803" max="12803" width="9.44140625" style="126" customWidth="1"/>
    <col min="12804" max="12804" width="12.44140625" style="126" bestFit="1" customWidth="1"/>
    <col min="12805" max="12806" width="13.33203125" style="126" bestFit="1" customWidth="1"/>
    <col min="12807" max="12807" width="14.109375" style="126" bestFit="1" customWidth="1"/>
    <col min="12808" max="12808" width="12.88671875" style="126" bestFit="1" customWidth="1"/>
    <col min="12809" max="12810" width="9.109375" style="126"/>
    <col min="12811" max="12813" width="11.88671875" style="126" bestFit="1" customWidth="1"/>
    <col min="12814" max="13057" width="9.109375" style="126"/>
    <col min="13058" max="13058" width="37.44140625" style="126" bestFit="1" customWidth="1"/>
    <col min="13059" max="13059" width="9.44140625" style="126" customWidth="1"/>
    <col min="13060" max="13060" width="12.44140625" style="126" bestFit="1" customWidth="1"/>
    <col min="13061" max="13062" width="13.33203125" style="126" bestFit="1" customWidth="1"/>
    <col min="13063" max="13063" width="14.109375" style="126" bestFit="1" customWidth="1"/>
    <col min="13064" max="13064" width="12.88671875" style="126" bestFit="1" customWidth="1"/>
    <col min="13065" max="13066" width="9.109375" style="126"/>
    <col min="13067" max="13069" width="11.88671875" style="126" bestFit="1" customWidth="1"/>
    <col min="13070" max="13313" width="9.109375" style="126"/>
    <col min="13314" max="13314" width="37.44140625" style="126" bestFit="1" customWidth="1"/>
    <col min="13315" max="13315" width="9.44140625" style="126" customWidth="1"/>
    <col min="13316" max="13316" width="12.44140625" style="126" bestFit="1" customWidth="1"/>
    <col min="13317" max="13318" width="13.33203125" style="126" bestFit="1" customWidth="1"/>
    <col min="13319" max="13319" width="14.109375" style="126" bestFit="1" customWidth="1"/>
    <col min="13320" max="13320" width="12.88671875" style="126" bestFit="1" customWidth="1"/>
    <col min="13321" max="13322" width="9.109375" style="126"/>
    <col min="13323" max="13325" width="11.88671875" style="126" bestFit="1" customWidth="1"/>
    <col min="13326" max="13569" width="9.109375" style="126"/>
    <col min="13570" max="13570" width="37.44140625" style="126" bestFit="1" customWidth="1"/>
    <col min="13571" max="13571" width="9.44140625" style="126" customWidth="1"/>
    <col min="13572" max="13572" width="12.44140625" style="126" bestFit="1" customWidth="1"/>
    <col min="13573" max="13574" width="13.33203125" style="126" bestFit="1" customWidth="1"/>
    <col min="13575" max="13575" width="14.109375" style="126" bestFit="1" customWidth="1"/>
    <col min="13576" max="13576" width="12.88671875" style="126" bestFit="1" customWidth="1"/>
    <col min="13577" max="13578" width="9.109375" style="126"/>
    <col min="13579" max="13581" width="11.88671875" style="126" bestFit="1" customWidth="1"/>
    <col min="13582" max="13825" width="9.109375" style="126"/>
    <col min="13826" max="13826" width="37.44140625" style="126" bestFit="1" customWidth="1"/>
    <col min="13827" max="13827" width="9.44140625" style="126" customWidth="1"/>
    <col min="13828" max="13828" width="12.44140625" style="126" bestFit="1" customWidth="1"/>
    <col min="13829" max="13830" width="13.33203125" style="126" bestFit="1" customWidth="1"/>
    <col min="13831" max="13831" width="14.109375" style="126" bestFit="1" customWidth="1"/>
    <col min="13832" max="13832" width="12.88671875" style="126" bestFit="1" customWidth="1"/>
    <col min="13833" max="13834" width="9.109375" style="126"/>
    <col min="13835" max="13837" width="11.88671875" style="126" bestFit="1" customWidth="1"/>
    <col min="13838" max="14081" width="9.109375" style="126"/>
    <col min="14082" max="14082" width="37.44140625" style="126" bestFit="1" customWidth="1"/>
    <col min="14083" max="14083" width="9.44140625" style="126" customWidth="1"/>
    <col min="14084" max="14084" width="12.44140625" style="126" bestFit="1" customWidth="1"/>
    <col min="14085" max="14086" width="13.33203125" style="126" bestFit="1" customWidth="1"/>
    <col min="14087" max="14087" width="14.109375" style="126" bestFit="1" customWidth="1"/>
    <col min="14088" max="14088" width="12.88671875" style="126" bestFit="1" customWidth="1"/>
    <col min="14089" max="14090" width="9.109375" style="126"/>
    <col min="14091" max="14093" width="11.88671875" style="126" bestFit="1" customWidth="1"/>
    <col min="14094" max="14337" width="9.109375" style="126"/>
    <col min="14338" max="14338" width="37.44140625" style="126" bestFit="1" customWidth="1"/>
    <col min="14339" max="14339" width="9.44140625" style="126" customWidth="1"/>
    <col min="14340" max="14340" width="12.44140625" style="126" bestFit="1" customWidth="1"/>
    <col min="14341" max="14342" width="13.33203125" style="126" bestFit="1" customWidth="1"/>
    <col min="14343" max="14343" width="14.109375" style="126" bestFit="1" customWidth="1"/>
    <col min="14344" max="14344" width="12.88671875" style="126" bestFit="1" customWidth="1"/>
    <col min="14345" max="14346" width="9.109375" style="126"/>
    <col min="14347" max="14349" width="11.88671875" style="126" bestFit="1" customWidth="1"/>
    <col min="14350" max="14593" width="9.109375" style="126"/>
    <col min="14594" max="14594" width="37.44140625" style="126" bestFit="1" customWidth="1"/>
    <col min="14595" max="14595" width="9.44140625" style="126" customWidth="1"/>
    <col min="14596" max="14596" width="12.44140625" style="126" bestFit="1" customWidth="1"/>
    <col min="14597" max="14598" width="13.33203125" style="126" bestFit="1" customWidth="1"/>
    <col min="14599" max="14599" width="14.109375" style="126" bestFit="1" customWidth="1"/>
    <col min="14600" max="14600" width="12.88671875" style="126" bestFit="1" customWidth="1"/>
    <col min="14601" max="14602" width="9.109375" style="126"/>
    <col min="14603" max="14605" width="11.88671875" style="126" bestFit="1" customWidth="1"/>
    <col min="14606" max="14849" width="9.109375" style="126"/>
    <col min="14850" max="14850" width="37.44140625" style="126" bestFit="1" customWidth="1"/>
    <col min="14851" max="14851" width="9.44140625" style="126" customWidth="1"/>
    <col min="14852" max="14852" width="12.44140625" style="126" bestFit="1" customWidth="1"/>
    <col min="14853" max="14854" width="13.33203125" style="126" bestFit="1" customWidth="1"/>
    <col min="14855" max="14855" width="14.109375" style="126" bestFit="1" customWidth="1"/>
    <col min="14856" max="14856" width="12.88671875" style="126" bestFit="1" customWidth="1"/>
    <col min="14857" max="14858" width="9.109375" style="126"/>
    <col min="14859" max="14861" width="11.88671875" style="126" bestFit="1" customWidth="1"/>
    <col min="14862" max="15105" width="9.109375" style="126"/>
    <col min="15106" max="15106" width="37.44140625" style="126" bestFit="1" customWidth="1"/>
    <col min="15107" max="15107" width="9.44140625" style="126" customWidth="1"/>
    <col min="15108" max="15108" width="12.44140625" style="126" bestFit="1" customWidth="1"/>
    <col min="15109" max="15110" width="13.33203125" style="126" bestFit="1" customWidth="1"/>
    <col min="15111" max="15111" width="14.109375" style="126" bestFit="1" customWidth="1"/>
    <col min="15112" max="15112" width="12.88671875" style="126" bestFit="1" customWidth="1"/>
    <col min="15113" max="15114" width="9.109375" style="126"/>
    <col min="15115" max="15117" width="11.88671875" style="126" bestFit="1" customWidth="1"/>
    <col min="15118" max="15361" width="9.109375" style="126"/>
    <col min="15362" max="15362" width="37.44140625" style="126" bestFit="1" customWidth="1"/>
    <col min="15363" max="15363" width="9.44140625" style="126" customWidth="1"/>
    <col min="15364" max="15364" width="12.44140625" style="126" bestFit="1" customWidth="1"/>
    <col min="15365" max="15366" width="13.33203125" style="126" bestFit="1" customWidth="1"/>
    <col min="15367" max="15367" width="14.109375" style="126" bestFit="1" customWidth="1"/>
    <col min="15368" max="15368" width="12.88671875" style="126" bestFit="1" customWidth="1"/>
    <col min="15369" max="15370" width="9.109375" style="126"/>
    <col min="15371" max="15373" width="11.88671875" style="126" bestFit="1" customWidth="1"/>
    <col min="15374" max="15617" width="9.109375" style="126"/>
    <col min="15618" max="15618" width="37.44140625" style="126" bestFit="1" customWidth="1"/>
    <col min="15619" max="15619" width="9.44140625" style="126" customWidth="1"/>
    <col min="15620" max="15620" width="12.44140625" style="126" bestFit="1" customWidth="1"/>
    <col min="15621" max="15622" width="13.33203125" style="126" bestFit="1" customWidth="1"/>
    <col min="15623" max="15623" width="14.109375" style="126" bestFit="1" customWidth="1"/>
    <col min="15624" max="15624" width="12.88671875" style="126" bestFit="1" customWidth="1"/>
    <col min="15625" max="15626" width="9.109375" style="126"/>
    <col min="15627" max="15629" width="11.88671875" style="126" bestFit="1" customWidth="1"/>
    <col min="15630" max="15873" width="9.109375" style="126"/>
    <col min="15874" max="15874" width="37.44140625" style="126" bestFit="1" customWidth="1"/>
    <col min="15875" max="15875" width="9.44140625" style="126" customWidth="1"/>
    <col min="15876" max="15876" width="12.44140625" style="126" bestFit="1" customWidth="1"/>
    <col min="15877" max="15878" width="13.33203125" style="126" bestFit="1" customWidth="1"/>
    <col min="15879" max="15879" width="14.109375" style="126" bestFit="1" customWidth="1"/>
    <col min="15880" max="15880" width="12.88671875" style="126" bestFit="1" customWidth="1"/>
    <col min="15881" max="15882" width="9.109375" style="126"/>
    <col min="15883" max="15885" width="11.88671875" style="126" bestFit="1" customWidth="1"/>
    <col min="15886" max="16129" width="9.109375" style="126"/>
    <col min="16130" max="16130" width="37.44140625" style="126" bestFit="1" customWidth="1"/>
    <col min="16131" max="16131" width="9.44140625" style="126" customWidth="1"/>
    <col min="16132" max="16132" width="12.44140625" style="126" bestFit="1" customWidth="1"/>
    <col min="16133" max="16134" width="13.33203125" style="126" bestFit="1" customWidth="1"/>
    <col min="16135" max="16135" width="14.109375" style="126" bestFit="1" customWidth="1"/>
    <col min="16136" max="16136" width="12.88671875" style="126" bestFit="1" customWidth="1"/>
    <col min="16137" max="16138" width="9.109375" style="126"/>
    <col min="16139" max="16141" width="11.88671875" style="126" bestFit="1" customWidth="1"/>
    <col min="16142" max="16384" width="9.109375" style="126"/>
  </cols>
  <sheetData>
    <row r="2" spans="1:13" x14ac:dyDescent="0.3">
      <c r="B2" s="126" t="s">
        <v>60</v>
      </c>
    </row>
    <row r="3" spans="1:13" x14ac:dyDescent="0.3">
      <c r="A3" s="226"/>
      <c r="B3" s="226"/>
      <c r="C3" s="226"/>
      <c r="D3" s="227"/>
      <c r="E3" s="227"/>
      <c r="F3" s="227"/>
    </row>
    <row r="4" spans="1:13" ht="25.8" x14ac:dyDescent="0.5">
      <c r="A4" s="226"/>
      <c r="B4" s="228" t="s">
        <v>109</v>
      </c>
      <c r="C4" s="229"/>
      <c r="D4" s="227"/>
      <c r="E4" s="227"/>
      <c r="F4" s="227"/>
    </row>
    <row r="5" spans="1:13" x14ac:dyDescent="0.3">
      <c r="A5" s="226"/>
      <c r="B5" s="230"/>
      <c r="C5" s="230"/>
      <c r="D5" s="231"/>
      <c r="E5" s="231"/>
      <c r="F5" s="231"/>
      <c r="G5" s="179"/>
      <c r="H5" s="179"/>
      <c r="I5" s="179"/>
      <c r="J5" s="179"/>
      <c r="K5" s="179"/>
      <c r="L5" s="179"/>
    </row>
    <row r="6" spans="1:13" x14ac:dyDescent="0.3">
      <c r="B6" s="230"/>
      <c r="C6" s="230"/>
      <c r="D6" s="232">
        <v>2010</v>
      </c>
      <c r="E6" s="232">
        <v>2011</v>
      </c>
      <c r="F6" s="232">
        <v>2012</v>
      </c>
      <c r="G6" s="232">
        <v>2013</v>
      </c>
      <c r="H6" s="232">
        <v>2014</v>
      </c>
      <c r="I6" s="232">
        <v>2015</v>
      </c>
      <c r="J6" s="232">
        <v>2016</v>
      </c>
      <c r="K6" s="232">
        <v>2017</v>
      </c>
      <c r="L6" s="232">
        <v>2018</v>
      </c>
      <c r="M6" s="232">
        <v>2019</v>
      </c>
    </row>
    <row r="7" spans="1:13" x14ac:dyDescent="0.3">
      <c r="B7" s="233"/>
      <c r="C7" s="233"/>
      <c r="D7" s="231"/>
      <c r="E7" s="231"/>
      <c r="F7" s="231"/>
      <c r="G7" s="231"/>
      <c r="H7" s="231"/>
      <c r="I7" s="231"/>
      <c r="J7" s="231"/>
      <c r="K7" s="231"/>
      <c r="L7" s="231"/>
      <c r="M7" s="231"/>
    </row>
    <row r="8" spans="1:13" x14ac:dyDescent="0.3">
      <c r="B8" s="233" t="s">
        <v>110</v>
      </c>
      <c r="C8" s="233"/>
      <c r="D8" s="234">
        <v>0</v>
      </c>
      <c r="E8" s="234">
        <f t="shared" ref="E8:M8" si="0">D16</f>
        <v>58844.70719999999</v>
      </c>
      <c r="F8" s="234">
        <f t="shared" si="0"/>
        <v>243653.63942399996</v>
      </c>
      <c r="G8" s="234">
        <f t="shared" si="0"/>
        <v>358781.12107007997</v>
      </c>
      <c r="H8" s="234">
        <f t="shared" si="0"/>
        <v>434985.59778447356</v>
      </c>
      <c r="I8" s="234">
        <f t="shared" si="0"/>
        <v>483730.74996171566</v>
      </c>
      <c r="J8" s="234">
        <f t="shared" si="0"/>
        <v>673101.45796477841</v>
      </c>
      <c r="K8" s="234">
        <f t="shared" si="0"/>
        <v>774721.75092759612</v>
      </c>
      <c r="L8" s="234">
        <f t="shared" si="0"/>
        <v>953360.59965338849</v>
      </c>
      <c r="M8" s="234">
        <f t="shared" si="0"/>
        <v>1012451.7516811173</v>
      </c>
    </row>
    <row r="9" spans="1:13" x14ac:dyDescent="0.3">
      <c r="B9" s="233" t="s">
        <v>111</v>
      </c>
      <c r="C9" s="233"/>
      <c r="D9" s="231">
        <v>61296.569999999992</v>
      </c>
      <c r="E9" s="231">
        <v>197413.02999999997</v>
      </c>
      <c r="F9" s="231">
        <v>140228.93</v>
      </c>
      <c r="G9" s="231">
        <v>109278.09</v>
      </c>
      <c r="H9" s="231">
        <v>87025</v>
      </c>
      <c r="I9" s="231">
        <v>237572.05000000005</v>
      </c>
      <c r="J9" s="231">
        <v>161946.25999999998</v>
      </c>
      <c r="K9" s="231">
        <v>250642.28</v>
      </c>
      <c r="L9" s="231">
        <v>141000</v>
      </c>
      <c r="M9" s="231">
        <v>6000</v>
      </c>
    </row>
    <row r="10" spans="1:13" x14ac:dyDescent="0.3">
      <c r="B10" s="233" t="s">
        <v>112</v>
      </c>
      <c r="C10" s="233"/>
      <c r="D10" s="234">
        <f t="shared" ref="D10:I10" si="1">SUM(D8:D9)</f>
        <v>61296.569999999992</v>
      </c>
      <c r="E10" s="234">
        <f t="shared" si="1"/>
        <v>256257.73719999997</v>
      </c>
      <c r="F10" s="234">
        <f t="shared" si="1"/>
        <v>383882.56942399999</v>
      </c>
      <c r="G10" s="234">
        <f t="shared" si="1"/>
        <v>468059.21107007994</v>
      </c>
      <c r="H10" s="234">
        <f t="shared" si="1"/>
        <v>522010.59778447356</v>
      </c>
      <c r="I10" s="234">
        <f t="shared" si="1"/>
        <v>721302.7999617157</v>
      </c>
      <c r="J10" s="234">
        <f>SUM(J8:J9)</f>
        <v>835047.71796477842</v>
      </c>
      <c r="K10" s="234">
        <f>SUM(K8:K9)</f>
        <v>1025364.0309275961</v>
      </c>
      <c r="L10" s="234">
        <f>SUM(L8:L9)</f>
        <v>1094360.5996533884</v>
      </c>
      <c r="M10" s="234">
        <f>SUM(M8:M9)</f>
        <v>1018451.7516811173</v>
      </c>
    </row>
    <row r="11" spans="1:13" x14ac:dyDescent="0.3">
      <c r="B11" s="233" t="s">
        <v>113</v>
      </c>
      <c r="C11" s="233"/>
      <c r="D11" s="231">
        <f t="shared" ref="D11:I11" si="2">D9/2</f>
        <v>30648.284999999996</v>
      </c>
      <c r="E11" s="231">
        <f t="shared" si="2"/>
        <v>98706.514999999985</v>
      </c>
      <c r="F11" s="231">
        <f t="shared" si="2"/>
        <v>70114.464999999997</v>
      </c>
      <c r="G11" s="231">
        <f t="shared" si="2"/>
        <v>54639.044999999998</v>
      </c>
      <c r="H11" s="231">
        <f t="shared" si="2"/>
        <v>43512.5</v>
      </c>
      <c r="I11" s="231">
        <f t="shared" si="2"/>
        <v>118786.02500000002</v>
      </c>
      <c r="J11" s="231">
        <f>J9/2</f>
        <v>80973.12999999999</v>
      </c>
      <c r="K11" s="231">
        <f>K9/2</f>
        <v>125321.14</v>
      </c>
      <c r="L11" s="231">
        <f>L9/2</f>
        <v>70500</v>
      </c>
      <c r="M11" s="231">
        <f>M9/2</f>
        <v>3000</v>
      </c>
    </row>
    <row r="12" spans="1:13" x14ac:dyDescent="0.3">
      <c r="B12" s="233" t="s">
        <v>114</v>
      </c>
      <c r="C12" s="233"/>
      <c r="D12" s="234">
        <f t="shared" ref="D12:I12" si="3">D10-D11</f>
        <v>30648.284999999996</v>
      </c>
      <c r="E12" s="234">
        <f t="shared" si="3"/>
        <v>157551.22219999999</v>
      </c>
      <c r="F12" s="234">
        <f t="shared" si="3"/>
        <v>313768.10442400002</v>
      </c>
      <c r="G12" s="234">
        <f t="shared" si="3"/>
        <v>413420.16607007995</v>
      </c>
      <c r="H12" s="234">
        <f t="shared" si="3"/>
        <v>478498.09778447356</v>
      </c>
      <c r="I12" s="234">
        <f t="shared" si="3"/>
        <v>602516.77496171568</v>
      </c>
      <c r="J12" s="234">
        <f>J10-J11</f>
        <v>754074.58796477842</v>
      </c>
      <c r="K12" s="234">
        <f>K10-K11</f>
        <v>900042.89092759613</v>
      </c>
      <c r="L12" s="234">
        <f>L10-L11</f>
        <v>1023860.5996533884</v>
      </c>
      <c r="M12" s="234">
        <f>M10-M11</f>
        <v>1015451.7516811173</v>
      </c>
    </row>
    <row r="13" spans="1:13" x14ac:dyDescent="0.3">
      <c r="B13" s="230" t="s">
        <v>115</v>
      </c>
      <c r="C13" s="235">
        <v>47</v>
      </c>
      <c r="D13" s="235">
        <v>47</v>
      </c>
      <c r="E13" s="235">
        <v>47</v>
      </c>
      <c r="F13" s="235">
        <v>47</v>
      </c>
      <c r="G13" s="235">
        <v>47</v>
      </c>
      <c r="H13" s="235">
        <v>47</v>
      </c>
      <c r="I13" s="235">
        <v>47</v>
      </c>
      <c r="J13" s="235">
        <v>47</v>
      </c>
      <c r="K13" s="235">
        <v>47</v>
      </c>
      <c r="L13" s="235">
        <v>47</v>
      </c>
      <c r="M13" s="235">
        <v>47</v>
      </c>
    </row>
    <row r="14" spans="1:13" x14ac:dyDescent="0.3">
      <c r="B14" s="230" t="s">
        <v>116</v>
      </c>
      <c r="C14" s="236">
        <v>0.08</v>
      </c>
      <c r="D14" s="236">
        <v>0.08</v>
      </c>
      <c r="E14" s="236">
        <v>0.08</v>
      </c>
      <c r="F14" s="236">
        <v>0.08</v>
      </c>
      <c r="G14" s="236">
        <v>0.08</v>
      </c>
      <c r="H14" s="236">
        <v>0.08</v>
      </c>
      <c r="I14" s="236">
        <v>0.08</v>
      </c>
      <c r="J14" s="236">
        <v>0.08</v>
      </c>
      <c r="K14" s="236">
        <v>0.08</v>
      </c>
      <c r="L14" s="236">
        <v>0.08</v>
      </c>
      <c r="M14" s="236">
        <v>0.08</v>
      </c>
    </row>
    <row r="15" spans="1:13" x14ac:dyDescent="0.3">
      <c r="B15" s="233" t="s">
        <v>117</v>
      </c>
      <c r="C15" s="233"/>
      <c r="D15" s="234">
        <f t="shared" ref="D15:I15" si="4">D12*$C$14</f>
        <v>2451.8627999999999</v>
      </c>
      <c r="E15" s="234">
        <f t="shared" si="4"/>
        <v>12604.097775999999</v>
      </c>
      <c r="F15" s="234">
        <f t="shared" si="4"/>
        <v>25101.448353920001</v>
      </c>
      <c r="G15" s="234">
        <f t="shared" si="4"/>
        <v>33073.6132856064</v>
      </c>
      <c r="H15" s="234">
        <f t="shared" si="4"/>
        <v>38279.847822757889</v>
      </c>
      <c r="I15" s="234">
        <f t="shared" si="4"/>
        <v>48201.341996937255</v>
      </c>
      <c r="J15" s="234">
        <f>J12*$C$14</f>
        <v>60325.967037182272</v>
      </c>
      <c r="K15" s="234">
        <f>K12*$C$14</f>
        <v>72003.431274207687</v>
      </c>
      <c r="L15" s="234">
        <f>L12*$C$14</f>
        <v>81908.847972271076</v>
      </c>
      <c r="M15" s="234">
        <f>M12*$C$14</f>
        <v>81236.140134489382</v>
      </c>
    </row>
    <row r="16" spans="1:13" ht="15" thickBot="1" x14ac:dyDescent="0.35">
      <c r="B16" s="233" t="s">
        <v>118</v>
      </c>
      <c r="C16" s="233"/>
      <c r="D16" s="237">
        <f t="shared" ref="D16:I16" si="5">D10-D15</f>
        <v>58844.70719999999</v>
      </c>
      <c r="E16" s="237">
        <f t="shared" si="5"/>
        <v>243653.63942399996</v>
      </c>
      <c r="F16" s="237">
        <f t="shared" si="5"/>
        <v>358781.12107007997</v>
      </c>
      <c r="G16" s="237">
        <f t="shared" si="5"/>
        <v>434985.59778447356</v>
      </c>
      <c r="H16" s="237">
        <f t="shared" si="5"/>
        <v>483730.74996171566</v>
      </c>
      <c r="I16" s="237">
        <f t="shared" si="5"/>
        <v>673101.45796477841</v>
      </c>
      <c r="J16" s="237">
        <f>J10-J15</f>
        <v>774721.75092759612</v>
      </c>
      <c r="K16" s="237">
        <f>K10-K15</f>
        <v>953360.59965338849</v>
      </c>
      <c r="L16" s="237">
        <f>L10-L15</f>
        <v>1012451.7516811173</v>
      </c>
      <c r="M16" s="237">
        <f>M10-M15</f>
        <v>937215.61154662794</v>
      </c>
    </row>
    <row r="17" spans="2:12" x14ac:dyDescent="0.3">
      <c r="B17" s="233"/>
      <c r="C17" s="233"/>
      <c r="D17" s="231"/>
      <c r="E17" s="231"/>
      <c r="F17" s="231"/>
      <c r="G17" s="179"/>
      <c r="H17" s="179"/>
      <c r="I17" s="179"/>
      <c r="J17" s="179"/>
      <c r="K17" s="179"/>
      <c r="L17" s="179"/>
    </row>
    <row r="18" spans="2:12" x14ac:dyDescent="0.3">
      <c r="B18" s="179"/>
      <c r="C18" s="179"/>
      <c r="D18" s="238"/>
      <c r="E18" s="238"/>
      <c r="F18" s="238"/>
      <c r="G18" s="179"/>
      <c r="H18" s="179"/>
      <c r="I18" s="179"/>
      <c r="J18" s="179"/>
      <c r="K18" s="179"/>
      <c r="L18" s="179"/>
    </row>
    <row r="19" spans="2:12" x14ac:dyDescent="0.3">
      <c r="B19" s="179"/>
      <c r="C19" s="179"/>
      <c r="D19" s="238"/>
      <c r="E19" s="238"/>
      <c r="F19" s="238"/>
      <c r="G19" s="179"/>
      <c r="H19" s="179"/>
      <c r="I19" s="179"/>
      <c r="J19" s="179"/>
      <c r="K19" s="179"/>
      <c r="L19" s="179"/>
    </row>
    <row r="20" spans="2:12" x14ac:dyDescent="0.3">
      <c r="B20" s="179"/>
      <c r="C20" s="179"/>
      <c r="D20" s="238"/>
      <c r="E20" s="238"/>
      <c r="F20" s="238"/>
      <c r="G20" s="179"/>
      <c r="H20" s="179"/>
      <c r="I20" s="179"/>
      <c r="J20" s="179"/>
      <c r="K20" s="179"/>
      <c r="L20" s="179"/>
    </row>
    <row r="21" spans="2:12" x14ac:dyDescent="0.3">
      <c r="B21" s="179"/>
      <c r="C21" s="179"/>
      <c r="D21" s="238"/>
      <c r="E21" s="238"/>
      <c r="F21" s="238"/>
      <c r="G21" s="179"/>
      <c r="H21" s="179"/>
      <c r="I21" s="179"/>
      <c r="J21" s="179"/>
      <c r="K21" s="179"/>
      <c r="L21" s="17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5"/>
  <sheetViews>
    <sheetView workbookViewId="0">
      <selection activeCell="B3" sqref="B3"/>
    </sheetView>
  </sheetViews>
  <sheetFormatPr defaultColWidth="11.33203125" defaultRowHeight="14.4" x14ac:dyDescent="0.3"/>
  <cols>
    <col min="1" max="1" width="3.6640625" style="126" customWidth="1"/>
    <col min="2" max="2" width="32.6640625" style="126" bestFit="1" customWidth="1"/>
    <col min="3" max="3" width="16.88671875" style="126" hidden="1" customWidth="1"/>
    <col min="4" max="4" width="18" style="126" customWidth="1"/>
    <col min="5" max="5" width="17.5546875" style="126" customWidth="1"/>
    <col min="6" max="6" width="14.88671875" style="126" customWidth="1"/>
    <col min="7" max="8" width="17.88671875" style="126" customWidth="1"/>
    <col min="9" max="9" width="16.33203125" style="126" customWidth="1"/>
    <col min="10" max="13" width="16.44140625" style="126" customWidth="1"/>
    <col min="14" max="256" width="11.33203125" style="126"/>
    <col min="257" max="257" width="3.6640625" style="126" customWidth="1"/>
    <col min="258" max="258" width="32.6640625" style="126" bestFit="1" customWidth="1"/>
    <col min="259" max="259" width="0" style="126" hidden="1" customWidth="1"/>
    <col min="260" max="260" width="18" style="126" customWidth="1"/>
    <col min="261" max="261" width="17.5546875" style="126" customWidth="1"/>
    <col min="262" max="262" width="14.88671875" style="126" customWidth="1"/>
    <col min="263" max="264" width="17.88671875" style="126" customWidth="1"/>
    <col min="265" max="265" width="16.33203125" style="126" customWidth="1"/>
    <col min="266" max="269" width="16.44140625" style="126" customWidth="1"/>
    <col min="270" max="512" width="11.33203125" style="126"/>
    <col min="513" max="513" width="3.6640625" style="126" customWidth="1"/>
    <col min="514" max="514" width="32.6640625" style="126" bestFit="1" customWidth="1"/>
    <col min="515" max="515" width="0" style="126" hidden="1" customWidth="1"/>
    <col min="516" max="516" width="18" style="126" customWidth="1"/>
    <col min="517" max="517" width="17.5546875" style="126" customWidth="1"/>
    <col min="518" max="518" width="14.88671875" style="126" customWidth="1"/>
    <col min="519" max="520" width="17.88671875" style="126" customWidth="1"/>
    <col min="521" max="521" width="16.33203125" style="126" customWidth="1"/>
    <col min="522" max="525" width="16.44140625" style="126" customWidth="1"/>
    <col min="526" max="768" width="11.33203125" style="126"/>
    <col min="769" max="769" width="3.6640625" style="126" customWidth="1"/>
    <col min="770" max="770" width="32.6640625" style="126" bestFit="1" customWidth="1"/>
    <col min="771" max="771" width="0" style="126" hidden="1" customWidth="1"/>
    <col min="772" max="772" width="18" style="126" customWidth="1"/>
    <col min="773" max="773" width="17.5546875" style="126" customWidth="1"/>
    <col min="774" max="774" width="14.88671875" style="126" customWidth="1"/>
    <col min="775" max="776" width="17.88671875" style="126" customWidth="1"/>
    <col min="777" max="777" width="16.33203125" style="126" customWidth="1"/>
    <col min="778" max="781" width="16.44140625" style="126" customWidth="1"/>
    <col min="782" max="1024" width="11.33203125" style="126"/>
    <col min="1025" max="1025" width="3.6640625" style="126" customWidth="1"/>
    <col min="1026" max="1026" width="32.6640625" style="126" bestFit="1" customWidth="1"/>
    <col min="1027" max="1027" width="0" style="126" hidden="1" customWidth="1"/>
    <col min="1028" max="1028" width="18" style="126" customWidth="1"/>
    <col min="1029" max="1029" width="17.5546875" style="126" customWidth="1"/>
    <col min="1030" max="1030" width="14.88671875" style="126" customWidth="1"/>
    <col min="1031" max="1032" width="17.88671875" style="126" customWidth="1"/>
    <col min="1033" max="1033" width="16.33203125" style="126" customWidth="1"/>
    <col min="1034" max="1037" width="16.44140625" style="126" customWidth="1"/>
    <col min="1038" max="1280" width="11.33203125" style="126"/>
    <col min="1281" max="1281" width="3.6640625" style="126" customWidth="1"/>
    <col min="1282" max="1282" width="32.6640625" style="126" bestFit="1" customWidth="1"/>
    <col min="1283" max="1283" width="0" style="126" hidden="1" customWidth="1"/>
    <col min="1284" max="1284" width="18" style="126" customWidth="1"/>
    <col min="1285" max="1285" width="17.5546875" style="126" customWidth="1"/>
    <col min="1286" max="1286" width="14.88671875" style="126" customWidth="1"/>
    <col min="1287" max="1288" width="17.88671875" style="126" customWidth="1"/>
    <col min="1289" max="1289" width="16.33203125" style="126" customWidth="1"/>
    <col min="1290" max="1293" width="16.44140625" style="126" customWidth="1"/>
    <col min="1294" max="1536" width="11.33203125" style="126"/>
    <col min="1537" max="1537" width="3.6640625" style="126" customWidth="1"/>
    <col min="1538" max="1538" width="32.6640625" style="126" bestFit="1" customWidth="1"/>
    <col min="1539" max="1539" width="0" style="126" hidden="1" customWidth="1"/>
    <col min="1540" max="1540" width="18" style="126" customWidth="1"/>
    <col min="1541" max="1541" width="17.5546875" style="126" customWidth="1"/>
    <col min="1542" max="1542" width="14.88671875" style="126" customWidth="1"/>
    <col min="1543" max="1544" width="17.88671875" style="126" customWidth="1"/>
    <col min="1545" max="1545" width="16.33203125" style="126" customWidth="1"/>
    <col min="1546" max="1549" width="16.44140625" style="126" customWidth="1"/>
    <col min="1550" max="1792" width="11.33203125" style="126"/>
    <col min="1793" max="1793" width="3.6640625" style="126" customWidth="1"/>
    <col min="1794" max="1794" width="32.6640625" style="126" bestFit="1" customWidth="1"/>
    <col min="1795" max="1795" width="0" style="126" hidden="1" customWidth="1"/>
    <col min="1796" max="1796" width="18" style="126" customWidth="1"/>
    <col min="1797" max="1797" width="17.5546875" style="126" customWidth="1"/>
    <col min="1798" max="1798" width="14.88671875" style="126" customWidth="1"/>
    <col min="1799" max="1800" width="17.88671875" style="126" customWidth="1"/>
    <col min="1801" max="1801" width="16.33203125" style="126" customWidth="1"/>
    <col min="1802" max="1805" width="16.44140625" style="126" customWidth="1"/>
    <col min="1806" max="2048" width="11.33203125" style="126"/>
    <col min="2049" max="2049" width="3.6640625" style="126" customWidth="1"/>
    <col min="2050" max="2050" width="32.6640625" style="126" bestFit="1" customWidth="1"/>
    <col min="2051" max="2051" width="0" style="126" hidden="1" customWidth="1"/>
    <col min="2052" max="2052" width="18" style="126" customWidth="1"/>
    <col min="2053" max="2053" width="17.5546875" style="126" customWidth="1"/>
    <col min="2054" max="2054" width="14.88671875" style="126" customWidth="1"/>
    <col min="2055" max="2056" width="17.88671875" style="126" customWidth="1"/>
    <col min="2057" max="2057" width="16.33203125" style="126" customWidth="1"/>
    <col min="2058" max="2061" width="16.44140625" style="126" customWidth="1"/>
    <col min="2062" max="2304" width="11.33203125" style="126"/>
    <col min="2305" max="2305" width="3.6640625" style="126" customWidth="1"/>
    <col min="2306" max="2306" width="32.6640625" style="126" bestFit="1" customWidth="1"/>
    <col min="2307" max="2307" width="0" style="126" hidden="1" customWidth="1"/>
    <col min="2308" max="2308" width="18" style="126" customWidth="1"/>
    <col min="2309" max="2309" width="17.5546875" style="126" customWidth="1"/>
    <col min="2310" max="2310" width="14.88671875" style="126" customWidth="1"/>
    <col min="2311" max="2312" width="17.88671875" style="126" customWidth="1"/>
    <col min="2313" max="2313" width="16.33203125" style="126" customWidth="1"/>
    <col min="2314" max="2317" width="16.44140625" style="126" customWidth="1"/>
    <col min="2318" max="2560" width="11.33203125" style="126"/>
    <col min="2561" max="2561" width="3.6640625" style="126" customWidth="1"/>
    <col min="2562" max="2562" width="32.6640625" style="126" bestFit="1" customWidth="1"/>
    <col min="2563" max="2563" width="0" style="126" hidden="1" customWidth="1"/>
    <col min="2564" max="2564" width="18" style="126" customWidth="1"/>
    <col min="2565" max="2565" width="17.5546875" style="126" customWidth="1"/>
    <col min="2566" max="2566" width="14.88671875" style="126" customWidth="1"/>
    <col min="2567" max="2568" width="17.88671875" style="126" customWidth="1"/>
    <col min="2569" max="2569" width="16.33203125" style="126" customWidth="1"/>
    <col min="2570" max="2573" width="16.44140625" style="126" customWidth="1"/>
    <col min="2574" max="2816" width="11.33203125" style="126"/>
    <col min="2817" max="2817" width="3.6640625" style="126" customWidth="1"/>
    <col min="2818" max="2818" width="32.6640625" style="126" bestFit="1" customWidth="1"/>
    <col min="2819" max="2819" width="0" style="126" hidden="1" customWidth="1"/>
    <col min="2820" max="2820" width="18" style="126" customWidth="1"/>
    <col min="2821" max="2821" width="17.5546875" style="126" customWidth="1"/>
    <col min="2822" max="2822" width="14.88671875" style="126" customWidth="1"/>
    <col min="2823" max="2824" width="17.88671875" style="126" customWidth="1"/>
    <col min="2825" max="2825" width="16.33203125" style="126" customWidth="1"/>
    <col min="2826" max="2829" width="16.44140625" style="126" customWidth="1"/>
    <col min="2830" max="3072" width="11.33203125" style="126"/>
    <col min="3073" max="3073" width="3.6640625" style="126" customWidth="1"/>
    <col min="3074" max="3074" width="32.6640625" style="126" bestFit="1" customWidth="1"/>
    <col min="3075" max="3075" width="0" style="126" hidden="1" customWidth="1"/>
    <col min="3076" max="3076" width="18" style="126" customWidth="1"/>
    <col min="3077" max="3077" width="17.5546875" style="126" customWidth="1"/>
    <col min="3078" max="3078" width="14.88671875" style="126" customWidth="1"/>
    <col min="3079" max="3080" width="17.88671875" style="126" customWidth="1"/>
    <col min="3081" max="3081" width="16.33203125" style="126" customWidth="1"/>
    <col min="3082" max="3085" width="16.44140625" style="126" customWidth="1"/>
    <col min="3086" max="3328" width="11.33203125" style="126"/>
    <col min="3329" max="3329" width="3.6640625" style="126" customWidth="1"/>
    <col min="3330" max="3330" width="32.6640625" style="126" bestFit="1" customWidth="1"/>
    <col min="3331" max="3331" width="0" style="126" hidden="1" customWidth="1"/>
    <col min="3332" max="3332" width="18" style="126" customWidth="1"/>
    <col min="3333" max="3333" width="17.5546875" style="126" customWidth="1"/>
    <col min="3334" max="3334" width="14.88671875" style="126" customWidth="1"/>
    <col min="3335" max="3336" width="17.88671875" style="126" customWidth="1"/>
    <col min="3337" max="3337" width="16.33203125" style="126" customWidth="1"/>
    <col min="3338" max="3341" width="16.44140625" style="126" customWidth="1"/>
    <col min="3342" max="3584" width="11.33203125" style="126"/>
    <col min="3585" max="3585" width="3.6640625" style="126" customWidth="1"/>
    <col min="3586" max="3586" width="32.6640625" style="126" bestFit="1" customWidth="1"/>
    <col min="3587" max="3587" width="0" style="126" hidden="1" customWidth="1"/>
    <col min="3588" max="3588" width="18" style="126" customWidth="1"/>
    <col min="3589" max="3589" width="17.5546875" style="126" customWidth="1"/>
    <col min="3590" max="3590" width="14.88671875" style="126" customWidth="1"/>
    <col min="3591" max="3592" width="17.88671875" style="126" customWidth="1"/>
    <col min="3593" max="3593" width="16.33203125" style="126" customWidth="1"/>
    <col min="3594" max="3597" width="16.44140625" style="126" customWidth="1"/>
    <col min="3598" max="3840" width="11.33203125" style="126"/>
    <col min="3841" max="3841" width="3.6640625" style="126" customWidth="1"/>
    <col min="3842" max="3842" width="32.6640625" style="126" bestFit="1" customWidth="1"/>
    <col min="3843" max="3843" width="0" style="126" hidden="1" customWidth="1"/>
    <col min="3844" max="3844" width="18" style="126" customWidth="1"/>
    <col min="3845" max="3845" width="17.5546875" style="126" customWidth="1"/>
    <col min="3846" max="3846" width="14.88671875" style="126" customWidth="1"/>
    <col min="3847" max="3848" width="17.88671875" style="126" customWidth="1"/>
    <col min="3849" max="3849" width="16.33203125" style="126" customWidth="1"/>
    <col min="3850" max="3853" width="16.44140625" style="126" customWidth="1"/>
    <col min="3854" max="4096" width="11.33203125" style="126"/>
    <col min="4097" max="4097" width="3.6640625" style="126" customWidth="1"/>
    <col min="4098" max="4098" width="32.6640625" style="126" bestFit="1" customWidth="1"/>
    <col min="4099" max="4099" width="0" style="126" hidden="1" customWidth="1"/>
    <col min="4100" max="4100" width="18" style="126" customWidth="1"/>
    <col min="4101" max="4101" width="17.5546875" style="126" customWidth="1"/>
    <col min="4102" max="4102" width="14.88671875" style="126" customWidth="1"/>
    <col min="4103" max="4104" width="17.88671875" style="126" customWidth="1"/>
    <col min="4105" max="4105" width="16.33203125" style="126" customWidth="1"/>
    <col min="4106" max="4109" width="16.44140625" style="126" customWidth="1"/>
    <col min="4110" max="4352" width="11.33203125" style="126"/>
    <col min="4353" max="4353" width="3.6640625" style="126" customWidth="1"/>
    <col min="4354" max="4354" width="32.6640625" style="126" bestFit="1" customWidth="1"/>
    <col min="4355" max="4355" width="0" style="126" hidden="1" customWidth="1"/>
    <col min="4356" max="4356" width="18" style="126" customWidth="1"/>
    <col min="4357" max="4357" width="17.5546875" style="126" customWidth="1"/>
    <col min="4358" max="4358" width="14.88671875" style="126" customWidth="1"/>
    <col min="4359" max="4360" width="17.88671875" style="126" customWidth="1"/>
    <col min="4361" max="4361" width="16.33203125" style="126" customWidth="1"/>
    <col min="4362" max="4365" width="16.44140625" style="126" customWidth="1"/>
    <col min="4366" max="4608" width="11.33203125" style="126"/>
    <col min="4609" max="4609" width="3.6640625" style="126" customWidth="1"/>
    <col min="4610" max="4610" width="32.6640625" style="126" bestFit="1" customWidth="1"/>
    <col min="4611" max="4611" width="0" style="126" hidden="1" customWidth="1"/>
    <col min="4612" max="4612" width="18" style="126" customWidth="1"/>
    <col min="4613" max="4613" width="17.5546875" style="126" customWidth="1"/>
    <col min="4614" max="4614" width="14.88671875" style="126" customWidth="1"/>
    <col min="4615" max="4616" width="17.88671875" style="126" customWidth="1"/>
    <col min="4617" max="4617" width="16.33203125" style="126" customWidth="1"/>
    <col min="4618" max="4621" width="16.44140625" style="126" customWidth="1"/>
    <col min="4622" max="4864" width="11.33203125" style="126"/>
    <col min="4865" max="4865" width="3.6640625" style="126" customWidth="1"/>
    <col min="4866" max="4866" width="32.6640625" style="126" bestFit="1" customWidth="1"/>
    <col min="4867" max="4867" width="0" style="126" hidden="1" customWidth="1"/>
    <col min="4868" max="4868" width="18" style="126" customWidth="1"/>
    <col min="4869" max="4869" width="17.5546875" style="126" customWidth="1"/>
    <col min="4870" max="4870" width="14.88671875" style="126" customWidth="1"/>
    <col min="4871" max="4872" width="17.88671875" style="126" customWidth="1"/>
    <col min="4873" max="4873" width="16.33203125" style="126" customWidth="1"/>
    <col min="4874" max="4877" width="16.44140625" style="126" customWidth="1"/>
    <col min="4878" max="5120" width="11.33203125" style="126"/>
    <col min="5121" max="5121" width="3.6640625" style="126" customWidth="1"/>
    <col min="5122" max="5122" width="32.6640625" style="126" bestFit="1" customWidth="1"/>
    <col min="5123" max="5123" width="0" style="126" hidden="1" customWidth="1"/>
    <col min="5124" max="5124" width="18" style="126" customWidth="1"/>
    <col min="5125" max="5125" width="17.5546875" style="126" customWidth="1"/>
    <col min="5126" max="5126" width="14.88671875" style="126" customWidth="1"/>
    <col min="5127" max="5128" width="17.88671875" style="126" customWidth="1"/>
    <col min="5129" max="5129" width="16.33203125" style="126" customWidth="1"/>
    <col min="5130" max="5133" width="16.44140625" style="126" customWidth="1"/>
    <col min="5134" max="5376" width="11.33203125" style="126"/>
    <col min="5377" max="5377" width="3.6640625" style="126" customWidth="1"/>
    <col min="5378" max="5378" width="32.6640625" style="126" bestFit="1" customWidth="1"/>
    <col min="5379" max="5379" width="0" style="126" hidden="1" customWidth="1"/>
    <col min="5380" max="5380" width="18" style="126" customWidth="1"/>
    <col min="5381" max="5381" width="17.5546875" style="126" customWidth="1"/>
    <col min="5382" max="5382" width="14.88671875" style="126" customWidth="1"/>
    <col min="5383" max="5384" width="17.88671875" style="126" customWidth="1"/>
    <col min="5385" max="5385" width="16.33203125" style="126" customWidth="1"/>
    <col min="5386" max="5389" width="16.44140625" style="126" customWidth="1"/>
    <col min="5390" max="5632" width="11.33203125" style="126"/>
    <col min="5633" max="5633" width="3.6640625" style="126" customWidth="1"/>
    <col min="5634" max="5634" width="32.6640625" style="126" bestFit="1" customWidth="1"/>
    <col min="5635" max="5635" width="0" style="126" hidden="1" customWidth="1"/>
    <col min="5636" max="5636" width="18" style="126" customWidth="1"/>
    <col min="5637" max="5637" width="17.5546875" style="126" customWidth="1"/>
    <col min="5638" max="5638" width="14.88671875" style="126" customWidth="1"/>
    <col min="5639" max="5640" width="17.88671875" style="126" customWidth="1"/>
    <col min="5641" max="5641" width="16.33203125" style="126" customWidth="1"/>
    <col min="5642" max="5645" width="16.44140625" style="126" customWidth="1"/>
    <col min="5646" max="5888" width="11.33203125" style="126"/>
    <col min="5889" max="5889" width="3.6640625" style="126" customWidth="1"/>
    <col min="5890" max="5890" width="32.6640625" style="126" bestFit="1" customWidth="1"/>
    <col min="5891" max="5891" width="0" style="126" hidden="1" customWidth="1"/>
    <col min="5892" max="5892" width="18" style="126" customWidth="1"/>
    <col min="5893" max="5893" width="17.5546875" style="126" customWidth="1"/>
    <col min="5894" max="5894" width="14.88671875" style="126" customWidth="1"/>
    <col min="5895" max="5896" width="17.88671875" style="126" customWidth="1"/>
    <col min="5897" max="5897" width="16.33203125" style="126" customWidth="1"/>
    <col min="5898" max="5901" width="16.44140625" style="126" customWidth="1"/>
    <col min="5902" max="6144" width="11.33203125" style="126"/>
    <col min="6145" max="6145" width="3.6640625" style="126" customWidth="1"/>
    <col min="6146" max="6146" width="32.6640625" style="126" bestFit="1" customWidth="1"/>
    <col min="6147" max="6147" width="0" style="126" hidden="1" customWidth="1"/>
    <col min="6148" max="6148" width="18" style="126" customWidth="1"/>
    <col min="6149" max="6149" width="17.5546875" style="126" customWidth="1"/>
    <col min="6150" max="6150" width="14.88671875" style="126" customWidth="1"/>
    <col min="6151" max="6152" width="17.88671875" style="126" customWidth="1"/>
    <col min="6153" max="6153" width="16.33203125" style="126" customWidth="1"/>
    <col min="6154" max="6157" width="16.44140625" style="126" customWidth="1"/>
    <col min="6158" max="6400" width="11.33203125" style="126"/>
    <col min="6401" max="6401" width="3.6640625" style="126" customWidth="1"/>
    <col min="6402" max="6402" width="32.6640625" style="126" bestFit="1" customWidth="1"/>
    <col min="6403" max="6403" width="0" style="126" hidden="1" customWidth="1"/>
    <col min="6404" max="6404" width="18" style="126" customWidth="1"/>
    <col min="6405" max="6405" width="17.5546875" style="126" customWidth="1"/>
    <col min="6406" max="6406" width="14.88671875" style="126" customWidth="1"/>
    <col min="6407" max="6408" width="17.88671875" style="126" customWidth="1"/>
    <col min="6409" max="6409" width="16.33203125" style="126" customWidth="1"/>
    <col min="6410" max="6413" width="16.44140625" style="126" customWidth="1"/>
    <col min="6414" max="6656" width="11.33203125" style="126"/>
    <col min="6657" max="6657" width="3.6640625" style="126" customWidth="1"/>
    <col min="6658" max="6658" width="32.6640625" style="126" bestFit="1" customWidth="1"/>
    <col min="6659" max="6659" width="0" style="126" hidden="1" customWidth="1"/>
    <col min="6660" max="6660" width="18" style="126" customWidth="1"/>
    <col min="6661" max="6661" width="17.5546875" style="126" customWidth="1"/>
    <col min="6662" max="6662" width="14.88671875" style="126" customWidth="1"/>
    <col min="6663" max="6664" width="17.88671875" style="126" customWidth="1"/>
    <col min="6665" max="6665" width="16.33203125" style="126" customWidth="1"/>
    <col min="6666" max="6669" width="16.44140625" style="126" customWidth="1"/>
    <col min="6670" max="6912" width="11.33203125" style="126"/>
    <col min="6913" max="6913" width="3.6640625" style="126" customWidth="1"/>
    <col min="6914" max="6914" width="32.6640625" style="126" bestFit="1" customWidth="1"/>
    <col min="6915" max="6915" width="0" style="126" hidden="1" customWidth="1"/>
    <col min="6916" max="6916" width="18" style="126" customWidth="1"/>
    <col min="6917" max="6917" width="17.5546875" style="126" customWidth="1"/>
    <col min="6918" max="6918" width="14.88671875" style="126" customWidth="1"/>
    <col min="6919" max="6920" width="17.88671875" style="126" customWidth="1"/>
    <col min="6921" max="6921" width="16.33203125" style="126" customWidth="1"/>
    <col min="6922" max="6925" width="16.44140625" style="126" customWidth="1"/>
    <col min="6926" max="7168" width="11.33203125" style="126"/>
    <col min="7169" max="7169" width="3.6640625" style="126" customWidth="1"/>
    <col min="7170" max="7170" width="32.6640625" style="126" bestFit="1" customWidth="1"/>
    <col min="7171" max="7171" width="0" style="126" hidden="1" customWidth="1"/>
    <col min="7172" max="7172" width="18" style="126" customWidth="1"/>
    <col min="7173" max="7173" width="17.5546875" style="126" customWidth="1"/>
    <col min="7174" max="7174" width="14.88671875" style="126" customWidth="1"/>
    <col min="7175" max="7176" width="17.88671875" style="126" customWidth="1"/>
    <col min="7177" max="7177" width="16.33203125" style="126" customWidth="1"/>
    <col min="7178" max="7181" width="16.44140625" style="126" customWidth="1"/>
    <col min="7182" max="7424" width="11.33203125" style="126"/>
    <col min="7425" max="7425" width="3.6640625" style="126" customWidth="1"/>
    <col min="7426" max="7426" width="32.6640625" style="126" bestFit="1" customWidth="1"/>
    <col min="7427" max="7427" width="0" style="126" hidden="1" customWidth="1"/>
    <col min="7428" max="7428" width="18" style="126" customWidth="1"/>
    <col min="7429" max="7429" width="17.5546875" style="126" customWidth="1"/>
    <col min="7430" max="7430" width="14.88671875" style="126" customWidth="1"/>
    <col min="7431" max="7432" width="17.88671875" style="126" customWidth="1"/>
    <col min="7433" max="7433" width="16.33203125" style="126" customWidth="1"/>
    <col min="7434" max="7437" width="16.44140625" style="126" customWidth="1"/>
    <col min="7438" max="7680" width="11.33203125" style="126"/>
    <col min="7681" max="7681" width="3.6640625" style="126" customWidth="1"/>
    <col min="7682" max="7682" width="32.6640625" style="126" bestFit="1" customWidth="1"/>
    <col min="7683" max="7683" width="0" style="126" hidden="1" customWidth="1"/>
    <col min="7684" max="7684" width="18" style="126" customWidth="1"/>
    <col min="7685" max="7685" width="17.5546875" style="126" customWidth="1"/>
    <col min="7686" max="7686" width="14.88671875" style="126" customWidth="1"/>
    <col min="7687" max="7688" width="17.88671875" style="126" customWidth="1"/>
    <col min="7689" max="7689" width="16.33203125" style="126" customWidth="1"/>
    <col min="7690" max="7693" width="16.44140625" style="126" customWidth="1"/>
    <col min="7694" max="7936" width="11.33203125" style="126"/>
    <col min="7937" max="7937" width="3.6640625" style="126" customWidth="1"/>
    <col min="7938" max="7938" width="32.6640625" style="126" bestFit="1" customWidth="1"/>
    <col min="7939" max="7939" width="0" style="126" hidden="1" customWidth="1"/>
    <col min="7940" max="7940" width="18" style="126" customWidth="1"/>
    <col min="7941" max="7941" width="17.5546875" style="126" customWidth="1"/>
    <col min="7942" max="7942" width="14.88671875" style="126" customWidth="1"/>
    <col min="7943" max="7944" width="17.88671875" style="126" customWidth="1"/>
    <col min="7945" max="7945" width="16.33203125" style="126" customWidth="1"/>
    <col min="7946" max="7949" width="16.44140625" style="126" customWidth="1"/>
    <col min="7950" max="8192" width="11.33203125" style="126"/>
    <col min="8193" max="8193" width="3.6640625" style="126" customWidth="1"/>
    <col min="8194" max="8194" width="32.6640625" style="126" bestFit="1" customWidth="1"/>
    <col min="8195" max="8195" width="0" style="126" hidden="1" customWidth="1"/>
    <col min="8196" max="8196" width="18" style="126" customWidth="1"/>
    <col min="8197" max="8197" width="17.5546875" style="126" customWidth="1"/>
    <col min="8198" max="8198" width="14.88671875" style="126" customWidth="1"/>
    <col min="8199" max="8200" width="17.88671875" style="126" customWidth="1"/>
    <col min="8201" max="8201" width="16.33203125" style="126" customWidth="1"/>
    <col min="8202" max="8205" width="16.44140625" style="126" customWidth="1"/>
    <col min="8206" max="8448" width="11.33203125" style="126"/>
    <col min="8449" max="8449" width="3.6640625" style="126" customWidth="1"/>
    <col min="8450" max="8450" width="32.6640625" style="126" bestFit="1" customWidth="1"/>
    <col min="8451" max="8451" width="0" style="126" hidden="1" customWidth="1"/>
    <col min="8452" max="8452" width="18" style="126" customWidth="1"/>
    <col min="8453" max="8453" width="17.5546875" style="126" customWidth="1"/>
    <col min="8454" max="8454" width="14.88671875" style="126" customWidth="1"/>
    <col min="8455" max="8456" width="17.88671875" style="126" customWidth="1"/>
    <col min="8457" max="8457" width="16.33203125" style="126" customWidth="1"/>
    <col min="8458" max="8461" width="16.44140625" style="126" customWidth="1"/>
    <col min="8462" max="8704" width="11.33203125" style="126"/>
    <col min="8705" max="8705" width="3.6640625" style="126" customWidth="1"/>
    <col min="8706" max="8706" width="32.6640625" style="126" bestFit="1" customWidth="1"/>
    <col min="8707" max="8707" width="0" style="126" hidden="1" customWidth="1"/>
    <col min="8708" max="8708" width="18" style="126" customWidth="1"/>
    <col min="8709" max="8709" width="17.5546875" style="126" customWidth="1"/>
    <col min="8710" max="8710" width="14.88671875" style="126" customWidth="1"/>
    <col min="8711" max="8712" width="17.88671875" style="126" customWidth="1"/>
    <col min="8713" max="8713" width="16.33203125" style="126" customWidth="1"/>
    <col min="8714" max="8717" width="16.44140625" style="126" customWidth="1"/>
    <col min="8718" max="8960" width="11.33203125" style="126"/>
    <col min="8961" max="8961" width="3.6640625" style="126" customWidth="1"/>
    <col min="8962" max="8962" width="32.6640625" style="126" bestFit="1" customWidth="1"/>
    <col min="8963" max="8963" width="0" style="126" hidden="1" customWidth="1"/>
    <col min="8964" max="8964" width="18" style="126" customWidth="1"/>
    <col min="8965" max="8965" width="17.5546875" style="126" customWidth="1"/>
    <col min="8966" max="8966" width="14.88671875" style="126" customWidth="1"/>
    <col min="8967" max="8968" width="17.88671875" style="126" customWidth="1"/>
    <col min="8969" max="8969" width="16.33203125" style="126" customWidth="1"/>
    <col min="8970" max="8973" width="16.44140625" style="126" customWidth="1"/>
    <col min="8974" max="9216" width="11.33203125" style="126"/>
    <col min="9217" max="9217" width="3.6640625" style="126" customWidth="1"/>
    <col min="9218" max="9218" width="32.6640625" style="126" bestFit="1" customWidth="1"/>
    <col min="9219" max="9219" width="0" style="126" hidden="1" customWidth="1"/>
    <col min="9220" max="9220" width="18" style="126" customWidth="1"/>
    <col min="9221" max="9221" width="17.5546875" style="126" customWidth="1"/>
    <col min="9222" max="9222" width="14.88671875" style="126" customWidth="1"/>
    <col min="9223" max="9224" width="17.88671875" style="126" customWidth="1"/>
    <col min="9225" max="9225" width="16.33203125" style="126" customWidth="1"/>
    <col min="9226" max="9229" width="16.44140625" style="126" customWidth="1"/>
    <col min="9230" max="9472" width="11.33203125" style="126"/>
    <col min="9473" max="9473" width="3.6640625" style="126" customWidth="1"/>
    <col min="9474" max="9474" width="32.6640625" style="126" bestFit="1" customWidth="1"/>
    <col min="9475" max="9475" width="0" style="126" hidden="1" customWidth="1"/>
    <col min="9476" max="9476" width="18" style="126" customWidth="1"/>
    <col min="9477" max="9477" width="17.5546875" style="126" customWidth="1"/>
    <col min="9478" max="9478" width="14.88671875" style="126" customWidth="1"/>
    <col min="9479" max="9480" width="17.88671875" style="126" customWidth="1"/>
    <col min="9481" max="9481" width="16.33203125" style="126" customWidth="1"/>
    <col min="9482" max="9485" width="16.44140625" style="126" customWidth="1"/>
    <col min="9486" max="9728" width="11.33203125" style="126"/>
    <col min="9729" max="9729" width="3.6640625" style="126" customWidth="1"/>
    <col min="9730" max="9730" width="32.6640625" style="126" bestFit="1" customWidth="1"/>
    <col min="9731" max="9731" width="0" style="126" hidden="1" customWidth="1"/>
    <col min="9732" max="9732" width="18" style="126" customWidth="1"/>
    <col min="9733" max="9733" width="17.5546875" style="126" customWidth="1"/>
    <col min="9734" max="9734" width="14.88671875" style="126" customWidth="1"/>
    <col min="9735" max="9736" width="17.88671875" style="126" customWidth="1"/>
    <col min="9737" max="9737" width="16.33203125" style="126" customWidth="1"/>
    <col min="9738" max="9741" width="16.44140625" style="126" customWidth="1"/>
    <col min="9742" max="9984" width="11.33203125" style="126"/>
    <col min="9985" max="9985" width="3.6640625" style="126" customWidth="1"/>
    <col min="9986" max="9986" width="32.6640625" style="126" bestFit="1" customWidth="1"/>
    <col min="9987" max="9987" width="0" style="126" hidden="1" customWidth="1"/>
    <col min="9988" max="9988" width="18" style="126" customWidth="1"/>
    <col min="9989" max="9989" width="17.5546875" style="126" customWidth="1"/>
    <col min="9990" max="9990" width="14.88671875" style="126" customWidth="1"/>
    <col min="9991" max="9992" width="17.88671875" style="126" customWidth="1"/>
    <col min="9993" max="9993" width="16.33203125" style="126" customWidth="1"/>
    <col min="9994" max="9997" width="16.44140625" style="126" customWidth="1"/>
    <col min="9998" max="10240" width="11.33203125" style="126"/>
    <col min="10241" max="10241" width="3.6640625" style="126" customWidth="1"/>
    <col min="10242" max="10242" width="32.6640625" style="126" bestFit="1" customWidth="1"/>
    <col min="10243" max="10243" width="0" style="126" hidden="1" customWidth="1"/>
    <col min="10244" max="10244" width="18" style="126" customWidth="1"/>
    <col min="10245" max="10245" width="17.5546875" style="126" customWidth="1"/>
    <col min="10246" max="10246" width="14.88671875" style="126" customWidth="1"/>
    <col min="10247" max="10248" width="17.88671875" style="126" customWidth="1"/>
    <col min="10249" max="10249" width="16.33203125" style="126" customWidth="1"/>
    <col min="10250" max="10253" width="16.44140625" style="126" customWidth="1"/>
    <col min="10254" max="10496" width="11.33203125" style="126"/>
    <col min="10497" max="10497" width="3.6640625" style="126" customWidth="1"/>
    <col min="10498" max="10498" width="32.6640625" style="126" bestFit="1" customWidth="1"/>
    <col min="10499" max="10499" width="0" style="126" hidden="1" customWidth="1"/>
    <col min="10500" max="10500" width="18" style="126" customWidth="1"/>
    <col min="10501" max="10501" width="17.5546875" style="126" customWidth="1"/>
    <col min="10502" max="10502" width="14.88671875" style="126" customWidth="1"/>
    <col min="10503" max="10504" width="17.88671875" style="126" customWidth="1"/>
    <col min="10505" max="10505" width="16.33203125" style="126" customWidth="1"/>
    <col min="10506" max="10509" width="16.44140625" style="126" customWidth="1"/>
    <col min="10510" max="10752" width="11.33203125" style="126"/>
    <col min="10753" max="10753" width="3.6640625" style="126" customWidth="1"/>
    <col min="10754" max="10754" width="32.6640625" style="126" bestFit="1" customWidth="1"/>
    <col min="10755" max="10755" width="0" style="126" hidden="1" customWidth="1"/>
    <col min="10756" max="10756" width="18" style="126" customWidth="1"/>
    <col min="10757" max="10757" width="17.5546875" style="126" customWidth="1"/>
    <col min="10758" max="10758" width="14.88671875" style="126" customWidth="1"/>
    <col min="10759" max="10760" width="17.88671875" style="126" customWidth="1"/>
    <col min="10761" max="10761" width="16.33203125" style="126" customWidth="1"/>
    <col min="10762" max="10765" width="16.44140625" style="126" customWidth="1"/>
    <col min="10766" max="11008" width="11.33203125" style="126"/>
    <col min="11009" max="11009" width="3.6640625" style="126" customWidth="1"/>
    <col min="11010" max="11010" width="32.6640625" style="126" bestFit="1" customWidth="1"/>
    <col min="11011" max="11011" width="0" style="126" hidden="1" customWidth="1"/>
    <col min="11012" max="11012" width="18" style="126" customWidth="1"/>
    <col min="11013" max="11013" width="17.5546875" style="126" customWidth="1"/>
    <col min="11014" max="11014" width="14.88671875" style="126" customWidth="1"/>
    <col min="11015" max="11016" width="17.88671875" style="126" customWidth="1"/>
    <col min="11017" max="11017" width="16.33203125" style="126" customWidth="1"/>
    <col min="11018" max="11021" width="16.44140625" style="126" customWidth="1"/>
    <col min="11022" max="11264" width="11.33203125" style="126"/>
    <col min="11265" max="11265" width="3.6640625" style="126" customWidth="1"/>
    <col min="11266" max="11266" width="32.6640625" style="126" bestFit="1" customWidth="1"/>
    <col min="11267" max="11267" width="0" style="126" hidden="1" customWidth="1"/>
    <col min="11268" max="11268" width="18" style="126" customWidth="1"/>
    <col min="11269" max="11269" width="17.5546875" style="126" customWidth="1"/>
    <col min="11270" max="11270" width="14.88671875" style="126" customWidth="1"/>
    <col min="11271" max="11272" width="17.88671875" style="126" customWidth="1"/>
    <col min="11273" max="11273" width="16.33203125" style="126" customWidth="1"/>
    <col min="11274" max="11277" width="16.44140625" style="126" customWidth="1"/>
    <col min="11278" max="11520" width="11.33203125" style="126"/>
    <col min="11521" max="11521" width="3.6640625" style="126" customWidth="1"/>
    <col min="11522" max="11522" width="32.6640625" style="126" bestFit="1" customWidth="1"/>
    <col min="11523" max="11523" width="0" style="126" hidden="1" customWidth="1"/>
    <col min="11524" max="11524" width="18" style="126" customWidth="1"/>
    <col min="11525" max="11525" width="17.5546875" style="126" customWidth="1"/>
    <col min="11526" max="11526" width="14.88671875" style="126" customWidth="1"/>
    <col min="11527" max="11528" width="17.88671875" style="126" customWidth="1"/>
    <col min="11529" max="11529" width="16.33203125" style="126" customWidth="1"/>
    <col min="11530" max="11533" width="16.44140625" style="126" customWidth="1"/>
    <col min="11534" max="11776" width="11.33203125" style="126"/>
    <col min="11777" max="11777" width="3.6640625" style="126" customWidth="1"/>
    <col min="11778" max="11778" width="32.6640625" style="126" bestFit="1" customWidth="1"/>
    <col min="11779" max="11779" width="0" style="126" hidden="1" customWidth="1"/>
    <col min="11780" max="11780" width="18" style="126" customWidth="1"/>
    <col min="11781" max="11781" width="17.5546875" style="126" customWidth="1"/>
    <col min="11782" max="11782" width="14.88671875" style="126" customWidth="1"/>
    <col min="11783" max="11784" width="17.88671875" style="126" customWidth="1"/>
    <col min="11785" max="11785" width="16.33203125" style="126" customWidth="1"/>
    <col min="11786" max="11789" width="16.44140625" style="126" customWidth="1"/>
    <col min="11790" max="12032" width="11.33203125" style="126"/>
    <col min="12033" max="12033" width="3.6640625" style="126" customWidth="1"/>
    <col min="12034" max="12034" width="32.6640625" style="126" bestFit="1" customWidth="1"/>
    <col min="12035" max="12035" width="0" style="126" hidden="1" customWidth="1"/>
    <col min="12036" max="12036" width="18" style="126" customWidth="1"/>
    <col min="12037" max="12037" width="17.5546875" style="126" customWidth="1"/>
    <col min="12038" max="12038" width="14.88671875" style="126" customWidth="1"/>
    <col min="12039" max="12040" width="17.88671875" style="126" customWidth="1"/>
    <col min="12041" max="12041" width="16.33203125" style="126" customWidth="1"/>
    <col min="12042" max="12045" width="16.44140625" style="126" customWidth="1"/>
    <col min="12046" max="12288" width="11.33203125" style="126"/>
    <col min="12289" max="12289" width="3.6640625" style="126" customWidth="1"/>
    <col min="12290" max="12290" width="32.6640625" style="126" bestFit="1" customWidth="1"/>
    <col min="12291" max="12291" width="0" style="126" hidden="1" customWidth="1"/>
    <col min="12292" max="12292" width="18" style="126" customWidth="1"/>
    <col min="12293" max="12293" width="17.5546875" style="126" customWidth="1"/>
    <col min="12294" max="12294" width="14.88671875" style="126" customWidth="1"/>
    <col min="12295" max="12296" width="17.88671875" style="126" customWidth="1"/>
    <col min="12297" max="12297" width="16.33203125" style="126" customWidth="1"/>
    <col min="12298" max="12301" width="16.44140625" style="126" customWidth="1"/>
    <col min="12302" max="12544" width="11.33203125" style="126"/>
    <col min="12545" max="12545" width="3.6640625" style="126" customWidth="1"/>
    <col min="12546" max="12546" width="32.6640625" style="126" bestFit="1" customWidth="1"/>
    <col min="12547" max="12547" width="0" style="126" hidden="1" customWidth="1"/>
    <col min="12548" max="12548" width="18" style="126" customWidth="1"/>
    <col min="12549" max="12549" width="17.5546875" style="126" customWidth="1"/>
    <col min="12550" max="12550" width="14.88671875" style="126" customWidth="1"/>
    <col min="12551" max="12552" width="17.88671875" style="126" customWidth="1"/>
    <col min="12553" max="12553" width="16.33203125" style="126" customWidth="1"/>
    <col min="12554" max="12557" width="16.44140625" style="126" customWidth="1"/>
    <col min="12558" max="12800" width="11.33203125" style="126"/>
    <col min="12801" max="12801" width="3.6640625" style="126" customWidth="1"/>
    <col min="12802" max="12802" width="32.6640625" style="126" bestFit="1" customWidth="1"/>
    <col min="12803" max="12803" width="0" style="126" hidden="1" customWidth="1"/>
    <col min="12804" max="12804" width="18" style="126" customWidth="1"/>
    <col min="12805" max="12805" width="17.5546875" style="126" customWidth="1"/>
    <col min="12806" max="12806" width="14.88671875" style="126" customWidth="1"/>
    <col min="12807" max="12808" width="17.88671875" style="126" customWidth="1"/>
    <col min="12809" max="12809" width="16.33203125" style="126" customWidth="1"/>
    <col min="12810" max="12813" width="16.44140625" style="126" customWidth="1"/>
    <col min="12814" max="13056" width="11.33203125" style="126"/>
    <col min="13057" max="13057" width="3.6640625" style="126" customWidth="1"/>
    <col min="13058" max="13058" width="32.6640625" style="126" bestFit="1" customWidth="1"/>
    <col min="13059" max="13059" width="0" style="126" hidden="1" customWidth="1"/>
    <col min="13060" max="13060" width="18" style="126" customWidth="1"/>
    <col min="13061" max="13061" width="17.5546875" style="126" customWidth="1"/>
    <col min="13062" max="13062" width="14.88671875" style="126" customWidth="1"/>
    <col min="13063" max="13064" width="17.88671875" style="126" customWidth="1"/>
    <col min="13065" max="13065" width="16.33203125" style="126" customWidth="1"/>
    <col min="13066" max="13069" width="16.44140625" style="126" customWidth="1"/>
    <col min="13070" max="13312" width="11.33203125" style="126"/>
    <col min="13313" max="13313" width="3.6640625" style="126" customWidth="1"/>
    <col min="13314" max="13314" width="32.6640625" style="126" bestFit="1" customWidth="1"/>
    <col min="13315" max="13315" width="0" style="126" hidden="1" customWidth="1"/>
    <col min="13316" max="13316" width="18" style="126" customWidth="1"/>
    <col min="13317" max="13317" width="17.5546875" style="126" customWidth="1"/>
    <col min="13318" max="13318" width="14.88671875" style="126" customWidth="1"/>
    <col min="13319" max="13320" width="17.88671875" style="126" customWidth="1"/>
    <col min="13321" max="13321" width="16.33203125" style="126" customWidth="1"/>
    <col min="13322" max="13325" width="16.44140625" style="126" customWidth="1"/>
    <col min="13326" max="13568" width="11.33203125" style="126"/>
    <col min="13569" max="13569" width="3.6640625" style="126" customWidth="1"/>
    <col min="13570" max="13570" width="32.6640625" style="126" bestFit="1" customWidth="1"/>
    <col min="13571" max="13571" width="0" style="126" hidden="1" customWidth="1"/>
    <col min="13572" max="13572" width="18" style="126" customWidth="1"/>
    <col min="13573" max="13573" width="17.5546875" style="126" customWidth="1"/>
    <col min="13574" max="13574" width="14.88671875" style="126" customWidth="1"/>
    <col min="13575" max="13576" width="17.88671875" style="126" customWidth="1"/>
    <col min="13577" max="13577" width="16.33203125" style="126" customWidth="1"/>
    <col min="13578" max="13581" width="16.44140625" style="126" customWidth="1"/>
    <col min="13582" max="13824" width="11.33203125" style="126"/>
    <col min="13825" max="13825" width="3.6640625" style="126" customWidth="1"/>
    <col min="13826" max="13826" width="32.6640625" style="126" bestFit="1" customWidth="1"/>
    <col min="13827" max="13827" width="0" style="126" hidden="1" customWidth="1"/>
    <col min="13828" max="13828" width="18" style="126" customWidth="1"/>
    <col min="13829" max="13829" width="17.5546875" style="126" customWidth="1"/>
    <col min="13830" max="13830" width="14.88671875" style="126" customWidth="1"/>
    <col min="13831" max="13832" width="17.88671875" style="126" customWidth="1"/>
    <col min="13833" max="13833" width="16.33203125" style="126" customWidth="1"/>
    <col min="13834" max="13837" width="16.44140625" style="126" customWidth="1"/>
    <col min="13838" max="14080" width="11.33203125" style="126"/>
    <col min="14081" max="14081" width="3.6640625" style="126" customWidth="1"/>
    <col min="14082" max="14082" width="32.6640625" style="126" bestFit="1" customWidth="1"/>
    <col min="14083" max="14083" width="0" style="126" hidden="1" customWidth="1"/>
    <col min="14084" max="14084" width="18" style="126" customWidth="1"/>
    <col min="14085" max="14085" width="17.5546875" style="126" customWidth="1"/>
    <col min="14086" max="14086" width="14.88671875" style="126" customWidth="1"/>
    <col min="14087" max="14088" width="17.88671875" style="126" customWidth="1"/>
    <col min="14089" max="14089" width="16.33203125" style="126" customWidth="1"/>
    <col min="14090" max="14093" width="16.44140625" style="126" customWidth="1"/>
    <col min="14094" max="14336" width="11.33203125" style="126"/>
    <col min="14337" max="14337" width="3.6640625" style="126" customWidth="1"/>
    <col min="14338" max="14338" width="32.6640625" style="126" bestFit="1" customWidth="1"/>
    <col min="14339" max="14339" width="0" style="126" hidden="1" customWidth="1"/>
    <col min="14340" max="14340" width="18" style="126" customWidth="1"/>
    <col min="14341" max="14341" width="17.5546875" style="126" customWidth="1"/>
    <col min="14342" max="14342" width="14.88671875" style="126" customWidth="1"/>
    <col min="14343" max="14344" width="17.88671875" style="126" customWidth="1"/>
    <col min="14345" max="14345" width="16.33203125" style="126" customWidth="1"/>
    <col min="14346" max="14349" width="16.44140625" style="126" customWidth="1"/>
    <col min="14350" max="14592" width="11.33203125" style="126"/>
    <col min="14593" max="14593" width="3.6640625" style="126" customWidth="1"/>
    <col min="14594" max="14594" width="32.6640625" style="126" bestFit="1" customWidth="1"/>
    <col min="14595" max="14595" width="0" style="126" hidden="1" customWidth="1"/>
    <col min="14596" max="14596" width="18" style="126" customWidth="1"/>
    <col min="14597" max="14597" width="17.5546875" style="126" customWidth="1"/>
    <col min="14598" max="14598" width="14.88671875" style="126" customWidth="1"/>
    <col min="14599" max="14600" width="17.88671875" style="126" customWidth="1"/>
    <col min="14601" max="14601" width="16.33203125" style="126" customWidth="1"/>
    <col min="14602" max="14605" width="16.44140625" style="126" customWidth="1"/>
    <col min="14606" max="14848" width="11.33203125" style="126"/>
    <col min="14849" max="14849" width="3.6640625" style="126" customWidth="1"/>
    <col min="14850" max="14850" width="32.6640625" style="126" bestFit="1" customWidth="1"/>
    <col min="14851" max="14851" width="0" style="126" hidden="1" customWidth="1"/>
    <col min="14852" max="14852" width="18" style="126" customWidth="1"/>
    <col min="14853" max="14853" width="17.5546875" style="126" customWidth="1"/>
    <col min="14854" max="14854" width="14.88671875" style="126" customWidth="1"/>
    <col min="14855" max="14856" width="17.88671875" style="126" customWidth="1"/>
    <col min="14857" max="14857" width="16.33203125" style="126" customWidth="1"/>
    <col min="14858" max="14861" width="16.44140625" style="126" customWidth="1"/>
    <col min="14862" max="15104" width="11.33203125" style="126"/>
    <col min="15105" max="15105" width="3.6640625" style="126" customWidth="1"/>
    <col min="15106" max="15106" width="32.6640625" style="126" bestFit="1" customWidth="1"/>
    <col min="15107" max="15107" width="0" style="126" hidden="1" customWidth="1"/>
    <col min="15108" max="15108" width="18" style="126" customWidth="1"/>
    <col min="15109" max="15109" width="17.5546875" style="126" customWidth="1"/>
    <col min="15110" max="15110" width="14.88671875" style="126" customWidth="1"/>
    <col min="15111" max="15112" width="17.88671875" style="126" customWidth="1"/>
    <col min="15113" max="15113" width="16.33203125" style="126" customWidth="1"/>
    <col min="15114" max="15117" width="16.44140625" style="126" customWidth="1"/>
    <col min="15118" max="15360" width="11.33203125" style="126"/>
    <col min="15361" max="15361" width="3.6640625" style="126" customWidth="1"/>
    <col min="15362" max="15362" width="32.6640625" style="126" bestFit="1" customWidth="1"/>
    <col min="15363" max="15363" width="0" style="126" hidden="1" customWidth="1"/>
    <col min="15364" max="15364" width="18" style="126" customWidth="1"/>
    <col min="15365" max="15365" width="17.5546875" style="126" customWidth="1"/>
    <col min="15366" max="15366" width="14.88671875" style="126" customWidth="1"/>
    <col min="15367" max="15368" width="17.88671875" style="126" customWidth="1"/>
    <col min="15369" max="15369" width="16.33203125" style="126" customWidth="1"/>
    <col min="15370" max="15373" width="16.44140625" style="126" customWidth="1"/>
    <col min="15374" max="15616" width="11.33203125" style="126"/>
    <col min="15617" max="15617" width="3.6640625" style="126" customWidth="1"/>
    <col min="15618" max="15618" width="32.6640625" style="126" bestFit="1" customWidth="1"/>
    <col min="15619" max="15619" width="0" style="126" hidden="1" customWidth="1"/>
    <col min="15620" max="15620" width="18" style="126" customWidth="1"/>
    <col min="15621" max="15621" width="17.5546875" style="126" customWidth="1"/>
    <col min="15622" max="15622" width="14.88671875" style="126" customWidth="1"/>
    <col min="15623" max="15624" width="17.88671875" style="126" customWidth="1"/>
    <col min="15625" max="15625" width="16.33203125" style="126" customWidth="1"/>
    <col min="15626" max="15629" width="16.44140625" style="126" customWidth="1"/>
    <col min="15630" max="15872" width="11.33203125" style="126"/>
    <col min="15873" max="15873" width="3.6640625" style="126" customWidth="1"/>
    <col min="15874" max="15874" width="32.6640625" style="126" bestFit="1" customWidth="1"/>
    <col min="15875" max="15875" width="0" style="126" hidden="1" customWidth="1"/>
    <col min="15876" max="15876" width="18" style="126" customWidth="1"/>
    <col min="15877" max="15877" width="17.5546875" style="126" customWidth="1"/>
    <col min="15878" max="15878" width="14.88671875" style="126" customWidth="1"/>
    <col min="15879" max="15880" width="17.88671875" style="126" customWidth="1"/>
    <col min="15881" max="15881" width="16.33203125" style="126" customWidth="1"/>
    <col min="15882" max="15885" width="16.44140625" style="126" customWidth="1"/>
    <col min="15886" max="16128" width="11.33203125" style="126"/>
    <col min="16129" max="16129" width="3.6640625" style="126" customWidth="1"/>
    <col min="16130" max="16130" width="32.6640625" style="126" bestFit="1" customWidth="1"/>
    <col min="16131" max="16131" width="0" style="126" hidden="1" customWidth="1"/>
    <col min="16132" max="16132" width="18" style="126" customWidth="1"/>
    <col min="16133" max="16133" width="17.5546875" style="126" customWidth="1"/>
    <col min="16134" max="16134" width="14.88671875" style="126" customWidth="1"/>
    <col min="16135" max="16136" width="17.88671875" style="126" customWidth="1"/>
    <col min="16137" max="16137" width="16.33203125" style="126" customWidth="1"/>
    <col min="16138" max="16141" width="16.44140625" style="126" customWidth="1"/>
    <col min="16142" max="16384" width="11.33203125" style="126"/>
  </cols>
  <sheetData>
    <row r="2" spans="1:13" x14ac:dyDescent="0.3">
      <c r="B2" s="126" t="s">
        <v>60</v>
      </c>
    </row>
    <row r="4" spans="1:13" ht="25.8" x14ac:dyDescent="0.5">
      <c r="A4" s="239"/>
      <c r="B4" s="240" t="s">
        <v>119</v>
      </c>
      <c r="C4" s="239"/>
      <c r="D4" s="241"/>
      <c r="E4" s="241"/>
    </row>
    <row r="5" spans="1:13" x14ac:dyDescent="0.3">
      <c r="A5" s="239"/>
      <c r="B5" s="239"/>
      <c r="C5" s="239"/>
      <c r="D5" s="241"/>
      <c r="E5" s="241"/>
    </row>
    <row r="6" spans="1:13" x14ac:dyDescent="0.3">
      <c r="A6" s="239"/>
      <c r="B6" s="242"/>
      <c r="C6" s="243">
        <v>2011</v>
      </c>
      <c r="D6" s="244">
        <v>2010</v>
      </c>
      <c r="E6" s="244">
        <v>2011</v>
      </c>
      <c r="F6" s="244">
        <v>2012</v>
      </c>
      <c r="G6" s="244">
        <v>2013</v>
      </c>
      <c r="H6" s="244">
        <v>2014</v>
      </c>
      <c r="I6" s="244">
        <v>2015</v>
      </c>
      <c r="J6" s="244">
        <v>2016</v>
      </c>
      <c r="K6" s="244">
        <v>2017</v>
      </c>
      <c r="L6" s="244">
        <v>2018</v>
      </c>
      <c r="M6" s="244">
        <v>2019</v>
      </c>
    </row>
    <row r="7" spans="1:13" x14ac:dyDescent="0.3">
      <c r="A7" s="239"/>
      <c r="B7" s="245" t="s">
        <v>120</v>
      </c>
      <c r="C7" s="243"/>
      <c r="D7" s="243"/>
      <c r="E7" s="243"/>
      <c r="F7" s="179"/>
      <c r="G7" s="179"/>
      <c r="H7" s="179"/>
      <c r="I7" s="179"/>
      <c r="J7" s="179"/>
      <c r="K7" s="179"/>
      <c r="L7" s="179"/>
      <c r="M7" s="179"/>
    </row>
    <row r="8" spans="1:13" x14ac:dyDescent="0.3">
      <c r="A8" s="239"/>
      <c r="B8" s="242" t="s">
        <v>121</v>
      </c>
      <c r="C8" s="246">
        <v>0</v>
      </c>
      <c r="D8" s="231">
        <v>380.86296940000318</v>
      </c>
      <c r="E8" s="231">
        <v>2198.7128582000068</v>
      </c>
      <c r="F8" s="231">
        <v>6298.0360952000055</v>
      </c>
      <c r="G8" s="231">
        <v>11988.706998758011</v>
      </c>
      <c r="H8" s="231">
        <v>16421.011761214009</v>
      </c>
      <c r="I8" s="231">
        <v>20780.943010046012</v>
      </c>
      <c r="J8" s="231">
        <v>25329.554296426013</v>
      </c>
      <c r="K8" s="231">
        <v>29511.408268166007</v>
      </c>
      <c r="L8" s="231">
        <v>32644.767253481841</v>
      </c>
      <c r="M8" s="231">
        <v>32317.861168528729</v>
      </c>
    </row>
    <row r="9" spans="1:13" x14ac:dyDescent="0.3">
      <c r="A9" s="239"/>
      <c r="B9" s="242" t="s">
        <v>122</v>
      </c>
      <c r="C9" s="246">
        <v>0</v>
      </c>
      <c r="D9" s="231">
        <v>766.23</v>
      </c>
      <c r="E9" s="231">
        <v>4476.28</v>
      </c>
      <c r="F9" s="231">
        <v>13032.12</v>
      </c>
      <c r="G9" s="231">
        <v>24185.64</v>
      </c>
      <c r="H9" s="231">
        <v>34414</v>
      </c>
      <c r="I9" s="231">
        <v>45017.909999999996</v>
      </c>
      <c r="J9" s="231">
        <v>56770.31</v>
      </c>
      <c r="K9" s="231">
        <v>68823.34</v>
      </c>
      <c r="L9" s="231">
        <v>77745.644532393169</v>
      </c>
      <c r="M9" s="231">
        <v>79578.977865726483</v>
      </c>
    </row>
    <row r="10" spans="1:13" x14ac:dyDescent="0.3">
      <c r="A10" s="239"/>
      <c r="B10" s="242" t="s">
        <v>117</v>
      </c>
      <c r="C10" s="246" t="e">
        <f>-#REF!-#REF!</f>
        <v>#REF!</v>
      </c>
      <c r="D10" s="231">
        <v>-2451.8627999999999</v>
      </c>
      <c r="E10" s="231">
        <v>-12604.097775999999</v>
      </c>
      <c r="F10" s="231">
        <v>-25101.448353920001</v>
      </c>
      <c r="G10" s="231">
        <v>-33073.6132856064</v>
      </c>
      <c r="H10" s="231">
        <v>-38279.847822757889</v>
      </c>
      <c r="I10" s="231">
        <v>-48201.341996937255</v>
      </c>
      <c r="J10" s="231">
        <v>-60325.967037182272</v>
      </c>
      <c r="K10" s="231">
        <v>-72003.431274207687</v>
      </c>
      <c r="L10" s="231">
        <v>-81908.847972271076</v>
      </c>
      <c r="M10" s="231">
        <v>-81236.140134489382</v>
      </c>
    </row>
    <row r="11" spans="1:13" x14ac:dyDescent="0.3">
      <c r="A11" s="239"/>
      <c r="B11" s="242" t="s">
        <v>123</v>
      </c>
      <c r="C11" s="234" t="e">
        <f t="shared" ref="C11:I11" si="0">SUM(C8:C10)</f>
        <v>#REF!</v>
      </c>
      <c r="D11" s="234">
        <f t="shared" si="0"/>
        <v>-1304.7698305999966</v>
      </c>
      <c r="E11" s="234">
        <f t="shared" si="0"/>
        <v>-5929.1049177999921</v>
      </c>
      <c r="F11" s="234">
        <f t="shared" si="0"/>
        <v>-5771.2922587199937</v>
      </c>
      <c r="G11" s="234">
        <f t="shared" si="0"/>
        <v>3100.7337131516106</v>
      </c>
      <c r="H11" s="234">
        <f>SUM(H8:H10)</f>
        <v>12555.16393845612</v>
      </c>
      <c r="I11" s="234">
        <f t="shared" si="0"/>
        <v>17597.511013108749</v>
      </c>
      <c r="J11" s="234">
        <f>SUM(J8:J10)</f>
        <v>21773.897259243735</v>
      </c>
      <c r="K11" s="234">
        <f>SUM(K8:K10)</f>
        <v>26331.316993958317</v>
      </c>
      <c r="L11" s="234">
        <f>SUM(L8:L10)</f>
        <v>28481.563813603934</v>
      </c>
      <c r="M11" s="234">
        <f>SUM(M8:M10)</f>
        <v>30660.698899765834</v>
      </c>
    </row>
    <row r="12" spans="1:13" x14ac:dyDescent="0.3">
      <c r="A12" s="239"/>
      <c r="B12" s="242" t="s">
        <v>124</v>
      </c>
      <c r="C12" s="247"/>
      <c r="D12" s="248">
        <v>0.31</v>
      </c>
      <c r="E12" s="248">
        <v>0.28249999999999997</v>
      </c>
      <c r="F12" s="248">
        <v>0.26500000000000001</v>
      </c>
      <c r="G12" s="248">
        <v>0.26500000000000001</v>
      </c>
      <c r="H12" s="248">
        <v>0.26500000000000001</v>
      </c>
      <c r="I12" s="248">
        <v>0.26500000000000001</v>
      </c>
      <c r="J12" s="248">
        <v>0.26500000000000001</v>
      </c>
      <c r="K12" s="248">
        <v>0.26500000000000001</v>
      </c>
      <c r="L12" s="248">
        <v>0.26500000000000001</v>
      </c>
      <c r="M12" s="248">
        <v>0.26500000000000001</v>
      </c>
    </row>
    <row r="13" spans="1:13" x14ac:dyDescent="0.3">
      <c r="A13" s="239"/>
      <c r="B13" s="242" t="s">
        <v>125</v>
      </c>
      <c r="C13" s="234" t="e">
        <f t="shared" ref="C13:I13" si="1">C11*C12</f>
        <v>#REF!</v>
      </c>
      <c r="D13" s="234">
        <f t="shared" si="1"/>
        <v>-404.47864748599892</v>
      </c>
      <c r="E13" s="234">
        <f t="shared" si="1"/>
        <v>-1674.9721392784977</v>
      </c>
      <c r="F13" s="234">
        <f t="shared" si="1"/>
        <v>-1529.3924485607984</v>
      </c>
      <c r="G13" s="234">
        <f t="shared" si="1"/>
        <v>821.69443398517683</v>
      </c>
      <c r="H13" s="234">
        <f>H11*H12</f>
        <v>3327.118443690872</v>
      </c>
      <c r="I13" s="234">
        <f t="shared" si="1"/>
        <v>4663.3404184738192</v>
      </c>
      <c r="J13" s="234">
        <f>J11*J12</f>
        <v>5770.0827736995898</v>
      </c>
      <c r="K13" s="234">
        <f>K11*K12</f>
        <v>6977.7990033989545</v>
      </c>
      <c r="L13" s="234">
        <f>L11*L12</f>
        <v>7547.6144106050433</v>
      </c>
      <c r="M13" s="234">
        <f>M11*M12</f>
        <v>8125.0852084379467</v>
      </c>
    </row>
    <row r="14" spans="1:13" x14ac:dyDescent="0.3">
      <c r="A14" s="239"/>
      <c r="B14" s="242"/>
      <c r="C14" s="242"/>
      <c r="D14" s="242"/>
      <c r="E14" s="249"/>
      <c r="F14" s="249"/>
      <c r="G14" s="249"/>
      <c r="H14" s="249"/>
      <c r="I14" s="249"/>
      <c r="J14" s="250"/>
      <c r="K14" s="250"/>
      <c r="L14" s="250"/>
      <c r="M14" s="250"/>
    </row>
    <row r="15" spans="1:13" x14ac:dyDescent="0.3">
      <c r="A15" s="239"/>
      <c r="B15" s="242"/>
      <c r="C15" s="242"/>
      <c r="D15" s="242"/>
      <c r="E15" s="249"/>
      <c r="F15" s="179"/>
      <c r="G15" s="179"/>
      <c r="H15" s="179"/>
      <c r="I15" s="179"/>
      <c r="J15" s="179"/>
      <c r="K15" s="179"/>
      <c r="L15" s="179"/>
      <c r="M15" s="179"/>
    </row>
    <row r="16" spans="1:13" x14ac:dyDescent="0.3">
      <c r="A16" s="239"/>
      <c r="B16" s="251" t="s">
        <v>126</v>
      </c>
      <c r="C16" s="242"/>
      <c r="D16" s="242"/>
      <c r="E16" s="249"/>
      <c r="F16" s="179"/>
      <c r="G16" s="179"/>
      <c r="H16" s="179"/>
      <c r="I16" s="179"/>
      <c r="J16" s="179"/>
      <c r="K16" s="179"/>
      <c r="L16" s="179"/>
      <c r="M16" s="179"/>
    </row>
    <row r="17" spans="1:13" x14ac:dyDescent="0.3">
      <c r="A17" s="239"/>
      <c r="B17" s="242"/>
      <c r="C17" s="243" t="s">
        <v>127</v>
      </c>
      <c r="D17" s="243" t="s">
        <v>127</v>
      </c>
      <c r="E17" s="243" t="s">
        <v>127</v>
      </c>
      <c r="F17" s="243" t="s">
        <v>127</v>
      </c>
      <c r="G17" s="243" t="s">
        <v>127</v>
      </c>
      <c r="H17" s="243" t="s">
        <v>127</v>
      </c>
      <c r="I17" s="243" t="s">
        <v>127</v>
      </c>
      <c r="J17" s="243" t="s">
        <v>127</v>
      </c>
      <c r="K17" s="243" t="s">
        <v>127</v>
      </c>
      <c r="L17" s="243" t="s">
        <v>127</v>
      </c>
      <c r="M17" s="243" t="s">
        <v>127</v>
      </c>
    </row>
    <row r="18" spans="1:13" x14ac:dyDescent="0.3">
      <c r="A18" s="239"/>
      <c r="B18" s="242" t="s">
        <v>128</v>
      </c>
      <c r="C18" s="231" t="e">
        <f t="shared" ref="C18:I18" si="2">C13</f>
        <v>#REF!</v>
      </c>
      <c r="D18" s="231">
        <f t="shared" si="2"/>
        <v>-404.47864748599892</v>
      </c>
      <c r="E18" s="231">
        <f t="shared" si="2"/>
        <v>-1674.9721392784977</v>
      </c>
      <c r="F18" s="231">
        <f t="shared" si="2"/>
        <v>-1529.3924485607984</v>
      </c>
      <c r="G18" s="231">
        <f t="shared" si="2"/>
        <v>821.69443398517683</v>
      </c>
      <c r="H18" s="231">
        <f>H13</f>
        <v>3327.118443690872</v>
      </c>
      <c r="I18" s="231">
        <f t="shared" si="2"/>
        <v>4663.3404184738192</v>
      </c>
      <c r="J18" s="231">
        <f>J13</f>
        <v>5770.0827736995898</v>
      </c>
      <c r="K18" s="231">
        <f>K13</f>
        <v>6977.7990033989545</v>
      </c>
      <c r="L18" s="231">
        <f>L13</f>
        <v>7547.6144106050433</v>
      </c>
      <c r="M18" s="231">
        <f>M13</f>
        <v>8125.0852084379467</v>
      </c>
    </row>
    <row r="19" spans="1:13" x14ac:dyDescent="0.3">
      <c r="A19" s="239"/>
      <c r="B19" s="242" t="s">
        <v>129</v>
      </c>
      <c r="C19" s="231">
        <v>0</v>
      </c>
      <c r="D19" s="231">
        <v>0</v>
      </c>
      <c r="E19" s="231">
        <v>0</v>
      </c>
      <c r="F19" s="231">
        <v>0</v>
      </c>
      <c r="G19" s="231">
        <v>0</v>
      </c>
      <c r="H19" s="231">
        <v>0</v>
      </c>
      <c r="I19" s="231">
        <v>0</v>
      </c>
      <c r="J19" s="231">
        <v>0</v>
      </c>
      <c r="K19" s="231">
        <v>0</v>
      </c>
      <c r="L19" s="231">
        <v>0</v>
      </c>
      <c r="M19" s="231">
        <v>0</v>
      </c>
    </row>
    <row r="20" spans="1:13" x14ac:dyDescent="0.3">
      <c r="A20" s="239"/>
      <c r="B20" s="242" t="s">
        <v>130</v>
      </c>
      <c r="C20" s="234" t="e">
        <f t="shared" ref="C20:I20" si="3">SUM(C18:C19)</f>
        <v>#REF!</v>
      </c>
      <c r="D20" s="234">
        <f t="shared" si="3"/>
        <v>-404.47864748599892</v>
      </c>
      <c r="E20" s="234">
        <f t="shared" si="3"/>
        <v>-1674.9721392784977</v>
      </c>
      <c r="F20" s="234">
        <f t="shared" si="3"/>
        <v>-1529.3924485607984</v>
      </c>
      <c r="G20" s="234">
        <f t="shared" si="3"/>
        <v>821.69443398517683</v>
      </c>
      <c r="H20" s="234">
        <f>SUM(H18:H19)</f>
        <v>3327.118443690872</v>
      </c>
      <c r="I20" s="234">
        <f t="shared" si="3"/>
        <v>4663.3404184738192</v>
      </c>
      <c r="J20" s="234">
        <f>SUM(J18:J19)</f>
        <v>5770.0827736995898</v>
      </c>
      <c r="K20" s="234">
        <f>SUM(K18:K19)</f>
        <v>6977.7990033989545</v>
      </c>
      <c r="L20" s="234">
        <f>SUM(L18:L19)</f>
        <v>7547.6144106050433</v>
      </c>
      <c r="M20" s="234">
        <f>SUM(M18:M19)</f>
        <v>8125.0852084379467</v>
      </c>
    </row>
    <row r="21" spans="1:13" x14ac:dyDescent="0.3">
      <c r="A21" s="241"/>
      <c r="B21" s="249"/>
      <c r="C21" s="249"/>
      <c r="D21" s="249"/>
      <c r="E21" s="249"/>
      <c r="F21" s="179"/>
      <c r="G21" s="179"/>
      <c r="H21" s="179"/>
      <c r="I21" s="179"/>
      <c r="J21" s="179"/>
      <c r="K21" s="179"/>
      <c r="L21" s="179"/>
      <c r="M21" s="179"/>
    </row>
    <row r="22" spans="1:13" x14ac:dyDescent="0.3">
      <c r="A22" s="241"/>
      <c r="B22" s="249"/>
      <c r="C22" s="243"/>
      <c r="D22" s="243"/>
      <c r="E22" s="243"/>
      <c r="F22" s="179"/>
      <c r="G22" s="179"/>
      <c r="H22" s="179"/>
      <c r="I22" s="179"/>
      <c r="J22" s="179"/>
      <c r="K22" s="179"/>
      <c r="L22" s="179"/>
      <c r="M22" s="179"/>
    </row>
    <row r="23" spans="1:13" x14ac:dyDescent="0.3">
      <c r="A23" s="241"/>
      <c r="B23" s="249"/>
      <c r="C23" s="252"/>
      <c r="D23" s="252"/>
      <c r="E23" s="252"/>
      <c r="F23" s="179"/>
      <c r="G23" s="179"/>
      <c r="H23" s="179"/>
      <c r="I23" s="179"/>
      <c r="J23" s="179"/>
      <c r="K23" s="179"/>
      <c r="L23" s="179"/>
      <c r="M23" s="179"/>
    </row>
    <row r="24" spans="1:13" x14ac:dyDescent="0.3">
      <c r="A24" s="241"/>
      <c r="B24" s="249"/>
      <c r="C24" s="243">
        <v>2011</v>
      </c>
      <c r="D24" s="244">
        <v>2010</v>
      </c>
      <c r="E24" s="244">
        <v>2011</v>
      </c>
      <c r="F24" s="244">
        <v>2012</v>
      </c>
      <c r="G24" s="244">
        <v>2013</v>
      </c>
      <c r="H24" s="244">
        <v>2014</v>
      </c>
      <c r="I24" s="244">
        <v>2015</v>
      </c>
      <c r="J24" s="244">
        <v>2016</v>
      </c>
      <c r="K24" s="244">
        <v>2017</v>
      </c>
      <c r="L24" s="244">
        <v>2018</v>
      </c>
      <c r="M24" s="244">
        <v>2019</v>
      </c>
    </row>
    <row r="25" spans="1:13" x14ac:dyDescent="0.3">
      <c r="A25" s="241"/>
      <c r="B25" s="249"/>
      <c r="C25" s="253" t="s">
        <v>131</v>
      </c>
      <c r="D25" s="253" t="s">
        <v>131</v>
      </c>
      <c r="E25" s="253" t="s">
        <v>131</v>
      </c>
      <c r="F25" s="253" t="s">
        <v>131</v>
      </c>
      <c r="G25" s="253" t="s">
        <v>131</v>
      </c>
      <c r="H25" s="253" t="s">
        <v>131</v>
      </c>
      <c r="I25" s="253" t="s">
        <v>131</v>
      </c>
      <c r="J25" s="253" t="s">
        <v>131</v>
      </c>
      <c r="K25" s="253" t="s">
        <v>131</v>
      </c>
      <c r="L25" s="253" t="s">
        <v>131</v>
      </c>
      <c r="M25" s="253" t="s">
        <v>131</v>
      </c>
    </row>
    <row r="26" spans="1:13" x14ac:dyDescent="0.3">
      <c r="A26" s="241"/>
      <c r="B26" s="242" t="s">
        <v>128</v>
      </c>
      <c r="C26" s="231" t="e">
        <f t="shared" ref="C26:I26" si="4">C18/(1-C12)</f>
        <v>#REF!</v>
      </c>
      <c r="D26" s="231">
        <f t="shared" si="4"/>
        <v>-586.20093838550576</v>
      </c>
      <c r="E26" s="231">
        <f t="shared" si="4"/>
        <v>-2334.4559432452929</v>
      </c>
      <c r="F26" s="231">
        <f t="shared" si="4"/>
        <v>-2080.8060524636712</v>
      </c>
      <c r="G26" s="231">
        <f t="shared" si="4"/>
        <v>1117.9516108641863</v>
      </c>
      <c r="H26" s="231">
        <f>H18/(1-H12)</f>
        <v>4526.6917601236355</v>
      </c>
      <c r="I26" s="231">
        <f t="shared" si="4"/>
        <v>6344.6808414609786</v>
      </c>
      <c r="J26" s="231">
        <f>J18/(1-J12)</f>
        <v>7850.4527533327755</v>
      </c>
      <c r="K26" s="231">
        <f>K18/(1-K12)</f>
        <v>9493.6040862570808</v>
      </c>
      <c r="L26" s="231">
        <f>L18/(1-L12)</f>
        <v>10268.863143680332</v>
      </c>
      <c r="M26" s="231">
        <f>M18/(1-M12)</f>
        <v>11054.53769855503</v>
      </c>
    </row>
    <row r="27" spans="1:13" x14ac:dyDescent="0.3">
      <c r="A27" s="241"/>
      <c r="B27" s="242" t="s">
        <v>129</v>
      </c>
      <c r="C27" s="254">
        <f t="shared" ref="C27:I27" si="5">C19</f>
        <v>0</v>
      </c>
      <c r="D27" s="254">
        <f t="shared" si="5"/>
        <v>0</v>
      </c>
      <c r="E27" s="254">
        <f t="shared" si="5"/>
        <v>0</v>
      </c>
      <c r="F27" s="254">
        <f t="shared" si="5"/>
        <v>0</v>
      </c>
      <c r="G27" s="254">
        <f t="shared" si="5"/>
        <v>0</v>
      </c>
      <c r="H27" s="254">
        <f>H19</f>
        <v>0</v>
      </c>
      <c r="I27" s="254">
        <f t="shared" si="5"/>
        <v>0</v>
      </c>
      <c r="J27" s="254">
        <f>J19</f>
        <v>0</v>
      </c>
      <c r="K27" s="254">
        <f>K19</f>
        <v>0</v>
      </c>
      <c r="L27" s="254">
        <f>L19</f>
        <v>0</v>
      </c>
      <c r="M27" s="254">
        <f>M19</f>
        <v>0</v>
      </c>
    </row>
    <row r="28" spans="1:13" x14ac:dyDescent="0.3">
      <c r="A28" s="241"/>
      <c r="B28" s="242" t="s">
        <v>130</v>
      </c>
      <c r="C28" s="255" t="e">
        <f t="shared" ref="C28:I28" si="6">SUM(C26:C27)</f>
        <v>#REF!</v>
      </c>
      <c r="D28" s="256">
        <f t="shared" si="6"/>
        <v>-586.20093838550576</v>
      </c>
      <c r="E28" s="256">
        <f t="shared" si="6"/>
        <v>-2334.4559432452929</v>
      </c>
      <c r="F28" s="256">
        <f t="shared" si="6"/>
        <v>-2080.8060524636712</v>
      </c>
      <c r="G28" s="256">
        <f t="shared" si="6"/>
        <v>1117.9516108641863</v>
      </c>
      <c r="H28" s="256">
        <f>SUM(H26:H27)</f>
        <v>4526.6917601236355</v>
      </c>
      <c r="I28" s="256">
        <f t="shared" si="6"/>
        <v>6344.6808414609786</v>
      </c>
      <c r="J28" s="256">
        <f>SUM(J26:J27)</f>
        <v>7850.4527533327755</v>
      </c>
      <c r="K28" s="256">
        <f>SUM(K26:K27)</f>
        <v>9493.6040862570808</v>
      </c>
      <c r="L28" s="256">
        <f>SUM(L26:L27)</f>
        <v>10268.863143680332</v>
      </c>
      <c r="M28" s="256">
        <f>SUM(M26:M27)</f>
        <v>11054.53769855503</v>
      </c>
    </row>
    <row r="29" spans="1:13" x14ac:dyDescent="0.3">
      <c r="B29" s="179"/>
      <c r="C29" s="179"/>
      <c r="D29" s="179"/>
      <c r="E29" s="179"/>
      <c r="F29" s="179"/>
      <c r="G29" s="179"/>
      <c r="H29" s="179"/>
      <c r="I29" s="179"/>
      <c r="J29" s="179"/>
      <c r="K29" s="257"/>
      <c r="L29" s="257"/>
      <c r="M29" s="257"/>
    </row>
    <row r="30" spans="1:13" x14ac:dyDescent="0.3">
      <c r="B30" s="179"/>
      <c r="C30" s="179"/>
      <c r="D30" s="179"/>
      <c r="E30" s="179"/>
      <c r="F30" s="179"/>
      <c r="G30" s="179"/>
      <c r="H30" s="179"/>
      <c r="I30" s="179"/>
      <c r="J30" s="179"/>
      <c r="K30" s="179"/>
      <c r="L30" s="179"/>
      <c r="M30" s="179"/>
    </row>
    <row r="31" spans="1:13" x14ac:dyDescent="0.3">
      <c r="B31" s="179"/>
      <c r="C31" s="179"/>
      <c r="D31" s="179"/>
      <c r="E31" s="179"/>
      <c r="F31" s="179"/>
      <c r="G31" s="179"/>
      <c r="H31" s="179"/>
      <c r="I31" s="179"/>
      <c r="J31" s="179"/>
      <c r="K31" s="179"/>
      <c r="L31" s="179"/>
      <c r="M31" s="179"/>
    </row>
    <row r="32" spans="1:13" x14ac:dyDescent="0.3">
      <c r="B32" s="179"/>
      <c r="C32" s="179"/>
      <c r="D32" s="179"/>
      <c r="E32" s="179"/>
      <c r="F32" s="179"/>
      <c r="G32" s="179"/>
      <c r="H32" s="179"/>
      <c r="I32" s="179"/>
      <c r="J32" s="179"/>
      <c r="K32" s="179"/>
      <c r="L32" s="179"/>
      <c r="M32" s="179"/>
    </row>
    <row r="33" spans="2:13" x14ac:dyDescent="0.3">
      <c r="B33" s="179"/>
      <c r="C33" s="179"/>
      <c r="D33" s="179"/>
      <c r="E33" s="179"/>
      <c r="F33" s="179"/>
      <c r="G33" s="179"/>
      <c r="H33" s="179"/>
      <c r="I33" s="179"/>
      <c r="J33" s="179"/>
      <c r="K33" s="179"/>
      <c r="L33" s="179"/>
      <c r="M33" s="179"/>
    </row>
    <row r="34" spans="2:13" x14ac:dyDescent="0.3">
      <c r="B34" s="179"/>
      <c r="C34" s="179"/>
      <c r="D34" s="179"/>
      <c r="E34" s="179"/>
      <c r="F34" s="179"/>
      <c r="G34" s="179"/>
      <c r="H34" s="179"/>
      <c r="I34" s="179"/>
      <c r="J34" s="179"/>
      <c r="K34" s="179"/>
      <c r="L34" s="179"/>
      <c r="M34" s="179"/>
    </row>
    <row r="35" spans="2:13" x14ac:dyDescent="0.3">
      <c r="B35" s="179"/>
      <c r="C35" s="179"/>
      <c r="D35" s="179"/>
      <c r="E35" s="179"/>
      <c r="F35" s="179"/>
      <c r="G35" s="179"/>
      <c r="H35" s="179"/>
      <c r="I35" s="179"/>
      <c r="J35" s="179"/>
      <c r="K35" s="179"/>
      <c r="L35" s="179"/>
      <c r="M35" s="17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2019 Price Cap IR Enersource RZ</vt:lpstr>
      <vt:lpstr>Avg NFA</vt:lpstr>
      <vt:lpstr>CCA</vt:lpstr>
      <vt:lpstr>PILs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Cheng</dc:creator>
  <cp:lastModifiedBy>Angela Yan</cp:lastModifiedBy>
  <dcterms:created xsi:type="dcterms:W3CDTF">2018-05-23T20:10:03Z</dcterms:created>
  <dcterms:modified xsi:type="dcterms:W3CDTF">2018-06-21T20:51:27Z</dcterms:modified>
</cp:coreProperties>
</file>