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3250" windowHeight="10185"/>
  </bookViews>
  <sheets>
    <sheet name="PART A &amp; B" sheetId="1" r:id="rId1"/>
    <sheet name="PART C" sheetId="2" r:id="rId2"/>
  </sheets>
  <calcPr calcId="145621"/>
</workbook>
</file>

<file path=xl/calcChain.xml><?xml version="1.0" encoding="utf-8"?>
<calcChain xmlns="http://schemas.openxmlformats.org/spreadsheetml/2006/main">
  <c r="H24" i="2" l="1"/>
  <c r="H9" i="2"/>
  <c r="E9" i="2"/>
  <c r="G9" i="2"/>
  <c r="O33" i="1" l="1"/>
  <c r="O32" i="1"/>
  <c r="O34" i="1"/>
  <c r="O31" i="1"/>
  <c r="D25" i="2"/>
  <c r="D24" i="2"/>
  <c r="D23" i="2"/>
  <c r="D22" i="2"/>
  <c r="P33" i="1" l="1"/>
  <c r="T33" i="1" s="1"/>
  <c r="G24" i="2" l="1"/>
  <c r="F24" i="2"/>
  <c r="E24" i="2"/>
  <c r="F9" i="2"/>
  <c r="R32" i="1" l="1"/>
  <c r="R34" i="1"/>
  <c r="R31" i="1"/>
  <c r="P34" i="1"/>
  <c r="T34" i="1" s="1"/>
  <c r="P32" i="1"/>
  <c r="T32" i="1" s="1"/>
  <c r="P31" i="1"/>
  <c r="T31" i="1" s="1"/>
  <c r="F25" i="2" l="1"/>
  <c r="F10" i="2"/>
  <c r="E25" i="2"/>
  <c r="E10" i="2"/>
  <c r="H25" i="2"/>
  <c r="H10" i="2"/>
  <c r="G25" i="2"/>
  <c r="G10" i="2"/>
  <c r="P15" i="1"/>
  <c r="R15" i="1" s="1"/>
  <c r="P14" i="1"/>
  <c r="R14" i="1" s="1"/>
  <c r="D10" i="2"/>
  <c r="D9" i="2"/>
  <c r="D8" i="2"/>
  <c r="D7" i="2"/>
  <c r="O26" i="1"/>
  <c r="P26" i="1" s="1"/>
  <c r="O25" i="1"/>
  <c r="P25" i="1" s="1"/>
  <c r="O23" i="1"/>
  <c r="P23" i="1" s="1"/>
  <c r="O24" i="1"/>
  <c r="P24" i="1" s="1"/>
  <c r="P16" i="1"/>
  <c r="R16" i="1" s="1"/>
  <c r="P17" i="1"/>
  <c r="R17" i="1" s="1"/>
  <c r="P6" i="1"/>
  <c r="P7" i="1"/>
  <c r="P8" i="1"/>
  <c r="P5" i="1"/>
  <c r="C8" i="1"/>
  <c r="B8" i="1"/>
  <c r="G23" i="1" s="1"/>
  <c r="C8" i="2" s="1"/>
  <c r="H24" i="1" l="1"/>
  <c r="C24" i="2" s="1"/>
  <c r="F22" i="2"/>
  <c r="F7" i="2"/>
  <c r="F23" i="2"/>
  <c r="F8" i="2"/>
  <c r="E22" i="2"/>
  <c r="E7" i="2"/>
  <c r="H8" i="2"/>
  <c r="H23" i="2"/>
  <c r="H7" i="2"/>
  <c r="H22" i="2"/>
  <c r="G23" i="2"/>
  <c r="G8" i="2"/>
  <c r="G22" i="2"/>
  <c r="G7" i="2"/>
  <c r="E23" i="2"/>
  <c r="E8" i="2"/>
  <c r="E12" i="2" s="1"/>
  <c r="H25" i="1"/>
  <c r="C25" i="2" s="1"/>
  <c r="G22" i="1"/>
  <c r="C7" i="2" s="1"/>
  <c r="G24" i="1"/>
  <c r="C9" i="2" s="1"/>
  <c r="G25" i="1"/>
  <c r="C10" i="2" s="1"/>
  <c r="H22" i="1"/>
  <c r="C22" i="2" s="1"/>
  <c r="H23" i="1"/>
  <c r="C23" i="2" s="1"/>
  <c r="G12" i="2" l="1"/>
  <c r="G26" i="2"/>
  <c r="H11" i="2"/>
  <c r="E26" i="2"/>
  <c r="F26" i="2"/>
  <c r="G11" i="2"/>
  <c r="F12" i="2"/>
  <c r="E11" i="2"/>
  <c r="E27" i="2"/>
  <c r="H12" i="2"/>
  <c r="G27" i="2"/>
  <c r="F11" i="2"/>
  <c r="F27" i="2"/>
  <c r="H26" i="2"/>
  <c r="H27" i="2"/>
</calcChain>
</file>

<file path=xl/sharedStrings.xml><?xml version="1.0" encoding="utf-8"?>
<sst xmlns="http://schemas.openxmlformats.org/spreadsheetml/2006/main" count="157" uniqueCount="86">
  <si>
    <t>Excluding Loss of Supply (LoS) and Force Majeure (FM)</t>
  </si>
  <si>
    <t>SAIDI</t>
  </si>
  <si>
    <t>SAIFI</t>
  </si>
  <si>
    <t>Table 2 - Interruption Statistics, Poles</t>
  </si>
  <si>
    <t>YEAR</t>
  </si>
  <si>
    <t>2013</t>
  </si>
  <si>
    <t>2014</t>
  </si>
  <si>
    <t>2015</t>
  </si>
  <si>
    <t>2016</t>
  </si>
  <si>
    <t>Year</t>
  </si>
  <si>
    <t>2013-2016 Avg.</t>
  </si>
  <si>
    <t>SADI</t>
  </si>
  <si>
    <t>Table 3 - Interruption Statistics, Stations</t>
  </si>
  <si>
    <t>Table 4 - Interruption Statistics, Other Line Components</t>
  </si>
  <si>
    <t>Poles</t>
  </si>
  <si>
    <t>Stations</t>
  </si>
  <si>
    <t>Other Line Components</t>
  </si>
  <si>
    <t>Vegetation</t>
  </si>
  <si>
    <t>COMPONENT</t>
  </si>
  <si>
    <t xml:space="preserve">Table 1 - SAIDI &amp; SAIFI Corporate Results </t>
  </si>
  <si>
    <r>
      <t>SAIDI</t>
    </r>
    <r>
      <rPr>
        <b/>
        <vertAlign val="superscript"/>
        <sz val="11"/>
        <color theme="1"/>
        <rFont val="Times New Roman"/>
        <family val="1"/>
      </rPr>
      <t>1</t>
    </r>
    <r>
      <rPr>
        <b/>
        <sz val="11"/>
        <color theme="1"/>
        <rFont val="Times New Roman"/>
        <family val="1"/>
      </rPr>
      <t>:</t>
    </r>
  </si>
  <si>
    <t>Average Number of Hours a Customer is Interrupted</t>
  </si>
  <si>
    <t>Assumptions</t>
  </si>
  <si>
    <r>
      <t>Forecasted Impact on SAIDI by 2022</t>
    </r>
    <r>
      <rPr>
        <b/>
        <vertAlign val="superscript"/>
        <sz val="11"/>
        <color theme="1"/>
        <rFont val="Times New Roman"/>
        <family val="1"/>
      </rPr>
      <t>2</t>
    </r>
  </si>
  <si>
    <t>Failure Rate/Impact</t>
  </si>
  <si>
    <t>Contribution to SAIDI</t>
  </si>
  <si>
    <t>SAIDI Contribution     (based on 2013-16)</t>
  </si>
  <si>
    <t>●    0.1k outages/year
●    0.9k customers/outage
●    3 hours/outage</t>
  </si>
  <si>
    <t>Estimated Impact to SAIDI</t>
  </si>
  <si>
    <t>Forecasted SAIDI (hours)</t>
  </si>
  <si>
    <t>1-Excludes force majure and loss of supply event</t>
  </si>
  <si>
    <r>
      <t>SAIFI</t>
    </r>
    <r>
      <rPr>
        <b/>
        <vertAlign val="superscript"/>
        <sz val="11"/>
        <color theme="1"/>
        <rFont val="Times New Roman"/>
        <family val="1"/>
      </rPr>
      <t>1</t>
    </r>
    <r>
      <rPr>
        <b/>
        <sz val="11"/>
        <color theme="1"/>
        <rFont val="Times New Roman"/>
        <family val="1"/>
      </rPr>
      <t>:</t>
    </r>
  </si>
  <si>
    <t>Average Number of Times a Customer is Interrupted</t>
  </si>
  <si>
    <r>
      <t>Forecasted Impact on SAIFI by 2022</t>
    </r>
    <r>
      <rPr>
        <b/>
        <vertAlign val="superscript"/>
        <sz val="11"/>
        <color theme="1"/>
        <rFont val="Times New Roman"/>
        <family val="1"/>
      </rPr>
      <t>2</t>
    </r>
  </si>
  <si>
    <t>Contribution to SAIFI</t>
  </si>
  <si>
    <t>SAIFI Contribution     (based on 2013-16)</t>
  </si>
  <si>
    <t>Current</t>
  </si>
  <si>
    <t>Plan A</t>
  </si>
  <si>
    <t>Plan B</t>
  </si>
  <si>
    <t>Plan C</t>
  </si>
  <si>
    <t>Plan B-Modified</t>
  </si>
  <si>
    <t>Table 6 - Contribution to Table 1 by Component (Tables 2-5)</t>
  </si>
  <si>
    <t>OPTION</t>
  </si>
  <si>
    <t>Wood Poles in Need of Replacement (,000s)</t>
  </si>
  <si>
    <t>Relative Change in Fleet Condition by Option</t>
  </si>
  <si>
    <t>Stations in Poor Condition</t>
  </si>
  <si>
    <t>Table 7 - Relative Change in Fleet Condition, Poles</t>
  </si>
  <si>
    <t>Table 8 - Relative Change in Fleet Condition, Stations</t>
  </si>
  <si>
    <t>Table 9 - Relative Change in Fleet Condition, Other Line Components</t>
  </si>
  <si>
    <t>Other Line Components Defects (,000s)</t>
  </si>
  <si>
    <t>Table 10 - Relative Change in Condition, Vegetation Management</t>
  </si>
  <si>
    <t>2013-2016 SAIDI CONTRIBUTION</t>
  </si>
  <si>
    <t>2013-2016 SAIFI CONTRIBUTION</t>
  </si>
  <si>
    <t>PART B</t>
  </si>
  <si>
    <t>RoW Maintenance, Low/Med. Priority (km)</t>
  </si>
  <si>
    <t>PART C</t>
  </si>
  <si>
    <r>
      <t>Plan B-Modified</t>
    </r>
    <r>
      <rPr>
        <b/>
        <vertAlign val="superscript"/>
        <sz val="11"/>
        <color theme="1"/>
        <rFont val="Times New Roman"/>
        <family val="1"/>
      </rPr>
      <t>3</t>
    </r>
  </si>
  <si>
    <t>2-These columns reflect the forecasted impact on SAIDI by the end of 2022. Estimated performance improvement is expressed as a positive value;</t>
  </si>
  <si>
    <t xml:space="preserve">    performance deterioration is expressed as a negative value </t>
  </si>
  <si>
    <t>These forecasted impact do not include changes based on the new vegetation management strategy as the data set is incompatible.</t>
  </si>
  <si>
    <t>●    7k outages/year
●    0.1k customers/outage
●    3 hours/outage</t>
  </si>
  <si>
    <t>●    7k outages/year</t>
  </si>
  <si>
    <t>●    0.3k outages/year
●    0.4k customers/outage
●    5 hours/outage</t>
  </si>
  <si>
    <t>Relative Change in Reliability Impact</t>
  </si>
  <si>
    <t>Reduction in Low/Med. Priority RoW (km)</t>
  </si>
  <si>
    <t>Improvement in High Priority RoW</t>
  </si>
  <si>
    <t>JT 3.10 - Reliability Impact*</t>
  </si>
  <si>
    <t>PART A</t>
  </si>
  <si>
    <t>Estimated Impact to SAIFI</t>
  </si>
  <si>
    <t>Forecasted SAIDI (instances)</t>
  </si>
  <si>
    <t>Relative Change in Fleet Condition by Option*</t>
  </si>
  <si>
    <t>*From I-29-Staff-164, b), i., the net change in fleet level condition is then assumed to reflect a potential improvement or deterioration in reliability.</t>
  </si>
  <si>
    <t>Table 11 - SAIDI</t>
  </si>
  <si>
    <t>Table 12 - SAIFI</t>
  </si>
  <si>
    <t>Avg. 2013-16: 7.43 hours/year</t>
  </si>
  <si>
    <t>Avg. 2013-16: 2.58 outages/year</t>
  </si>
  <si>
    <t>JT 3.10 - % of Station-caused Outages at Poor-Condition Stations</t>
  </si>
  <si>
    <t>Combined Relative Change in Reliability Impact</t>
  </si>
  <si>
    <t>Impact to Reliability**</t>
  </si>
  <si>
    <t>**Based on vegetation management feeder model impact on reliability</t>
  </si>
  <si>
    <t>*The net change is then assumed to reflect a potential improvement or deterioration in reliability.</t>
  </si>
  <si>
    <t>Relative Change in RoW Maintenance Low/Med by Option*</t>
  </si>
  <si>
    <t>From Part B, Tables 7, 8, 9, 10 (color-coded)</t>
  </si>
  <si>
    <t>To Part C, Tables 11 &amp; 12 (color-coded)</t>
  </si>
  <si>
    <t>Table 5 - Interruptions Statistics, Vegetation</t>
  </si>
  <si>
    <t>*As Shown in Tables 52 and 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</si>
</sst>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2" borderId="0" xfId="0" applyFill="1"/>
    <xf numFmtId="0" fontId="9" fillId="2" borderId="0" xfId="0" applyFont="1" applyFill="1"/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3" fontId="0" fillId="2" borderId="1" xfId="1" applyNumberFormat="1" applyFont="1" applyFill="1" applyBorder="1"/>
    <xf numFmtId="0" fontId="4" fillId="2" borderId="1" xfId="0" applyFont="1" applyFill="1" applyBorder="1" applyAlignment="1">
      <alignment horizontal="center" wrapText="1"/>
    </xf>
    <xf numFmtId="165" fontId="0" fillId="2" borderId="1" xfId="2" applyNumberFormat="1" applyFont="1" applyFill="1" applyBorder="1"/>
    <xf numFmtId="166" fontId="0" fillId="2" borderId="1" xfId="1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43" fontId="2" fillId="3" borderId="1" xfId="1" applyNumberFormat="1" applyFont="1" applyFill="1" applyBorder="1"/>
    <xf numFmtId="9" fontId="2" fillId="3" borderId="1" xfId="2" applyFont="1" applyFill="1" applyBorder="1"/>
    <xf numFmtId="0" fontId="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wrapText="1"/>
    </xf>
    <xf numFmtId="0" fontId="10" fillId="2" borderId="0" xfId="0" applyFont="1" applyFill="1"/>
    <xf numFmtId="9" fontId="2" fillId="2" borderId="0" xfId="2" applyFont="1" applyFill="1" applyBorder="1"/>
    <xf numFmtId="166" fontId="0" fillId="2" borderId="0" xfId="1" applyNumberFormat="1" applyFont="1" applyFill="1" applyBorder="1" applyAlignment="1">
      <alignment horizontal="right"/>
    </xf>
    <xf numFmtId="165" fontId="0" fillId="2" borderId="0" xfId="2" applyNumberFormat="1" applyFont="1" applyFill="1" applyBorder="1"/>
    <xf numFmtId="49" fontId="2" fillId="2" borderId="1" xfId="0" applyNumberFormat="1" applyFont="1" applyFill="1" applyBorder="1" applyAlignment="1">
      <alignment horizontal="center"/>
    </xf>
    <xf numFmtId="0" fontId="0" fillId="0" borderId="0" xfId="0"/>
    <xf numFmtId="0" fontId="0" fillId="0" borderId="0" xfId="0" applyFill="1"/>
    <xf numFmtId="0" fontId="0" fillId="2" borderId="0" xfId="0" applyFill="1"/>
    <xf numFmtId="0" fontId="0" fillId="2" borderId="0" xfId="0" applyFill="1" applyAlignment="1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9" fontId="7" fillId="2" borderId="1" xfId="2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/>
    </xf>
    <xf numFmtId="43" fontId="0" fillId="2" borderId="1" xfId="1" quotePrefix="1" applyFont="1" applyFill="1" applyBorder="1"/>
    <xf numFmtId="164" fontId="7" fillId="2" borderId="1" xfId="1" applyNumberFormat="1" applyFont="1" applyFill="1" applyBorder="1" applyAlignment="1">
      <alignment horizontal="center" vertical="center"/>
    </xf>
    <xf numFmtId="0" fontId="0" fillId="2" borderId="0" xfId="0" applyFill="1" applyBorder="1"/>
    <xf numFmtId="166" fontId="0" fillId="2" borderId="0" xfId="1" applyNumberFormat="1" applyFont="1" applyFill="1" applyBorder="1"/>
    <xf numFmtId="9" fontId="0" fillId="2" borderId="0" xfId="2" applyFont="1" applyFill="1" applyBorder="1"/>
    <xf numFmtId="43" fontId="0" fillId="2" borderId="1" xfId="1" applyFont="1" applyFill="1" applyBorder="1"/>
    <xf numFmtId="43" fontId="0" fillId="2" borderId="0" xfId="0" applyNumberFormat="1" applyFill="1"/>
    <xf numFmtId="0" fontId="2" fillId="2" borderId="0" xfId="0" applyFont="1" applyFill="1" applyBorder="1"/>
    <xf numFmtId="165" fontId="0" fillId="2" borderId="0" xfId="0" applyNumberFormat="1" applyFill="1"/>
    <xf numFmtId="9" fontId="0" fillId="2" borderId="1" xfId="2" applyFont="1" applyFill="1" applyBorder="1"/>
    <xf numFmtId="166" fontId="0" fillId="2" borderId="1" xfId="1" applyNumberFormat="1" applyFont="1" applyFill="1" applyBorder="1"/>
    <xf numFmtId="166" fontId="0" fillId="2" borderId="1" xfId="2" applyNumberFormat="1" applyFont="1" applyFill="1" applyBorder="1"/>
    <xf numFmtId="0" fontId="8" fillId="2" borderId="0" xfId="0" applyFont="1" applyFill="1"/>
    <xf numFmtId="0" fontId="8" fillId="2" borderId="0" xfId="0" applyFont="1" applyFill="1" applyBorder="1" applyAlignment="1">
      <alignment horizontal="center"/>
    </xf>
    <xf numFmtId="9" fontId="0" fillId="2" borderId="0" xfId="2" applyFont="1" applyFill="1"/>
    <xf numFmtId="9" fontId="7" fillId="3" borderId="1" xfId="2" applyNumberFormat="1" applyFont="1" applyFill="1" applyBorder="1" applyAlignment="1">
      <alignment horizontal="center" vertical="center"/>
    </xf>
    <xf numFmtId="164" fontId="7" fillId="3" borderId="1" xfId="2" applyNumberFormat="1" applyFont="1" applyFill="1" applyBorder="1" applyAlignment="1">
      <alignment horizontal="center" vertical="center"/>
    </xf>
    <xf numFmtId="165" fontId="0" fillId="5" borderId="1" xfId="2" applyNumberFormat="1" applyFont="1" applyFill="1" applyBorder="1"/>
    <xf numFmtId="9" fontId="7" fillId="5" borderId="1" xfId="2" applyFont="1" applyFill="1" applyBorder="1" applyAlignment="1">
      <alignment horizontal="center" vertical="center"/>
    </xf>
    <xf numFmtId="43" fontId="0" fillId="4" borderId="1" xfId="1" applyFont="1" applyFill="1" applyBorder="1"/>
    <xf numFmtId="165" fontId="0" fillId="4" borderId="1" xfId="0" applyNumberFormat="1" applyFill="1" applyBorder="1"/>
    <xf numFmtId="9" fontId="11" fillId="4" borderId="1" xfId="2" applyFont="1" applyFill="1" applyBorder="1" applyAlignment="1">
      <alignment horizontal="center" vertical="center"/>
    </xf>
    <xf numFmtId="0" fontId="0" fillId="6" borderId="1" xfId="0" applyFill="1" applyBorder="1"/>
    <xf numFmtId="165" fontId="0" fillId="6" borderId="1" xfId="2" applyNumberFormat="1" applyFont="1" applyFill="1" applyBorder="1"/>
    <xf numFmtId="9" fontId="11" fillId="6" borderId="1" xfId="2" applyFont="1" applyFill="1" applyBorder="1" applyAlignment="1">
      <alignment horizontal="center" vertical="center"/>
    </xf>
    <xf numFmtId="9" fontId="0" fillId="7" borderId="1" xfId="2" applyFont="1" applyFill="1" applyBorder="1"/>
    <xf numFmtId="9" fontId="11" fillId="7" borderId="1" xfId="2" applyFont="1" applyFill="1" applyBorder="1" applyAlignment="1">
      <alignment horizontal="center" vertical="center"/>
    </xf>
    <xf numFmtId="9" fontId="11" fillId="7" borderId="1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/>
    </xf>
    <xf numFmtId="9" fontId="2" fillId="2" borderId="0" xfId="2" applyFont="1" applyFill="1" applyBorder="1" applyAlignment="1">
      <alignment horizontal="left" vertical="center"/>
    </xf>
    <xf numFmtId="9" fontId="2" fillId="2" borderId="6" xfId="2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</cellXfs>
  <cellStyles count="5">
    <cellStyle name="Comma" xfId="1" builtinId="3"/>
    <cellStyle name="Comma 2" xfId="4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33619</xdr:colOff>
      <xdr:row>2</xdr:row>
      <xdr:rowOff>0</xdr:rowOff>
    </xdr:from>
    <xdr:to>
      <xdr:col>4</xdr:col>
      <xdr:colOff>515470</xdr:colOff>
      <xdr:row>42</xdr:row>
      <xdr:rowOff>0</xdr:rowOff>
    </xdr:to>
    <xdr:sp macro="" textlink="">
      <xdr:nvSpPr>
        <xdr:cNvPr id="2" name="Right Brace 1"/>
        <xdr:cNvSpPr/>
      </xdr:nvSpPr>
      <xdr:spPr>
        <a:xfrm>
          <a:off x="3451413" y="470647"/>
          <a:ext cx="1086969" cy="8751794"/>
        </a:xfrm>
        <a:prstGeom prst="rightBrace">
          <a:avLst>
            <a:gd name="adj1" fmla="val 8333"/>
            <a:gd name="adj2" fmla="val 54752"/>
          </a:avLst>
        </a:prstGeom>
        <a:ln w="19050">
          <a:solidFill>
            <a:schemeClr val="accent6"/>
          </a:solidFill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29136</xdr:colOff>
      <xdr:row>21</xdr:row>
      <xdr:rowOff>11206</xdr:rowOff>
    </xdr:from>
    <xdr:to>
      <xdr:col>8</xdr:col>
      <xdr:colOff>593911</xdr:colOff>
      <xdr:row>25</xdr:row>
      <xdr:rowOff>0</xdr:rowOff>
    </xdr:to>
    <xdr:sp macro="" textlink="">
      <xdr:nvSpPr>
        <xdr:cNvPr id="3" name="Right Brace 2"/>
        <xdr:cNvSpPr/>
      </xdr:nvSpPr>
      <xdr:spPr>
        <a:xfrm>
          <a:off x="8074960" y="5031441"/>
          <a:ext cx="564775" cy="750794"/>
        </a:xfrm>
        <a:prstGeom prst="rightBrace">
          <a:avLst>
            <a:gd name="adj1" fmla="val 8333"/>
            <a:gd name="adj2" fmla="val 48811"/>
          </a:avLst>
        </a:prstGeom>
        <a:ln w="19050">
          <a:solidFill>
            <a:schemeClr val="accent6"/>
          </a:solidFill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6</xdr:row>
      <xdr:rowOff>0</xdr:rowOff>
    </xdr:from>
    <xdr:to>
      <xdr:col>8</xdr:col>
      <xdr:colOff>564775</xdr:colOff>
      <xdr:row>10</xdr:row>
      <xdr:rowOff>0</xdr:rowOff>
    </xdr:to>
    <xdr:sp macro="" textlink="">
      <xdr:nvSpPr>
        <xdr:cNvPr id="2" name="Right Brace 1"/>
        <xdr:cNvSpPr/>
      </xdr:nvSpPr>
      <xdr:spPr>
        <a:xfrm>
          <a:off x="8650941" y="1792941"/>
          <a:ext cx="564775" cy="1905000"/>
        </a:xfrm>
        <a:prstGeom prst="rightBrace">
          <a:avLst>
            <a:gd name="adj1" fmla="val 8333"/>
            <a:gd name="adj2" fmla="val 45282"/>
          </a:avLst>
        </a:prstGeom>
        <a:ln w="19050">
          <a:solidFill>
            <a:schemeClr val="accent6"/>
          </a:solidFill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0</xdr:colOff>
      <xdr:row>21</xdr:row>
      <xdr:rowOff>0</xdr:rowOff>
    </xdr:from>
    <xdr:to>
      <xdr:col>8</xdr:col>
      <xdr:colOff>564775</xdr:colOff>
      <xdr:row>25</xdr:row>
      <xdr:rowOff>0</xdr:rowOff>
    </xdr:to>
    <xdr:sp macro="" textlink="">
      <xdr:nvSpPr>
        <xdr:cNvPr id="3" name="Right Brace 2"/>
        <xdr:cNvSpPr/>
      </xdr:nvSpPr>
      <xdr:spPr>
        <a:xfrm>
          <a:off x="8650941" y="6364941"/>
          <a:ext cx="564775" cy="1905000"/>
        </a:xfrm>
        <a:prstGeom prst="rightBrace">
          <a:avLst>
            <a:gd name="adj1" fmla="val 8333"/>
            <a:gd name="adj2" fmla="val 45282"/>
          </a:avLst>
        </a:prstGeom>
        <a:ln w="19050">
          <a:solidFill>
            <a:schemeClr val="accent6"/>
          </a:solidFill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tabSelected="1" zoomScale="85" zoomScaleNormal="85" workbookViewId="0"/>
  </sheetViews>
  <sheetFormatPr defaultRowHeight="15" x14ac:dyDescent="0.25"/>
  <cols>
    <col min="1" max="1" width="21.7109375" customWidth="1"/>
    <col min="2" max="2" width="14.85546875" customWidth="1"/>
    <col min="3" max="3" width="14.7109375" customWidth="1"/>
    <col min="4" max="4" width="9.140625" customWidth="1"/>
    <col min="5" max="5" width="9.140625" style="3" customWidth="1"/>
    <col min="6" max="6" width="21.7109375" customWidth="1"/>
    <col min="7" max="7" width="14.7109375" customWidth="1"/>
    <col min="8" max="8" width="14.7109375" style="4" customWidth="1"/>
    <col min="9" max="10" width="9" style="4" customWidth="1"/>
    <col min="11" max="13" width="9" style="24" customWidth="1"/>
    <col min="14" max="14" width="14.7109375" style="4" customWidth="1"/>
    <col min="15" max="16" width="21.7109375" style="4" customWidth="1"/>
    <col min="17" max="17" width="21.7109375" style="24" customWidth="1"/>
    <col min="18" max="18" width="21.7109375" style="4" customWidth="1"/>
    <col min="19" max="19" width="21.7109375" style="24" customWidth="1"/>
    <col min="20" max="20" width="21.7109375" style="4" customWidth="1"/>
  </cols>
  <sheetData>
    <row r="1" spans="1:20" s="3" customFormat="1" ht="21" x14ac:dyDescent="0.35">
      <c r="A1" s="18" t="s">
        <v>67</v>
      </c>
      <c r="B1" s="5"/>
      <c r="C1" s="5"/>
      <c r="D1" s="5"/>
      <c r="E1" s="5"/>
      <c r="F1" s="5"/>
      <c r="G1" s="5"/>
      <c r="H1" s="5"/>
      <c r="I1" s="5"/>
      <c r="J1" s="5"/>
      <c r="K1" s="25"/>
      <c r="L1" s="25"/>
      <c r="M1" s="25"/>
      <c r="N1" s="18" t="s">
        <v>53</v>
      </c>
      <c r="O1" s="25"/>
      <c r="P1" s="25"/>
      <c r="Q1" s="25"/>
      <c r="R1" s="25"/>
      <c r="S1" s="25"/>
      <c r="T1" s="25"/>
    </row>
    <row r="2" spans="1:20" ht="15.75" x14ac:dyDescent="0.25">
      <c r="A2" s="6" t="s">
        <v>19</v>
      </c>
      <c r="B2" s="5"/>
      <c r="C2" s="5"/>
      <c r="D2" s="5"/>
      <c r="E2" s="5"/>
      <c r="F2" s="5"/>
      <c r="G2" s="5"/>
      <c r="H2" s="5"/>
      <c r="I2" s="5"/>
      <c r="J2" s="5"/>
      <c r="K2" s="25"/>
      <c r="L2" s="25"/>
      <c r="M2" s="25"/>
      <c r="N2" s="6" t="s">
        <v>46</v>
      </c>
      <c r="O2" s="25"/>
      <c r="P2" s="25"/>
      <c r="Q2" s="25"/>
      <c r="R2" s="36"/>
      <c r="S2" s="36"/>
      <c r="T2" s="36"/>
    </row>
    <row r="3" spans="1:20" s="1" customFormat="1" ht="30" customHeight="1" x14ac:dyDescent="0.25">
      <c r="A3" s="7" t="s">
        <v>9</v>
      </c>
      <c r="B3" s="7" t="s">
        <v>1</v>
      </c>
      <c r="C3" s="7" t="s">
        <v>2</v>
      </c>
      <c r="D3" s="5"/>
      <c r="E3" s="5"/>
      <c r="F3" s="5"/>
      <c r="G3" s="5"/>
      <c r="H3" s="5"/>
      <c r="I3" s="5"/>
      <c r="J3" s="5"/>
      <c r="K3" s="25"/>
      <c r="L3" s="25"/>
      <c r="M3" s="25"/>
      <c r="N3" s="7" t="s">
        <v>42</v>
      </c>
      <c r="O3" s="10" t="s">
        <v>43</v>
      </c>
      <c r="P3" s="10" t="s">
        <v>70</v>
      </c>
      <c r="Q3" s="17"/>
      <c r="R3" s="36"/>
      <c r="S3" s="17"/>
      <c r="T3" s="17"/>
    </row>
    <row r="4" spans="1:20" s="1" customFormat="1" x14ac:dyDescent="0.25">
      <c r="A4" s="8">
        <v>2013</v>
      </c>
      <c r="B4" s="9">
        <v>6.9</v>
      </c>
      <c r="C4" s="9">
        <v>2.5</v>
      </c>
      <c r="D4" s="5"/>
      <c r="E4" s="5"/>
      <c r="F4" s="5"/>
      <c r="G4" s="5"/>
      <c r="H4" s="5"/>
      <c r="I4" s="5"/>
      <c r="J4" s="5"/>
      <c r="K4" s="25"/>
      <c r="L4" s="25"/>
      <c r="M4" s="25"/>
      <c r="N4" s="8" t="s">
        <v>36</v>
      </c>
      <c r="O4" s="12">
        <v>106</v>
      </c>
      <c r="P4" s="51">
        <v>0</v>
      </c>
      <c r="Q4" s="21"/>
      <c r="R4" s="16"/>
      <c r="S4" s="37"/>
      <c r="T4" s="36"/>
    </row>
    <row r="5" spans="1:20" s="1" customFormat="1" x14ac:dyDescent="0.25">
      <c r="A5" s="8">
        <v>2014</v>
      </c>
      <c r="B5" s="9">
        <v>7.4</v>
      </c>
      <c r="C5" s="9">
        <v>2.7</v>
      </c>
      <c r="D5" s="5"/>
      <c r="E5" s="5"/>
      <c r="F5" s="5"/>
      <c r="G5" s="5"/>
      <c r="H5" s="5"/>
      <c r="I5" s="5"/>
      <c r="J5" s="5"/>
      <c r="K5" s="25"/>
      <c r="L5" s="25"/>
      <c r="M5" s="25"/>
      <c r="N5" s="8" t="s">
        <v>37</v>
      </c>
      <c r="O5" s="12">
        <v>93</v>
      </c>
      <c r="P5" s="51">
        <f>1-(O5/$O$4)</f>
        <v>0.12264150943396224</v>
      </c>
      <c r="Q5" s="21"/>
      <c r="R5" s="16"/>
      <c r="S5" s="37"/>
      <c r="T5" s="38"/>
    </row>
    <row r="6" spans="1:20" s="1" customFormat="1" x14ac:dyDescent="0.25">
      <c r="A6" s="8">
        <v>2015</v>
      </c>
      <c r="B6" s="9">
        <v>7.6</v>
      </c>
      <c r="C6" s="9">
        <v>2.6</v>
      </c>
      <c r="D6" s="5"/>
      <c r="E6" s="5"/>
      <c r="F6" s="5"/>
      <c r="G6" s="5"/>
      <c r="H6" s="5"/>
      <c r="I6" s="5"/>
      <c r="J6" s="5"/>
      <c r="K6" s="25"/>
      <c r="L6" s="25"/>
      <c r="M6" s="25"/>
      <c r="N6" s="8" t="s">
        <v>38</v>
      </c>
      <c r="O6" s="12">
        <v>96</v>
      </c>
      <c r="P6" s="51">
        <f>1-(O6/$O$4)</f>
        <v>9.4339622641509413E-2</v>
      </c>
      <c r="Q6" s="21"/>
      <c r="R6" s="16"/>
      <c r="S6" s="37"/>
      <c r="T6" s="38"/>
    </row>
    <row r="7" spans="1:20" s="1" customFormat="1" x14ac:dyDescent="0.25">
      <c r="A7" s="8">
        <v>2016</v>
      </c>
      <c r="B7" s="9">
        <v>7.8</v>
      </c>
      <c r="C7" s="9">
        <v>2.5</v>
      </c>
      <c r="D7" s="5"/>
      <c r="E7" s="5"/>
      <c r="F7" s="5"/>
      <c r="G7" s="5"/>
      <c r="H7" s="5"/>
      <c r="I7" s="5"/>
      <c r="J7" s="5"/>
      <c r="K7" s="25"/>
      <c r="L7" s="25"/>
      <c r="M7" s="25"/>
      <c r="N7" s="8" t="s">
        <v>39</v>
      </c>
      <c r="O7" s="12">
        <v>126</v>
      </c>
      <c r="P7" s="51">
        <f>1-(O7/$O$4)</f>
        <v>-0.18867924528301883</v>
      </c>
      <c r="Q7" s="21"/>
      <c r="R7" s="16"/>
      <c r="S7" s="37"/>
      <c r="T7" s="38"/>
    </row>
    <row r="8" spans="1:20" s="1" customFormat="1" x14ac:dyDescent="0.25">
      <c r="A8" s="13" t="s">
        <v>10</v>
      </c>
      <c r="B8" s="14">
        <f>AVERAGE(B4:B7)</f>
        <v>7.4249999999999998</v>
      </c>
      <c r="C8" s="14">
        <f>AVERAGE(C4:C7)</f>
        <v>2.5750000000000002</v>
      </c>
      <c r="D8" s="5"/>
      <c r="E8" s="5"/>
      <c r="F8" s="5"/>
      <c r="G8" s="5"/>
      <c r="H8" s="5"/>
      <c r="I8" s="5"/>
      <c r="J8" s="5"/>
      <c r="K8" s="25"/>
      <c r="L8" s="25"/>
      <c r="M8" s="25"/>
      <c r="N8" s="8" t="s">
        <v>40</v>
      </c>
      <c r="O8" s="12">
        <v>99</v>
      </c>
      <c r="P8" s="51">
        <f>1-(O8/$O$4)</f>
        <v>6.6037735849056589E-2</v>
      </c>
      <c r="Q8" s="21"/>
      <c r="R8" s="16"/>
      <c r="S8" s="37"/>
      <c r="T8" s="38"/>
    </row>
    <row r="9" spans="1:20" x14ac:dyDescent="0.25">
      <c r="A9" s="62" t="s">
        <v>0</v>
      </c>
      <c r="B9" s="62"/>
      <c r="C9" s="62"/>
      <c r="D9" s="5"/>
      <c r="E9" s="5"/>
      <c r="F9" s="5"/>
      <c r="G9" s="5"/>
      <c r="H9" s="5"/>
      <c r="I9" s="5"/>
      <c r="J9" s="5"/>
      <c r="K9" s="25"/>
      <c r="L9" s="25"/>
      <c r="M9" s="25"/>
      <c r="N9" s="46" t="s">
        <v>71</v>
      </c>
      <c r="O9" s="25"/>
      <c r="P9" s="25"/>
      <c r="Q9" s="25"/>
      <c r="R9" s="25"/>
      <c r="S9" s="25"/>
      <c r="T9" s="25"/>
    </row>
    <row r="10" spans="1:20" s="23" customFormat="1" x14ac:dyDescent="0.25">
      <c r="A10" s="47"/>
      <c r="B10" s="47"/>
      <c r="C10" s="47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46"/>
      <c r="O10" s="25"/>
      <c r="P10" s="25"/>
      <c r="Q10" s="25"/>
      <c r="R10" s="25"/>
      <c r="S10" s="25"/>
      <c r="T10" s="25"/>
    </row>
    <row r="11" spans="1:20" s="2" customFormat="1" ht="15.7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25"/>
      <c r="L11" s="25"/>
      <c r="M11" s="25"/>
      <c r="N11" s="6" t="s">
        <v>47</v>
      </c>
      <c r="O11" s="25"/>
      <c r="P11" s="25"/>
      <c r="Q11" s="25"/>
      <c r="R11" s="25"/>
      <c r="S11" s="25"/>
      <c r="T11" s="25"/>
    </row>
    <row r="12" spans="1:20" ht="41.25" customHeight="1" x14ac:dyDescent="0.25">
      <c r="A12" s="6" t="s">
        <v>3</v>
      </c>
      <c r="B12" s="5"/>
      <c r="C12" s="5"/>
      <c r="D12" s="5"/>
      <c r="E12" s="5"/>
      <c r="F12" s="5"/>
      <c r="G12" s="5"/>
      <c r="H12" s="5"/>
      <c r="I12" s="5"/>
      <c r="J12" s="5"/>
      <c r="K12" s="25"/>
      <c r="L12" s="25"/>
      <c r="M12" s="25"/>
      <c r="N12" s="7" t="s">
        <v>42</v>
      </c>
      <c r="O12" s="10" t="s">
        <v>45</v>
      </c>
      <c r="P12" s="10" t="s">
        <v>44</v>
      </c>
      <c r="Q12" s="10" t="s">
        <v>76</v>
      </c>
      <c r="R12" s="10" t="s">
        <v>63</v>
      </c>
      <c r="S12" s="17"/>
      <c r="T12" s="36"/>
    </row>
    <row r="13" spans="1:20" x14ac:dyDescent="0.25">
      <c r="A13" s="7" t="s">
        <v>4</v>
      </c>
      <c r="B13" s="7" t="s">
        <v>11</v>
      </c>
      <c r="C13" s="7" t="s">
        <v>2</v>
      </c>
      <c r="D13" s="5"/>
      <c r="E13" s="5"/>
      <c r="F13" s="5"/>
      <c r="G13" s="5"/>
      <c r="H13" s="5"/>
      <c r="I13" s="5"/>
      <c r="J13" s="5"/>
      <c r="K13" s="25"/>
      <c r="L13" s="25"/>
      <c r="M13" s="25"/>
      <c r="N13" s="8" t="s">
        <v>36</v>
      </c>
      <c r="O13" s="12">
        <v>70</v>
      </c>
      <c r="P13" s="34">
        <v>0</v>
      </c>
      <c r="Q13" s="34">
        <v>0</v>
      </c>
      <c r="R13" s="53">
        <v>0</v>
      </c>
      <c r="S13" s="25"/>
      <c r="T13" s="16"/>
    </row>
    <row r="14" spans="1:20" x14ac:dyDescent="0.25">
      <c r="A14" s="22" t="s">
        <v>5</v>
      </c>
      <c r="B14" s="9">
        <v>0.26748058085678666</v>
      </c>
      <c r="C14" s="9">
        <v>7.3257332174003847E-2</v>
      </c>
      <c r="D14" s="5"/>
      <c r="E14" s="5"/>
      <c r="F14" s="5"/>
      <c r="G14" s="5"/>
      <c r="H14" s="5"/>
      <c r="I14" s="5"/>
      <c r="J14" s="5"/>
      <c r="K14" s="25"/>
      <c r="L14" s="25"/>
      <c r="M14" s="25"/>
      <c r="N14" s="8" t="s">
        <v>37</v>
      </c>
      <c r="O14" s="12">
        <v>0</v>
      </c>
      <c r="P14" s="11">
        <f>1-(O14/$O$13)</f>
        <v>1</v>
      </c>
      <c r="Q14" s="11">
        <v>0.09</v>
      </c>
      <c r="R14" s="54">
        <f>ROUND(Q14*P14,2)</f>
        <v>0.09</v>
      </c>
      <c r="S14" s="25"/>
      <c r="T14" s="16"/>
    </row>
    <row r="15" spans="1:20" x14ac:dyDescent="0.25">
      <c r="A15" s="22" t="s">
        <v>6</v>
      </c>
      <c r="B15" s="9">
        <v>0.37285941657693028</v>
      </c>
      <c r="C15" s="9">
        <v>8.0243327880717266E-2</v>
      </c>
      <c r="D15" s="5"/>
      <c r="E15" s="5"/>
      <c r="F15" s="5"/>
      <c r="G15" s="5"/>
      <c r="H15" s="5"/>
      <c r="I15" s="5"/>
      <c r="J15" s="5"/>
      <c r="K15" s="25"/>
      <c r="L15" s="25"/>
      <c r="M15" s="25"/>
      <c r="N15" s="8" t="s">
        <v>38</v>
      </c>
      <c r="O15" s="12">
        <v>40</v>
      </c>
      <c r="P15" s="11">
        <f>1-(O15/$O$13)</f>
        <v>0.4285714285714286</v>
      </c>
      <c r="Q15" s="11">
        <v>0.09</v>
      </c>
      <c r="R15" s="54">
        <f t="shared" ref="R15:R17" si="0">ROUND(Q15*P15,2)</f>
        <v>0.04</v>
      </c>
      <c r="S15" s="25"/>
      <c r="T15" s="16"/>
    </row>
    <row r="16" spans="1:20" x14ac:dyDescent="0.25">
      <c r="A16" s="22" t="s">
        <v>7</v>
      </c>
      <c r="B16" s="9">
        <v>0.80272550714260116</v>
      </c>
      <c r="C16" s="9">
        <v>0.14719805813507586</v>
      </c>
      <c r="D16" s="5"/>
      <c r="E16" s="5"/>
      <c r="F16" s="5"/>
      <c r="G16" s="5"/>
      <c r="H16" s="5"/>
      <c r="I16" s="5"/>
      <c r="J16" s="5"/>
      <c r="K16" s="25"/>
      <c r="L16" s="25"/>
      <c r="M16" s="25"/>
      <c r="N16" s="8" t="s">
        <v>39</v>
      </c>
      <c r="O16" s="12">
        <v>90</v>
      </c>
      <c r="P16" s="11">
        <f>1-(O16/$O$13)</f>
        <v>-0.28571428571428581</v>
      </c>
      <c r="Q16" s="11">
        <v>0.09</v>
      </c>
      <c r="R16" s="54">
        <f t="shared" si="0"/>
        <v>-0.03</v>
      </c>
      <c r="S16" s="40"/>
      <c r="T16" s="16"/>
    </row>
    <row r="17" spans="1:20" x14ac:dyDescent="0.25">
      <c r="A17" s="22" t="s">
        <v>8</v>
      </c>
      <c r="B17" s="9">
        <v>0.37642198161466944</v>
      </c>
      <c r="C17" s="9">
        <v>8.2841343354713423E-2</v>
      </c>
      <c r="D17" s="5"/>
      <c r="E17" s="5"/>
      <c r="F17" s="5"/>
      <c r="G17" s="5"/>
      <c r="H17" s="5"/>
      <c r="I17" s="5"/>
      <c r="J17" s="5"/>
      <c r="K17" s="25"/>
      <c r="L17" s="25"/>
      <c r="M17" s="25"/>
      <c r="N17" s="8" t="s">
        <v>40</v>
      </c>
      <c r="O17" s="12">
        <v>70</v>
      </c>
      <c r="P17" s="11">
        <f>1-(O17/$O$13)</f>
        <v>0</v>
      </c>
      <c r="Q17" s="11">
        <v>0.09</v>
      </c>
      <c r="R17" s="54">
        <f t="shared" si="0"/>
        <v>0</v>
      </c>
      <c r="S17" s="25"/>
      <c r="T17" s="16"/>
    </row>
    <row r="18" spans="1:20" x14ac:dyDescent="0.25">
      <c r="A18" s="13" t="s">
        <v>10</v>
      </c>
      <c r="B18" s="14">
        <v>0.45487187154774689</v>
      </c>
      <c r="C18" s="14">
        <v>9.5885015386127606E-2</v>
      </c>
      <c r="D18" s="5"/>
      <c r="E18" s="5"/>
      <c r="F18" s="5"/>
      <c r="G18" s="5"/>
      <c r="H18" s="5"/>
      <c r="I18" s="5"/>
      <c r="J18" s="5"/>
      <c r="K18" s="25"/>
      <c r="L18" s="25"/>
      <c r="M18" s="25"/>
      <c r="N18" s="16"/>
      <c r="O18" s="20"/>
      <c r="P18" s="21"/>
      <c r="Q18" s="21"/>
      <c r="R18" s="25"/>
      <c r="S18" s="25"/>
      <c r="T18" s="36"/>
    </row>
    <row r="19" spans="1:20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25"/>
      <c r="L19" s="25"/>
      <c r="M19" s="25"/>
      <c r="N19" s="25"/>
      <c r="O19" s="25"/>
      <c r="P19" s="25"/>
      <c r="Q19" s="25"/>
      <c r="R19" s="25"/>
      <c r="S19" s="25"/>
      <c r="T19" s="41"/>
    </row>
    <row r="20" spans="1:20" ht="30" customHeight="1" x14ac:dyDescent="0.25">
      <c r="A20" s="6" t="s">
        <v>12</v>
      </c>
      <c r="B20" s="5"/>
      <c r="C20" s="5"/>
      <c r="D20" s="5"/>
      <c r="E20" s="5"/>
      <c r="F20" s="6" t="s">
        <v>41</v>
      </c>
      <c r="G20" s="5"/>
      <c r="H20" s="5"/>
      <c r="I20" s="5"/>
      <c r="J20" s="5"/>
      <c r="K20" s="25"/>
      <c r="L20" s="25"/>
      <c r="M20" s="25"/>
      <c r="N20" s="6" t="s">
        <v>48</v>
      </c>
      <c r="O20" s="25"/>
      <c r="P20" s="25"/>
      <c r="Q20" s="25"/>
      <c r="R20" s="25"/>
      <c r="S20" s="25"/>
      <c r="T20" s="36"/>
    </row>
    <row r="21" spans="1:20" ht="30.95" customHeight="1" x14ac:dyDescent="0.3">
      <c r="A21" s="7" t="s">
        <v>4</v>
      </c>
      <c r="B21" s="7" t="s">
        <v>1</v>
      </c>
      <c r="C21" s="7" t="s">
        <v>2</v>
      </c>
      <c r="D21" s="5"/>
      <c r="E21" s="5"/>
      <c r="F21" s="7" t="s">
        <v>18</v>
      </c>
      <c r="G21" s="10" t="s">
        <v>51</v>
      </c>
      <c r="H21" s="10" t="s">
        <v>52</v>
      </c>
      <c r="I21" s="17"/>
      <c r="J21" s="17"/>
      <c r="K21" s="17"/>
      <c r="L21" s="17"/>
      <c r="M21" s="17"/>
      <c r="N21" s="7" t="s">
        <v>42</v>
      </c>
      <c r="O21" s="10" t="s">
        <v>49</v>
      </c>
      <c r="P21" s="10" t="s">
        <v>44</v>
      </c>
      <c r="Q21" s="10" t="s">
        <v>66</v>
      </c>
      <c r="R21" s="25"/>
      <c r="S21" s="25"/>
      <c r="T21" s="36"/>
    </row>
    <row r="22" spans="1:20" x14ac:dyDescent="0.25">
      <c r="A22" s="8" t="s">
        <v>5</v>
      </c>
      <c r="B22" s="9">
        <v>0.16130468769734496</v>
      </c>
      <c r="C22" s="9">
        <v>4.2261961058861784E-2</v>
      </c>
      <c r="D22" s="5"/>
      <c r="E22" s="5"/>
      <c r="F22" s="8" t="s">
        <v>14</v>
      </c>
      <c r="G22" s="15">
        <f>+B18/B8</f>
        <v>6.1262204922255474E-2</v>
      </c>
      <c r="H22" s="15">
        <f>+C18/C8</f>
        <v>3.7236899179078679E-2</v>
      </c>
      <c r="I22" s="19"/>
      <c r="J22" s="63" t="s">
        <v>83</v>
      </c>
      <c r="K22" s="63"/>
      <c r="L22" s="63"/>
      <c r="M22" s="64"/>
      <c r="N22" s="8" t="s">
        <v>36</v>
      </c>
      <c r="O22" s="12">
        <v>300</v>
      </c>
      <c r="P22" s="11">
        <v>0</v>
      </c>
      <c r="Q22" s="56">
        <v>0</v>
      </c>
      <c r="R22" s="42"/>
      <c r="S22" s="25"/>
      <c r="T22" s="16"/>
    </row>
    <row r="23" spans="1:20" x14ac:dyDescent="0.25">
      <c r="A23" s="8" t="s">
        <v>6</v>
      </c>
      <c r="B23" s="9">
        <v>0.17236054944447438</v>
      </c>
      <c r="C23" s="9">
        <v>6.4991259346499894E-2</v>
      </c>
      <c r="D23" s="5"/>
      <c r="E23" s="5"/>
      <c r="F23" s="8" t="s">
        <v>15</v>
      </c>
      <c r="G23" s="15">
        <f>+B26/B8</f>
        <v>2.1805285741981151E-2</v>
      </c>
      <c r="H23" s="15">
        <f>+C26/C8</f>
        <v>2.2549408297844006E-2</v>
      </c>
      <c r="I23" s="19"/>
      <c r="J23" s="63"/>
      <c r="K23" s="63"/>
      <c r="L23" s="63"/>
      <c r="M23" s="64"/>
      <c r="N23" s="8" t="s">
        <v>37</v>
      </c>
      <c r="O23" s="12">
        <f>300-25</f>
        <v>275</v>
      </c>
      <c r="P23" s="11">
        <f>1-(O23/$O$22)</f>
        <v>8.333333333333337E-2</v>
      </c>
      <c r="Q23" s="57">
        <v>0.1</v>
      </c>
      <c r="R23" s="25"/>
      <c r="S23" s="25"/>
      <c r="T23" s="16"/>
    </row>
    <row r="24" spans="1:20" x14ac:dyDescent="0.25">
      <c r="A24" s="8" t="s">
        <v>7</v>
      </c>
      <c r="B24" s="9">
        <v>0.16722162475378113</v>
      </c>
      <c r="C24" s="9">
        <v>7.5375829820238452E-2</v>
      </c>
      <c r="D24" s="5"/>
      <c r="E24" s="5"/>
      <c r="F24" s="8" t="s">
        <v>16</v>
      </c>
      <c r="G24" s="15">
        <f>+B34/B8</f>
        <v>0.21775816716211752</v>
      </c>
      <c r="H24" s="15">
        <f>+C34/C8</f>
        <v>0.20625278257072369</v>
      </c>
      <c r="I24" s="19"/>
      <c r="J24" s="63"/>
      <c r="K24" s="63"/>
      <c r="L24" s="63"/>
      <c r="M24" s="64"/>
      <c r="N24" s="8" t="s">
        <v>38</v>
      </c>
      <c r="O24" s="12">
        <f>300-0</f>
        <v>300</v>
      </c>
      <c r="P24" s="11">
        <f>1-(O24/$O$22)</f>
        <v>0</v>
      </c>
      <c r="Q24" s="57">
        <v>0</v>
      </c>
      <c r="R24" s="25"/>
      <c r="S24" s="25"/>
      <c r="T24" s="16"/>
    </row>
    <row r="25" spans="1:20" x14ac:dyDescent="0.25">
      <c r="A25" s="8" t="s">
        <v>8</v>
      </c>
      <c r="B25" s="9">
        <v>0.14673012464123975</v>
      </c>
      <c r="C25" s="9">
        <v>4.9629855242193148E-2</v>
      </c>
      <c r="D25" s="5"/>
      <c r="E25" s="5"/>
      <c r="F25" s="8" t="s">
        <v>17</v>
      </c>
      <c r="G25" s="15">
        <f>+B42/B8</f>
        <v>0.30940917221292924</v>
      </c>
      <c r="H25" s="15">
        <f>+C42/C8</f>
        <v>0.19683201457186544</v>
      </c>
      <c r="I25" s="19"/>
      <c r="J25" s="63"/>
      <c r="K25" s="63"/>
      <c r="L25" s="63"/>
      <c r="M25" s="64"/>
      <c r="N25" s="8" t="s">
        <v>39</v>
      </c>
      <c r="O25" s="12">
        <f>300+34</f>
        <v>334</v>
      </c>
      <c r="P25" s="11">
        <f>1-(O25/$O$22)</f>
        <v>-0.11333333333333329</v>
      </c>
      <c r="Q25" s="57">
        <v>-0.1</v>
      </c>
      <c r="R25" s="25"/>
      <c r="S25" s="25"/>
      <c r="T25" s="16"/>
    </row>
    <row r="26" spans="1:20" x14ac:dyDescent="0.25">
      <c r="A26" s="13" t="s">
        <v>10</v>
      </c>
      <c r="B26" s="14">
        <v>0.16190424663421005</v>
      </c>
      <c r="C26" s="14">
        <v>5.8064726366948316E-2</v>
      </c>
      <c r="D26" s="5"/>
      <c r="E26" s="5"/>
      <c r="F26" s="5"/>
      <c r="G26" s="5"/>
      <c r="I26" s="5"/>
      <c r="J26" s="5"/>
      <c r="K26" s="25"/>
      <c r="L26" s="25"/>
      <c r="M26" s="25"/>
      <c r="N26" s="8" t="s">
        <v>40</v>
      </c>
      <c r="O26" s="12">
        <f>300+5</f>
        <v>305</v>
      </c>
      <c r="P26" s="11">
        <f>1-(O26/$O$22)</f>
        <v>-1.6666666666666607E-2</v>
      </c>
      <c r="Q26" s="57">
        <v>-0.05</v>
      </c>
      <c r="R26" s="25"/>
      <c r="S26" s="25"/>
      <c r="T26" s="16"/>
    </row>
    <row r="27" spans="1:20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25"/>
      <c r="L27" s="25"/>
      <c r="M27" s="25"/>
      <c r="N27" s="46" t="s">
        <v>85</v>
      </c>
      <c r="O27" s="25"/>
      <c r="P27" s="25"/>
      <c r="Q27" s="25"/>
      <c r="R27" s="25"/>
      <c r="S27" s="25"/>
      <c r="T27" s="25"/>
    </row>
    <row r="28" spans="1:20" ht="30" customHeight="1" x14ac:dyDescent="0.25">
      <c r="A28" s="6" t="s">
        <v>13</v>
      </c>
      <c r="B28" s="5"/>
      <c r="C28" s="5"/>
      <c r="D28" s="5"/>
      <c r="E28" s="5"/>
      <c r="F28" s="5"/>
      <c r="G28" s="5"/>
      <c r="H28" s="5"/>
      <c r="I28" s="5"/>
      <c r="J28" s="5"/>
      <c r="K28" s="25"/>
      <c r="L28" s="25"/>
      <c r="M28" s="25"/>
      <c r="N28" s="6" t="s">
        <v>50</v>
      </c>
      <c r="O28" s="25"/>
      <c r="P28" s="25"/>
      <c r="Q28" s="25"/>
      <c r="R28" s="25"/>
      <c r="S28" s="25"/>
      <c r="T28" s="25"/>
    </row>
    <row r="29" spans="1:20" ht="44.25" customHeight="1" x14ac:dyDescent="0.3">
      <c r="A29" s="7" t="s">
        <v>4</v>
      </c>
      <c r="B29" s="7" t="s">
        <v>1</v>
      </c>
      <c r="C29" s="7" t="s">
        <v>2</v>
      </c>
      <c r="D29" s="5"/>
      <c r="E29" s="5"/>
      <c r="F29" s="5"/>
      <c r="G29" s="5"/>
      <c r="H29" s="5"/>
      <c r="I29" s="5"/>
      <c r="J29" s="5"/>
      <c r="K29" s="25"/>
      <c r="L29" s="25"/>
      <c r="M29" s="25"/>
      <c r="N29" s="7" t="s">
        <v>42</v>
      </c>
      <c r="O29" s="10" t="s">
        <v>54</v>
      </c>
      <c r="P29" s="10" t="s">
        <v>81</v>
      </c>
      <c r="Q29" s="10" t="s">
        <v>64</v>
      </c>
      <c r="R29" s="10" t="s">
        <v>65</v>
      </c>
      <c r="S29" s="10" t="s">
        <v>78</v>
      </c>
      <c r="T29" s="10" t="s">
        <v>77</v>
      </c>
    </row>
    <row r="30" spans="1:20" ht="14.45" x14ac:dyDescent="0.3">
      <c r="A30" s="8" t="s">
        <v>5</v>
      </c>
      <c r="B30" s="9">
        <v>1.4404131534565756</v>
      </c>
      <c r="C30" s="9">
        <v>0.50181036884828523</v>
      </c>
      <c r="D30" s="5"/>
      <c r="E30" s="5"/>
      <c r="F30" s="5"/>
      <c r="G30" s="5"/>
      <c r="H30" s="5"/>
      <c r="I30" s="5"/>
      <c r="J30" s="5"/>
      <c r="K30" s="25"/>
      <c r="L30" s="25"/>
      <c r="M30" s="25"/>
      <c r="N30" s="8" t="s">
        <v>36</v>
      </c>
      <c r="O30" s="12">
        <v>104000</v>
      </c>
      <c r="P30" s="11">
        <v>0</v>
      </c>
      <c r="Q30" s="39">
        <v>0</v>
      </c>
      <c r="R30" s="39">
        <v>0</v>
      </c>
      <c r="S30" s="39">
        <v>0</v>
      </c>
      <c r="T30" s="39">
        <v>0</v>
      </c>
    </row>
    <row r="31" spans="1:20" ht="14.45" x14ac:dyDescent="0.3">
      <c r="A31" s="8" t="s">
        <v>6</v>
      </c>
      <c r="B31" s="9">
        <v>2.011881060199662</v>
      </c>
      <c r="C31" s="9">
        <v>0.59745682875372974</v>
      </c>
      <c r="D31" s="5"/>
      <c r="E31" s="5"/>
      <c r="F31" s="5"/>
      <c r="G31" s="5"/>
      <c r="H31" s="5"/>
      <c r="I31" s="5"/>
      <c r="J31" s="5"/>
      <c r="K31" s="25"/>
      <c r="L31" s="25"/>
      <c r="M31" s="25"/>
      <c r="N31" s="8" t="s">
        <v>37</v>
      </c>
      <c r="O31" s="12">
        <f>$O$30-1000</f>
        <v>103000</v>
      </c>
      <c r="P31" s="11">
        <f>+O31/$O$30-1</f>
        <v>-9.6153846153845812E-3</v>
      </c>
      <c r="Q31" s="44">
        <v>-1000</v>
      </c>
      <c r="R31" s="45">
        <f>-Q31</f>
        <v>1000</v>
      </c>
      <c r="S31" s="43">
        <v>0.09</v>
      </c>
      <c r="T31" s="59">
        <f>S31+P31</f>
        <v>8.0384615384615415E-2</v>
      </c>
    </row>
    <row r="32" spans="1:20" ht="14.45" x14ac:dyDescent="0.3">
      <c r="A32" s="8" t="s">
        <v>7</v>
      </c>
      <c r="B32" s="9">
        <v>1.6178296714661629</v>
      </c>
      <c r="C32" s="9">
        <v>0.54977985771709581</v>
      </c>
      <c r="D32" s="5"/>
      <c r="E32" s="5"/>
      <c r="F32" s="5"/>
      <c r="G32" s="5"/>
      <c r="H32" s="5"/>
      <c r="I32" s="5"/>
      <c r="J32" s="5"/>
      <c r="K32" s="25"/>
      <c r="L32" s="25"/>
      <c r="M32" s="25"/>
      <c r="N32" s="8" t="s">
        <v>38</v>
      </c>
      <c r="O32" s="12">
        <f>$O$30-1000</f>
        <v>103000</v>
      </c>
      <c r="P32" s="11">
        <f t="shared" ref="P32:P34" si="1">+O32/$O$30-1</f>
        <v>-9.6153846153845812E-3</v>
      </c>
      <c r="Q32" s="44">
        <v>-1000</v>
      </c>
      <c r="R32" s="45">
        <f>-Q32</f>
        <v>1000</v>
      </c>
      <c r="S32" s="43">
        <v>0.09</v>
      </c>
      <c r="T32" s="59">
        <f>S32+P32</f>
        <v>8.0384615384615415E-2</v>
      </c>
    </row>
    <row r="33" spans="1:20" ht="14.45" x14ac:dyDescent="0.3">
      <c r="A33" s="8" t="s">
        <v>8</v>
      </c>
      <c r="B33" s="9">
        <v>1.3972936795924891</v>
      </c>
      <c r="C33" s="9">
        <v>0.47535660515934358</v>
      </c>
      <c r="D33" s="5"/>
      <c r="E33" s="5"/>
      <c r="F33" s="5"/>
      <c r="G33" s="5"/>
      <c r="H33" s="5"/>
      <c r="I33" s="5"/>
      <c r="J33" s="5"/>
      <c r="K33" s="25"/>
      <c r="L33" s="25"/>
      <c r="M33" s="25"/>
      <c r="N33" s="8" t="s">
        <v>39</v>
      </c>
      <c r="O33" s="12">
        <f>$O$30-5000</f>
        <v>99000</v>
      </c>
      <c r="P33" s="11">
        <f t="shared" si="1"/>
        <v>-4.8076923076923128E-2</v>
      </c>
      <c r="Q33" s="44">
        <v>-2000</v>
      </c>
      <c r="R33" s="45">
        <v>5000</v>
      </c>
      <c r="S33" s="43">
        <v>0.09</v>
      </c>
      <c r="T33" s="59">
        <f>S33+P33</f>
        <v>4.1923076923076869E-2</v>
      </c>
    </row>
    <row r="34" spans="1:20" ht="14.45" x14ac:dyDescent="0.3">
      <c r="A34" s="13" t="s">
        <v>10</v>
      </c>
      <c r="B34" s="14">
        <v>1.6168543911787225</v>
      </c>
      <c r="C34" s="14">
        <v>0.53110091511961355</v>
      </c>
      <c r="D34" s="5"/>
      <c r="E34" s="5"/>
      <c r="F34" s="5"/>
      <c r="G34" s="5"/>
      <c r="H34" s="5"/>
      <c r="I34" s="5"/>
      <c r="J34" s="5"/>
      <c r="K34" s="25"/>
      <c r="L34" s="25"/>
      <c r="M34" s="25"/>
      <c r="N34" s="8" t="s">
        <v>40</v>
      </c>
      <c r="O34" s="12">
        <f>$O$30-1000</f>
        <v>103000</v>
      </c>
      <c r="P34" s="11">
        <f t="shared" si="1"/>
        <v>-9.6153846153845812E-3</v>
      </c>
      <c r="Q34" s="44">
        <v>-1000</v>
      </c>
      <c r="R34" s="45">
        <f>-Q34</f>
        <v>1000</v>
      </c>
      <c r="S34" s="43">
        <v>0.09</v>
      </c>
      <c r="T34" s="59">
        <f>S34+P34</f>
        <v>8.0384615384615415E-2</v>
      </c>
    </row>
    <row r="35" spans="1:20" ht="14.45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25"/>
      <c r="L35" s="25"/>
      <c r="M35" s="25"/>
      <c r="N35" s="46" t="s">
        <v>80</v>
      </c>
      <c r="O35" s="25"/>
      <c r="P35" s="25"/>
      <c r="Q35" s="25"/>
      <c r="R35" s="48"/>
      <c r="S35" s="48"/>
      <c r="T35" s="25"/>
    </row>
    <row r="36" spans="1:20" s="23" customFormat="1" ht="15.6" x14ac:dyDescent="0.3">
      <c r="A36" s="6" t="s">
        <v>84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46"/>
      <c r="O36" s="25"/>
      <c r="P36" s="25"/>
      <c r="Q36" s="25"/>
      <c r="R36" s="48"/>
      <c r="S36" s="48"/>
      <c r="T36" s="25"/>
    </row>
    <row r="37" spans="1:20" ht="14.45" x14ac:dyDescent="0.3">
      <c r="A37" s="7" t="s">
        <v>4</v>
      </c>
      <c r="B37" s="7" t="s">
        <v>1</v>
      </c>
      <c r="C37" s="7" t="s">
        <v>2</v>
      </c>
      <c r="D37" s="5"/>
      <c r="E37" s="5"/>
      <c r="F37" s="5"/>
      <c r="G37" s="5"/>
      <c r="H37" s="5"/>
      <c r="I37" s="5"/>
      <c r="J37" s="5"/>
      <c r="K37" s="25"/>
      <c r="L37" s="25"/>
      <c r="M37" s="25"/>
      <c r="N37" s="46" t="s">
        <v>79</v>
      </c>
      <c r="O37" s="25"/>
      <c r="P37" s="25"/>
      <c r="Q37" s="25"/>
      <c r="R37" s="48"/>
      <c r="S37" s="48"/>
      <c r="T37" s="25"/>
    </row>
    <row r="38" spans="1:20" ht="14.45" x14ac:dyDescent="0.3">
      <c r="A38" s="8" t="s">
        <v>5</v>
      </c>
      <c r="B38" s="9">
        <v>1.9337753789877534</v>
      </c>
      <c r="C38" s="9">
        <v>0.44246367565191969</v>
      </c>
      <c r="D38" s="5"/>
      <c r="E38" s="5"/>
      <c r="F38" s="5"/>
      <c r="G38" s="5"/>
      <c r="H38" s="5"/>
      <c r="I38" s="5"/>
      <c r="J38" s="5"/>
      <c r="K38" s="25"/>
      <c r="L38" s="25"/>
      <c r="M38" s="25"/>
      <c r="N38" s="25"/>
      <c r="O38" s="25"/>
      <c r="P38" s="25"/>
      <c r="Q38" s="25"/>
      <c r="R38" s="48"/>
      <c r="S38" s="48"/>
      <c r="T38" s="25"/>
    </row>
    <row r="39" spans="1:20" ht="14.45" x14ac:dyDescent="0.3">
      <c r="A39" s="8" t="s">
        <v>6</v>
      </c>
      <c r="B39" s="9">
        <v>2.0281794730079872</v>
      </c>
      <c r="C39" s="9">
        <v>0.48404772377888339</v>
      </c>
      <c r="D39" s="5"/>
      <c r="E39" s="5"/>
      <c r="F39" s="5"/>
      <c r="G39" s="5"/>
      <c r="H39" s="5"/>
      <c r="I39" s="5"/>
      <c r="J39" s="5"/>
      <c r="K39" s="25"/>
      <c r="L39" s="25"/>
      <c r="M39" s="25"/>
      <c r="N39" s="25"/>
      <c r="O39" s="20"/>
      <c r="P39" s="36"/>
      <c r="Q39" s="25"/>
      <c r="R39" s="48"/>
      <c r="S39" s="48"/>
      <c r="T39" s="25"/>
    </row>
    <row r="40" spans="1:20" ht="14.45" x14ac:dyDescent="0.3">
      <c r="A40" s="8" t="s">
        <v>7</v>
      </c>
      <c r="B40" s="9">
        <v>2.2471888567348879</v>
      </c>
      <c r="C40" s="9">
        <v>0.50293038881239671</v>
      </c>
      <c r="D40" s="5"/>
      <c r="E40" s="5"/>
      <c r="F40" s="5"/>
      <c r="G40" s="5"/>
      <c r="H40" s="5"/>
      <c r="I40" s="5"/>
      <c r="J40" s="5"/>
      <c r="K40" s="25"/>
      <c r="L40" s="25"/>
      <c r="M40" s="25"/>
      <c r="N40" s="25"/>
      <c r="O40" s="20"/>
      <c r="P40" s="38"/>
      <c r="Q40" s="25"/>
      <c r="R40" s="25"/>
      <c r="S40" s="25"/>
      <c r="T40" s="25"/>
    </row>
    <row r="41" spans="1:20" x14ac:dyDescent="0.25">
      <c r="A41" s="8" t="s">
        <v>8</v>
      </c>
      <c r="B41" s="9">
        <v>2.9803087059933691</v>
      </c>
      <c r="C41" s="9">
        <v>0.59792796184701447</v>
      </c>
      <c r="D41" s="5"/>
      <c r="E41" s="5"/>
      <c r="F41" s="5"/>
      <c r="G41" s="5"/>
      <c r="H41" s="5"/>
      <c r="I41" s="5"/>
      <c r="J41" s="5"/>
      <c r="K41" s="25"/>
      <c r="L41" s="25"/>
      <c r="M41" s="25"/>
      <c r="N41" s="5"/>
      <c r="O41" s="20"/>
      <c r="P41" s="38"/>
      <c r="Q41" s="25"/>
      <c r="R41" s="25"/>
      <c r="S41" s="25"/>
      <c r="T41" s="25"/>
    </row>
    <row r="42" spans="1:20" x14ac:dyDescent="0.25">
      <c r="A42" s="13" t="s">
        <v>10</v>
      </c>
      <c r="B42" s="14">
        <v>2.2973631036809996</v>
      </c>
      <c r="C42" s="14">
        <v>0.50684243752255353</v>
      </c>
      <c r="D42" s="5"/>
      <c r="E42" s="5"/>
      <c r="F42" s="5"/>
      <c r="G42" s="5"/>
      <c r="H42" s="5"/>
      <c r="I42" s="5"/>
      <c r="J42" s="5"/>
      <c r="K42" s="25"/>
      <c r="L42" s="25"/>
      <c r="M42" s="25"/>
      <c r="N42" s="5"/>
      <c r="O42" s="20"/>
      <c r="P42" s="38"/>
      <c r="Q42" s="25"/>
      <c r="R42" s="25"/>
      <c r="S42" s="25"/>
      <c r="T42" s="25"/>
    </row>
    <row r="43" spans="1:20" x14ac:dyDescent="0.25">
      <c r="O43" s="20"/>
      <c r="P43" s="38"/>
    </row>
  </sheetData>
  <mergeCells count="2">
    <mergeCell ref="A9:C9"/>
    <mergeCell ref="J22:M25"/>
  </mergeCells>
  <pageMargins left="0.7" right="0.7" top="0.75" bottom="0.75" header="0.3" footer="0.3"/>
  <pageSetup scale="27" orientation="portrait" r:id="rId1"/>
  <ignoredErrors>
    <ignoredError sqref="A14:A17 A22:A25 A30:A33 A38:A4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zoomScale="85" zoomScaleNormal="85" workbookViewId="0"/>
  </sheetViews>
  <sheetFormatPr defaultRowHeight="15" x14ac:dyDescent="0.25"/>
  <cols>
    <col min="1" max="1" width="21.7109375" style="23" customWidth="1"/>
    <col min="2" max="2" width="30.85546875" style="23" bestFit="1" customWidth="1"/>
    <col min="3" max="3" width="15.42578125" style="23" bestFit="1" customWidth="1"/>
    <col min="4" max="4" width="18.7109375" style="23" customWidth="1"/>
    <col min="5" max="8" width="10.7109375" style="23" customWidth="1"/>
    <col min="9" max="12" width="9.140625" style="23"/>
    <col min="13" max="13" width="9.7109375" style="23" customWidth="1"/>
    <col min="14" max="15" width="9.140625" style="23"/>
  </cols>
  <sheetData>
    <row r="1" spans="1:15" ht="21" x14ac:dyDescent="0.35">
      <c r="A1" s="18" t="s">
        <v>55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5" x14ac:dyDescent="0.25">
      <c r="A2" s="26"/>
      <c r="B2" s="26"/>
      <c r="C2" s="26"/>
      <c r="D2" s="26"/>
      <c r="E2" s="26"/>
      <c r="F2" s="26"/>
      <c r="G2" s="26"/>
      <c r="H2" s="26"/>
      <c r="I2" s="25"/>
      <c r="J2" s="25"/>
      <c r="K2" s="25"/>
      <c r="L2" s="25"/>
      <c r="M2" s="25"/>
      <c r="N2"/>
      <c r="O2"/>
    </row>
    <row r="3" spans="1:15" s="23" customFormat="1" ht="15.75" x14ac:dyDescent="0.25">
      <c r="A3" s="6" t="s">
        <v>72</v>
      </c>
      <c r="B3" s="26"/>
      <c r="C3" s="26"/>
      <c r="D3" s="26"/>
      <c r="E3" s="26"/>
      <c r="F3" s="26"/>
      <c r="G3" s="26"/>
      <c r="H3" s="26"/>
      <c r="I3" s="25"/>
      <c r="J3" s="25"/>
      <c r="K3" s="25"/>
      <c r="L3" s="25"/>
      <c r="M3" s="25"/>
    </row>
    <row r="4" spans="1:15" ht="16.5" x14ac:dyDescent="0.25">
      <c r="A4" s="27" t="s">
        <v>20</v>
      </c>
      <c r="B4" s="28" t="s">
        <v>74</v>
      </c>
      <c r="C4" s="69" t="s">
        <v>21</v>
      </c>
      <c r="D4" s="70"/>
      <c r="E4" s="70"/>
      <c r="F4" s="70"/>
      <c r="G4" s="70"/>
      <c r="H4" s="71"/>
      <c r="I4" s="25"/>
      <c r="J4" s="25"/>
      <c r="K4" s="25"/>
      <c r="L4" s="25"/>
      <c r="M4" s="25"/>
      <c r="N4"/>
      <c r="O4"/>
    </row>
    <row r="5" spans="1:15" x14ac:dyDescent="0.25">
      <c r="A5" s="28"/>
      <c r="B5" s="72" t="s">
        <v>22</v>
      </c>
      <c r="C5" s="73"/>
      <c r="D5" s="74"/>
      <c r="E5" s="75" t="s">
        <v>23</v>
      </c>
      <c r="F5" s="76"/>
      <c r="G5" s="76"/>
      <c r="H5" s="77"/>
      <c r="I5" s="25"/>
      <c r="J5" s="25"/>
      <c r="K5" s="25"/>
      <c r="L5" s="25"/>
      <c r="M5" s="25"/>
      <c r="N5"/>
      <c r="O5"/>
    </row>
    <row r="6" spans="1:15" ht="57" x14ac:dyDescent="0.25">
      <c r="A6" s="28"/>
      <c r="B6" s="28" t="s">
        <v>24</v>
      </c>
      <c r="C6" s="29" t="s">
        <v>25</v>
      </c>
      <c r="D6" s="29" t="s">
        <v>26</v>
      </c>
      <c r="E6" s="29" t="s">
        <v>37</v>
      </c>
      <c r="F6" s="29" t="s">
        <v>38</v>
      </c>
      <c r="G6" s="29" t="s">
        <v>39</v>
      </c>
      <c r="H6" s="29" t="s">
        <v>40</v>
      </c>
      <c r="I6" s="25"/>
      <c r="J6" s="25"/>
      <c r="K6" s="25"/>
      <c r="L6" s="25"/>
      <c r="M6" s="25"/>
      <c r="N6"/>
      <c r="O6"/>
    </row>
    <row r="7" spans="1:15" ht="45" x14ac:dyDescent="0.25">
      <c r="A7" s="30" t="s">
        <v>14</v>
      </c>
      <c r="B7" s="30" t="s">
        <v>62</v>
      </c>
      <c r="C7" s="49">
        <f>+'PART A &amp; B'!G22</f>
        <v>6.1262204922255474E-2</v>
      </c>
      <c r="D7" s="50">
        <f>+'PART A &amp; B'!B18</f>
        <v>0.45487187154774689</v>
      </c>
      <c r="E7" s="52">
        <f>'PART A &amp; B'!P5</f>
        <v>0.12264150943396224</v>
      </c>
      <c r="F7" s="52">
        <f>'PART A &amp; B'!P6</f>
        <v>9.4339622641509413E-2</v>
      </c>
      <c r="G7" s="52">
        <f>'PART A &amp; B'!P7</f>
        <v>-0.18867924528301883</v>
      </c>
      <c r="H7" s="52">
        <f>'PART A &amp; B'!P8</f>
        <v>6.6037735849056589E-2</v>
      </c>
      <c r="I7" s="25"/>
      <c r="J7" s="25"/>
      <c r="K7" s="25"/>
      <c r="L7" s="25"/>
      <c r="M7" s="25"/>
      <c r="N7"/>
      <c r="O7"/>
    </row>
    <row r="8" spans="1:15" ht="45" x14ac:dyDescent="0.25">
      <c r="A8" s="30" t="s">
        <v>15</v>
      </c>
      <c r="B8" s="30" t="s">
        <v>27</v>
      </c>
      <c r="C8" s="49">
        <f>+'PART A &amp; B'!G23</f>
        <v>2.1805285741981151E-2</v>
      </c>
      <c r="D8" s="50">
        <f>+'PART A &amp; B'!B26</f>
        <v>0.16190424663421005</v>
      </c>
      <c r="E8" s="55">
        <f>'PART A &amp; B'!R14</f>
        <v>0.09</v>
      </c>
      <c r="F8" s="55">
        <f>'PART A &amp; B'!R15</f>
        <v>0.04</v>
      </c>
      <c r="G8" s="55">
        <f>'PART A &amp; B'!R16</f>
        <v>-0.03</v>
      </c>
      <c r="H8" s="55">
        <f>'PART A &amp; B'!R17</f>
        <v>0</v>
      </c>
      <c r="I8" s="25"/>
      <c r="J8" s="65" t="s">
        <v>82</v>
      </c>
      <c r="K8" s="65"/>
      <c r="L8" s="65"/>
      <c r="M8" s="65"/>
      <c r="N8"/>
      <c r="O8"/>
    </row>
    <row r="9" spans="1:15" ht="45" x14ac:dyDescent="0.25">
      <c r="A9" s="30" t="s">
        <v>16</v>
      </c>
      <c r="B9" s="30" t="s">
        <v>60</v>
      </c>
      <c r="C9" s="49">
        <f>+'PART A &amp; B'!G24</f>
        <v>0.21775816716211752</v>
      </c>
      <c r="D9" s="50">
        <f>+'PART A &amp; B'!B34</f>
        <v>1.6168543911787225</v>
      </c>
      <c r="E9" s="58">
        <f>'PART A &amp; B'!Q23</f>
        <v>0.1</v>
      </c>
      <c r="F9" s="58">
        <f>'PART A &amp; B'!Q24</f>
        <v>0</v>
      </c>
      <c r="G9" s="58">
        <f>'PART A &amp; B'!Q25</f>
        <v>-0.1</v>
      </c>
      <c r="H9" s="58">
        <f>'PART A &amp; B'!Q26</f>
        <v>-0.05</v>
      </c>
      <c r="I9" s="25"/>
      <c r="J9" s="25"/>
      <c r="K9" s="25"/>
      <c r="L9" s="25"/>
      <c r="M9" s="25"/>
      <c r="N9"/>
      <c r="O9"/>
    </row>
    <row r="10" spans="1:15" x14ac:dyDescent="0.25">
      <c r="A10" s="31" t="s">
        <v>17</v>
      </c>
      <c r="B10" s="30" t="s">
        <v>61</v>
      </c>
      <c r="C10" s="49">
        <f>+'PART A &amp; B'!G25</f>
        <v>0.30940917221292924</v>
      </c>
      <c r="D10" s="50">
        <f>+'PART A &amp; B'!B42</f>
        <v>2.2973631036809996</v>
      </c>
      <c r="E10" s="60">
        <f>'PART A &amp; B'!T31</f>
        <v>8.0384615384615415E-2</v>
      </c>
      <c r="F10" s="60">
        <f>'PART A &amp; B'!T32</f>
        <v>8.0384615384615415E-2</v>
      </c>
      <c r="G10" s="60">
        <f>'PART A &amp; B'!T33</f>
        <v>4.1923076923076869E-2</v>
      </c>
      <c r="H10" s="60">
        <f>'PART A &amp; B'!T34</f>
        <v>8.0384615384615415E-2</v>
      </c>
      <c r="I10" s="25"/>
      <c r="J10" s="25"/>
      <c r="K10" s="25"/>
      <c r="L10" s="25"/>
      <c r="M10" s="25"/>
      <c r="N10"/>
      <c r="O10"/>
    </row>
    <row r="11" spans="1:15" x14ac:dyDescent="0.25">
      <c r="A11" s="66" t="s">
        <v>28</v>
      </c>
      <c r="B11" s="67"/>
      <c r="C11" s="67"/>
      <c r="D11" s="68"/>
      <c r="E11" s="32">
        <f>(E7*$D7+E8*$D8+E9*$D9+E10*$D10)/'PART A &amp; B'!$B$8</f>
        <v>5.6123319020716739E-2</v>
      </c>
      <c r="F11" s="32">
        <f>(F7*$D7+F8*$D8+F9*$D9+F10*$D10)/'PART A &amp; B'!$B$8</f>
        <v>3.15234020290402E-2</v>
      </c>
      <c r="G11" s="32">
        <f>(G7*$D7+G8*$D8+G9*$D9+G10*$D10)/'PART A &amp; B'!$B$8</f>
        <v>-2.1017497350187823E-2</v>
      </c>
      <c r="H11" s="32">
        <f>(H7*$D7+H8*$D8+H9*$D9+H10*$D10)/'PART A &amp; B'!$B$8</f>
        <v>1.8029446252889356E-2</v>
      </c>
      <c r="I11" s="25"/>
      <c r="J11" s="25"/>
      <c r="K11" s="25"/>
      <c r="L11" s="25"/>
      <c r="M11" s="25"/>
      <c r="N11"/>
      <c r="O11"/>
    </row>
    <row r="12" spans="1:15" x14ac:dyDescent="0.25">
      <c r="A12" s="66" t="s">
        <v>29</v>
      </c>
      <c r="B12" s="67"/>
      <c r="C12" s="67"/>
      <c r="D12" s="68"/>
      <c r="E12" s="35">
        <f>'PART A &amp; B'!$B$8-(E7*$D7+E8*$D8+E9*$D9+E10*$D10)</f>
        <v>7.0082843562711776</v>
      </c>
      <c r="F12" s="35">
        <f>'PART A &amp; B'!$B$8-(F7*$D7+F8*$D8+F9*$D9+F10*$D10)</f>
        <v>7.190938739934376</v>
      </c>
      <c r="G12" s="35">
        <f>'PART A &amp; B'!$B$8-(G7*$D7+G8*$D8+G9*$D9+G10*$D10)</f>
        <v>7.5810549178251447</v>
      </c>
      <c r="H12" s="35">
        <f>'PART A &amp; B'!$B$8-(H7*$D7+H8*$D8+H9*$D9+H10*$D10)</f>
        <v>7.2911313615722966</v>
      </c>
      <c r="I12" s="25"/>
      <c r="J12" s="25"/>
      <c r="K12" s="25"/>
      <c r="L12" s="25"/>
      <c r="M12" s="25"/>
      <c r="N12"/>
      <c r="O12"/>
    </row>
    <row r="13" spans="1:15" x14ac:dyDescent="0.25">
      <c r="A13" s="78" t="s">
        <v>30</v>
      </c>
      <c r="B13" s="78"/>
      <c r="C13" s="78"/>
      <c r="D13" s="78"/>
      <c r="E13" s="78"/>
      <c r="F13" s="78"/>
      <c r="G13" s="78"/>
      <c r="H13" s="78"/>
      <c r="I13" s="25"/>
      <c r="J13" s="25"/>
      <c r="K13" s="25"/>
      <c r="L13" s="25"/>
      <c r="M13" s="25"/>
      <c r="N13"/>
      <c r="O13"/>
    </row>
    <row r="14" spans="1:15" x14ac:dyDescent="0.25">
      <c r="A14" s="79" t="s">
        <v>57</v>
      </c>
      <c r="B14" s="79"/>
      <c r="C14" s="79"/>
      <c r="D14" s="79"/>
      <c r="E14" s="79"/>
      <c r="F14" s="79"/>
      <c r="G14" s="79"/>
      <c r="H14" s="79"/>
      <c r="I14" s="25"/>
      <c r="J14" s="25"/>
      <c r="K14" s="25"/>
      <c r="L14" s="25"/>
      <c r="M14" s="25"/>
      <c r="N14"/>
      <c r="O14"/>
    </row>
    <row r="15" spans="1:15" x14ac:dyDescent="0.25">
      <c r="A15" s="79" t="s">
        <v>58</v>
      </c>
      <c r="B15" s="79"/>
      <c r="C15" s="79"/>
      <c r="D15" s="79"/>
      <c r="E15" s="79"/>
      <c r="F15" s="79"/>
      <c r="G15" s="79"/>
      <c r="H15" s="79"/>
      <c r="I15" s="25"/>
      <c r="J15" s="25"/>
      <c r="K15" s="25"/>
      <c r="L15" s="25"/>
      <c r="M15" s="25"/>
      <c r="N15"/>
      <c r="O15"/>
    </row>
    <row r="16" spans="1:15" x14ac:dyDescent="0.25">
      <c r="A16" s="79" t="s">
        <v>59</v>
      </c>
      <c r="B16" s="79"/>
      <c r="C16" s="79"/>
      <c r="D16" s="79"/>
      <c r="E16" s="79"/>
      <c r="F16" s="79"/>
      <c r="G16" s="79"/>
      <c r="H16" s="79"/>
      <c r="I16" s="25"/>
      <c r="J16" s="25"/>
      <c r="K16" s="25"/>
      <c r="L16" s="25"/>
      <c r="M16" s="25"/>
      <c r="N16"/>
      <c r="O16"/>
    </row>
    <row r="17" spans="1:15" s="23" customFormat="1" x14ac:dyDescent="0.25">
      <c r="A17" s="33"/>
      <c r="B17" s="33"/>
      <c r="C17" s="33"/>
      <c r="D17" s="33"/>
      <c r="E17" s="33"/>
      <c r="F17" s="33"/>
      <c r="G17" s="33"/>
      <c r="H17" s="33"/>
      <c r="I17" s="25"/>
      <c r="J17" s="25"/>
      <c r="K17" s="25"/>
      <c r="L17" s="25"/>
      <c r="M17" s="25"/>
    </row>
    <row r="18" spans="1:15" ht="15.75" x14ac:dyDescent="0.25">
      <c r="A18" s="6" t="s">
        <v>73</v>
      </c>
      <c r="B18" s="6"/>
      <c r="C18" s="6"/>
      <c r="D18" s="6"/>
      <c r="E18" s="6"/>
      <c r="F18" s="6"/>
      <c r="G18" s="6"/>
      <c r="H18" s="6"/>
      <c r="I18" s="25"/>
      <c r="J18" s="25"/>
      <c r="K18" s="25"/>
      <c r="L18" s="25"/>
      <c r="M18" s="25"/>
      <c r="N18"/>
      <c r="O18"/>
    </row>
    <row r="19" spans="1:15" ht="16.5" x14ac:dyDescent="0.25">
      <c r="A19" s="27" t="s">
        <v>31</v>
      </c>
      <c r="B19" s="28" t="s">
        <v>75</v>
      </c>
      <c r="C19" s="69" t="s">
        <v>32</v>
      </c>
      <c r="D19" s="70"/>
      <c r="E19" s="70"/>
      <c r="F19" s="70"/>
      <c r="G19" s="70"/>
      <c r="H19" s="71"/>
      <c r="I19" s="25"/>
      <c r="J19" s="25"/>
      <c r="K19" s="25"/>
      <c r="L19" s="25"/>
      <c r="M19" s="25"/>
      <c r="N19"/>
      <c r="O19"/>
    </row>
    <row r="20" spans="1:15" x14ac:dyDescent="0.25">
      <c r="A20" s="28"/>
      <c r="B20" s="72" t="s">
        <v>22</v>
      </c>
      <c r="C20" s="73"/>
      <c r="D20" s="74"/>
      <c r="E20" s="75" t="s">
        <v>33</v>
      </c>
      <c r="F20" s="76"/>
      <c r="G20" s="76"/>
      <c r="H20" s="77"/>
      <c r="I20" s="25"/>
      <c r="J20" s="25"/>
      <c r="K20" s="25"/>
      <c r="L20" s="25"/>
      <c r="M20" s="25"/>
      <c r="N20"/>
      <c r="O20"/>
    </row>
    <row r="21" spans="1:15" ht="57" x14ac:dyDescent="0.25">
      <c r="A21" s="28"/>
      <c r="B21" s="28" t="s">
        <v>24</v>
      </c>
      <c r="C21" s="29" t="s">
        <v>34</v>
      </c>
      <c r="D21" s="29" t="s">
        <v>35</v>
      </c>
      <c r="E21" s="29" t="s">
        <v>37</v>
      </c>
      <c r="F21" s="29" t="s">
        <v>38</v>
      </c>
      <c r="G21" s="29" t="s">
        <v>39</v>
      </c>
      <c r="H21" s="29" t="s">
        <v>56</v>
      </c>
      <c r="I21" s="25"/>
      <c r="J21" s="25"/>
      <c r="K21" s="25"/>
      <c r="L21" s="25"/>
      <c r="M21" s="25"/>
      <c r="N21"/>
      <c r="O21"/>
    </row>
    <row r="22" spans="1:15" ht="45" x14ac:dyDescent="0.25">
      <c r="A22" s="30" t="s">
        <v>14</v>
      </c>
      <c r="B22" s="30" t="s">
        <v>62</v>
      </c>
      <c r="C22" s="49">
        <f>'PART A &amp; B'!H22</f>
        <v>3.7236899179078679E-2</v>
      </c>
      <c r="D22" s="50">
        <f>'PART A &amp; B'!C18</f>
        <v>9.5885015386127606E-2</v>
      </c>
      <c r="E22" s="52">
        <f>'PART A &amp; B'!P5</f>
        <v>0.12264150943396224</v>
      </c>
      <c r="F22" s="52">
        <f>'PART A &amp; B'!P6</f>
        <v>9.4339622641509413E-2</v>
      </c>
      <c r="G22" s="52">
        <f>'PART A &amp; B'!P7</f>
        <v>-0.18867924528301883</v>
      </c>
      <c r="H22" s="52">
        <f>'PART A &amp; B'!P8</f>
        <v>6.6037735849056589E-2</v>
      </c>
      <c r="I22" s="25"/>
      <c r="J22" s="25"/>
      <c r="K22" s="25"/>
      <c r="L22" s="25"/>
      <c r="M22" s="25"/>
      <c r="N22"/>
      <c r="O22"/>
    </row>
    <row r="23" spans="1:15" ht="45" x14ac:dyDescent="0.25">
      <c r="A23" s="30" t="s">
        <v>15</v>
      </c>
      <c r="B23" s="30" t="s">
        <v>27</v>
      </c>
      <c r="C23" s="49">
        <f>'PART A &amp; B'!H23</f>
        <v>2.2549408297844006E-2</v>
      </c>
      <c r="D23" s="50">
        <f>'PART A &amp; B'!C26</f>
        <v>5.8064726366948316E-2</v>
      </c>
      <c r="E23" s="55">
        <f>'PART A &amp; B'!R14</f>
        <v>0.09</v>
      </c>
      <c r="F23" s="55">
        <f>'PART A &amp; B'!R15</f>
        <v>0.04</v>
      </c>
      <c r="G23" s="55">
        <f>'PART A &amp; B'!R16</f>
        <v>-0.03</v>
      </c>
      <c r="H23" s="55">
        <f>'PART A &amp; B'!R17</f>
        <v>0</v>
      </c>
      <c r="I23" s="25"/>
      <c r="J23" s="65" t="s">
        <v>82</v>
      </c>
      <c r="K23" s="65"/>
      <c r="L23" s="65"/>
      <c r="M23" s="65"/>
      <c r="N23"/>
      <c r="O23"/>
    </row>
    <row r="24" spans="1:15" ht="45" x14ac:dyDescent="0.25">
      <c r="A24" s="30" t="s">
        <v>16</v>
      </c>
      <c r="B24" s="30" t="s">
        <v>60</v>
      </c>
      <c r="C24" s="49">
        <f>'PART A &amp; B'!H24</f>
        <v>0.20625278257072369</v>
      </c>
      <c r="D24" s="50">
        <f>'PART A &amp; B'!C34</f>
        <v>0.53110091511961355</v>
      </c>
      <c r="E24" s="58">
        <f>'PART A &amp; B'!Q23</f>
        <v>0.1</v>
      </c>
      <c r="F24" s="58">
        <f>'PART A &amp; B'!Q24</f>
        <v>0</v>
      </c>
      <c r="G24" s="58">
        <f>'PART A &amp; B'!Q25</f>
        <v>-0.1</v>
      </c>
      <c r="H24" s="58">
        <f>'PART A &amp; B'!Q26</f>
        <v>-0.05</v>
      </c>
      <c r="I24" s="25"/>
      <c r="J24" s="25"/>
      <c r="K24" s="25"/>
      <c r="L24" s="25"/>
      <c r="M24" s="25"/>
      <c r="N24"/>
      <c r="O24"/>
    </row>
    <row r="25" spans="1:15" x14ac:dyDescent="0.25">
      <c r="A25" s="31" t="s">
        <v>17</v>
      </c>
      <c r="B25" s="30" t="s">
        <v>61</v>
      </c>
      <c r="C25" s="49">
        <f>'PART A &amp; B'!H25</f>
        <v>0.19683201457186544</v>
      </c>
      <c r="D25" s="50">
        <f>'PART A &amp; B'!C42</f>
        <v>0.50684243752255353</v>
      </c>
      <c r="E25" s="61">
        <f>'PART A &amp; B'!T31</f>
        <v>8.0384615384615415E-2</v>
      </c>
      <c r="F25" s="61">
        <f>'PART A &amp; B'!T32</f>
        <v>8.0384615384615415E-2</v>
      </c>
      <c r="G25" s="61">
        <f>'PART A &amp; B'!T33</f>
        <v>4.1923076923076869E-2</v>
      </c>
      <c r="H25" s="61">
        <f>'PART A &amp; B'!T34</f>
        <v>8.0384615384615415E-2</v>
      </c>
      <c r="I25" s="25"/>
      <c r="J25" s="25"/>
      <c r="K25" s="25"/>
      <c r="L25" s="25"/>
      <c r="M25" s="25"/>
      <c r="N25"/>
      <c r="O25"/>
    </row>
    <row r="26" spans="1:15" ht="14.45" x14ac:dyDescent="0.3">
      <c r="A26" s="66" t="s">
        <v>68</v>
      </c>
      <c r="B26" s="67"/>
      <c r="C26" s="67"/>
      <c r="D26" s="68"/>
      <c r="E26" s="32">
        <f>(E22*$D22+E23*$D23+E24*$D24+E25*$D25)/'PART A &amp; B'!$C$8</f>
        <v>4.304378031257923E-2</v>
      </c>
      <c r="F26" s="32">
        <f>(F22*$D22+F23*$D23+F24*$D24+F25*$D25)/'PART A &amp; B'!$C$8</f>
        <v>2.0237157135546396E-2</v>
      </c>
      <c r="G26" s="32">
        <f>(G22*$D22+G23*$D23+G24*$D24+G25*$D25)/'PART A &amp; B'!$C$8</f>
        <v>-2.007578685197562E-2</v>
      </c>
      <c r="H26" s="32">
        <f>(H22*$D22+H23*$D23+H24*$D24+H25*$D25)/'PART A &amp; B'!$C$8</f>
        <v>7.968667170028183E-3</v>
      </c>
      <c r="I26" s="25"/>
      <c r="J26" s="25"/>
      <c r="K26" s="25"/>
      <c r="L26" s="25"/>
      <c r="M26" s="25"/>
      <c r="N26"/>
      <c r="O26"/>
    </row>
    <row r="27" spans="1:15" ht="14.45" x14ac:dyDescent="0.3">
      <c r="A27" s="66" t="s">
        <v>69</v>
      </c>
      <c r="B27" s="67"/>
      <c r="C27" s="67"/>
      <c r="D27" s="68"/>
      <c r="E27" s="35">
        <f>'PART A &amp; B'!$C$8-(E22*$D22+E23*$D23+E24*$D24+E25*$D25)</f>
        <v>2.4641622656951085</v>
      </c>
      <c r="F27" s="35">
        <f>'PART A &amp; B'!$C$8-(F22*$D22+F23*$D23+F24*$D24+F25*$D25)</f>
        <v>2.5228893203759681</v>
      </c>
      <c r="G27" s="35">
        <f>'PART A &amp; B'!$C$8-(G22*$D22+G23*$D23+G24*$D24+G25*$D25)</f>
        <v>2.6266951511438372</v>
      </c>
      <c r="H27" s="35">
        <f>'PART A &amp; B'!$C$8-(H22*$D22+H23*$D23+H24*$D24+H25*$D25)</f>
        <v>2.5544806820371777</v>
      </c>
      <c r="I27" s="25"/>
      <c r="J27" s="25"/>
      <c r="K27" s="25"/>
      <c r="L27" s="25"/>
      <c r="M27" s="25"/>
      <c r="N27"/>
      <c r="O27"/>
    </row>
    <row r="28" spans="1:15" ht="14.45" x14ac:dyDescent="0.3">
      <c r="A28" s="78" t="s">
        <v>30</v>
      </c>
      <c r="B28" s="78"/>
      <c r="C28" s="78"/>
      <c r="D28" s="78"/>
      <c r="E28" s="78"/>
      <c r="F28" s="78"/>
      <c r="G28" s="78"/>
      <c r="H28" s="78"/>
      <c r="I28" s="25"/>
      <c r="J28" s="25"/>
      <c r="K28" s="25"/>
      <c r="L28" s="25"/>
      <c r="M28" s="25"/>
      <c r="N28"/>
      <c r="O28"/>
    </row>
    <row r="29" spans="1:15" x14ac:dyDescent="0.25">
      <c r="A29" s="79" t="s">
        <v>57</v>
      </c>
      <c r="B29" s="79"/>
      <c r="C29" s="79"/>
      <c r="D29" s="79"/>
      <c r="E29" s="79"/>
      <c r="F29" s="79"/>
      <c r="G29" s="79"/>
      <c r="H29" s="79"/>
      <c r="I29" s="25"/>
      <c r="J29" s="25"/>
      <c r="K29" s="25"/>
      <c r="L29" s="25"/>
      <c r="M29" s="25"/>
      <c r="N29"/>
      <c r="O29"/>
    </row>
    <row r="30" spans="1:15" x14ac:dyDescent="0.25">
      <c r="A30" s="79" t="s">
        <v>58</v>
      </c>
      <c r="B30" s="79"/>
      <c r="C30" s="79"/>
      <c r="D30" s="79"/>
      <c r="E30" s="79"/>
      <c r="F30" s="79"/>
      <c r="G30" s="79"/>
      <c r="H30" s="79"/>
      <c r="I30" s="25"/>
      <c r="J30" s="25"/>
      <c r="K30" s="25"/>
      <c r="L30" s="25"/>
      <c r="M30" s="25"/>
      <c r="N30"/>
      <c r="O30"/>
    </row>
    <row r="31" spans="1:15" x14ac:dyDescent="0.25">
      <c r="A31" s="79" t="s">
        <v>59</v>
      </c>
      <c r="B31" s="79"/>
      <c r="C31" s="79"/>
      <c r="D31" s="79"/>
      <c r="E31" s="79"/>
      <c r="F31" s="79"/>
      <c r="G31" s="79"/>
      <c r="H31" s="79"/>
      <c r="I31" s="25"/>
      <c r="J31" s="25"/>
      <c r="K31" s="25"/>
      <c r="L31" s="25"/>
      <c r="M31" s="25"/>
      <c r="N31"/>
      <c r="O31"/>
    </row>
    <row r="32" spans="1:15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</row>
    <row r="33" spans="1:15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</row>
  </sheetData>
  <mergeCells count="20">
    <mergeCell ref="A28:H28"/>
    <mergeCell ref="A29:H29"/>
    <mergeCell ref="A30:H30"/>
    <mergeCell ref="A31:H31"/>
    <mergeCell ref="A13:H13"/>
    <mergeCell ref="A14:H14"/>
    <mergeCell ref="A15:H15"/>
    <mergeCell ref="A16:H16"/>
    <mergeCell ref="A27:D27"/>
    <mergeCell ref="C19:H19"/>
    <mergeCell ref="B20:D20"/>
    <mergeCell ref="E20:H20"/>
    <mergeCell ref="A26:D26"/>
    <mergeCell ref="J23:M23"/>
    <mergeCell ref="J8:M8"/>
    <mergeCell ref="A12:D12"/>
    <mergeCell ref="C4:H4"/>
    <mergeCell ref="B5:D5"/>
    <mergeCell ref="E5:H5"/>
    <mergeCell ref="A11:D11"/>
  </mergeCells>
  <pageMargins left="0.7" right="0.7" top="0.75" bottom="0.75" header="0.3" footer="0.3"/>
  <pageSetup scale="5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9905BDE190AF4D97B3EC9D0FCDD7AD" ma:contentTypeVersion="20" ma:contentTypeDescription="Create a new document." ma:contentTypeScope="" ma:versionID="f6dd877fe1686d423ec036963012d99f">
  <xsd:schema xmlns:xsd="http://www.w3.org/2001/XMLSchema" xmlns:xs="http://www.w3.org/2001/XMLSchema" xmlns:p="http://schemas.microsoft.com/office/2006/metadata/properties" xmlns:ns2="f5e1fe30-b849-48b5-a89d-2b611401bbd8" xmlns:ns3="f9175001-c430-4d57-adde-c1c10539e919" targetNamespace="http://schemas.microsoft.com/office/2006/metadata/properties" ma:root="true" ma:fieldsID="8e73d47d5e7cc26b40c81dfece8ef2d8" ns2:_="" ns3:_="">
    <xsd:import namespace="f5e1fe30-b849-48b5-a89d-2b611401bbd8"/>
    <xsd:import namespace="f9175001-c430-4d57-adde-c1c10539e919"/>
    <xsd:element name="properties">
      <xsd:complexType>
        <xsd:sequence>
          <xsd:element name="documentManagement">
            <xsd:complexType>
              <xsd:all>
                <xsd:element ref="ns2:T_Conf_Date" minOccurs="0"/>
                <xsd:element ref="ns2:U_Exhibit" minOccurs="0"/>
                <xsd:element ref="ns3:Case_x0020_Number_x002f_Docket_x0020_Number" minOccurs="0"/>
                <xsd:element ref="ns2:Exhibit_Ref_Additional" minOccurs="0"/>
                <xsd:element ref="ns2:Exhibit_Ref_Page" minOccurs="0"/>
                <xsd:element ref="ns2:Intervenor_x0020_Acronym" minOccurs="0"/>
                <xsd:element ref="ns2:Filing_x0020_Date" minOccurs="0"/>
                <xsd:element ref="ns2:Draft_Ready" minOccurs="0"/>
                <xsd:element ref="ns2:RA_Final" minOccurs="0"/>
                <xsd:element ref="ns2:Dir_1" minOccurs="0"/>
                <xsd:element ref="ns2:Author_x0028_s_x0029_" minOccurs="0"/>
                <xsd:element ref="ns2:Witness" minOccurs="0"/>
                <xsd:element ref="ns2:Legal_x0020_Review_x0020_Required" minOccurs="0"/>
                <xsd:element ref="ns2:Strategic_x003f_" minOccurs="0"/>
                <xsd:element ref="ns2:Transcript_x0020_Page" minOccurs="0"/>
                <xsd:element ref="ns2:Transcript_x0020_Line" minOccurs="0"/>
                <xsd:element ref="ns2:Question" minOccurs="0"/>
                <xsd:element ref="ns2:Ready_x0020_to_x0020_PDF" minOccurs="0"/>
                <xsd:element ref="ns2:Fi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e1fe30-b849-48b5-a89d-2b611401bbd8" elementFormDefault="qualified">
    <xsd:import namespace="http://schemas.microsoft.com/office/2006/documentManagement/types"/>
    <xsd:import namespace="http://schemas.microsoft.com/office/infopath/2007/PartnerControls"/>
    <xsd:element name="T_Conf_Date" ma:index="8" nillable="true" ma:displayName="T_Conf_Date" ma:description="date of the conference" ma:format="Dropdown" ma:internalName="T_Conf_Date">
      <xsd:simpleType>
        <xsd:restriction base="dms:Choice">
          <xsd:enumeration value="2018-06-11"/>
          <xsd:enumeration value="2018-06-12"/>
          <xsd:enumeration value="2018-06-13"/>
          <xsd:enumeration value="2018-06-14"/>
          <xsd:enumeration value="2018-06-15"/>
          <xsd:enumeration value="2018-06-16"/>
          <xsd:enumeration value="2018-06-17"/>
          <xsd:enumeration value="2018-06-18"/>
          <xsd:enumeration value="2018-06-19"/>
          <xsd:enumeration value="2018-06-20"/>
          <xsd:enumeration value="2018-06-21"/>
          <xsd:enumeration value="2018-06-22"/>
          <xsd:enumeration value="2018-06-23"/>
          <xsd:enumeration value="2018-06-24"/>
          <xsd:enumeration value="2018-06-25"/>
          <xsd:enumeration value="2018-06-26"/>
          <xsd:enumeration value="2018-06-27"/>
          <xsd:enumeration value="2018-06-28"/>
          <xsd:enumeration value="2018-06-29"/>
          <xsd:enumeration value="2018-06-30"/>
        </xsd:restriction>
      </xsd:simpleType>
    </xsd:element>
    <xsd:element name="U_Exhibit" ma:index="9" nillable="true" ma:displayName="U_Exhibit" ma:default="J-" ma:description="Exhibit number" ma:internalName="U_Exhibit">
      <xsd:simpleType>
        <xsd:restriction base="dms:Text">
          <xsd:maxLength value="255"/>
        </xsd:restriction>
      </xsd:simpleType>
    </xsd:element>
    <xsd:element name="Exhibit_Ref_Additional" ma:index="11" nillable="true" ma:displayName="Exhibit_Ref_Additional" ma:default="0" ma:description="Are there additional references" ma:internalName="Exhibit_Ref_Additional">
      <xsd:simpleType>
        <xsd:restriction base="dms:Boolean"/>
      </xsd:simpleType>
    </xsd:element>
    <xsd:element name="Exhibit_Ref_Page" ma:index="12" nillable="true" ma:displayName="Exhibit_Ref_Page" ma:internalName="Exhibit_Ref_Page">
      <xsd:simpleType>
        <xsd:restriction base="dms:Text">
          <xsd:maxLength value="255"/>
        </xsd:restriction>
      </xsd:simpleType>
    </xsd:element>
    <xsd:element name="Intervenor_x0020_Acronym" ma:index="13" nillable="true" ma:displayName="Intervenor Acronym" ma:format="Dropdown" ma:internalName="Intervenor_x0020_Acronym">
      <xsd:simpleType>
        <xsd:restriction base="dms:Choice">
          <xsd:enumeration value="Anwaatin"/>
          <xsd:enumeration value="ABE"/>
          <xsd:enumeration value="AMPCO"/>
          <xsd:enumeration value="BLC"/>
          <xsd:enumeration value="BOMA"/>
          <xsd:enumeration value="CCI"/>
          <xsd:enumeration value="CCSA"/>
          <xsd:enumeration value="CME"/>
          <xsd:enumeration value="COFH"/>
          <xsd:enumeration value="CCON"/>
          <xsd:enumeration value="CCC"/>
          <xsd:enumeration value="DSI"/>
          <xsd:enumeration value="EastLink"/>
          <xsd:enumeration value="EnergyProbe"/>
          <xsd:enumeration value="ESC"/>
          <xsd:enumeration value="IESO"/>
          <xsd:enumeration value="ITPA"/>
          <xsd:enumeration value="Mowat"/>
          <xsd:enumeration value="OnPhaze"/>
          <xsd:enumeration value="OPG"/>
          <xsd:enumeration value="OSEA"/>
          <xsd:enumeration value="PWU"/>
          <xsd:enumeration value="QM"/>
          <xsd:enumeration value="Quinte"/>
          <xsd:enumeration value="RiceLake"/>
          <xsd:enumeration value="Rogers"/>
          <xsd:enumeration value="SEC"/>
          <xsd:enumeration value="Shaw"/>
          <xsd:enumeration value="Staff"/>
          <xsd:enumeration value="SunsetBay"/>
          <xsd:enumeration value="SIA"/>
          <xsd:enumeration value="SEP"/>
          <xsd:enumeration value="Union"/>
          <xsd:enumeration value="VECC"/>
        </xsd:restriction>
      </xsd:simpleType>
    </xsd:element>
    <xsd:element name="Filing_x0020_Date" ma:index="14" nillable="true" ma:displayName="Filing Date" ma:description="Date Filed" ma:internalName="Filing_x0020_Date">
      <xsd:simpleType>
        <xsd:restriction base="dms:Text">
          <xsd:maxLength value="255"/>
        </xsd:restriction>
      </xsd:simpleType>
    </xsd:element>
    <xsd:element name="Draft_Ready" ma:index="15" nillable="true" ma:displayName="Draft_Ready" ma:default="0" ma:description="Is the draft ready" ma:internalName="Draft_Ready">
      <xsd:simpleType>
        <xsd:restriction base="dms:Boolean"/>
      </xsd:simpleType>
    </xsd:element>
    <xsd:element name="RA_Final" ma:index="16" nillable="true" ma:displayName="RA_Final" ma:default="0" ma:description="RA has signed off" ma:internalName="RA_Final">
      <xsd:simpleType>
        <xsd:restriction base="dms:Boolean"/>
      </xsd:simpleType>
    </xsd:element>
    <xsd:element name="Dir_1" ma:index="17" nillable="true" ma:displayName="Dir_1" ma:default="0" ma:description="Director Approved" ma:internalName="Dir_1">
      <xsd:simpleType>
        <xsd:restriction base="dms:Boolean"/>
      </xsd:simpleType>
    </xsd:element>
    <xsd:element name="Author_x0028_s_x0029_" ma:index="18" nillable="true" ma:displayName="Author(s)" ma:list="UserInfo" ma:SharePointGroup="0" ma:internalName="Author_x0028_s_x0029_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" ma:index="19" nillable="true" ma:displayName="Witness" ma:format="Dropdown" ma:internalName="Witness">
      <xsd:simpleType>
        <xsd:restriction base="dms:Choice">
          <xsd:enumeration value="ALAGHEBAND Bijan"/>
          <xsd:enumeration value="ANDRE Henry"/>
          <xsd:enumeration value="BERARDI Rob"/>
          <xsd:enumeration value="BOLDT John"/>
          <xsd:enumeration value="BOWNESS Brad"/>
          <xsd:enumeration value="BRADLEY Darlene"/>
          <xsd:enumeration value="BUCKSTAFF Ken (First Quartile)"/>
          <xsd:enumeration value="CHHELAVDA Samir"/>
          <xsd:enumeration value="CHUM Derek"/>
          <xsd:enumeration value="D'ANDREA Frank"/>
          <xsd:enumeration value="FENRICK Steven (PSE)"/>
          <xsd:enumeration value="FROST-HUNT Lincoln"/>
          <xsd:enumeration value="GARZOUZI Lyla"/>
          <xsd:enumeration value="GRIFFIN Brad (IPSOS)"/>
          <xsd:enumeration value="GRUNFELD Ben (Navigant)"/>
          <xsd:enumeration value="GUIRY Sandra (IPSOS)"/>
          <xsd:enumeration value="IRVINE Tom"/>
          <xsd:enumeration value="JESUS Bruno"/>
          <xsd:enumeration value="JODOIN Joel"/>
          <xsd:enumeration value="LI Clement"/>
          <xsd:enumeration value="LOPEZ Chris"/>
          <xsd:enumeration value="MCDONELL Keith"/>
          <xsd:enumeration value="MERALI Imran"/>
          <xsd:enumeration value="MORRIS Ian (Mercer)"/>
          <xsd:enumeration value="PUGLIESE Ferio"/>
          <xsd:enumeration value="TANKERSLEY Steve (Clear Path)"/>
          <xsd:enumeration value="SMITH Jeff"/>
        </xsd:restriction>
      </xsd:simpleType>
    </xsd:element>
    <xsd:element name="Legal_x0020_Review_x0020_Required" ma:index="20" nillable="true" ma:displayName="Legal Review Required" ma:default="0" ma:internalName="Legal_x0020_Review_x0020_Required">
      <xsd:simpleType>
        <xsd:restriction base="dms:Boolean"/>
      </xsd:simpleType>
    </xsd:element>
    <xsd:element name="Strategic_x003f_" ma:index="21" nillable="true" ma:displayName="Strategic?" ma:default="0" ma:internalName="Strategic_x003f_">
      <xsd:simpleType>
        <xsd:restriction base="dms:Boolean"/>
      </xsd:simpleType>
    </xsd:element>
    <xsd:element name="Transcript_x0020_Page" ma:index="22" nillable="true" ma:displayName="Transcript Page" ma:decimals="0" ma:internalName="Transcript_x0020_Page">
      <xsd:simpleType>
        <xsd:restriction base="dms:Number"/>
      </xsd:simpleType>
    </xsd:element>
    <xsd:element name="Transcript_x0020_Line" ma:index="23" nillable="true" ma:displayName="Transcript Line" ma:decimals="0" ma:internalName="Transcript_x0020_Line">
      <xsd:simpleType>
        <xsd:restriction base="dms:Number"/>
      </xsd:simpleType>
    </xsd:element>
    <xsd:element name="Question" ma:index="24" nillable="true" ma:displayName="Question" ma:description="IR Question Text" ma:internalName="Question">
      <xsd:simpleType>
        <xsd:restriction base="dms:Note">
          <xsd:maxLength value="255"/>
        </xsd:restriction>
      </xsd:simpleType>
    </xsd:element>
    <xsd:element name="Ready_x0020_to_x0020_PDF" ma:index="25" nillable="true" ma:displayName="Ready to PDF" ma:default="0" ma:internalName="Ready_x0020_to_x0020_PDF">
      <xsd:simpleType>
        <xsd:restriction base="dms:Boolean"/>
      </xsd:simpleType>
    </xsd:element>
    <xsd:element name="Filed" ma:index="27" ma:displayName="Filed" ma:default="No" ma:format="Dropdown" ma:internalName="Filed">
      <xsd:simpleType>
        <xsd:restriction base="dms:Choice">
          <xsd:enumeration value="No"/>
          <xsd:enumeration value="Y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Case_x0020_Number_x002f_Docket_x0020_Number" ma:index="10" nillable="true" ma:displayName="Case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_Exhibit xmlns="f5e1fe30-b849-48b5-a89d-2b611401bbd8">J-</U_Exhibit>
    <Intervenor_x0020_Acronym xmlns="f5e1fe30-b849-48b5-a89d-2b611401bbd8" xsi:nil="true"/>
    <Author_x0028_s_x0029_ xmlns="f5e1fe30-b849-48b5-a89d-2b611401bbd8">
      <UserInfo>
        <DisplayName/>
        <AccountId xsi:nil="true"/>
        <AccountType/>
      </UserInfo>
    </Author_x0028_s_x0029_>
    <Filed xmlns="f5e1fe30-b849-48b5-a89d-2b611401bbd8">No</Filed>
    <Case_x0020_Number_x002f_Docket_x0020_Number xmlns="f9175001-c430-4d57-adde-c1c10539e919" xsi:nil="true"/>
    <Dir_1 xmlns="f5e1fe30-b849-48b5-a89d-2b611401bbd8">false</Dir_1>
    <Exhibit_Ref_Page xmlns="f5e1fe30-b849-48b5-a89d-2b611401bbd8" xsi:nil="true"/>
    <RA_Final xmlns="f5e1fe30-b849-48b5-a89d-2b611401bbd8">false</RA_Final>
    <Witness xmlns="f5e1fe30-b849-48b5-a89d-2b611401bbd8" xsi:nil="true"/>
    <Legal_x0020_Review_x0020_Required xmlns="f5e1fe30-b849-48b5-a89d-2b611401bbd8">false</Legal_x0020_Review_x0020_Required>
    <Draft_Ready xmlns="f5e1fe30-b849-48b5-a89d-2b611401bbd8">false</Draft_Ready>
    <Ready_x0020_to_x0020_PDF xmlns="f5e1fe30-b849-48b5-a89d-2b611401bbd8">false</Ready_x0020_to_x0020_PDF>
    <Filing_x0020_Date xmlns="f5e1fe30-b849-48b5-a89d-2b611401bbd8" xsi:nil="true"/>
    <Strategic_x003f_ xmlns="f5e1fe30-b849-48b5-a89d-2b611401bbd8">false</Strategic_x003f_>
    <Question xmlns="f5e1fe30-b849-48b5-a89d-2b611401bbd8" xsi:nil="true"/>
    <Exhibit_Ref_Additional xmlns="f5e1fe30-b849-48b5-a89d-2b611401bbd8">false</Exhibit_Ref_Additional>
    <Transcript_x0020_Line xmlns="f5e1fe30-b849-48b5-a89d-2b611401bbd8" xsi:nil="true"/>
    <T_Conf_Date xmlns="f5e1fe30-b849-48b5-a89d-2b611401bbd8" xsi:nil="true"/>
    <Transcript_x0020_Page xmlns="f5e1fe30-b849-48b5-a89d-2b611401bbd8" xsi:nil="true"/>
  </documentManagement>
</p:properties>
</file>

<file path=customXml/itemProps1.xml><?xml version="1.0" encoding="utf-8"?>
<ds:datastoreItem xmlns:ds="http://schemas.openxmlformats.org/officeDocument/2006/customXml" ds:itemID="{B10746E7-B374-4750-B36E-37EE60A63E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2D3AF9-5167-433D-95B4-138A415ABA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e1fe30-b849-48b5-a89d-2b611401bbd8"/>
    <ds:schemaRef ds:uri="f9175001-c430-4d57-adde-c1c10539e9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B0EE55-2582-43AF-B55E-D07CCAC3DB9A}">
  <ds:schemaRefs>
    <ds:schemaRef ds:uri="http://schemas.openxmlformats.org/package/2006/metadata/core-properties"/>
    <ds:schemaRef ds:uri="f9175001-c430-4d57-adde-c1c10539e919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terms/"/>
    <ds:schemaRef ds:uri="f5e1fe30-b849-48b5-a89d-2b611401bbd8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PART A &amp; B</vt:lpstr>
      <vt:lpstr>PART C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ZBARCEA Alex</dc:creator>
  <cp:lastModifiedBy>CLEVERTON Anthony</cp:lastModifiedBy>
  <dcterms:created xsi:type="dcterms:W3CDTF">2018-06-20T14:16:07Z</dcterms:created>
  <dcterms:modified xsi:type="dcterms:W3CDTF">2018-06-21T12:30:50Z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0x010100B69905BDE190AF4D97B3EC9D0FCDD7AD</vt:lpwstr>
  </property>
</Properties>
</file>