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64" yWindow="384" windowWidth="11940" windowHeight="65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9" i="1" l="1"/>
  <c r="B117" i="1"/>
  <c r="B99" i="1"/>
  <c r="B163" i="1" l="1"/>
  <c r="B214" i="1" l="1"/>
  <c r="C214" i="1"/>
  <c r="D214" i="1"/>
  <c r="E214" i="1"/>
  <c r="F214" i="1"/>
  <c r="B164" i="1"/>
  <c r="C164" i="1"/>
  <c r="D164" i="1"/>
  <c r="E164" i="1"/>
  <c r="F164" i="1"/>
  <c r="C163" i="1"/>
  <c r="D163" i="1"/>
  <c r="E163" i="1"/>
  <c r="F163" i="1"/>
  <c r="D158" i="1" l="1"/>
  <c r="E158" i="1" s="1"/>
  <c r="F158" i="1" s="1"/>
  <c r="C139" i="1" l="1"/>
  <c r="D139" i="1" s="1"/>
  <c r="E139" i="1" s="1"/>
  <c r="F139" i="1" s="1"/>
  <c r="C98" i="1"/>
  <c r="D98" i="1" s="1"/>
  <c r="E98" i="1" s="1"/>
  <c r="F98" i="1" s="1"/>
  <c r="C5" i="1" l="1"/>
  <c r="E5" i="1"/>
  <c r="D5" i="1" l="1"/>
  <c r="F5" i="1"/>
  <c r="F251" i="1" l="1"/>
  <c r="E251" i="1"/>
  <c r="D251" i="1"/>
  <c r="C251" i="1"/>
  <c r="B251" i="1"/>
  <c r="C199" i="1"/>
  <c r="F156" i="1"/>
  <c r="V70" i="1"/>
  <c r="U70" i="1"/>
  <c r="T70" i="1"/>
  <c r="S70" i="1"/>
  <c r="R70" i="1"/>
  <c r="P70" i="1"/>
  <c r="O70" i="1"/>
  <c r="N70" i="1"/>
  <c r="M70" i="1"/>
  <c r="L70" i="1"/>
  <c r="K70" i="1"/>
  <c r="V25" i="1"/>
  <c r="U25" i="1"/>
  <c r="T25" i="1"/>
  <c r="S25" i="1"/>
  <c r="R25" i="1"/>
  <c r="Q25" i="1"/>
  <c r="P25" i="1"/>
  <c r="O25" i="1"/>
  <c r="N25" i="1"/>
  <c r="M25" i="1"/>
  <c r="L25" i="1"/>
  <c r="K25" i="1"/>
  <c r="F207" i="1"/>
  <c r="E156" i="1"/>
  <c r="D207" i="1"/>
  <c r="C156" i="1"/>
  <c r="B207" i="1"/>
  <c r="C223" i="1" l="1"/>
  <c r="C227" i="1"/>
  <c r="C198" i="1"/>
  <c r="B236" i="1"/>
  <c r="B250" i="1" s="1"/>
  <c r="C174" i="1"/>
  <c r="C225" i="1"/>
  <c r="C197" i="1"/>
  <c r="C200" i="1"/>
  <c r="C178" i="1"/>
  <c r="D178" i="1" s="1"/>
  <c r="C201" i="1"/>
  <c r="C175" i="1"/>
  <c r="D175" i="1" s="1"/>
  <c r="D199" i="1"/>
  <c r="C226" i="1"/>
  <c r="B210" i="1"/>
  <c r="B69" i="1"/>
  <c r="B87" i="1" s="1"/>
  <c r="C159" i="1"/>
  <c r="B22" i="1"/>
  <c r="B255" i="1"/>
  <c r="B235" i="1"/>
  <c r="B249" i="1" s="1"/>
  <c r="C176" i="1"/>
  <c r="D176" i="1" s="1"/>
  <c r="C209" i="1"/>
  <c r="C224" i="1"/>
  <c r="B233" i="1"/>
  <c r="B247" i="1" s="1"/>
  <c r="B256" i="1"/>
  <c r="C185" i="1"/>
  <c r="B183" i="1"/>
  <c r="B186" i="1" s="1"/>
  <c r="C207" i="1"/>
  <c r="D223" i="1"/>
  <c r="E183" i="1"/>
  <c r="E207" i="1"/>
  <c r="B156" i="1"/>
  <c r="C183" i="1"/>
  <c r="E159" i="1"/>
  <c r="F159" i="1"/>
  <c r="C232" i="1"/>
  <c r="C246" i="1" s="1"/>
  <c r="D156" i="1"/>
  <c r="D159" i="1" s="1"/>
  <c r="D183" i="1"/>
  <c r="B232" i="1"/>
  <c r="B246" i="1" s="1"/>
  <c r="F183" i="1"/>
  <c r="C255" i="1" l="1"/>
  <c r="B68" i="1"/>
  <c r="B86" i="1" s="1"/>
  <c r="E178" i="1"/>
  <c r="D224" i="1"/>
  <c r="D236" i="1" s="1"/>
  <c r="D250" i="1" s="1"/>
  <c r="B234" i="1"/>
  <c r="B248" i="1" s="1"/>
  <c r="B67" i="1"/>
  <c r="B85" i="1" s="1"/>
  <c r="C233" i="1"/>
  <c r="C247" i="1" s="1"/>
  <c r="E199" i="1"/>
  <c r="D201" i="1"/>
  <c r="D200" i="1"/>
  <c r="D225" i="1"/>
  <c r="D255" i="1" s="1"/>
  <c r="D227" i="1"/>
  <c r="D197" i="1"/>
  <c r="D174" i="1"/>
  <c r="D198" i="1"/>
  <c r="D233" i="1" s="1"/>
  <c r="D247" i="1" s="1"/>
  <c r="C235" i="1"/>
  <c r="C249" i="1" s="1"/>
  <c r="D226" i="1"/>
  <c r="C256" i="1"/>
  <c r="B66" i="1"/>
  <c r="B84" i="1" s="1"/>
  <c r="B23" i="1"/>
  <c r="B40" i="1" s="1"/>
  <c r="C8" i="1"/>
  <c r="D8" i="1" s="1"/>
  <c r="E8" i="1" s="1"/>
  <c r="F8" i="1" s="1"/>
  <c r="B39" i="1"/>
  <c r="B24" i="1"/>
  <c r="C53" i="1"/>
  <c r="C67" i="1" s="1"/>
  <c r="C85" i="1" s="1"/>
  <c r="B95" i="1"/>
  <c r="C210" i="1"/>
  <c r="C211" i="1" s="1"/>
  <c r="B21" i="1"/>
  <c r="B38" i="1" s="1"/>
  <c r="D209" i="1"/>
  <c r="D210" i="1" s="1"/>
  <c r="C236" i="1"/>
  <c r="C250" i="1" s="1"/>
  <c r="D185" i="1"/>
  <c r="C186" i="1"/>
  <c r="C187" i="1" s="1"/>
  <c r="D235" i="1"/>
  <c r="D249" i="1" s="1"/>
  <c r="E223" i="1"/>
  <c r="E176" i="1"/>
  <c r="C160" i="1"/>
  <c r="B231" i="1"/>
  <c r="B245" i="1" s="1"/>
  <c r="E175" i="1"/>
  <c r="E174" i="1" l="1"/>
  <c r="D232" i="1"/>
  <c r="D246" i="1" s="1"/>
  <c r="E227" i="1"/>
  <c r="E200" i="1"/>
  <c r="F199" i="1"/>
  <c r="C234" i="1"/>
  <c r="C248" i="1" s="1"/>
  <c r="F178" i="1"/>
  <c r="D256" i="1"/>
  <c r="E198" i="1"/>
  <c r="E197" i="1"/>
  <c r="E225" i="1"/>
  <c r="E201" i="1"/>
  <c r="E224" i="1"/>
  <c r="E226" i="1"/>
  <c r="B88" i="1"/>
  <c r="B89" i="1" s="1"/>
  <c r="E209" i="1"/>
  <c r="E210" i="1" s="1"/>
  <c r="B70" i="1"/>
  <c r="B71" i="1" s="1"/>
  <c r="D53" i="1"/>
  <c r="D68" i="1" s="1"/>
  <c r="D86" i="1" s="1"/>
  <c r="C69" i="1"/>
  <c r="C87" i="1" s="1"/>
  <c r="C66" i="1"/>
  <c r="C84" i="1" s="1"/>
  <c r="C68" i="1"/>
  <c r="C86" i="1" s="1"/>
  <c r="C9" i="1"/>
  <c r="D9" i="1" s="1"/>
  <c r="D22" i="1" s="1"/>
  <c r="B113" i="1"/>
  <c r="B25" i="1"/>
  <c r="B41" i="1"/>
  <c r="B42" i="1" s="1"/>
  <c r="B43" i="1" s="1"/>
  <c r="D211" i="1"/>
  <c r="D160" i="1"/>
  <c r="C231" i="1"/>
  <c r="C245" i="1" s="1"/>
  <c r="F223" i="1"/>
  <c r="E235" i="1"/>
  <c r="E249" i="1" s="1"/>
  <c r="F175" i="1"/>
  <c r="F176" i="1"/>
  <c r="E185" i="1"/>
  <c r="D186" i="1"/>
  <c r="D187" i="1" s="1"/>
  <c r="D66" i="1"/>
  <c r="B136" i="1" l="1"/>
  <c r="B140" i="1" s="1"/>
  <c r="D69" i="1"/>
  <c r="D87" i="1" s="1"/>
  <c r="F224" i="1"/>
  <c r="E236" i="1"/>
  <c r="E250" i="1" s="1"/>
  <c r="F225" i="1"/>
  <c r="F198" i="1"/>
  <c r="F227" i="1"/>
  <c r="D234" i="1"/>
  <c r="D248" i="1" s="1"/>
  <c r="D67" i="1"/>
  <c r="D85" i="1" s="1"/>
  <c r="E53" i="1"/>
  <c r="E69" i="1" s="1"/>
  <c r="E87" i="1" s="1"/>
  <c r="E255" i="1"/>
  <c r="F235" i="1"/>
  <c r="F249" i="1" s="1"/>
  <c r="F201" i="1"/>
  <c r="F197" i="1"/>
  <c r="F200" i="1"/>
  <c r="E233" i="1"/>
  <c r="E247" i="1" s="1"/>
  <c r="E232" i="1"/>
  <c r="E246" i="1" s="1"/>
  <c r="F174" i="1"/>
  <c r="F226" i="1"/>
  <c r="E256" i="1"/>
  <c r="C88" i="1"/>
  <c r="C89" i="1" s="1"/>
  <c r="C70" i="1"/>
  <c r="C71" i="1" s="1"/>
  <c r="F209" i="1"/>
  <c r="F210" i="1" s="1"/>
  <c r="C22" i="1"/>
  <c r="C39" i="1" s="1"/>
  <c r="C23" i="1"/>
  <c r="C40" i="1" s="1"/>
  <c r="C24" i="1"/>
  <c r="C41" i="1" s="1"/>
  <c r="C95" i="1"/>
  <c r="C113" i="1" s="1"/>
  <c r="C21" i="1"/>
  <c r="C38" i="1" s="1"/>
  <c r="B26" i="1"/>
  <c r="E211" i="1"/>
  <c r="E186" i="1"/>
  <c r="E187" i="1" s="1"/>
  <c r="F185" i="1"/>
  <c r="F186" i="1" s="1"/>
  <c r="D231" i="1"/>
  <c r="D245" i="1" s="1"/>
  <c r="E160" i="1"/>
  <c r="D95" i="1"/>
  <c r="D24" i="1"/>
  <c r="D41" i="1" s="1"/>
  <c r="D23" i="1"/>
  <c r="D40" i="1" s="1"/>
  <c r="D21" i="1"/>
  <c r="D39" i="1"/>
  <c r="E9" i="1"/>
  <c r="D84" i="1"/>
  <c r="D70" i="1" l="1"/>
  <c r="D71" i="1" s="1"/>
  <c r="E68" i="1"/>
  <c r="E86" i="1" s="1"/>
  <c r="E66" i="1"/>
  <c r="C42" i="1"/>
  <c r="C43" i="1" s="1"/>
  <c r="E67" i="1"/>
  <c r="E85" i="1" s="1"/>
  <c r="F53" i="1"/>
  <c r="F67" i="1" s="1"/>
  <c r="F85" i="1" s="1"/>
  <c r="E234" i="1"/>
  <c r="E248" i="1" s="1"/>
  <c r="B171" i="1"/>
  <c r="F255" i="1"/>
  <c r="F236" i="1"/>
  <c r="F250" i="1" s="1"/>
  <c r="F232" i="1"/>
  <c r="F246" i="1" s="1"/>
  <c r="F233" i="1"/>
  <c r="F247" i="1" s="1"/>
  <c r="F256" i="1"/>
  <c r="D88" i="1"/>
  <c r="D89" i="1" s="1"/>
  <c r="C99" i="1"/>
  <c r="C25" i="1"/>
  <c r="C26" i="1" s="1"/>
  <c r="F187" i="1"/>
  <c r="F211" i="1"/>
  <c r="E84" i="1"/>
  <c r="D38" i="1"/>
  <c r="D42" i="1" s="1"/>
  <c r="D43" i="1" s="1"/>
  <c r="D25" i="1"/>
  <c r="D26" i="1" s="1"/>
  <c r="F160" i="1"/>
  <c r="E231" i="1"/>
  <c r="E245" i="1" s="1"/>
  <c r="C136" i="1"/>
  <c r="C140" i="1" s="1"/>
  <c r="C117" i="1"/>
  <c r="C126" i="1" s="1"/>
  <c r="E21" i="1"/>
  <c r="E23" i="1"/>
  <c r="E40" i="1" s="1"/>
  <c r="F9" i="1"/>
  <c r="E24" i="1"/>
  <c r="E41" i="1" s="1"/>
  <c r="E22" i="1"/>
  <c r="E39" i="1" s="1"/>
  <c r="E95" i="1"/>
  <c r="D113" i="1"/>
  <c r="D99" i="1"/>
  <c r="F69" i="1" l="1"/>
  <c r="F87" i="1" s="1"/>
  <c r="F68" i="1"/>
  <c r="F86" i="1" s="1"/>
  <c r="F66" i="1"/>
  <c r="E70" i="1"/>
  <c r="E71" i="1" s="1"/>
  <c r="C171" i="1"/>
  <c r="C177" i="1" s="1"/>
  <c r="F234" i="1"/>
  <c r="F248" i="1" s="1"/>
  <c r="B254" i="1"/>
  <c r="E88" i="1"/>
  <c r="E89" i="1" s="1"/>
  <c r="C254" i="1"/>
  <c r="F231" i="1"/>
  <c r="F245" i="1" s="1"/>
  <c r="E38" i="1"/>
  <c r="E42" i="1" s="1"/>
  <c r="E43" i="1" s="1"/>
  <c r="E25" i="1"/>
  <c r="E26" i="1" s="1"/>
  <c r="D136" i="1"/>
  <c r="D140" i="1" s="1"/>
  <c r="D117" i="1"/>
  <c r="D126" i="1" s="1"/>
  <c r="F84" i="1"/>
  <c r="F22" i="1"/>
  <c r="F39" i="1" s="1"/>
  <c r="F95" i="1"/>
  <c r="F23" i="1"/>
  <c r="F40" i="1" s="1"/>
  <c r="F24" i="1"/>
  <c r="F41" i="1" s="1"/>
  <c r="F21" i="1"/>
  <c r="E99" i="1"/>
  <c r="E113" i="1"/>
  <c r="F70" i="1" l="1"/>
  <c r="F71" i="1" s="1"/>
  <c r="E261" i="1"/>
  <c r="E271" i="1" s="1"/>
  <c r="D171" i="1"/>
  <c r="D177" i="1" s="1"/>
  <c r="F88" i="1"/>
  <c r="F89" i="1" s="1"/>
  <c r="F99" i="1"/>
  <c r="F113" i="1"/>
  <c r="F25" i="1"/>
  <c r="F26" i="1" s="1"/>
  <c r="F38" i="1"/>
  <c r="F42" i="1" s="1"/>
  <c r="F43" i="1" s="1"/>
  <c r="E117" i="1"/>
  <c r="E126" i="1" s="1"/>
  <c r="E136" i="1"/>
  <c r="E140" i="1" s="1"/>
  <c r="F261" i="1" l="1"/>
  <c r="F271" i="1" s="1"/>
  <c r="D254" i="1"/>
  <c r="E262" i="1"/>
  <c r="E272" i="1" s="1"/>
  <c r="E171" i="1"/>
  <c r="E177" i="1" s="1"/>
  <c r="F117" i="1"/>
  <c r="F126" i="1" s="1"/>
  <c r="F136" i="1"/>
  <c r="F140" i="1" s="1"/>
  <c r="F262" i="1" l="1"/>
  <c r="F272" i="1" s="1"/>
  <c r="E254" i="1"/>
  <c r="F171" i="1"/>
  <c r="F177" i="1" s="1"/>
  <c r="E260" i="1" l="1"/>
  <c r="E270" i="1" s="1"/>
  <c r="F254" i="1"/>
  <c r="F260" i="1" s="1"/>
  <c r="F270" i="1" s="1"/>
</calcChain>
</file>

<file path=xl/sharedStrings.xml><?xml version="1.0" encoding="utf-8"?>
<sst xmlns="http://schemas.openxmlformats.org/spreadsheetml/2006/main" count="217" uniqueCount="113">
  <si>
    <t>Forecasting Retail Total Number of Residential Customers:</t>
  </si>
  <si>
    <t>Ontario Number of Households / Customers</t>
  </si>
  <si>
    <t>Level</t>
  </si>
  <si>
    <t>Change</t>
  </si>
  <si>
    <t>Retail Total Number of Residential Customers (R1 + R2 + Seasonal + UR)</t>
  </si>
  <si>
    <t>Change (1)</t>
  </si>
  <si>
    <t>Level (2)</t>
  </si>
  <si>
    <t>Allocation of the Residential Customers Forecast into Different Rate Classes, Before Reclassification</t>
  </si>
  <si>
    <t>Rate Class</t>
  </si>
  <si>
    <t>Residential - Medium Density</t>
  </si>
  <si>
    <t>Residential - Low Density</t>
  </si>
  <si>
    <t>Seasonal</t>
  </si>
  <si>
    <t>Urban Residential</t>
  </si>
  <si>
    <t>Sum</t>
  </si>
  <si>
    <t>Sum Check</t>
  </si>
  <si>
    <t>Impact of Reclassification on Retail Residential Rate Classes, Starting in 2018</t>
  </si>
  <si>
    <t>R1</t>
  </si>
  <si>
    <t>R2</t>
  </si>
  <si>
    <t>UR</t>
  </si>
  <si>
    <t>Allocation of the Residential Customers Forecast into Different Rate Classes, After Reclassification</t>
  </si>
  <si>
    <t>Forecasting Retail Total Number of General Service Customers:</t>
  </si>
  <si>
    <t>Allocation of the General Service Customers Forecast into Different Rate Classes, Before Reclassification</t>
  </si>
  <si>
    <t>GSd</t>
  </si>
  <si>
    <t>GSe</t>
  </si>
  <si>
    <t>UGd</t>
  </si>
  <si>
    <t>UGe</t>
  </si>
  <si>
    <t>Impact of Reclassification on General Service Rate Classes, Starting in 2018</t>
  </si>
  <si>
    <t>Forecasting Retail Number of Street Lightings:</t>
  </si>
  <si>
    <t>Total Retail Residential and General Service Customers</t>
  </si>
  <si>
    <t>Retail Number of Street Lighting Customers</t>
  </si>
  <si>
    <t>Ratio (1)</t>
  </si>
  <si>
    <t>(2)  Forecast for each year equals the total number of customer residential and general service</t>
  </si>
  <si>
    <t xml:space="preserve">       customers times the ratio noted above.</t>
  </si>
  <si>
    <t>Forecasting Retail Number of Sentinel Lighting Customers:</t>
  </si>
  <si>
    <t>Retail Number of Sentinel Lighting Customers</t>
  </si>
  <si>
    <t xml:space="preserve">       security reason so that the decline may decelerate.</t>
  </si>
  <si>
    <t>(2)  Forecast for each year equals the total number of residential and general service customers times</t>
  </si>
  <si>
    <t xml:space="preserve">       the ratio noted above.</t>
  </si>
  <si>
    <t>Forecasting Retail Number of USL Customers:</t>
  </si>
  <si>
    <t>Retail Number of USL Customers</t>
  </si>
  <si>
    <t>Number of Customers for Norfolk</t>
  </si>
  <si>
    <t>Norfolk Residential</t>
  </si>
  <si>
    <t>Ratio</t>
  </si>
  <si>
    <t>% Changes Based on Elasticity (E) with Respect to Ontario GDP Growth Rates</t>
  </si>
  <si>
    <t>General Service &lt;50kW, E=0.05</t>
  </si>
  <si>
    <t>GS&gt;50 kW, E=0.15</t>
  </si>
  <si>
    <t>Changes in the Number of Customers based on Historical Average</t>
  </si>
  <si>
    <t>Street Lighting (has 2 contracts only)</t>
  </si>
  <si>
    <t>USL</t>
  </si>
  <si>
    <t xml:space="preserve">% Change in Norfolk Sentinel Lighting </t>
  </si>
  <si>
    <t>Number of Customers Other than Residential</t>
  </si>
  <si>
    <t>General Service &lt;50kW Customers</t>
  </si>
  <si>
    <t>GS&gt;50 kW</t>
  </si>
  <si>
    <t>Sentinel Lighting</t>
  </si>
  <si>
    <t>Number of Customers for Haldimand</t>
  </si>
  <si>
    <t>Haldimand Residential</t>
  </si>
  <si>
    <t>Number of Customers for Woodstock</t>
  </si>
  <si>
    <t>Woodstock Residential</t>
  </si>
  <si>
    <t>General Service &lt;50kW, E=0.5</t>
  </si>
  <si>
    <t>Street Lighting (has 3 contracts only)</t>
  </si>
  <si>
    <t>ST</t>
  </si>
  <si>
    <t>Forecast of the Number of Customers for Acquired Utilities by the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</si>
  <si>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</si>
  <si>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</si>
  <si>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</si>
  <si>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</si>
  <si>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</si>
  <si>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</si>
  <si>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E.4</t>
  </si>
  <si>
    <t>Test</t>
  </si>
  <si>
    <t>Forecast of Sentinel Lighting, Street Lighting, and USL Total Number of Customers for Acquired Utilities</t>
  </si>
  <si>
    <t>Sen Lgt</t>
  </si>
  <si>
    <t>Street Lighting</t>
  </si>
  <si>
    <t>Forecast of Sentinel Lighting, Street Lighting, and USL for Total Number of Customers for Retail and Acquired Utilities</t>
  </si>
  <si>
    <t>Sentinel Light</t>
  </si>
  <si>
    <t>Street Light</t>
  </si>
  <si>
    <t>Unmetered Scattered Load</t>
  </si>
  <si>
    <t>Contracts</t>
  </si>
  <si>
    <t>GDP Growth</t>
  </si>
  <si>
    <t>Allocation of the General Service Customers Forecast into Different Rate Classes, After Reclassification</t>
  </si>
  <si>
    <t xml:space="preserve">       at a much moderate rate (about 1.4 percent) based on an assumption that most of this lights are for</t>
  </si>
  <si>
    <t>(1)  Change in the total number of retail residential customers in 2017 was 8,465. For the years 2018 to 2022,</t>
  </si>
  <si>
    <t>(1)  Change in the total number of retail general service customers in 2017 was -485, which is significantly less,</t>
  </si>
  <si>
    <t xml:space="preserve">       in absolute value, than the 3-year average -1,766 per year prior to 2017. Given this and economic outlook,</t>
  </si>
  <si>
    <t xml:space="preserve">       the latter figures were considered to be too low. Thus, it was assumed that the average annual change over</t>
  </si>
  <si>
    <t xml:space="preserve">       assumed to converge towards this value between 2018 and 2022.</t>
  </si>
  <si>
    <t xml:space="preserve">       3 years before 2014, 261, is a better measure of annual change in long run. Thus, the annual change was</t>
  </si>
  <si>
    <t xml:space="preserve">       declined at an average annual rate of 7.5 percent. The decline continues over the forecast period</t>
  </si>
  <si>
    <t xml:space="preserve">       the change varies in proportion to change in the forecast of Ontario number of households / customers.</t>
  </si>
  <si>
    <t>Percent change in sentinel lighting:</t>
  </si>
  <si>
    <t>% Change in Norfolk Sentinel Lighting Based on Elasticity (=1.9) with Respect to Retail Sentinel Lighting After 2017 Actual Change of -9.</t>
  </si>
  <si>
    <t>Changes in the Number of Customers based on Historical Average.</t>
  </si>
  <si>
    <t>(2)  Forecast for each year equals change in the total number of customer in that year plus forecast in the</t>
  </si>
  <si>
    <t xml:space="preserve">       prior year.</t>
  </si>
  <si>
    <t>From Table E.4 (where only the total for 2021 and 2022 was shown)</t>
  </si>
  <si>
    <t xml:space="preserve">(1)  The ratio of street to total number of residential and general service customers in the year 2017 </t>
  </si>
  <si>
    <t xml:space="preserve">       was 0.00433. The same ratio was applied over the forecast year.</t>
  </si>
  <si>
    <t xml:space="preserve">(1)  The ratio of USL number of customers to total retail and general service customers in 2017 </t>
  </si>
  <si>
    <t xml:space="preserve">       was 0.00435. The same ratio was applied over the forecast period.</t>
  </si>
  <si>
    <t>Return to historical average after 2017 change of 5.</t>
  </si>
  <si>
    <t>Return to historical average after 2017 change of -46.</t>
  </si>
  <si>
    <t>Return to historical average after 2017 change of -22.</t>
  </si>
  <si>
    <t>Return to historical average after 2017 change of -4.</t>
  </si>
  <si>
    <t>Gradual return to historical average after 2017 actual of 8.</t>
  </si>
  <si>
    <t>Return to historical average after 2017 actual change of -97.</t>
  </si>
  <si>
    <t>Allocation Factors for Retail Residential Customers by Rate Class, Before Reclassification</t>
  </si>
  <si>
    <t>Retail Total Number of General Service Customers (GSe + GSd + UGe + UGd)</t>
  </si>
  <si>
    <t>Allocation Factors for Retail General Service Customers by Rate Class, Before Reclassification</t>
  </si>
  <si>
    <t>(1)  Sentinel lighting has been rapidly declining in the past. No new customer can be added to this rate</t>
  </si>
  <si>
    <t xml:space="preserve">       class and the existing ones, if disconnect, cannot be reconnected in accordance with the</t>
  </si>
  <si>
    <t xml:space="preserve">       Distribution Code. Thus the ratio of sentinel lighting to total residential and general service</t>
  </si>
  <si>
    <t>Gradual return to long run 0.003 based on historical average after being 0.005 in 2017.</t>
  </si>
  <si>
    <t>Return to long run -0.4 based on historical average after change of -33 in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</si>
</sst>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0"/>
    <numFmt numFmtId="166" formatCode="#,##0.00000"/>
    <numFmt numFmtId="167" formatCode="#,##0.000"/>
    <numFmt numFmtId="168" formatCode="0.000"/>
    <numFmt numFmtId="169" formatCode="0.0"/>
    <numFmt numFmtId="170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3" fontId="0" fillId="0" borderId="0" xfId="0" applyNumberFormat="1"/>
    <xf numFmtId="3" fontId="2" fillId="0" borderId="0" xfId="0" applyNumberFormat="1" applyFont="1" applyBorder="1"/>
    <xf numFmtId="1" fontId="0" fillId="0" borderId="0" xfId="0" applyNumberFormat="1"/>
    <xf numFmtId="0" fontId="0" fillId="0" borderId="0" xfId="0" quotePrefix="1"/>
    <xf numFmtId="164" fontId="0" fillId="0" borderId="0" xfId="0" applyNumberFormat="1"/>
    <xf numFmtId="0" fontId="3" fillId="0" borderId="0" xfId="0" applyFont="1" applyBorder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0" applyFont="1"/>
    <xf numFmtId="2" fontId="0" fillId="0" borderId="0" xfId="0" applyNumberFormat="1"/>
    <xf numFmtId="17" fontId="0" fillId="0" borderId="0" xfId="0" applyNumberForma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2"/>
  <sheetViews>
    <sheetView tabSelected="1" workbookViewId="0">
      <selection activeCell="D104" sqref="D104"/>
    </sheetView>
  </sheetViews>
  <sheetFormatPr defaultRowHeight="14.4" x14ac:dyDescent="0.3"/>
  <cols>
    <col min="1" max="1" width="41.109375" customWidth="1"/>
    <col min="2" max="6" width="10.33203125" bestFit="1" customWidth="1"/>
  </cols>
  <sheetData>
    <row r="1" spans="1:30" ht="14.55" x14ac:dyDescent="0.35">
      <c r="A1" s="1" t="s">
        <v>0</v>
      </c>
    </row>
    <row r="2" spans="1:30" ht="14.55" x14ac:dyDescent="0.35">
      <c r="B2" s="2">
        <v>2018</v>
      </c>
      <c r="C2" s="2">
        <v>2019</v>
      </c>
      <c r="D2" s="2">
        <v>2020</v>
      </c>
      <c r="E2" s="2">
        <v>2021</v>
      </c>
      <c r="F2" s="2">
        <v>2022</v>
      </c>
    </row>
    <row r="3" spans="1:30" ht="14.55" x14ac:dyDescent="0.35">
      <c r="A3" s="3" t="s">
        <v>1</v>
      </c>
      <c r="B3" s="2"/>
      <c r="C3" s="2"/>
    </row>
    <row r="4" spans="1:30" ht="14.55" x14ac:dyDescent="0.35">
      <c r="A4" t="s">
        <v>2</v>
      </c>
      <c r="B4" s="4">
        <v>5226438.7809346328</v>
      </c>
      <c r="C4" s="4">
        <v>5283086.2623895686</v>
      </c>
      <c r="D4" s="4">
        <v>5338836.4170142105</v>
      </c>
      <c r="E4" s="4">
        <v>5394993.4787553754</v>
      </c>
      <c r="F4" s="4">
        <v>5450608.4743772019</v>
      </c>
    </row>
    <row r="5" spans="1:30" ht="14.55" x14ac:dyDescent="0.35">
      <c r="A5" t="s">
        <v>3</v>
      </c>
      <c r="B5" s="4">
        <v>60981.821261852048</v>
      </c>
      <c r="C5" s="4">
        <f>C4-B4</f>
        <v>56647.481454935856</v>
      </c>
      <c r="D5" s="4">
        <f>D4-C4</f>
        <v>55750.154624641873</v>
      </c>
      <c r="E5" s="4">
        <f>E4-D4</f>
        <v>56157.061741164885</v>
      </c>
      <c r="F5" s="4">
        <f>F4-E4</f>
        <v>55614.9956218265</v>
      </c>
    </row>
    <row r="6" spans="1:30" ht="14.55" x14ac:dyDescent="0.35">
      <c r="B6" s="4"/>
      <c r="C6" s="4"/>
      <c r="D6" s="4"/>
      <c r="E6" s="4"/>
      <c r="F6" s="4"/>
    </row>
    <row r="7" spans="1:30" ht="14.55" x14ac:dyDescent="0.35">
      <c r="A7" s="3" t="s">
        <v>4</v>
      </c>
      <c r="B7" s="5"/>
      <c r="C7" s="5"/>
      <c r="D7" s="5"/>
      <c r="E7" s="4"/>
      <c r="F7" s="4"/>
    </row>
    <row r="8" spans="1:30" ht="14.55" x14ac:dyDescent="0.35">
      <c r="A8" t="s">
        <v>5</v>
      </c>
      <c r="B8" s="4">
        <v>8284.8868922051406</v>
      </c>
      <c r="C8" s="4">
        <f>B8*(C5/B5)</f>
        <v>7696.0308313392352</v>
      </c>
      <c r="D8" s="4">
        <f>C8*(D5/C5)</f>
        <v>7574.1215288537551</v>
      </c>
      <c r="E8" s="4">
        <f>D8*(E5/D5)</f>
        <v>7629.4032401288387</v>
      </c>
      <c r="F8" s="4">
        <f>E8*(F5/E5)</f>
        <v>7555.7590557819785</v>
      </c>
      <c r="AC8" s="6"/>
      <c r="AD8" s="6"/>
    </row>
    <row r="9" spans="1:30" x14ac:dyDescent="0.3">
      <c r="A9" t="s">
        <v>6</v>
      </c>
      <c r="B9" s="4">
        <v>1149541.8868922051</v>
      </c>
      <c r="C9" s="4">
        <f>B9+C8</f>
        <v>1157237.9177235444</v>
      </c>
      <c r="D9" s="4">
        <f>C9+D8</f>
        <v>1164812.0392523981</v>
      </c>
      <c r="E9" s="4">
        <f>D9+E8</f>
        <v>1172441.442492527</v>
      </c>
      <c r="F9" s="4">
        <f>E9+F8</f>
        <v>1179997.2015483088</v>
      </c>
      <c r="AC9" s="6"/>
      <c r="AD9" s="6"/>
    </row>
    <row r="10" spans="1:30" x14ac:dyDescent="0.3">
      <c r="A10" t="s">
        <v>81</v>
      </c>
      <c r="AC10" s="6"/>
      <c r="AD10" s="6"/>
    </row>
    <row r="11" spans="1:30" x14ac:dyDescent="0.3">
      <c r="A11" t="s">
        <v>88</v>
      </c>
      <c r="AC11" s="6"/>
      <c r="AD11" s="6"/>
    </row>
    <row r="12" spans="1:30" x14ac:dyDescent="0.3">
      <c r="A12" t="s">
        <v>92</v>
      </c>
      <c r="AC12" s="6"/>
      <c r="AD12" s="6"/>
    </row>
    <row r="13" spans="1:30" x14ac:dyDescent="0.3">
      <c r="A13" t="s">
        <v>93</v>
      </c>
    </row>
    <row r="19" spans="1:22" x14ac:dyDescent="0.3">
      <c r="A19" s="1" t="s">
        <v>7</v>
      </c>
      <c r="B19" s="1"/>
      <c r="C19" s="1"/>
      <c r="D19" s="1"/>
      <c r="E19" s="1"/>
      <c r="J19" s="1" t="s">
        <v>105</v>
      </c>
    </row>
    <row r="20" spans="1:22" x14ac:dyDescent="0.3">
      <c r="A20" t="s">
        <v>8</v>
      </c>
      <c r="B20" s="2">
        <v>2018</v>
      </c>
      <c r="C20" s="2">
        <v>2019</v>
      </c>
      <c r="D20" s="2">
        <v>2020</v>
      </c>
      <c r="E20" s="2">
        <v>2021</v>
      </c>
      <c r="F20" s="2">
        <v>2022</v>
      </c>
      <c r="K20">
        <v>2011</v>
      </c>
      <c r="L20">
        <v>2012</v>
      </c>
      <c r="M20">
        <v>2013</v>
      </c>
      <c r="N20">
        <v>2014</v>
      </c>
      <c r="O20">
        <v>2015</v>
      </c>
      <c r="P20">
        <v>2016</v>
      </c>
      <c r="Q20">
        <v>2017</v>
      </c>
      <c r="R20">
        <v>2018</v>
      </c>
      <c r="S20">
        <v>2019</v>
      </c>
      <c r="T20">
        <v>2020</v>
      </c>
      <c r="U20">
        <v>2021</v>
      </c>
      <c r="V20">
        <v>2022</v>
      </c>
    </row>
    <row r="21" spans="1:22" x14ac:dyDescent="0.3">
      <c r="A21" t="s">
        <v>16</v>
      </c>
      <c r="B21" s="6">
        <f t="shared" ref="B21:F24" si="0">B$9*R21</f>
        <v>452372.43565686583</v>
      </c>
      <c r="C21" s="6">
        <f t="shared" si="0"/>
        <v>456868.0090009225</v>
      </c>
      <c r="D21" s="6">
        <f t="shared" si="0"/>
        <v>461316.1838701677</v>
      </c>
      <c r="E21" s="6">
        <f t="shared" si="0"/>
        <v>465733.19820056524</v>
      </c>
      <c r="F21" s="6">
        <f t="shared" si="0"/>
        <v>470075.41406862665</v>
      </c>
      <c r="G21" s="6"/>
      <c r="J21" t="s">
        <v>9</v>
      </c>
      <c r="K21">
        <v>0.37006777056466267</v>
      </c>
      <c r="L21">
        <v>0.36810438617627944</v>
      </c>
      <c r="M21">
        <v>0.37030420989607565</v>
      </c>
      <c r="N21">
        <v>0.37360434231523765</v>
      </c>
      <c r="O21">
        <v>0.38520569679190148</v>
      </c>
      <c r="P21">
        <v>0.39004159633895719</v>
      </c>
      <c r="Q21">
        <v>0.39224031046468938</v>
      </c>
      <c r="R21">
        <v>0.39352409930868898</v>
      </c>
      <c r="S21">
        <v>0.39479177272349358</v>
      </c>
      <c r="T21">
        <v>0.396043454501252</v>
      </c>
      <c r="U21">
        <v>0.39723365391319643</v>
      </c>
      <c r="V21">
        <v>0.39836993973530355</v>
      </c>
    </row>
    <row r="22" spans="1:22" x14ac:dyDescent="0.3">
      <c r="A22" t="s">
        <v>17</v>
      </c>
      <c r="B22" s="6">
        <f t="shared" si="0"/>
        <v>332092.36844175769</v>
      </c>
      <c r="C22" s="6">
        <f t="shared" si="0"/>
        <v>333500.90360066749</v>
      </c>
      <c r="D22" s="6">
        <f>D$9*T22</f>
        <v>334871.57577394391</v>
      </c>
      <c r="E22" s="6">
        <f t="shared" si="0"/>
        <v>336345.37672528066</v>
      </c>
      <c r="F22" s="6">
        <f t="shared" si="0"/>
        <v>337873.85543860291</v>
      </c>
      <c r="G22" s="6"/>
      <c r="J22" t="s">
        <v>10</v>
      </c>
      <c r="K22">
        <v>0.33906354238075737</v>
      </c>
      <c r="L22">
        <v>0.3386152548684585</v>
      </c>
      <c r="M22">
        <v>0.33785376031988523</v>
      </c>
      <c r="N22">
        <v>0.33508432476944233</v>
      </c>
      <c r="O22">
        <v>0.29227145686473699</v>
      </c>
      <c r="P22">
        <v>0.29022627278441232</v>
      </c>
      <c r="Q22">
        <v>0.28960479541417927</v>
      </c>
      <c r="R22">
        <v>0.28889105497457934</v>
      </c>
      <c r="S22">
        <v>0.2881869825495455</v>
      </c>
      <c r="T22">
        <v>0.28748979619825343</v>
      </c>
      <c r="U22">
        <v>0.28687605583971371</v>
      </c>
      <c r="V22">
        <v>0.28633445485740877</v>
      </c>
    </row>
    <row r="23" spans="1:22" x14ac:dyDescent="0.3">
      <c r="A23" t="s">
        <v>11</v>
      </c>
      <c r="B23" s="6">
        <f t="shared" si="0"/>
        <v>147536.99898346735</v>
      </c>
      <c r="C23" s="6">
        <f t="shared" si="0"/>
        <v>147747.9771363617</v>
      </c>
      <c r="D23" s="6">
        <f t="shared" si="0"/>
        <v>147945.95155646146</v>
      </c>
      <c r="E23" s="6">
        <f t="shared" si="0"/>
        <v>148130.36472438808</v>
      </c>
      <c r="F23" s="6">
        <f t="shared" si="0"/>
        <v>148287.03169507498</v>
      </c>
      <c r="G23" s="6"/>
      <c r="J23" t="s">
        <v>11</v>
      </c>
      <c r="K23">
        <v>0.14448242704197359</v>
      </c>
      <c r="L23">
        <v>0.14024245544091768</v>
      </c>
      <c r="M23">
        <v>0.13844905466088997</v>
      </c>
      <c r="N23">
        <v>0.13810317035298803</v>
      </c>
      <c r="O23">
        <v>0.13670669411576566</v>
      </c>
      <c r="P23">
        <v>0.13152546981263993</v>
      </c>
      <c r="Q23">
        <v>0.12902659085552159</v>
      </c>
      <c r="R23">
        <v>0.1283441696781791</v>
      </c>
      <c r="S23">
        <v>0.12767294855581945</v>
      </c>
      <c r="T23">
        <v>0.12701272529035365</v>
      </c>
      <c r="U23">
        <v>0.1263435079618761</v>
      </c>
      <c r="V23">
        <v>0.12566727404141573</v>
      </c>
    </row>
    <row r="24" spans="1:22" x14ac:dyDescent="0.3">
      <c r="A24" t="s">
        <v>18</v>
      </c>
      <c r="B24" s="6">
        <f t="shared" si="0"/>
        <v>217540.08381011416</v>
      </c>
      <c r="C24" s="6">
        <f t="shared" si="0"/>
        <v>219121.02798559284</v>
      </c>
      <c r="D24" s="6">
        <f t="shared" si="0"/>
        <v>220678.3280518252</v>
      </c>
      <c r="E24" s="6">
        <f t="shared" si="0"/>
        <v>222232.50284229286</v>
      </c>
      <c r="F24" s="6">
        <f t="shared" si="0"/>
        <v>223760.90034600438</v>
      </c>
      <c r="G24" s="6"/>
      <c r="J24" t="s">
        <v>12</v>
      </c>
      <c r="K24">
        <v>0.14638626001260635</v>
      </c>
      <c r="L24">
        <v>0.15303790351434435</v>
      </c>
      <c r="M24">
        <v>0.15339297512314909</v>
      </c>
      <c r="N24">
        <v>0.15320816256233197</v>
      </c>
      <c r="O24">
        <v>0.18581615222759598</v>
      </c>
      <c r="P24">
        <v>0.18820666106399056</v>
      </c>
      <c r="Q24">
        <v>0.18912830326560975</v>
      </c>
      <c r="R24">
        <v>0.18924067603855252</v>
      </c>
      <c r="S24">
        <v>0.18934829617114157</v>
      </c>
      <c r="T24">
        <v>0.18945402401014105</v>
      </c>
      <c r="U24">
        <v>0.18954678228521366</v>
      </c>
      <c r="V24">
        <v>0.18962833136587201</v>
      </c>
    </row>
    <row r="25" spans="1:22" x14ac:dyDescent="0.3">
      <c r="A25" t="s">
        <v>13</v>
      </c>
      <c r="B25" s="6">
        <f t="shared" ref="B25:F25" si="1">SUM(B21:B24)</f>
        <v>1149541.8868922051</v>
      </c>
      <c r="C25" s="6">
        <f t="shared" si="1"/>
        <v>1157237.9177235444</v>
      </c>
      <c r="D25" s="6">
        <f t="shared" si="1"/>
        <v>1164812.0392523983</v>
      </c>
      <c r="E25" s="6">
        <f t="shared" si="1"/>
        <v>1172441.442492527</v>
      </c>
      <c r="F25" s="6">
        <f t="shared" si="1"/>
        <v>1179997.2015483088</v>
      </c>
      <c r="G25" s="6"/>
      <c r="K25" s="8">
        <f>SUM(K21:K24)</f>
        <v>0.99999999999999989</v>
      </c>
      <c r="L25" s="8">
        <f t="shared" ref="L25:V25" si="2">SUM(L21:L24)</f>
        <v>1</v>
      </c>
      <c r="M25" s="8">
        <f t="shared" si="2"/>
        <v>0.99999999999999989</v>
      </c>
      <c r="N25" s="8">
        <f t="shared" si="2"/>
        <v>0.99999999999999989</v>
      </c>
      <c r="O25" s="8">
        <f t="shared" si="2"/>
        <v>1</v>
      </c>
      <c r="P25" s="8">
        <f t="shared" si="2"/>
        <v>0.99999999999999989</v>
      </c>
      <c r="Q25" s="8">
        <f t="shared" si="2"/>
        <v>1</v>
      </c>
      <c r="R25" s="8">
        <f t="shared" si="2"/>
        <v>1</v>
      </c>
      <c r="S25" s="8">
        <f t="shared" si="2"/>
        <v>1</v>
      </c>
      <c r="T25" s="8">
        <f t="shared" si="2"/>
        <v>1.0000000000000002</v>
      </c>
      <c r="U25" s="8">
        <f t="shared" si="2"/>
        <v>0.99999999999999978</v>
      </c>
      <c r="V25" s="8">
        <f t="shared" si="2"/>
        <v>1</v>
      </c>
    </row>
    <row r="26" spans="1:22" x14ac:dyDescent="0.3">
      <c r="A26" t="s">
        <v>14</v>
      </c>
      <c r="B26" s="6">
        <f t="shared" ref="B26:F26" si="3">B25-B9</f>
        <v>0</v>
      </c>
      <c r="C26" s="6">
        <f t="shared" si="3"/>
        <v>0</v>
      </c>
      <c r="D26" s="6">
        <f t="shared" si="3"/>
        <v>0</v>
      </c>
      <c r="E26" s="6">
        <f t="shared" si="3"/>
        <v>0</v>
      </c>
      <c r="F26" s="6">
        <f t="shared" si="3"/>
        <v>0</v>
      </c>
    </row>
    <row r="27" spans="1:22" x14ac:dyDescent="0.3">
      <c r="J27" s="1"/>
    </row>
    <row r="28" spans="1:22" x14ac:dyDescent="0.3">
      <c r="A28" s="1" t="s">
        <v>15</v>
      </c>
    </row>
    <row r="29" spans="1:22" x14ac:dyDescent="0.3">
      <c r="A29" t="s">
        <v>8</v>
      </c>
      <c r="B29" s="2">
        <v>2018</v>
      </c>
      <c r="C29" s="2">
        <v>2019</v>
      </c>
      <c r="D29" s="2">
        <v>2020</v>
      </c>
      <c r="E29" s="2">
        <v>2021</v>
      </c>
      <c r="F29" s="2">
        <v>2022</v>
      </c>
    </row>
    <row r="30" spans="1:22" x14ac:dyDescent="0.3">
      <c r="A30" t="s">
        <v>16</v>
      </c>
      <c r="B30" s="6">
        <v>-5343</v>
      </c>
      <c r="C30" s="6">
        <v>-6323</v>
      </c>
      <c r="D30" s="6">
        <v>-7303</v>
      </c>
      <c r="E30" s="6">
        <v>-8283</v>
      </c>
      <c r="F30" s="6">
        <v>-9263</v>
      </c>
    </row>
    <row r="31" spans="1:22" x14ac:dyDescent="0.3">
      <c r="A31" t="s">
        <v>17</v>
      </c>
      <c r="B31" s="6">
        <v>-3933</v>
      </c>
      <c r="C31" s="6">
        <v>-3933</v>
      </c>
      <c r="D31" s="6">
        <v>-3933</v>
      </c>
      <c r="E31" s="6">
        <v>-3933</v>
      </c>
      <c r="F31" s="6">
        <v>-3933</v>
      </c>
    </row>
    <row r="32" spans="1:22" x14ac:dyDescent="0.3">
      <c r="A32" t="s">
        <v>11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22" x14ac:dyDescent="0.3">
      <c r="A33" t="s">
        <v>18</v>
      </c>
      <c r="B33" s="6">
        <v>9276</v>
      </c>
      <c r="C33" s="6">
        <v>10256</v>
      </c>
      <c r="D33" s="6">
        <v>11236</v>
      </c>
      <c r="E33" s="6">
        <v>12216</v>
      </c>
      <c r="F33" s="6">
        <v>13196</v>
      </c>
    </row>
    <row r="34" spans="1:22" x14ac:dyDescent="0.3">
      <c r="A34" t="s">
        <v>13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J34" s="1"/>
    </row>
    <row r="35" spans="1:22" x14ac:dyDescent="0.3">
      <c r="B35" s="6"/>
      <c r="C35" s="6"/>
      <c r="D35" s="6"/>
      <c r="E35" s="6"/>
      <c r="F35" s="6"/>
    </row>
    <row r="36" spans="1:22" x14ac:dyDescent="0.3">
      <c r="A36" s="9" t="s">
        <v>19</v>
      </c>
      <c r="B36" s="2"/>
      <c r="C36" s="2"/>
      <c r="R36" s="6"/>
      <c r="S36" s="6"/>
      <c r="T36" s="6"/>
      <c r="U36" s="6"/>
      <c r="V36" s="6"/>
    </row>
    <row r="37" spans="1:22" x14ac:dyDescent="0.3">
      <c r="A37" t="s">
        <v>8</v>
      </c>
      <c r="B37" s="6">
        <v>2018</v>
      </c>
      <c r="C37" s="6">
        <v>2019</v>
      </c>
      <c r="D37" s="6">
        <v>2020</v>
      </c>
      <c r="E37" s="6">
        <v>2021</v>
      </c>
      <c r="F37" s="6">
        <v>2022</v>
      </c>
      <c r="R37" s="6"/>
      <c r="S37" s="6"/>
      <c r="T37" s="6"/>
      <c r="U37" s="6"/>
      <c r="V37" s="6"/>
    </row>
    <row r="38" spans="1:22" x14ac:dyDescent="0.3">
      <c r="A38" t="s">
        <v>16</v>
      </c>
      <c r="B38" s="4">
        <f t="shared" ref="B38:F38" si="4">B21+B30</f>
        <v>447029.43565686583</v>
      </c>
      <c r="C38" s="4">
        <f t="shared" si="4"/>
        <v>450545.0090009225</v>
      </c>
      <c r="D38" s="4">
        <f t="shared" si="4"/>
        <v>454013.1838701677</v>
      </c>
      <c r="E38" s="4">
        <f t="shared" si="4"/>
        <v>457450.19820056524</v>
      </c>
      <c r="F38" s="4">
        <f t="shared" si="4"/>
        <v>460812.41406862665</v>
      </c>
      <c r="H38" s="4"/>
      <c r="I38" s="4"/>
      <c r="J38" s="4"/>
      <c r="K38" s="4"/>
      <c r="L38" s="4"/>
      <c r="R38" s="6"/>
      <c r="S38" s="6"/>
      <c r="T38" s="6"/>
      <c r="U38" s="6"/>
      <c r="V38" s="6"/>
    </row>
    <row r="39" spans="1:22" x14ac:dyDescent="0.3">
      <c r="A39" t="s">
        <v>17</v>
      </c>
      <c r="B39" s="4">
        <f t="shared" ref="B39:F41" si="5">B22+B31</f>
        <v>328159.36844175769</v>
      </c>
      <c r="C39" s="4">
        <f t="shared" si="5"/>
        <v>329567.90360066749</v>
      </c>
      <c r="D39" s="4">
        <f t="shared" si="5"/>
        <v>330938.57577394391</v>
      </c>
      <c r="E39" s="4">
        <f t="shared" si="5"/>
        <v>332412.37672528066</v>
      </c>
      <c r="F39" s="4">
        <f t="shared" si="5"/>
        <v>333940.85543860291</v>
      </c>
      <c r="H39" s="4"/>
      <c r="I39" s="4"/>
      <c r="J39" s="4"/>
      <c r="K39" s="4"/>
      <c r="L39" s="4"/>
      <c r="R39" s="6"/>
      <c r="S39" s="6"/>
      <c r="T39" s="6"/>
      <c r="U39" s="6"/>
      <c r="V39" s="6"/>
    </row>
    <row r="40" spans="1:22" x14ac:dyDescent="0.3">
      <c r="A40" t="s">
        <v>11</v>
      </c>
      <c r="B40" s="4">
        <f t="shared" si="5"/>
        <v>147536.99898346735</v>
      </c>
      <c r="C40" s="4">
        <f t="shared" si="5"/>
        <v>147747.9771363617</v>
      </c>
      <c r="D40" s="4">
        <f t="shared" si="5"/>
        <v>147945.95155646146</v>
      </c>
      <c r="E40" s="4">
        <f t="shared" si="5"/>
        <v>148130.36472438808</v>
      </c>
      <c r="F40" s="4">
        <f t="shared" si="5"/>
        <v>148287.03169507498</v>
      </c>
      <c r="H40" s="4"/>
      <c r="I40" s="4"/>
      <c r="J40" s="4"/>
      <c r="K40" s="4"/>
      <c r="L40" s="4"/>
    </row>
    <row r="41" spans="1:22" x14ac:dyDescent="0.3">
      <c r="A41" t="s">
        <v>18</v>
      </c>
      <c r="B41" s="4">
        <f t="shared" si="5"/>
        <v>226816.08381011416</v>
      </c>
      <c r="C41" s="4">
        <f t="shared" si="5"/>
        <v>229377.02798559284</v>
      </c>
      <c r="D41" s="4">
        <f t="shared" si="5"/>
        <v>231914.3280518252</v>
      </c>
      <c r="E41" s="4">
        <f t="shared" si="5"/>
        <v>234448.50284229286</v>
      </c>
      <c r="F41" s="4">
        <f t="shared" si="5"/>
        <v>236956.90034600438</v>
      </c>
      <c r="H41" s="4"/>
      <c r="I41" s="4"/>
      <c r="J41" s="4"/>
      <c r="K41" s="4"/>
      <c r="L41" s="4"/>
    </row>
    <row r="42" spans="1:22" x14ac:dyDescent="0.3">
      <c r="A42" t="s">
        <v>13</v>
      </c>
      <c r="B42" s="4">
        <f t="shared" ref="B42:F42" si="6">SUM(B38:B41)</f>
        <v>1149541.8868922051</v>
      </c>
      <c r="C42" s="4">
        <f t="shared" si="6"/>
        <v>1157237.9177235444</v>
      </c>
      <c r="D42" s="4">
        <f t="shared" si="6"/>
        <v>1164812.0392523983</v>
      </c>
      <c r="E42" s="4">
        <f t="shared" si="6"/>
        <v>1172441.442492527</v>
      </c>
      <c r="F42" s="4">
        <f t="shared" si="6"/>
        <v>1179997.2015483088</v>
      </c>
      <c r="H42" s="4"/>
      <c r="I42" s="4"/>
      <c r="J42" s="4"/>
      <c r="K42" s="4"/>
      <c r="L42" s="4"/>
    </row>
    <row r="43" spans="1:22" x14ac:dyDescent="0.3">
      <c r="A43" t="s">
        <v>14</v>
      </c>
      <c r="B43" s="4">
        <f t="shared" ref="B43:F43" si="7">B42-B9</f>
        <v>0</v>
      </c>
      <c r="C43" s="4">
        <f t="shared" si="7"/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R43" s="6"/>
      <c r="S43" s="6"/>
      <c r="T43" s="6"/>
      <c r="U43" s="6"/>
      <c r="V43" s="6"/>
    </row>
    <row r="44" spans="1:22" x14ac:dyDescent="0.3">
      <c r="B44" s="4"/>
      <c r="C44" s="4"/>
      <c r="D44" s="4"/>
      <c r="E44" s="4"/>
      <c r="F44" s="4"/>
      <c r="H44" s="4"/>
      <c r="I44" s="4"/>
      <c r="J44" s="4"/>
      <c r="K44" s="4"/>
      <c r="L44" s="4"/>
      <c r="R44" s="6"/>
      <c r="S44" s="6"/>
      <c r="T44" s="6"/>
      <c r="U44" s="6"/>
      <c r="V44" s="6"/>
    </row>
    <row r="45" spans="1:22" x14ac:dyDescent="0.3">
      <c r="B45" s="4"/>
      <c r="C45" s="4"/>
      <c r="D45" s="4"/>
      <c r="E45" s="4"/>
      <c r="F45" s="4"/>
      <c r="H45" s="4"/>
      <c r="I45" s="4"/>
      <c r="J45" s="4"/>
      <c r="K45" s="4"/>
      <c r="L45" s="4"/>
      <c r="R45" s="6"/>
      <c r="S45" s="6"/>
      <c r="T45" s="6"/>
      <c r="U45" s="6"/>
      <c r="V45" s="6"/>
    </row>
    <row r="46" spans="1:22" x14ac:dyDescent="0.3">
      <c r="B46" s="4"/>
      <c r="C46" s="4"/>
      <c r="D46" s="4"/>
      <c r="E46" s="4"/>
      <c r="F46" s="4"/>
      <c r="H46" s="4"/>
      <c r="I46" s="4"/>
      <c r="J46" s="4"/>
      <c r="K46" s="4"/>
      <c r="L46" s="4"/>
      <c r="R46" s="6"/>
      <c r="S46" s="6"/>
      <c r="T46" s="6"/>
      <c r="U46" s="6"/>
      <c r="V46" s="6"/>
    </row>
    <row r="47" spans="1:22" x14ac:dyDescent="0.3">
      <c r="B47" s="4"/>
      <c r="C47" s="4"/>
      <c r="D47" s="4"/>
      <c r="E47" s="4"/>
      <c r="F47" s="4"/>
      <c r="H47" s="4"/>
      <c r="I47" s="4"/>
      <c r="J47" s="4"/>
      <c r="K47" s="4"/>
      <c r="L47" s="4"/>
    </row>
    <row r="48" spans="1:22" x14ac:dyDescent="0.3">
      <c r="B48" s="4"/>
      <c r="C48" s="4"/>
      <c r="D48" s="4"/>
      <c r="E48" s="4"/>
      <c r="F48" s="4"/>
      <c r="H48" s="4"/>
      <c r="I48" s="4"/>
      <c r="J48" s="4"/>
      <c r="K48" s="4"/>
      <c r="L48" s="4"/>
      <c r="R48" s="6"/>
      <c r="S48" s="6"/>
      <c r="T48" s="6"/>
      <c r="U48" s="6"/>
      <c r="V48" s="6"/>
    </row>
    <row r="49" spans="1:25" x14ac:dyDescent="0.3">
      <c r="A49" s="1" t="s">
        <v>20</v>
      </c>
      <c r="H49" s="4"/>
      <c r="I49" s="4"/>
      <c r="J49" s="4"/>
      <c r="K49" s="4"/>
      <c r="L49" s="4"/>
    </row>
    <row r="50" spans="1:25" x14ac:dyDescent="0.3">
      <c r="B50" s="2">
        <v>2018</v>
      </c>
      <c r="C50" s="2">
        <v>2019</v>
      </c>
      <c r="D50" s="2">
        <v>2020</v>
      </c>
      <c r="E50" s="2">
        <v>2021</v>
      </c>
      <c r="F50" s="2">
        <v>2022</v>
      </c>
      <c r="R50" s="6"/>
      <c r="S50" s="6"/>
      <c r="T50" s="6"/>
      <c r="U50" s="6"/>
      <c r="V50" s="6"/>
    </row>
    <row r="51" spans="1:25" x14ac:dyDescent="0.3">
      <c r="A51" s="3" t="s">
        <v>106</v>
      </c>
      <c r="B51" s="5"/>
      <c r="C51" s="5"/>
      <c r="D51" s="5"/>
      <c r="E51" s="4"/>
      <c r="F51" s="4"/>
      <c r="R51" s="6"/>
      <c r="S51" s="6"/>
      <c r="T51" s="6"/>
      <c r="U51" s="6"/>
      <c r="V51" s="6"/>
    </row>
    <row r="52" spans="1:25" x14ac:dyDescent="0.3">
      <c r="A52" t="s">
        <v>5</v>
      </c>
      <c r="B52" s="6">
        <v>-335.4272649046024</v>
      </c>
      <c r="C52" s="6">
        <v>-186.35452980920479</v>
      </c>
      <c r="D52" s="6">
        <v>-37.281794713807187</v>
      </c>
      <c r="E52" s="6">
        <v>111.79094038159042</v>
      </c>
      <c r="F52" s="6">
        <v>260.86367547698802</v>
      </c>
      <c r="R52" s="6"/>
      <c r="S52" s="6"/>
      <c r="T52" s="6"/>
      <c r="U52" s="6"/>
      <c r="V52" s="6"/>
    </row>
    <row r="53" spans="1:25" x14ac:dyDescent="0.3">
      <c r="A53" t="s">
        <v>6</v>
      </c>
      <c r="B53" s="4">
        <v>112876.0727350954</v>
      </c>
      <c r="C53" s="4">
        <f t="shared" ref="C53:F53" si="8">B53+C52</f>
        <v>112689.71820528619</v>
      </c>
      <c r="D53" s="4">
        <f>C53+D52</f>
        <v>112652.43641057238</v>
      </c>
      <c r="E53" s="4">
        <f t="shared" si="8"/>
        <v>112764.22735095397</v>
      </c>
      <c r="F53" s="4">
        <f t="shared" si="8"/>
        <v>113025.09102643095</v>
      </c>
      <c r="R53" s="6"/>
      <c r="S53" s="6"/>
      <c r="T53" s="6"/>
      <c r="U53" s="6"/>
      <c r="V53" s="6"/>
    </row>
    <row r="54" spans="1:25" x14ac:dyDescent="0.3">
      <c r="A54" t="s">
        <v>82</v>
      </c>
    </row>
    <row r="55" spans="1:25" x14ac:dyDescent="0.3">
      <c r="A55" t="s">
        <v>83</v>
      </c>
      <c r="R55" s="6"/>
      <c r="S55" s="6"/>
      <c r="T55" s="6"/>
      <c r="U55" s="6"/>
      <c r="V55" s="6"/>
    </row>
    <row r="56" spans="1:25" x14ac:dyDescent="0.3">
      <c r="A56" t="s">
        <v>84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5" x14ac:dyDescent="0.3">
      <c r="A57" s="7" t="s">
        <v>86</v>
      </c>
      <c r="Q57" s="6"/>
      <c r="R57" s="6"/>
      <c r="S57" s="6"/>
      <c r="T57" s="6"/>
      <c r="U57" s="6"/>
      <c r="V57" s="6"/>
    </row>
    <row r="58" spans="1:25" x14ac:dyDescent="0.3">
      <c r="A58" s="7" t="s">
        <v>85</v>
      </c>
      <c r="Q58" s="6"/>
      <c r="R58" s="6"/>
      <c r="S58" s="6"/>
      <c r="T58" s="6"/>
      <c r="U58" s="6"/>
      <c r="V58" s="6"/>
    </row>
    <row r="59" spans="1:25" x14ac:dyDescent="0.3">
      <c r="A59" t="s">
        <v>92</v>
      </c>
      <c r="P59" s="19"/>
    </row>
    <row r="60" spans="1:25" x14ac:dyDescent="0.3">
      <c r="A60" t="s">
        <v>93</v>
      </c>
    </row>
    <row r="64" spans="1:25" x14ac:dyDescent="0.3">
      <c r="A64" s="1" t="s">
        <v>21</v>
      </c>
      <c r="J64" s="1" t="s">
        <v>107</v>
      </c>
      <c r="Y64" s="1"/>
    </row>
    <row r="65" spans="1:37" x14ac:dyDescent="0.3">
      <c r="A65" t="s">
        <v>8</v>
      </c>
      <c r="B65" s="2">
        <v>2018</v>
      </c>
      <c r="C65" s="2">
        <v>2019</v>
      </c>
      <c r="D65" s="2">
        <v>2020</v>
      </c>
      <c r="E65" s="2">
        <v>2021</v>
      </c>
      <c r="F65" s="2">
        <v>2022</v>
      </c>
      <c r="K65">
        <v>2011</v>
      </c>
      <c r="L65">
        <v>2012</v>
      </c>
      <c r="M65">
        <v>2013</v>
      </c>
      <c r="N65">
        <v>2014</v>
      </c>
      <c r="O65">
        <v>2015</v>
      </c>
      <c r="P65">
        <v>2016</v>
      </c>
      <c r="Q65">
        <v>2017</v>
      </c>
      <c r="R65">
        <v>2018</v>
      </c>
      <c r="S65">
        <v>2019</v>
      </c>
      <c r="T65">
        <v>2020</v>
      </c>
      <c r="U65">
        <v>2021</v>
      </c>
      <c r="V65">
        <v>2022</v>
      </c>
    </row>
    <row r="66" spans="1:37" x14ac:dyDescent="0.3">
      <c r="A66" t="s">
        <v>22</v>
      </c>
      <c r="B66" s="4">
        <f t="shared" ref="B66:F69" si="9">B$53*R66</f>
        <v>5268.2023259985108</v>
      </c>
      <c r="C66" s="4">
        <f t="shared" si="9"/>
        <v>5311.7519264792763</v>
      </c>
      <c r="D66" s="4">
        <f t="shared" si="9"/>
        <v>5362.5055461351531</v>
      </c>
      <c r="E66" s="4">
        <f t="shared" si="9"/>
        <v>5414.6325546258431</v>
      </c>
      <c r="F66" s="4">
        <f t="shared" si="9"/>
        <v>5468.9752252856124</v>
      </c>
      <c r="H66" s="15"/>
      <c r="J66" t="s">
        <v>22</v>
      </c>
      <c r="K66">
        <v>6.0769881556683586E-2</v>
      </c>
      <c r="L66">
        <v>5.5248152771685953E-2</v>
      </c>
      <c r="M66">
        <v>5.6168760857305496E-2</v>
      </c>
      <c r="N66">
        <v>5.7062141935936693E-2</v>
      </c>
      <c r="O66">
        <v>5.3784062819852846E-2</v>
      </c>
      <c r="P66">
        <v>4.6817830002814524E-2</v>
      </c>
      <c r="Q66">
        <v>4.6205349256262587E-2</v>
      </c>
      <c r="R66">
        <v>4.6672445260939013E-2</v>
      </c>
      <c r="S66">
        <v>4.7136083141169009E-2</v>
      </c>
      <c r="T66">
        <v>4.7602215424715703E-2</v>
      </c>
      <c r="U66">
        <v>4.801728954142509E-2</v>
      </c>
      <c r="V66">
        <v>4.8387266717676791E-2</v>
      </c>
    </row>
    <row r="67" spans="1:37" x14ac:dyDescent="0.3">
      <c r="A67" t="s">
        <v>23</v>
      </c>
      <c r="B67" s="4">
        <f t="shared" si="9"/>
        <v>88218.5363863401</v>
      </c>
      <c r="C67" s="4">
        <f t="shared" si="9"/>
        <v>88031.974881064263</v>
      </c>
      <c r="D67" s="4">
        <f t="shared" si="9"/>
        <v>87961.27199012351</v>
      </c>
      <c r="E67" s="4">
        <f t="shared" si="9"/>
        <v>88011.499392747457</v>
      </c>
      <c r="F67" s="4">
        <f t="shared" si="9"/>
        <v>88181.99019608488</v>
      </c>
      <c r="H67" s="15"/>
      <c r="J67" t="s">
        <v>23</v>
      </c>
      <c r="K67">
        <v>0.82990693739424704</v>
      </c>
      <c r="L67">
        <v>0.83094065251864102</v>
      </c>
      <c r="M67">
        <v>0.83020073010188278</v>
      </c>
      <c r="N67">
        <v>0.83788526157868415</v>
      </c>
      <c r="O67">
        <v>0.77337739275734485</v>
      </c>
      <c r="P67">
        <v>0.78171615536166617</v>
      </c>
      <c r="Q67">
        <v>0.78192241105183191</v>
      </c>
      <c r="R67">
        <v>0.78155214164278075</v>
      </c>
      <c r="S67">
        <v>0.78118905862109744</v>
      </c>
      <c r="T67">
        <v>0.78081996974783929</v>
      </c>
      <c r="U67">
        <v>0.78049130881579076</v>
      </c>
      <c r="V67">
        <v>0.78019835591606379</v>
      </c>
    </row>
    <row r="68" spans="1:37" x14ac:dyDescent="0.3">
      <c r="A68" t="s">
        <v>24</v>
      </c>
      <c r="B68" s="4">
        <f t="shared" si="9"/>
        <v>1706.0809466440935</v>
      </c>
      <c r="C68" s="4">
        <f t="shared" si="9"/>
        <v>1703.3737413145475</v>
      </c>
      <c r="D68" s="4">
        <f>D$53*T68</f>
        <v>1702.9552735573232</v>
      </c>
      <c r="E68" s="4">
        <f t="shared" si="9"/>
        <v>1704.7744791356233</v>
      </c>
      <c r="F68" s="4">
        <f t="shared" si="9"/>
        <v>1708.8337022400708</v>
      </c>
      <c r="H68" s="15"/>
      <c r="J68" t="s">
        <v>24</v>
      </c>
      <c r="K68">
        <v>1.0761421319796955E-2</v>
      </c>
      <c r="L68">
        <v>9.9952764938088332E-3</v>
      </c>
      <c r="M68">
        <v>9.9690411212967969E-3</v>
      </c>
      <c r="N68">
        <v>1.0238548530018161E-2</v>
      </c>
      <c r="O68">
        <v>1.6699678960139883E-2</v>
      </c>
      <c r="P68">
        <v>1.5084083872783564E-2</v>
      </c>
      <c r="Q68">
        <v>1.5113238879270749E-2</v>
      </c>
      <c r="R68">
        <v>1.511463771997127E-2</v>
      </c>
      <c r="S68">
        <v>1.5115609200579609E-2</v>
      </c>
      <c r="T68">
        <v>1.5116896960406101E-2</v>
      </c>
      <c r="U68">
        <v>1.511804336520558E-2</v>
      </c>
      <c r="V68">
        <v>1.5119065038757276E-2</v>
      </c>
    </row>
    <row r="69" spans="1:37" x14ac:dyDescent="0.3">
      <c r="A69" t="s">
        <v>25</v>
      </c>
      <c r="B69" s="4">
        <f t="shared" si="9"/>
        <v>17683.253076112702</v>
      </c>
      <c r="C69" s="4">
        <f t="shared" si="9"/>
        <v>17642.617656428101</v>
      </c>
      <c r="D69" s="4">
        <f t="shared" si="9"/>
        <v>17625.703600756377</v>
      </c>
      <c r="E69" s="4">
        <f t="shared" si="9"/>
        <v>17633.320924445055</v>
      </c>
      <c r="F69" s="4">
        <f t="shared" si="9"/>
        <v>17665.291902820409</v>
      </c>
      <c r="H69" s="15"/>
      <c r="J69" t="s">
        <v>25</v>
      </c>
      <c r="K69">
        <v>9.8561759729272419E-2</v>
      </c>
      <c r="L69">
        <v>0.10381591821586424</v>
      </c>
      <c r="M69">
        <v>0.10366146791951483</v>
      </c>
      <c r="N69">
        <v>9.4814047955360983E-2</v>
      </c>
      <c r="O69">
        <v>0.15613886546266248</v>
      </c>
      <c r="P69">
        <v>0.15638193076273571</v>
      </c>
      <c r="Q69">
        <v>0.15675900081263469</v>
      </c>
      <c r="R69">
        <v>0.15666077537630904</v>
      </c>
      <c r="S69">
        <v>0.15655924903715393</v>
      </c>
      <c r="T69">
        <v>0.15646091786703881</v>
      </c>
      <c r="U69">
        <v>0.15637335827757862</v>
      </c>
      <c r="V69">
        <v>0.15629531232750235</v>
      </c>
    </row>
    <row r="70" spans="1:37" x14ac:dyDescent="0.3">
      <c r="A70" t="s">
        <v>13</v>
      </c>
      <c r="B70" s="4">
        <f t="shared" ref="B70:F70" si="10">SUM(B66:B69)</f>
        <v>112876.07273509541</v>
      </c>
      <c r="C70" s="4">
        <f t="shared" si="10"/>
        <v>112689.71820528619</v>
      </c>
      <c r="D70" s="4">
        <f t="shared" si="10"/>
        <v>112652.43641057237</v>
      </c>
      <c r="E70" s="4">
        <f t="shared" si="10"/>
        <v>112764.22735095398</v>
      </c>
      <c r="F70" s="4">
        <f t="shared" si="10"/>
        <v>113025.09102643096</v>
      </c>
      <c r="K70" s="10">
        <f>SUM(K66:K69)</f>
        <v>1</v>
      </c>
      <c r="L70" s="10">
        <f t="shared" ref="L70:V70" si="11">SUM(L66:L69)</f>
        <v>1</v>
      </c>
      <c r="M70" s="10">
        <f t="shared" si="11"/>
        <v>0.99999999999999989</v>
      </c>
      <c r="N70" s="10">
        <f t="shared" si="11"/>
        <v>1</v>
      </c>
      <c r="O70" s="10">
        <f t="shared" si="11"/>
        <v>1</v>
      </c>
      <c r="P70" s="10">
        <f t="shared" si="11"/>
        <v>1</v>
      </c>
      <c r="Q70" s="10">
        <v>1</v>
      </c>
      <c r="R70" s="10">
        <f t="shared" si="11"/>
        <v>1</v>
      </c>
      <c r="S70" s="10">
        <f t="shared" si="11"/>
        <v>1</v>
      </c>
      <c r="T70" s="10">
        <f t="shared" si="11"/>
        <v>0.99999999999999978</v>
      </c>
      <c r="U70" s="10">
        <f t="shared" si="11"/>
        <v>1</v>
      </c>
      <c r="V70" s="10">
        <f t="shared" si="11"/>
        <v>1.0000000000000002</v>
      </c>
    </row>
    <row r="71" spans="1:37" x14ac:dyDescent="0.3">
      <c r="A71" t="s">
        <v>14</v>
      </c>
      <c r="B71" s="4">
        <f t="shared" ref="B71:F71" si="12">B70-B53</f>
        <v>0</v>
      </c>
      <c r="C71" s="4">
        <f t="shared" si="12"/>
        <v>0</v>
      </c>
      <c r="D71" s="4">
        <f t="shared" si="12"/>
        <v>0</v>
      </c>
      <c r="E71" s="4">
        <f t="shared" si="12"/>
        <v>0</v>
      </c>
      <c r="F71" s="4">
        <f t="shared" si="12"/>
        <v>0</v>
      </c>
      <c r="Y71" s="1"/>
    </row>
    <row r="73" spans="1:37" x14ac:dyDescent="0.3">
      <c r="AG73" s="6"/>
      <c r="AH73" s="6"/>
      <c r="AI73" s="6"/>
      <c r="AJ73" s="6"/>
      <c r="AK73" s="6"/>
    </row>
    <row r="74" spans="1:37" x14ac:dyDescent="0.3">
      <c r="A74" s="1" t="s">
        <v>26</v>
      </c>
      <c r="AG74" s="6"/>
      <c r="AH74" s="6"/>
      <c r="AI74" s="6"/>
      <c r="AJ74" s="6"/>
      <c r="AK74" s="6"/>
    </row>
    <row r="75" spans="1:37" x14ac:dyDescent="0.3">
      <c r="A75" t="s">
        <v>8</v>
      </c>
      <c r="B75" s="2">
        <v>2018</v>
      </c>
      <c r="C75" s="2">
        <v>2019</v>
      </c>
      <c r="D75" s="2">
        <v>2020</v>
      </c>
      <c r="E75" s="2">
        <v>2021</v>
      </c>
      <c r="F75" s="2">
        <v>2022</v>
      </c>
      <c r="AG75" s="6"/>
      <c r="AH75" s="6"/>
      <c r="AI75" s="6"/>
      <c r="AJ75" s="6"/>
      <c r="AK75" s="6"/>
    </row>
    <row r="76" spans="1:37" x14ac:dyDescent="0.3">
      <c r="A76" t="s">
        <v>22</v>
      </c>
      <c r="B76" s="6">
        <v>-29</v>
      </c>
      <c r="C76" s="6">
        <v>-36</v>
      </c>
      <c r="D76" s="6">
        <v>-43</v>
      </c>
      <c r="E76" s="6">
        <v>-50</v>
      </c>
      <c r="F76" s="6">
        <v>-57</v>
      </c>
      <c r="AG76" s="6"/>
      <c r="AH76" s="6"/>
      <c r="AI76" s="6"/>
      <c r="AJ76" s="6"/>
      <c r="AK76" s="6"/>
    </row>
    <row r="77" spans="1:37" x14ac:dyDescent="0.3">
      <c r="A77" t="s">
        <v>23</v>
      </c>
      <c r="B77" s="6">
        <v>-317</v>
      </c>
      <c r="C77" s="6">
        <v>-407</v>
      </c>
      <c r="D77" s="6">
        <v>-497</v>
      </c>
      <c r="E77" s="6">
        <v>-587</v>
      </c>
      <c r="F77" s="6">
        <v>-677</v>
      </c>
    </row>
    <row r="78" spans="1:37" x14ac:dyDescent="0.3">
      <c r="A78" t="s">
        <v>24</v>
      </c>
      <c r="B78" s="6">
        <v>29</v>
      </c>
      <c r="C78" s="6">
        <v>36</v>
      </c>
      <c r="D78" s="6">
        <v>43</v>
      </c>
      <c r="E78" s="6">
        <v>50</v>
      </c>
      <c r="F78" s="6">
        <v>57</v>
      </c>
      <c r="Y78" s="1"/>
    </row>
    <row r="79" spans="1:37" x14ac:dyDescent="0.3">
      <c r="A79" t="s">
        <v>25</v>
      </c>
      <c r="B79" s="6">
        <v>317</v>
      </c>
      <c r="C79" s="6">
        <v>407</v>
      </c>
      <c r="D79" s="6">
        <v>497</v>
      </c>
      <c r="E79" s="6">
        <v>587</v>
      </c>
      <c r="F79" s="6">
        <v>677</v>
      </c>
    </row>
    <row r="80" spans="1:37" x14ac:dyDescent="0.3">
      <c r="A80" t="s">
        <v>13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AG80" s="6"/>
      <c r="AH80" s="6"/>
      <c r="AI80" s="6"/>
      <c r="AJ80" s="6"/>
      <c r="AK80" s="6"/>
    </row>
    <row r="81" spans="1:37" x14ac:dyDescent="0.3">
      <c r="AG81" s="6"/>
      <c r="AH81" s="6"/>
      <c r="AI81" s="6"/>
      <c r="AJ81" s="6"/>
      <c r="AK81" s="6"/>
    </row>
    <row r="82" spans="1:37" x14ac:dyDescent="0.3">
      <c r="A82" s="1" t="s">
        <v>79</v>
      </c>
      <c r="AG82" s="6"/>
      <c r="AH82" s="6"/>
      <c r="AI82" s="6"/>
      <c r="AJ82" s="6"/>
      <c r="AK82" s="6"/>
    </row>
    <row r="83" spans="1:37" x14ac:dyDescent="0.3">
      <c r="A83" t="s">
        <v>8</v>
      </c>
      <c r="B83" s="2">
        <v>2018</v>
      </c>
      <c r="C83" s="2">
        <v>2019</v>
      </c>
      <c r="D83" s="2">
        <v>2020</v>
      </c>
      <c r="E83" s="2">
        <v>2021</v>
      </c>
      <c r="F83" s="2">
        <v>2022</v>
      </c>
      <c r="AG83" s="6"/>
      <c r="AH83" s="6"/>
      <c r="AI83" s="6"/>
      <c r="AJ83" s="6"/>
      <c r="AK83" s="6"/>
    </row>
    <row r="84" spans="1:37" x14ac:dyDescent="0.3">
      <c r="A84" t="s">
        <v>22</v>
      </c>
      <c r="B84" s="4">
        <f t="shared" ref="B84:F84" si="13">B66+B76</f>
        <v>5239.2023259985108</v>
      </c>
      <c r="C84" s="4">
        <f t="shared" si="13"/>
        <v>5275.7519264792763</v>
      </c>
      <c r="D84" s="4">
        <f t="shared" si="13"/>
        <v>5319.5055461351531</v>
      </c>
      <c r="E84" s="4">
        <f t="shared" si="13"/>
        <v>5364.6325546258431</v>
      </c>
      <c r="F84" s="4">
        <f t="shared" si="13"/>
        <v>5411.9752252856124</v>
      </c>
      <c r="G84" s="4"/>
    </row>
    <row r="85" spans="1:37" x14ac:dyDescent="0.3">
      <c r="A85" t="s">
        <v>23</v>
      </c>
      <c r="B85" s="4">
        <f t="shared" ref="B85:F87" si="14">B67+B77</f>
        <v>87901.5363863401</v>
      </c>
      <c r="C85" s="4">
        <f t="shared" si="14"/>
        <v>87624.974881064263</v>
      </c>
      <c r="D85" s="4">
        <f t="shared" si="14"/>
        <v>87464.27199012351</v>
      </c>
      <c r="E85" s="4">
        <f t="shared" si="14"/>
        <v>87424.499392747457</v>
      </c>
      <c r="F85" s="4">
        <f t="shared" si="14"/>
        <v>87504.99019608488</v>
      </c>
      <c r="G85" s="4"/>
      <c r="Y85" s="1"/>
      <c r="AG85" s="6"/>
      <c r="AH85" s="6"/>
      <c r="AI85" s="6"/>
      <c r="AJ85" s="6"/>
      <c r="AK85" s="6"/>
    </row>
    <row r="86" spans="1:37" x14ac:dyDescent="0.3">
      <c r="A86" t="s">
        <v>24</v>
      </c>
      <c r="B86" s="4">
        <f t="shared" si="14"/>
        <v>1735.0809466440935</v>
      </c>
      <c r="C86" s="4">
        <f t="shared" si="14"/>
        <v>1739.3737413145475</v>
      </c>
      <c r="D86" s="4">
        <f t="shared" si="14"/>
        <v>1745.9552735573232</v>
      </c>
      <c r="E86" s="4">
        <f t="shared" si="14"/>
        <v>1754.7744791356233</v>
      </c>
      <c r="F86" s="4">
        <f t="shared" si="14"/>
        <v>1765.8337022400708</v>
      </c>
      <c r="G86" s="4"/>
    </row>
    <row r="87" spans="1:37" x14ac:dyDescent="0.3">
      <c r="A87" t="s">
        <v>25</v>
      </c>
      <c r="B87" s="4">
        <f t="shared" si="14"/>
        <v>18000.253076112702</v>
      </c>
      <c r="C87" s="4">
        <f t="shared" si="14"/>
        <v>18049.617656428101</v>
      </c>
      <c r="D87" s="4">
        <f t="shared" si="14"/>
        <v>18122.703600756377</v>
      </c>
      <c r="E87" s="4">
        <f t="shared" si="14"/>
        <v>18220.320924445055</v>
      </c>
      <c r="F87" s="4">
        <f t="shared" si="14"/>
        <v>18342.291902820409</v>
      </c>
      <c r="G87" s="4"/>
    </row>
    <row r="88" spans="1:37" x14ac:dyDescent="0.3">
      <c r="A88" t="s">
        <v>13</v>
      </c>
      <c r="B88" s="4">
        <f t="shared" ref="B88:F88" si="15">SUM(B84:B87)</f>
        <v>112876.07273509541</v>
      </c>
      <c r="C88" s="4">
        <f t="shared" si="15"/>
        <v>112689.71820528619</v>
      </c>
      <c r="D88" s="4">
        <f t="shared" si="15"/>
        <v>112652.43641057237</v>
      </c>
      <c r="E88" s="4">
        <f t="shared" si="15"/>
        <v>112764.22735095398</v>
      </c>
      <c r="F88" s="4">
        <f t="shared" si="15"/>
        <v>113025.09102643096</v>
      </c>
    </row>
    <row r="89" spans="1:37" x14ac:dyDescent="0.3">
      <c r="A89" t="s">
        <v>14</v>
      </c>
      <c r="B89" s="4">
        <f t="shared" ref="B89:F89" si="16">B88-B53</f>
        <v>0</v>
      </c>
      <c r="C89" s="4">
        <f t="shared" si="16"/>
        <v>0</v>
      </c>
      <c r="D89" s="4">
        <f t="shared" si="16"/>
        <v>0</v>
      </c>
      <c r="E89" s="4">
        <f t="shared" si="16"/>
        <v>0</v>
      </c>
      <c r="F89" s="4">
        <f t="shared" si="16"/>
        <v>0</v>
      </c>
    </row>
    <row r="90" spans="1:37" x14ac:dyDescent="0.3">
      <c r="B90" s="4"/>
      <c r="C90" s="4"/>
      <c r="D90" s="4"/>
      <c r="E90" s="4"/>
      <c r="F90" s="4"/>
    </row>
    <row r="92" spans="1:37" x14ac:dyDescent="0.3">
      <c r="A92" s="1" t="s">
        <v>27</v>
      </c>
      <c r="AG92" s="6"/>
      <c r="AH92" s="6"/>
      <c r="AI92" s="6"/>
      <c r="AJ92" s="6"/>
      <c r="AK92" s="6"/>
    </row>
    <row r="93" spans="1:37" x14ac:dyDescent="0.3">
      <c r="B93" s="2">
        <v>2018</v>
      </c>
      <c r="C93" s="2">
        <v>2019</v>
      </c>
      <c r="D93" s="2">
        <v>2020</v>
      </c>
      <c r="E93" s="2">
        <v>2021</v>
      </c>
      <c r="F93" s="2">
        <v>2022</v>
      </c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x14ac:dyDescent="0.3">
      <c r="A94" s="3" t="s">
        <v>28</v>
      </c>
      <c r="B94" s="2"/>
      <c r="C94" s="2"/>
      <c r="AF94" s="6"/>
      <c r="AG94" s="6"/>
      <c r="AH94" s="6"/>
      <c r="AI94" s="6"/>
      <c r="AJ94" s="6"/>
      <c r="AK94" s="6"/>
    </row>
    <row r="95" spans="1:37" x14ac:dyDescent="0.3">
      <c r="A95" t="s">
        <v>2</v>
      </c>
      <c r="B95" s="4">
        <f t="shared" ref="B95:F95" si="17">B9+B53</f>
        <v>1262417.9596273005</v>
      </c>
      <c r="C95" s="4">
        <f t="shared" si="17"/>
        <v>1269927.6359288306</v>
      </c>
      <c r="D95" s="4">
        <f t="shared" si="17"/>
        <v>1277464.4756629704</v>
      </c>
      <c r="E95" s="4">
        <f t="shared" si="17"/>
        <v>1285205.6698434809</v>
      </c>
      <c r="F95" s="4">
        <f t="shared" si="17"/>
        <v>1293022.2925747398</v>
      </c>
      <c r="AF95" s="6"/>
      <c r="AG95" s="6"/>
      <c r="AH95" s="6"/>
      <c r="AI95" s="6"/>
      <c r="AJ95" s="6"/>
      <c r="AK95" s="6"/>
    </row>
    <row r="96" spans="1:37" x14ac:dyDescent="0.3">
      <c r="B96" s="4"/>
      <c r="C96" s="4"/>
      <c r="D96" s="4"/>
      <c r="E96" s="4"/>
      <c r="F96" s="4"/>
      <c r="Y96" s="19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</row>
    <row r="97" spans="1:37" x14ac:dyDescent="0.3">
      <c r="A97" s="3" t="s">
        <v>29</v>
      </c>
      <c r="B97" s="5"/>
      <c r="C97" s="5"/>
      <c r="D97" s="5"/>
      <c r="E97" s="4"/>
      <c r="F97" s="4"/>
    </row>
    <row r="98" spans="1:37" x14ac:dyDescent="0.3">
      <c r="A98" t="s">
        <v>30</v>
      </c>
      <c r="B98" s="11">
        <v>4.3269320831890159E-3</v>
      </c>
      <c r="C98" s="11">
        <f t="shared" ref="C98:F98" si="18">B98</f>
        <v>4.3269320831890159E-3</v>
      </c>
      <c r="D98" s="11">
        <f t="shared" si="18"/>
        <v>4.3269320831890159E-3</v>
      </c>
      <c r="E98" s="11">
        <f t="shared" si="18"/>
        <v>4.3269320831890159E-3</v>
      </c>
      <c r="F98" s="11">
        <f t="shared" si="18"/>
        <v>4.3269320831890159E-3</v>
      </c>
      <c r="Y98" s="1"/>
      <c r="AG98" s="6"/>
      <c r="AH98" s="6"/>
      <c r="AI98" s="6"/>
      <c r="AJ98" s="6"/>
      <c r="AK98" s="6"/>
    </row>
    <row r="99" spans="1:37" x14ac:dyDescent="0.3">
      <c r="A99" t="s">
        <v>6</v>
      </c>
      <c r="B99" s="4">
        <f>B95*B98</f>
        <v>5462.3967719053826</v>
      </c>
      <c r="C99" s="4">
        <f t="shared" ref="C99:F99" si="19">C95*C98</f>
        <v>5494.8906312288373</v>
      </c>
      <c r="D99" s="4">
        <f t="shared" si="19"/>
        <v>5527.5020248803403</v>
      </c>
      <c r="E99" s="4">
        <f t="shared" si="19"/>
        <v>5560.9976463421872</v>
      </c>
      <c r="F99" s="4">
        <f t="shared" si="19"/>
        <v>5594.8196420202557</v>
      </c>
    </row>
    <row r="100" spans="1:37" x14ac:dyDescent="0.3">
      <c r="A100" t="s">
        <v>95</v>
      </c>
    </row>
    <row r="101" spans="1:37" x14ac:dyDescent="0.3">
      <c r="A101" t="s">
        <v>96</v>
      </c>
    </row>
    <row r="102" spans="1:37" x14ac:dyDescent="0.3">
      <c r="A102" t="s">
        <v>31</v>
      </c>
    </row>
    <row r="103" spans="1:37" x14ac:dyDescent="0.3">
      <c r="A103" t="s">
        <v>32</v>
      </c>
    </row>
    <row r="107" spans="1:37" x14ac:dyDescent="0.3">
      <c r="B107" s="12"/>
      <c r="C107" s="12"/>
      <c r="D107" s="12"/>
      <c r="E107" s="12"/>
      <c r="F107" s="12"/>
    </row>
    <row r="110" spans="1:37" x14ac:dyDescent="0.3">
      <c r="A110" s="1" t="s">
        <v>33</v>
      </c>
    </row>
    <row r="111" spans="1:37" x14ac:dyDescent="0.3">
      <c r="B111" s="2">
        <v>2018</v>
      </c>
      <c r="C111" s="2">
        <v>2019</v>
      </c>
      <c r="D111" s="2">
        <v>2020</v>
      </c>
      <c r="E111" s="2">
        <v>2021</v>
      </c>
      <c r="F111" s="2">
        <v>2022</v>
      </c>
    </row>
    <row r="112" spans="1:37" x14ac:dyDescent="0.3">
      <c r="A112" s="3" t="s">
        <v>28</v>
      </c>
      <c r="B112" s="2"/>
      <c r="C112" s="2"/>
    </row>
    <row r="113" spans="1:29" x14ac:dyDescent="0.3">
      <c r="A113" t="s">
        <v>2</v>
      </c>
      <c r="B113" s="4">
        <f t="shared" ref="B113:F113" si="20">B95</f>
        <v>1262417.9596273005</v>
      </c>
      <c r="C113" s="4">
        <f t="shared" si="20"/>
        <v>1269927.6359288306</v>
      </c>
      <c r="D113" s="4">
        <f t="shared" si="20"/>
        <v>1277464.4756629704</v>
      </c>
      <c r="E113" s="4">
        <f t="shared" si="20"/>
        <v>1285205.6698434809</v>
      </c>
      <c r="F113" s="4">
        <f t="shared" si="20"/>
        <v>1293022.2925747398</v>
      </c>
    </row>
    <row r="114" spans="1:29" x14ac:dyDescent="0.3">
      <c r="B114" s="4"/>
      <c r="C114" s="4"/>
      <c r="D114" s="4"/>
      <c r="E114" s="4"/>
      <c r="F114" s="4"/>
    </row>
    <row r="115" spans="1:29" x14ac:dyDescent="0.3">
      <c r="A115" s="3" t="s">
        <v>34</v>
      </c>
      <c r="B115" s="5"/>
    </row>
    <row r="116" spans="1:29" x14ac:dyDescent="0.3">
      <c r="A116" t="s">
        <v>30</v>
      </c>
      <c r="B116" s="11">
        <v>1.7887728844745029E-2</v>
      </c>
      <c r="C116" s="11">
        <v>1.7644164890223083E-2</v>
      </c>
      <c r="D116" s="11">
        <v>1.7393636002894102E-2</v>
      </c>
      <c r="E116" s="11">
        <v>1.7170598676674975E-2</v>
      </c>
      <c r="F116" s="11">
        <v>1.6975266651006835E-2</v>
      </c>
      <c r="AC116" s="11"/>
    </row>
    <row r="117" spans="1:29" x14ac:dyDescent="0.3">
      <c r="A117" t="s">
        <v>6</v>
      </c>
      <c r="B117" s="4">
        <f>B113*B116</f>
        <v>22581.79015054943</v>
      </c>
      <c r="C117" s="4">
        <f t="shared" ref="C117:F117" si="21">C113*C116</f>
        <v>22406.812606979474</v>
      </c>
      <c r="D117" s="4">
        <f t="shared" si="21"/>
        <v>22219.752096309679</v>
      </c>
      <c r="E117" s="4">
        <f t="shared" si="21"/>
        <v>22067.750773869648</v>
      </c>
      <c r="F117" s="4">
        <f t="shared" si="21"/>
        <v>21949.398202152381</v>
      </c>
    </row>
    <row r="118" spans="1:29" x14ac:dyDescent="0.3">
      <c r="A118" t="s">
        <v>108</v>
      </c>
    </row>
    <row r="119" spans="1:29" x14ac:dyDescent="0.3">
      <c r="A119" t="s">
        <v>109</v>
      </c>
    </row>
    <row r="120" spans="1:29" x14ac:dyDescent="0.3">
      <c r="A120" t="s">
        <v>110</v>
      </c>
    </row>
    <row r="121" spans="1:29" x14ac:dyDescent="0.3">
      <c r="A121" s="7" t="s">
        <v>87</v>
      </c>
    </row>
    <row r="122" spans="1:29" x14ac:dyDescent="0.3">
      <c r="A122" s="7" t="s">
        <v>80</v>
      </c>
    </row>
    <row r="123" spans="1:29" x14ac:dyDescent="0.3">
      <c r="A123" s="7" t="s">
        <v>35</v>
      </c>
    </row>
    <row r="124" spans="1:29" x14ac:dyDescent="0.3">
      <c r="A124" t="s">
        <v>36</v>
      </c>
    </row>
    <row r="125" spans="1:29" x14ac:dyDescent="0.3">
      <c r="A125" t="s">
        <v>37</v>
      </c>
    </row>
    <row r="126" spans="1:29" x14ac:dyDescent="0.3">
      <c r="A126" t="s">
        <v>89</v>
      </c>
      <c r="B126" s="12">
        <v>-0.7873549029065896</v>
      </c>
      <c r="C126" s="12">
        <f>100*(C117/B117-1)</f>
        <v>-0.7748612594635218</v>
      </c>
      <c r="D126" s="12">
        <f t="shared" ref="D126:F126" si="22">100*(D117/C117-1)</f>
        <v>-0.83483766277193672</v>
      </c>
      <c r="E126" s="12">
        <f t="shared" si="22"/>
        <v>-0.68408199056945174</v>
      </c>
      <c r="F126" s="12">
        <f t="shared" si="22"/>
        <v>-0.53631461099066247</v>
      </c>
    </row>
    <row r="127" spans="1:29" x14ac:dyDescent="0.3">
      <c r="A127" s="10"/>
      <c r="B127" s="10"/>
      <c r="C127" s="10"/>
      <c r="D127" s="10"/>
      <c r="E127" s="10"/>
      <c r="F127" s="10"/>
    </row>
    <row r="133" spans="1:6" x14ac:dyDescent="0.3">
      <c r="A133" s="1" t="s">
        <v>38</v>
      </c>
    </row>
    <row r="134" spans="1:6" x14ac:dyDescent="0.3">
      <c r="B134" s="2">
        <v>2018</v>
      </c>
      <c r="C134" s="2">
        <v>2019</v>
      </c>
      <c r="D134" s="2">
        <v>2020</v>
      </c>
      <c r="E134" s="2">
        <v>2021</v>
      </c>
      <c r="F134" s="2">
        <v>2022</v>
      </c>
    </row>
    <row r="135" spans="1:6" x14ac:dyDescent="0.3">
      <c r="A135" s="3" t="s">
        <v>28</v>
      </c>
      <c r="B135" s="2"/>
      <c r="C135" s="2"/>
    </row>
    <row r="136" spans="1:6" x14ac:dyDescent="0.3">
      <c r="A136" t="s">
        <v>2</v>
      </c>
      <c r="B136" s="4">
        <f t="shared" ref="B136:F136" si="23">B113</f>
        <v>1262417.9596273005</v>
      </c>
      <c r="C136" s="4">
        <f t="shared" si="23"/>
        <v>1269927.6359288306</v>
      </c>
      <c r="D136" s="4">
        <f t="shared" si="23"/>
        <v>1277464.4756629704</v>
      </c>
      <c r="E136" s="4">
        <f t="shared" si="23"/>
        <v>1285205.6698434809</v>
      </c>
      <c r="F136" s="4">
        <f t="shared" si="23"/>
        <v>1293022.2925747398</v>
      </c>
    </row>
    <row r="137" spans="1:6" x14ac:dyDescent="0.3">
      <c r="B137" s="4"/>
      <c r="C137" s="4"/>
      <c r="D137" s="4"/>
      <c r="E137" s="4"/>
      <c r="F137" s="4"/>
    </row>
    <row r="138" spans="1:6" x14ac:dyDescent="0.3">
      <c r="A138" s="3" t="s">
        <v>39</v>
      </c>
      <c r="B138" s="5"/>
      <c r="C138" s="5"/>
      <c r="D138" s="5"/>
      <c r="E138" s="4"/>
      <c r="F138" s="4"/>
    </row>
    <row r="139" spans="1:6" x14ac:dyDescent="0.3">
      <c r="A139" t="s">
        <v>30</v>
      </c>
      <c r="B139" s="11">
        <v>4.3484551425563896E-3</v>
      </c>
      <c r="C139" s="11">
        <f t="shared" ref="C139:F139" si="24">B139</f>
        <v>4.3484551425563896E-3</v>
      </c>
      <c r="D139" s="11">
        <f t="shared" si="24"/>
        <v>4.3484551425563896E-3</v>
      </c>
      <c r="E139" s="11">
        <f t="shared" si="24"/>
        <v>4.3484551425563896E-3</v>
      </c>
      <c r="F139" s="11">
        <f t="shared" si="24"/>
        <v>4.3484551425563896E-3</v>
      </c>
    </row>
    <row r="140" spans="1:6" x14ac:dyDescent="0.3">
      <c r="A140" t="s">
        <v>6</v>
      </c>
      <c r="B140" s="4">
        <f>B136*B139</f>
        <v>5489.5678685968796</v>
      </c>
      <c r="C140" s="4">
        <f t="shared" ref="C140:F140" si="25">C136*C139</f>
        <v>5522.2233591292015</v>
      </c>
      <c r="D140" s="4">
        <f t="shared" si="25"/>
        <v>5554.9969686297454</v>
      </c>
      <c r="E140" s="4">
        <f t="shared" si="25"/>
        <v>5588.6592042735138</v>
      </c>
      <c r="F140" s="4">
        <f t="shared" si="25"/>
        <v>5622.6494375866796</v>
      </c>
    </row>
    <row r="141" spans="1:6" x14ac:dyDescent="0.3">
      <c r="A141" t="s">
        <v>97</v>
      </c>
    </row>
    <row r="142" spans="1:6" x14ac:dyDescent="0.3">
      <c r="A142" t="s">
        <v>98</v>
      </c>
    </row>
    <row r="143" spans="1:6" x14ac:dyDescent="0.3">
      <c r="A143" t="s">
        <v>36</v>
      </c>
    </row>
    <row r="144" spans="1:6" x14ac:dyDescent="0.3">
      <c r="A144" t="s">
        <v>37</v>
      </c>
    </row>
    <row r="147" spans="1:8" x14ac:dyDescent="0.3">
      <c r="B147" s="12"/>
      <c r="C147" s="12"/>
      <c r="D147" s="12"/>
      <c r="E147" s="12"/>
      <c r="F147" s="12"/>
    </row>
    <row r="148" spans="1:8" x14ac:dyDescent="0.3">
      <c r="A148" s="10"/>
      <c r="B148" s="10"/>
      <c r="C148" s="10"/>
      <c r="D148" s="10"/>
      <c r="E148" s="10"/>
      <c r="F148" s="10"/>
    </row>
    <row r="150" spans="1:8" x14ac:dyDescent="0.3">
      <c r="A150" t="s">
        <v>78</v>
      </c>
      <c r="B150" s="6">
        <v>2.2412818094929272</v>
      </c>
      <c r="C150" s="6">
        <v>1.9540130193924401</v>
      </c>
      <c r="D150" s="6">
        <v>2.1331193122637924</v>
      </c>
      <c r="E150" s="6">
        <v>1.9669361947463795</v>
      </c>
      <c r="F150" s="6">
        <v>2.0605536008009571</v>
      </c>
    </row>
    <row r="154" spans="1:8" x14ac:dyDescent="0.3">
      <c r="A154" s="1" t="s">
        <v>40</v>
      </c>
    </row>
    <row r="155" spans="1:8" x14ac:dyDescent="0.3">
      <c r="A155" s="3" t="s">
        <v>1</v>
      </c>
      <c r="B155" s="2"/>
      <c r="C155" s="2"/>
    </row>
    <row r="156" spans="1:8" x14ac:dyDescent="0.3">
      <c r="A156" t="s">
        <v>3</v>
      </c>
      <c r="B156" s="4">
        <f t="shared" ref="B156:F156" si="26">B$5</f>
        <v>60981.821261852048</v>
      </c>
      <c r="C156" s="4">
        <f t="shared" si="26"/>
        <v>56647.481454935856</v>
      </c>
      <c r="D156" s="4">
        <f t="shared" si="26"/>
        <v>55750.154624641873</v>
      </c>
      <c r="E156" s="4">
        <f t="shared" si="26"/>
        <v>56157.061741164885</v>
      </c>
      <c r="F156" s="4">
        <f t="shared" si="26"/>
        <v>55614.9956218265</v>
      </c>
    </row>
    <row r="157" spans="1:8" x14ac:dyDescent="0.3">
      <c r="A157" s="13" t="s">
        <v>41</v>
      </c>
    </row>
    <row r="158" spans="1:8" x14ac:dyDescent="0.3">
      <c r="A158" t="s">
        <v>42</v>
      </c>
      <c r="B158" s="14">
        <v>3.9924247224138575E-3</v>
      </c>
      <c r="C158" s="14">
        <v>3.0000000000000001E-3</v>
      </c>
      <c r="D158" s="14">
        <f t="shared" ref="D158:F158" si="27">C158</f>
        <v>3.0000000000000001E-3</v>
      </c>
      <c r="E158" s="14">
        <f t="shared" si="27"/>
        <v>3.0000000000000001E-3</v>
      </c>
      <c r="F158" s="14">
        <f t="shared" si="27"/>
        <v>3.0000000000000001E-3</v>
      </c>
      <c r="H158" t="s">
        <v>111</v>
      </c>
    </row>
    <row r="159" spans="1:8" x14ac:dyDescent="0.3">
      <c r="A159" t="s">
        <v>3</v>
      </c>
      <c r="B159" s="6">
        <f>B158*B156</f>
        <v>243.46533082364112</v>
      </c>
      <c r="C159" s="6">
        <f t="shared" ref="C159:F159" si="28">C158*C156</f>
        <v>169.94244436480759</v>
      </c>
      <c r="D159" s="6">
        <f t="shared" si="28"/>
        <v>167.25046387392561</v>
      </c>
      <c r="E159" s="6">
        <f t="shared" si="28"/>
        <v>168.47118522349467</v>
      </c>
      <c r="F159" s="6">
        <f t="shared" si="28"/>
        <v>166.84498686547951</v>
      </c>
    </row>
    <row r="160" spans="1:8" x14ac:dyDescent="0.3">
      <c r="A160" t="s">
        <v>2</v>
      </c>
      <c r="B160" s="6">
        <v>17915.465330823641</v>
      </c>
      <c r="C160" s="6">
        <f t="shared" ref="C160:F160" si="29">B160+C159</f>
        <v>18085.407775188447</v>
      </c>
      <c r="D160" s="6">
        <f t="shared" si="29"/>
        <v>18252.658239062373</v>
      </c>
      <c r="E160" s="6">
        <f t="shared" si="29"/>
        <v>18421.129424285868</v>
      </c>
      <c r="F160" s="6">
        <f t="shared" si="29"/>
        <v>18587.974411151346</v>
      </c>
      <c r="G160" s="18"/>
      <c r="H160" s="6"/>
    </row>
    <row r="161" spans="1:8" x14ac:dyDescent="0.3">
      <c r="B161" s="6"/>
      <c r="C161" s="6"/>
      <c r="D161" s="6"/>
      <c r="E161" s="6"/>
      <c r="F161" s="6"/>
    </row>
    <row r="162" spans="1:8" x14ac:dyDescent="0.3">
      <c r="A162" s="13" t="s">
        <v>43</v>
      </c>
      <c r="B162" s="14"/>
      <c r="C162" s="14"/>
      <c r="D162" s="14"/>
      <c r="E162" s="14"/>
      <c r="F162" s="14"/>
    </row>
    <row r="163" spans="1:8" x14ac:dyDescent="0.3">
      <c r="A163" t="s">
        <v>44</v>
      </c>
      <c r="B163" s="15">
        <f>B150*0.05</f>
        <v>0.11206409047464637</v>
      </c>
      <c r="C163" s="15">
        <f t="shared" ref="C163:F163" si="30">C150*0.05</f>
        <v>9.7700650969622008E-2</v>
      </c>
      <c r="D163" s="15">
        <f t="shared" si="30"/>
        <v>0.10665596561318963</v>
      </c>
      <c r="E163" s="15">
        <f t="shared" si="30"/>
        <v>9.8346809737318977E-2</v>
      </c>
      <c r="F163" s="15">
        <f t="shared" si="30"/>
        <v>0.10302768004004786</v>
      </c>
    </row>
    <row r="164" spans="1:8" x14ac:dyDescent="0.3">
      <c r="A164" t="s">
        <v>45</v>
      </c>
      <c r="B164" s="15">
        <f t="shared" ref="B164:F164" si="31">B150*0.15</f>
        <v>0.33619227142393909</v>
      </c>
      <c r="C164" s="15">
        <f t="shared" si="31"/>
        <v>0.29310195290886598</v>
      </c>
      <c r="D164" s="15">
        <f t="shared" si="31"/>
        <v>0.31996789683956883</v>
      </c>
      <c r="E164" s="15">
        <f t="shared" si="31"/>
        <v>0.29504042921195689</v>
      </c>
      <c r="F164" s="15">
        <f t="shared" si="31"/>
        <v>0.30908304012014354</v>
      </c>
    </row>
    <row r="165" spans="1:8" x14ac:dyDescent="0.3">
      <c r="B165" s="6"/>
      <c r="C165" s="6"/>
      <c r="D165" s="6"/>
      <c r="E165" s="6"/>
      <c r="F165" s="6"/>
    </row>
    <row r="166" spans="1:8" x14ac:dyDescent="0.3">
      <c r="A166" s="13" t="s">
        <v>91</v>
      </c>
    </row>
    <row r="167" spans="1:8" x14ac:dyDescent="0.3">
      <c r="A167" t="s">
        <v>47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</row>
    <row r="168" spans="1:8" x14ac:dyDescent="0.3">
      <c r="A168" t="s">
        <v>48</v>
      </c>
      <c r="B168" s="15">
        <v>-0.39999999999999997</v>
      </c>
      <c r="C168" s="15">
        <v>-0.39999999999999997</v>
      </c>
      <c r="D168" s="15">
        <v>-0.39999999999999997</v>
      </c>
      <c r="E168" s="15">
        <v>-0.39999999999999997</v>
      </c>
      <c r="F168" s="15">
        <v>-0.39999999999999997</v>
      </c>
      <c r="G168" s="15"/>
      <c r="H168" t="s">
        <v>112</v>
      </c>
    </row>
    <row r="169" spans="1:8" x14ac:dyDescent="0.3">
      <c r="B169" s="6"/>
      <c r="C169" s="6"/>
      <c r="D169" s="6"/>
      <c r="E169" s="6"/>
      <c r="F169" s="6"/>
    </row>
    <row r="170" spans="1:8" x14ac:dyDescent="0.3">
      <c r="A170" s="13" t="s">
        <v>90</v>
      </c>
      <c r="B170" s="6"/>
      <c r="C170" s="6"/>
      <c r="D170" s="6"/>
      <c r="E170" s="6"/>
      <c r="F170" s="6"/>
    </row>
    <row r="171" spans="1:8" x14ac:dyDescent="0.3">
      <c r="A171" t="s">
        <v>49</v>
      </c>
      <c r="B171" s="15">
        <f>1.9*B126</f>
        <v>-1.4959743155225202</v>
      </c>
      <c r="C171" s="15">
        <f t="shared" ref="C171:F171" si="32">1.9*C126</f>
        <v>-1.4722363929806914</v>
      </c>
      <c r="D171" s="15">
        <f t="shared" si="32"/>
        <v>-1.5861915592666798</v>
      </c>
      <c r="E171" s="15">
        <f t="shared" si="32"/>
        <v>-1.2997557820819583</v>
      </c>
      <c r="F171" s="15">
        <f t="shared" si="32"/>
        <v>-1.0189977608822587</v>
      </c>
    </row>
    <row r="172" spans="1:8" x14ac:dyDescent="0.3">
      <c r="B172" s="15"/>
      <c r="C172" s="15"/>
      <c r="D172" s="15"/>
      <c r="E172" s="15"/>
      <c r="F172" s="15"/>
    </row>
    <row r="173" spans="1:8" x14ac:dyDescent="0.3">
      <c r="A173" s="13" t="s">
        <v>50</v>
      </c>
    </row>
    <row r="174" spans="1:8" x14ac:dyDescent="0.3">
      <c r="A174" t="s">
        <v>51</v>
      </c>
      <c r="B174" s="6">
        <v>1987.2244721959216</v>
      </c>
      <c r="C174" s="6">
        <f t="shared" ref="C174:F175" si="33">B174*(1+C163/100)</f>
        <v>1989.1660034414845</v>
      </c>
      <c r="D174" s="6">
        <f t="shared" si="33"/>
        <v>1991.2875676501042</v>
      </c>
      <c r="E174" s="6">
        <f t="shared" si="33"/>
        <v>1993.2459354455841</v>
      </c>
      <c r="F174" s="6">
        <f t="shared" si="33"/>
        <v>1995.2995304903661</v>
      </c>
    </row>
    <row r="175" spans="1:8" x14ac:dyDescent="0.3">
      <c r="A175" t="s">
        <v>52</v>
      </c>
      <c r="B175" s="6">
        <v>148.49756456170743</v>
      </c>
      <c r="C175" s="6">
        <f t="shared" si="33"/>
        <v>148.9328138234599</v>
      </c>
      <c r="D175" s="6">
        <f t="shared" si="33"/>
        <v>149.40935101555482</v>
      </c>
      <c r="E175" s="6">
        <f t="shared" si="33"/>
        <v>149.85016900607391</v>
      </c>
      <c r="F175" s="6">
        <f t="shared" si="33"/>
        <v>150.31333046406306</v>
      </c>
    </row>
    <row r="176" spans="1:8" x14ac:dyDescent="0.3">
      <c r="A176" t="s">
        <v>47</v>
      </c>
      <c r="B176" s="6">
        <v>2</v>
      </c>
      <c r="C176" s="6">
        <f t="shared" ref="C176:F176" si="34">B176+C167</f>
        <v>2</v>
      </c>
      <c r="D176" s="6">
        <f t="shared" si="34"/>
        <v>2</v>
      </c>
      <c r="E176" s="6">
        <f t="shared" si="34"/>
        <v>2</v>
      </c>
      <c r="F176" s="6">
        <f t="shared" si="34"/>
        <v>2</v>
      </c>
    </row>
    <row r="177" spans="1:8" x14ac:dyDescent="0.3">
      <c r="A177" t="s">
        <v>53</v>
      </c>
      <c r="B177" s="6">
        <v>180.26236700259378</v>
      </c>
      <c r="C177" s="6">
        <f t="shared" ref="C177:F177" si="35">B177*(1+C171/100)</f>
        <v>177.6084788327332</v>
      </c>
      <c r="D177" s="6">
        <f t="shared" si="35"/>
        <v>174.79126813294644</v>
      </c>
      <c r="E177" s="6">
        <f t="shared" si="35"/>
        <v>172.51940851881409</v>
      </c>
      <c r="F177" s="6">
        <f t="shared" si="35"/>
        <v>170.76143960892006</v>
      </c>
    </row>
    <row r="178" spans="1:8" x14ac:dyDescent="0.3">
      <c r="A178" t="s">
        <v>48</v>
      </c>
      <c r="B178" s="6">
        <v>39.6</v>
      </c>
      <c r="C178" s="6">
        <f t="shared" ref="C178:F178" si="36">B178+C168</f>
        <v>39.200000000000003</v>
      </c>
      <c r="D178" s="6">
        <f t="shared" si="36"/>
        <v>38.800000000000004</v>
      </c>
      <c r="E178" s="6">
        <f t="shared" si="36"/>
        <v>38.400000000000006</v>
      </c>
      <c r="F178" s="6">
        <f t="shared" si="36"/>
        <v>38.000000000000007</v>
      </c>
    </row>
    <row r="179" spans="1:8" x14ac:dyDescent="0.3">
      <c r="B179" s="6"/>
      <c r="C179" s="6"/>
      <c r="D179" s="6"/>
      <c r="E179" s="6"/>
      <c r="F179" s="6"/>
    </row>
    <row r="181" spans="1:8" x14ac:dyDescent="0.3">
      <c r="A181" s="1" t="s">
        <v>54</v>
      </c>
    </row>
    <row r="182" spans="1:8" x14ac:dyDescent="0.3">
      <c r="A182" s="3" t="s">
        <v>1</v>
      </c>
      <c r="B182" s="2"/>
      <c r="C182" s="2"/>
    </row>
    <row r="183" spans="1:8" x14ac:dyDescent="0.3">
      <c r="A183" t="s">
        <v>3</v>
      </c>
      <c r="B183" s="4">
        <f t="shared" ref="B183:F183" si="37">B$5</f>
        <v>60981.821261852048</v>
      </c>
      <c r="C183" s="4">
        <f t="shared" si="37"/>
        <v>56647.481454935856</v>
      </c>
      <c r="D183" s="4">
        <f t="shared" si="37"/>
        <v>55750.154624641873</v>
      </c>
      <c r="E183" s="4">
        <f t="shared" si="37"/>
        <v>56157.061741164885</v>
      </c>
      <c r="F183" s="4">
        <f t="shared" si="37"/>
        <v>55614.9956218265</v>
      </c>
    </row>
    <row r="184" spans="1:8" x14ac:dyDescent="0.3">
      <c r="A184" s="13" t="s">
        <v>55</v>
      </c>
    </row>
    <row r="185" spans="1:8" x14ac:dyDescent="0.3">
      <c r="A185" t="s">
        <v>42</v>
      </c>
      <c r="B185" s="16">
        <v>1.5239552474285969E-3</v>
      </c>
      <c r="C185" s="16">
        <f t="shared" ref="C185:F185" si="38">B185</f>
        <v>1.5239552474285969E-3</v>
      </c>
      <c r="D185" s="16">
        <f t="shared" si="38"/>
        <v>1.5239552474285969E-3</v>
      </c>
      <c r="E185" s="16">
        <f t="shared" si="38"/>
        <v>1.5239552474285969E-3</v>
      </c>
      <c r="F185" s="16">
        <f t="shared" si="38"/>
        <v>1.5239552474285969E-3</v>
      </c>
    </row>
    <row r="186" spans="1:8" x14ac:dyDescent="0.3">
      <c r="A186" t="s">
        <v>3</v>
      </c>
      <c r="B186" s="6">
        <f>B185*B183</f>
        <v>92.933566509752211</v>
      </c>
      <c r="C186" s="6">
        <f t="shared" ref="C186:F186" si="39">C185*C183</f>
        <v>86.328226616863631</v>
      </c>
      <c r="D186" s="6">
        <f t="shared" si="39"/>
        <v>84.960740685178649</v>
      </c>
      <c r="E186" s="6">
        <f t="shared" si="39"/>
        <v>85.580848920619928</v>
      </c>
      <c r="F186" s="6">
        <f t="shared" si="39"/>
        <v>84.754764413600938</v>
      </c>
      <c r="H186" t="s">
        <v>99</v>
      </c>
    </row>
    <row r="187" spans="1:8" x14ac:dyDescent="0.3">
      <c r="A187" t="s">
        <v>2</v>
      </c>
      <c r="B187" s="6">
        <v>19084.933566509753</v>
      </c>
      <c r="C187" s="6">
        <f t="shared" ref="C187:F187" si="40">B187+C186</f>
        <v>19171.261793126618</v>
      </c>
      <c r="D187" s="6">
        <f t="shared" si="40"/>
        <v>19256.222533811797</v>
      </c>
      <c r="E187" s="6">
        <f t="shared" si="40"/>
        <v>19341.803382732418</v>
      </c>
      <c r="F187" s="6">
        <f t="shared" si="40"/>
        <v>19426.558147146017</v>
      </c>
    </row>
    <row r="188" spans="1:8" x14ac:dyDescent="0.3">
      <c r="B188" s="6"/>
      <c r="C188" s="6"/>
      <c r="D188" s="6"/>
      <c r="E188" s="6"/>
      <c r="F188" s="6"/>
    </row>
    <row r="189" spans="1:8" x14ac:dyDescent="0.3">
      <c r="A189" s="13" t="s">
        <v>46</v>
      </c>
    </row>
    <row r="190" spans="1:8" x14ac:dyDescent="0.3">
      <c r="A190" s="17" t="s">
        <v>51</v>
      </c>
      <c r="B190" s="6">
        <v>-4</v>
      </c>
      <c r="C190" s="6">
        <v>-4</v>
      </c>
      <c r="D190" s="6">
        <v>-4</v>
      </c>
      <c r="E190" s="6">
        <v>-4</v>
      </c>
      <c r="F190" s="6">
        <v>-4</v>
      </c>
      <c r="H190" t="s">
        <v>100</v>
      </c>
    </row>
    <row r="191" spans="1:8" x14ac:dyDescent="0.3">
      <c r="A191" s="17" t="s">
        <v>52</v>
      </c>
      <c r="B191" s="6">
        <v>5.25</v>
      </c>
      <c r="C191" s="6">
        <v>5.25</v>
      </c>
      <c r="D191" s="6">
        <v>5.25</v>
      </c>
      <c r="E191" s="6">
        <v>5.25</v>
      </c>
      <c r="F191" s="6">
        <v>5.25</v>
      </c>
      <c r="H191" t="s">
        <v>101</v>
      </c>
    </row>
    <row r="192" spans="1:8" x14ac:dyDescent="0.3">
      <c r="A192" t="s">
        <v>47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</row>
    <row r="193" spans="1:8" x14ac:dyDescent="0.3">
      <c r="A193" t="s">
        <v>53</v>
      </c>
      <c r="B193" s="15">
        <v>0.25</v>
      </c>
      <c r="C193" s="15">
        <v>0.25</v>
      </c>
      <c r="D193" s="15">
        <v>0.25</v>
      </c>
      <c r="E193" s="15">
        <v>0.25</v>
      </c>
      <c r="F193" s="15">
        <v>0.25</v>
      </c>
      <c r="H193" t="s">
        <v>77</v>
      </c>
    </row>
    <row r="194" spans="1:8" x14ac:dyDescent="0.3">
      <c r="A194" t="s">
        <v>48</v>
      </c>
      <c r="B194" s="6">
        <v>-2.2000000000000002</v>
      </c>
      <c r="C194" s="6">
        <v>-2.2000000000000002</v>
      </c>
      <c r="D194" s="6">
        <v>-2.2000000000000002</v>
      </c>
      <c r="E194" s="6">
        <v>-2.2000000000000002</v>
      </c>
      <c r="F194" s="6">
        <v>-2.2000000000000002</v>
      </c>
      <c r="H194" t="s">
        <v>102</v>
      </c>
    </row>
    <row r="195" spans="1:8" x14ac:dyDescent="0.3">
      <c r="B195" s="6"/>
      <c r="C195" s="6"/>
      <c r="D195" s="6"/>
      <c r="E195" s="6"/>
      <c r="F195" s="6"/>
    </row>
    <row r="196" spans="1:8" x14ac:dyDescent="0.3">
      <c r="A196" s="13" t="s">
        <v>50</v>
      </c>
    </row>
    <row r="197" spans="1:8" x14ac:dyDescent="0.3">
      <c r="A197" t="s">
        <v>51</v>
      </c>
      <c r="B197" s="6">
        <v>2293</v>
      </c>
      <c r="C197" s="6">
        <f t="shared" ref="C197:F201" si="41">B197+C190</f>
        <v>2289</v>
      </c>
      <c r="D197" s="6">
        <f t="shared" si="41"/>
        <v>2285</v>
      </c>
      <c r="E197" s="6">
        <f t="shared" si="41"/>
        <v>2281</v>
      </c>
      <c r="F197" s="6">
        <f t="shared" si="41"/>
        <v>2277</v>
      </c>
    </row>
    <row r="198" spans="1:8" x14ac:dyDescent="0.3">
      <c r="A198" t="s">
        <v>52</v>
      </c>
      <c r="B198" s="6">
        <v>149.25</v>
      </c>
      <c r="C198" s="6">
        <f t="shared" si="41"/>
        <v>154.5</v>
      </c>
      <c r="D198" s="6">
        <f t="shared" si="41"/>
        <v>159.75</v>
      </c>
      <c r="E198" s="6">
        <f t="shared" si="41"/>
        <v>165</v>
      </c>
      <c r="F198" s="6">
        <f t="shared" si="41"/>
        <v>170.25</v>
      </c>
    </row>
    <row r="199" spans="1:8" x14ac:dyDescent="0.3">
      <c r="A199" t="s">
        <v>47</v>
      </c>
      <c r="B199" s="6">
        <v>2</v>
      </c>
      <c r="C199" s="6">
        <f t="shared" si="41"/>
        <v>2</v>
      </c>
      <c r="D199" s="6">
        <f t="shared" si="41"/>
        <v>2</v>
      </c>
      <c r="E199" s="6">
        <f t="shared" si="41"/>
        <v>2</v>
      </c>
      <c r="F199" s="6">
        <f t="shared" si="41"/>
        <v>2</v>
      </c>
    </row>
    <row r="200" spans="1:8" x14ac:dyDescent="0.3">
      <c r="A200" t="s">
        <v>53</v>
      </c>
      <c r="B200" s="6">
        <v>28.75</v>
      </c>
      <c r="C200" s="6">
        <f t="shared" si="41"/>
        <v>29</v>
      </c>
      <c r="D200" s="6">
        <f t="shared" si="41"/>
        <v>29.25</v>
      </c>
      <c r="E200" s="6">
        <f t="shared" si="41"/>
        <v>29.5</v>
      </c>
      <c r="F200" s="6">
        <f t="shared" si="41"/>
        <v>29.75</v>
      </c>
    </row>
    <row r="201" spans="1:8" x14ac:dyDescent="0.3">
      <c r="A201" t="s">
        <v>48</v>
      </c>
      <c r="B201" s="6">
        <v>51.8</v>
      </c>
      <c r="C201" s="6">
        <f t="shared" si="41"/>
        <v>49.599999999999994</v>
      </c>
      <c r="D201" s="6">
        <f t="shared" si="41"/>
        <v>47.399999999999991</v>
      </c>
      <c r="E201" s="6">
        <f t="shared" si="41"/>
        <v>45.199999999999989</v>
      </c>
      <c r="F201" s="6">
        <f t="shared" si="41"/>
        <v>42.999999999999986</v>
      </c>
    </row>
    <row r="202" spans="1:8" x14ac:dyDescent="0.3">
      <c r="B202" s="6"/>
      <c r="C202" s="6"/>
      <c r="D202" s="6"/>
      <c r="E202" s="6"/>
      <c r="F202" s="6"/>
    </row>
    <row r="203" spans="1:8" x14ac:dyDescent="0.3">
      <c r="B203" s="18"/>
      <c r="C203" s="18"/>
      <c r="D203" s="18"/>
      <c r="E203" s="18"/>
      <c r="F203" s="18"/>
    </row>
    <row r="204" spans="1:8" x14ac:dyDescent="0.3">
      <c r="B204" s="18"/>
      <c r="C204" s="18"/>
      <c r="D204" s="18"/>
      <c r="E204" s="18"/>
      <c r="F204" s="18"/>
    </row>
    <row r="205" spans="1:8" x14ac:dyDescent="0.3">
      <c r="A205" s="1" t="s">
        <v>56</v>
      </c>
    </row>
    <row r="206" spans="1:8" x14ac:dyDescent="0.3">
      <c r="A206" s="3" t="s">
        <v>1</v>
      </c>
      <c r="B206" s="2"/>
      <c r="C206" s="2"/>
    </row>
    <row r="207" spans="1:8" x14ac:dyDescent="0.3">
      <c r="A207" t="s">
        <v>3</v>
      </c>
      <c r="B207" s="4">
        <f t="shared" ref="B207:F207" si="42">B$5</f>
        <v>60981.821261852048</v>
      </c>
      <c r="C207" s="4">
        <f t="shared" si="42"/>
        <v>56647.481454935856</v>
      </c>
      <c r="D207" s="4">
        <f t="shared" si="42"/>
        <v>55750.154624641873</v>
      </c>
      <c r="E207" s="4">
        <f t="shared" si="42"/>
        <v>56157.061741164885</v>
      </c>
      <c r="F207" s="4">
        <f t="shared" si="42"/>
        <v>55614.9956218265</v>
      </c>
    </row>
    <row r="208" spans="1:8" x14ac:dyDescent="0.3">
      <c r="A208" s="13" t="s">
        <v>57</v>
      </c>
    </row>
    <row r="209" spans="1:8" x14ac:dyDescent="0.3">
      <c r="A209" t="s">
        <v>42</v>
      </c>
      <c r="B209" s="14">
        <v>3.0215596222071431E-3</v>
      </c>
      <c r="C209" s="14">
        <f t="shared" ref="C209:F209" si="43">B209</f>
        <v>3.0215596222071431E-3</v>
      </c>
      <c r="D209" s="14">
        <f t="shared" si="43"/>
        <v>3.0215596222071431E-3</v>
      </c>
      <c r="E209" s="14">
        <f t="shared" si="43"/>
        <v>3.0215596222071431E-3</v>
      </c>
      <c r="F209" s="14">
        <f t="shared" si="43"/>
        <v>3.0215596222071431E-3</v>
      </c>
    </row>
    <row r="210" spans="1:8" x14ac:dyDescent="0.3">
      <c r="A210" t="s">
        <v>3</v>
      </c>
      <c r="B210" s="6">
        <f>B209*B207</f>
        <v>184.2602088134652</v>
      </c>
      <c r="C210" s="6">
        <f t="shared" ref="C210:F210" si="44">C209*C207</f>
        <v>171.16374266396213</v>
      </c>
      <c r="D210" s="6">
        <f t="shared" si="44"/>
        <v>168.45241614562272</v>
      </c>
      <c r="E210" s="6">
        <f t="shared" si="44"/>
        <v>169.68191025889737</v>
      </c>
      <c r="F210" s="6">
        <f t="shared" si="44"/>
        <v>168.04402516013801</v>
      </c>
    </row>
    <row r="211" spans="1:8" x14ac:dyDescent="0.3">
      <c r="A211" t="s">
        <v>2</v>
      </c>
      <c r="B211" s="6">
        <v>14887.260208813464</v>
      </c>
      <c r="C211" s="6">
        <f t="shared" ref="C211:F211" si="45">B211+C210</f>
        <v>15058.423951477427</v>
      </c>
      <c r="D211" s="6">
        <f t="shared" si="45"/>
        <v>15226.87636762305</v>
      </c>
      <c r="E211" s="6">
        <f t="shared" si="45"/>
        <v>15396.558277881948</v>
      </c>
      <c r="F211" s="6">
        <f t="shared" si="45"/>
        <v>15564.602303042086</v>
      </c>
    </row>
    <row r="212" spans="1:8" x14ac:dyDescent="0.3">
      <c r="B212" s="6"/>
      <c r="C212" s="6"/>
      <c r="D212" s="6"/>
      <c r="E212" s="6"/>
      <c r="F212" s="6"/>
    </row>
    <row r="213" spans="1:8" x14ac:dyDescent="0.3">
      <c r="A213" s="13" t="s">
        <v>43</v>
      </c>
      <c r="B213" s="14"/>
      <c r="C213" s="14"/>
      <c r="D213" s="14"/>
      <c r="E213" s="14"/>
      <c r="F213" s="14"/>
    </row>
    <row r="214" spans="1:8" x14ac:dyDescent="0.3">
      <c r="A214" t="s">
        <v>58</v>
      </c>
      <c r="B214" s="15">
        <f t="shared" ref="B214:F214" si="46">0.5*B150</f>
        <v>1.1206409047464636</v>
      </c>
      <c r="C214" s="15">
        <f t="shared" si="46"/>
        <v>0.97700650969622005</v>
      </c>
      <c r="D214" s="15">
        <f t="shared" si="46"/>
        <v>1.0665596561318962</v>
      </c>
      <c r="E214" s="15">
        <f t="shared" si="46"/>
        <v>0.98346809737318974</v>
      </c>
      <c r="F214" s="15">
        <f t="shared" si="46"/>
        <v>1.0302768004004785</v>
      </c>
    </row>
    <row r="215" spans="1:8" x14ac:dyDescent="0.3">
      <c r="B215" s="6"/>
      <c r="C215" s="6"/>
      <c r="D215" s="6"/>
      <c r="E215" s="6"/>
      <c r="F215" s="6"/>
    </row>
    <row r="216" spans="1:8" x14ac:dyDescent="0.3">
      <c r="A216" s="13" t="s">
        <v>46</v>
      </c>
    </row>
    <row r="217" spans="1:8" x14ac:dyDescent="0.3">
      <c r="A217" t="s">
        <v>52</v>
      </c>
      <c r="B217">
        <v>4</v>
      </c>
      <c r="C217">
        <v>0.1</v>
      </c>
      <c r="D217">
        <v>0.1</v>
      </c>
      <c r="E217">
        <v>0.1</v>
      </c>
      <c r="F217">
        <v>0.1</v>
      </c>
      <c r="H217" t="s">
        <v>103</v>
      </c>
    </row>
    <row r="218" spans="1:8" x14ac:dyDescent="0.3">
      <c r="A218" t="s">
        <v>59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8" x14ac:dyDescent="0.3">
      <c r="A219" t="s">
        <v>48</v>
      </c>
      <c r="B219" s="15">
        <v>-0.8</v>
      </c>
      <c r="C219" s="15">
        <v>-0.8</v>
      </c>
      <c r="D219" s="15">
        <v>-0.8</v>
      </c>
      <c r="E219" s="15">
        <v>-0.8</v>
      </c>
      <c r="F219" s="15">
        <v>-0.8</v>
      </c>
      <c r="H219" t="s">
        <v>104</v>
      </c>
    </row>
    <row r="220" spans="1:8" x14ac:dyDescent="0.3">
      <c r="A220" t="s">
        <v>60</v>
      </c>
      <c r="B220" s="15">
        <v>0.5</v>
      </c>
      <c r="C220" s="15">
        <v>0.5</v>
      </c>
      <c r="D220" s="15">
        <v>0.5</v>
      </c>
      <c r="E220" s="15">
        <v>0.5</v>
      </c>
      <c r="F220" s="15">
        <v>0.5</v>
      </c>
    </row>
    <row r="221" spans="1:8" x14ac:dyDescent="0.3">
      <c r="B221" s="6"/>
      <c r="C221" s="6"/>
      <c r="D221" s="6"/>
      <c r="E221" s="6"/>
      <c r="F221" s="6"/>
    </row>
    <row r="222" spans="1:8" x14ac:dyDescent="0.3">
      <c r="A222" s="13" t="s">
        <v>50</v>
      </c>
    </row>
    <row r="223" spans="1:8" x14ac:dyDescent="0.3">
      <c r="A223" t="s">
        <v>51</v>
      </c>
      <c r="B223" s="6">
        <v>1271.086456172663</v>
      </c>
      <c r="C223" s="6">
        <f>B223*(1+C214/100)</f>
        <v>1283.5050535933367</v>
      </c>
      <c r="D223" s="6">
        <f>C223*(1+D214/100)</f>
        <v>1297.1944006793772</v>
      </c>
      <c r="E223" s="6">
        <f>D223*(1+E214/100)</f>
        <v>1309.9518937709702</v>
      </c>
      <c r="F223" s="6">
        <f>E223*(1+F214/100)</f>
        <v>1323.4480242288994</v>
      </c>
    </row>
    <row r="224" spans="1:8" x14ac:dyDescent="0.3">
      <c r="A224" t="s">
        <v>52</v>
      </c>
      <c r="B224" s="6">
        <v>205</v>
      </c>
      <c r="C224" s="6">
        <f t="shared" ref="C224:F227" si="47">B224+C217</f>
        <v>205.1</v>
      </c>
      <c r="D224" s="6">
        <f t="shared" si="47"/>
        <v>205.2</v>
      </c>
      <c r="E224" s="6">
        <f t="shared" si="47"/>
        <v>205.29999999999998</v>
      </c>
      <c r="F224" s="6">
        <f t="shared" si="47"/>
        <v>205.39999999999998</v>
      </c>
    </row>
    <row r="225" spans="1:6" x14ac:dyDescent="0.3">
      <c r="A225" t="s">
        <v>59</v>
      </c>
      <c r="B225" s="6">
        <v>3</v>
      </c>
      <c r="C225" s="6">
        <f t="shared" si="47"/>
        <v>3</v>
      </c>
      <c r="D225" s="6">
        <f t="shared" si="47"/>
        <v>3</v>
      </c>
      <c r="E225" s="6">
        <f t="shared" si="47"/>
        <v>3</v>
      </c>
      <c r="F225" s="6">
        <f t="shared" si="47"/>
        <v>3</v>
      </c>
    </row>
    <row r="226" spans="1:6" x14ac:dyDescent="0.3">
      <c r="A226" t="s">
        <v>48</v>
      </c>
      <c r="B226" s="6">
        <v>129.19999999999999</v>
      </c>
      <c r="C226" s="6">
        <f t="shared" si="47"/>
        <v>128.39999999999998</v>
      </c>
      <c r="D226" s="6">
        <f t="shared" si="47"/>
        <v>127.59999999999998</v>
      </c>
      <c r="E226" s="6">
        <f t="shared" si="47"/>
        <v>126.79999999999998</v>
      </c>
      <c r="F226" s="6">
        <f t="shared" si="47"/>
        <v>125.99999999999999</v>
      </c>
    </row>
    <row r="227" spans="1:6" x14ac:dyDescent="0.3">
      <c r="A227" t="s">
        <v>60</v>
      </c>
      <c r="B227" s="6">
        <v>8.5</v>
      </c>
      <c r="C227" s="6">
        <f t="shared" si="47"/>
        <v>9</v>
      </c>
      <c r="D227" s="6">
        <f t="shared" si="47"/>
        <v>9.5</v>
      </c>
      <c r="E227" s="6">
        <f t="shared" si="47"/>
        <v>10</v>
      </c>
      <c r="F227" s="6">
        <f t="shared" si="47"/>
        <v>10.5</v>
      </c>
    </row>
    <row r="230" spans="1:6" x14ac:dyDescent="0.3">
      <c r="A230" s="1" t="s">
        <v>61</v>
      </c>
    </row>
    <row r="231" spans="1:6" x14ac:dyDescent="0.3">
      <c r="A231" t="s">
        <v>62</v>
      </c>
      <c r="B231" s="6">
        <f t="shared" ref="B231:F231" si="48">B160+B187</f>
        <v>37000.398897333391</v>
      </c>
      <c r="C231" s="6">
        <f t="shared" si="48"/>
        <v>37256.669568315061</v>
      </c>
      <c r="D231" s="6">
        <f t="shared" si="48"/>
        <v>37508.880772874167</v>
      </c>
      <c r="E231" s="6">
        <f t="shared" si="48"/>
        <v>37762.932807018282</v>
      </c>
      <c r="F231" s="6">
        <f t="shared" si="48"/>
        <v>38014.53255829736</v>
      </c>
    </row>
    <row r="232" spans="1:6" x14ac:dyDescent="0.3">
      <c r="A232" t="s">
        <v>63</v>
      </c>
      <c r="B232" s="6">
        <f t="shared" ref="B232:F233" si="49">B174+B197</f>
        <v>4280.2244721959214</v>
      </c>
      <c r="C232" s="6">
        <f t="shared" si="49"/>
        <v>4278.1660034414845</v>
      </c>
      <c r="D232" s="6">
        <f t="shared" si="49"/>
        <v>4276.2875676501044</v>
      </c>
      <c r="E232" s="6">
        <f t="shared" si="49"/>
        <v>4274.2459354455841</v>
      </c>
      <c r="F232" s="6">
        <f t="shared" si="49"/>
        <v>4272.2995304903661</v>
      </c>
    </row>
    <row r="233" spans="1:6" x14ac:dyDescent="0.3">
      <c r="A233" t="s">
        <v>64</v>
      </c>
      <c r="B233" s="6">
        <f t="shared" si="49"/>
        <v>297.74756456170746</v>
      </c>
      <c r="C233" s="6">
        <f t="shared" si="49"/>
        <v>303.43281382345992</v>
      </c>
      <c r="D233" s="6">
        <f t="shared" si="49"/>
        <v>309.15935101555482</v>
      </c>
      <c r="E233" s="6">
        <f t="shared" si="49"/>
        <v>314.85016900607388</v>
      </c>
      <c r="F233" s="6">
        <f t="shared" si="49"/>
        <v>320.56333046406303</v>
      </c>
    </row>
    <row r="234" spans="1:6" x14ac:dyDescent="0.3">
      <c r="A234" t="s">
        <v>65</v>
      </c>
      <c r="B234" s="6">
        <f t="shared" ref="B234:F234" si="50">B211</f>
        <v>14887.260208813464</v>
      </c>
      <c r="C234" s="6">
        <f t="shared" si="50"/>
        <v>15058.423951477427</v>
      </c>
      <c r="D234" s="6">
        <f t="shared" si="50"/>
        <v>15226.87636762305</v>
      </c>
      <c r="E234" s="6">
        <f t="shared" si="50"/>
        <v>15396.558277881948</v>
      </c>
      <c r="F234" s="6">
        <f t="shared" si="50"/>
        <v>15564.602303042086</v>
      </c>
    </row>
    <row r="235" spans="1:6" x14ac:dyDescent="0.3">
      <c r="A235" t="s">
        <v>66</v>
      </c>
      <c r="B235" s="6">
        <f t="shared" ref="B235:F236" si="51">B223</f>
        <v>1271.086456172663</v>
      </c>
      <c r="C235" s="6">
        <f t="shared" si="51"/>
        <v>1283.5050535933367</v>
      </c>
      <c r="D235" s="6">
        <f t="shared" si="51"/>
        <v>1297.1944006793772</v>
      </c>
      <c r="E235" s="6">
        <f t="shared" si="51"/>
        <v>1309.9518937709702</v>
      </c>
      <c r="F235" s="6">
        <f t="shared" si="51"/>
        <v>1323.4480242288994</v>
      </c>
    </row>
    <row r="236" spans="1:6" x14ac:dyDescent="0.3">
      <c r="A236" t="s">
        <v>67</v>
      </c>
      <c r="B236" s="6">
        <f t="shared" si="51"/>
        <v>205</v>
      </c>
      <c r="C236" s="6">
        <f t="shared" si="51"/>
        <v>205.1</v>
      </c>
      <c r="D236" s="6">
        <f t="shared" si="51"/>
        <v>205.2</v>
      </c>
      <c r="E236" s="6">
        <f t="shared" si="51"/>
        <v>205.29999999999998</v>
      </c>
      <c r="F236" s="6">
        <f t="shared" si="51"/>
        <v>205.39999999999998</v>
      </c>
    </row>
    <row r="237" spans="1:6" x14ac:dyDescent="0.3">
      <c r="A237" s="1" t="s">
        <v>68</v>
      </c>
    </row>
    <row r="238" spans="1:6" x14ac:dyDescent="0.3">
      <c r="A238" t="s">
        <v>62</v>
      </c>
      <c r="B238" s="6">
        <v>37000.398897333391</v>
      </c>
      <c r="C238" s="6">
        <v>37256.669568315061</v>
      </c>
      <c r="D238" s="6">
        <v>37508.880772874167</v>
      </c>
      <c r="E238" s="6">
        <v>37762.932807018282</v>
      </c>
      <c r="F238" s="6">
        <v>38014.53255829736</v>
      </c>
    </row>
    <row r="239" spans="1:6" x14ac:dyDescent="0.3">
      <c r="A239" t="s">
        <v>63</v>
      </c>
      <c r="B239" s="6">
        <v>4280.2244721959214</v>
      </c>
      <c r="C239" s="6">
        <v>4278.1660034414845</v>
      </c>
      <c r="D239" s="6">
        <v>4276.2875676501044</v>
      </c>
      <c r="E239" s="6">
        <v>4274.2459354455841</v>
      </c>
      <c r="F239" s="6">
        <v>4272.2995304903661</v>
      </c>
    </row>
    <row r="240" spans="1:6" x14ac:dyDescent="0.3">
      <c r="A240" t="s">
        <v>64</v>
      </c>
      <c r="B240" s="6">
        <v>297.74756456170746</v>
      </c>
      <c r="C240" s="6">
        <v>303.43281382345992</v>
      </c>
      <c r="D240" s="6">
        <v>309.15935101555482</v>
      </c>
      <c r="E240" s="6">
        <v>314.85016900607388</v>
      </c>
      <c r="F240" s="6">
        <v>320.56333046406303</v>
      </c>
    </row>
    <row r="241" spans="1:6" x14ac:dyDescent="0.3">
      <c r="A241" t="s">
        <v>65</v>
      </c>
      <c r="B241" s="6">
        <v>14887.260208813464</v>
      </c>
      <c r="C241" s="6">
        <v>15058.423951477427</v>
      </c>
      <c r="D241" s="6">
        <v>15226.87636762305</v>
      </c>
      <c r="E241" s="6">
        <v>15396.558277881948</v>
      </c>
      <c r="F241" s="6">
        <v>15564.602303042086</v>
      </c>
    </row>
    <row r="242" spans="1:6" x14ac:dyDescent="0.3">
      <c r="A242" t="s">
        <v>66</v>
      </c>
      <c r="B242" s="6">
        <v>1271.086456172663</v>
      </c>
      <c r="C242" s="6">
        <v>1283.5050535933367</v>
      </c>
      <c r="D242" s="6">
        <v>1297.1944006793772</v>
      </c>
      <c r="E242" s="6">
        <v>1309.9518937709702</v>
      </c>
      <c r="F242" s="6">
        <v>1323.4480242288994</v>
      </c>
    </row>
    <row r="243" spans="1:6" x14ac:dyDescent="0.3">
      <c r="A243" t="s">
        <v>67</v>
      </c>
      <c r="B243" s="6">
        <v>205</v>
      </c>
      <c r="C243" s="6">
        <v>205.1</v>
      </c>
      <c r="D243" s="6">
        <v>205.2</v>
      </c>
      <c r="E243" s="6">
        <v>205.29999999999998</v>
      </c>
      <c r="F243" s="6">
        <v>205.39999999999998</v>
      </c>
    </row>
    <row r="244" spans="1:6" x14ac:dyDescent="0.3">
      <c r="A244" s="1" t="s">
        <v>69</v>
      </c>
    </row>
    <row r="245" spans="1:6" x14ac:dyDescent="0.3">
      <c r="A245" t="s">
        <v>62</v>
      </c>
      <c r="B245" s="18">
        <f t="shared" ref="B245:F245" si="52">B238-B231</f>
        <v>0</v>
      </c>
      <c r="C245" s="18">
        <f t="shared" si="52"/>
        <v>0</v>
      </c>
      <c r="D245" s="18">
        <f t="shared" si="52"/>
        <v>0</v>
      </c>
      <c r="E245" s="18">
        <f t="shared" si="52"/>
        <v>0</v>
      </c>
      <c r="F245" s="18">
        <f t="shared" si="52"/>
        <v>0</v>
      </c>
    </row>
    <row r="246" spans="1:6" x14ac:dyDescent="0.3">
      <c r="A246" t="s">
        <v>63</v>
      </c>
      <c r="B246" s="18">
        <f t="shared" ref="B246:F251" si="53">B239-B232</f>
        <v>0</v>
      </c>
      <c r="C246" s="18">
        <f t="shared" si="53"/>
        <v>0</v>
      </c>
      <c r="D246" s="18">
        <f t="shared" si="53"/>
        <v>0</v>
      </c>
      <c r="E246" s="18">
        <f t="shared" si="53"/>
        <v>0</v>
      </c>
      <c r="F246" s="18">
        <f t="shared" si="53"/>
        <v>0</v>
      </c>
    </row>
    <row r="247" spans="1:6" x14ac:dyDescent="0.3">
      <c r="A247" t="s">
        <v>64</v>
      </c>
      <c r="B247" s="18">
        <f t="shared" si="53"/>
        <v>0</v>
      </c>
      <c r="C247" s="18">
        <f t="shared" si="53"/>
        <v>0</v>
      </c>
      <c r="D247" s="18">
        <f t="shared" si="53"/>
        <v>0</v>
      </c>
      <c r="E247" s="18">
        <f t="shared" si="53"/>
        <v>0</v>
      </c>
      <c r="F247" s="18">
        <f t="shared" si="53"/>
        <v>0</v>
      </c>
    </row>
    <row r="248" spans="1:6" x14ac:dyDescent="0.3">
      <c r="A248" t="s">
        <v>65</v>
      </c>
      <c r="B248" s="18">
        <f t="shared" si="53"/>
        <v>0</v>
      </c>
      <c r="C248" s="18">
        <f t="shared" si="53"/>
        <v>0</v>
      </c>
      <c r="D248" s="18">
        <f t="shared" si="53"/>
        <v>0</v>
      </c>
      <c r="E248" s="18">
        <f t="shared" si="53"/>
        <v>0</v>
      </c>
      <c r="F248" s="18">
        <f t="shared" si="53"/>
        <v>0</v>
      </c>
    </row>
    <row r="249" spans="1:6" x14ac:dyDescent="0.3">
      <c r="A249" t="s">
        <v>66</v>
      </c>
      <c r="B249" s="18">
        <f t="shared" si="53"/>
        <v>0</v>
      </c>
      <c r="C249" s="18">
        <f t="shared" si="53"/>
        <v>0</v>
      </c>
      <c r="D249" s="18">
        <f t="shared" si="53"/>
        <v>0</v>
      </c>
      <c r="E249" s="18">
        <f t="shared" si="53"/>
        <v>0</v>
      </c>
      <c r="F249" s="18">
        <f t="shared" si="53"/>
        <v>0</v>
      </c>
    </row>
    <row r="250" spans="1:6" x14ac:dyDescent="0.3">
      <c r="A250" t="s">
        <v>67</v>
      </c>
      <c r="B250" s="18">
        <f t="shared" si="53"/>
        <v>0</v>
      </c>
      <c r="C250" s="18">
        <f t="shared" si="53"/>
        <v>0</v>
      </c>
      <c r="D250" s="18">
        <f t="shared" si="53"/>
        <v>0</v>
      </c>
      <c r="E250" s="18">
        <f t="shared" si="53"/>
        <v>0</v>
      </c>
      <c r="F250" s="18">
        <f t="shared" si="53"/>
        <v>0</v>
      </c>
    </row>
    <row r="251" spans="1:6" x14ac:dyDescent="0.3">
      <c r="B251" s="18">
        <f t="shared" si="53"/>
        <v>0</v>
      </c>
      <c r="C251" s="18">
        <f t="shared" si="53"/>
        <v>0</v>
      </c>
      <c r="D251" s="18">
        <f t="shared" si="53"/>
        <v>0</v>
      </c>
      <c r="E251" s="18">
        <f t="shared" si="53"/>
        <v>0</v>
      </c>
      <c r="F251" s="18">
        <f t="shared" si="53"/>
        <v>0</v>
      </c>
    </row>
    <row r="252" spans="1:6" x14ac:dyDescent="0.3">
      <c r="B252" s="18"/>
      <c r="C252" s="18"/>
      <c r="D252" s="18"/>
      <c r="E252" s="18"/>
      <c r="F252" s="18"/>
    </row>
    <row r="253" spans="1:6" x14ac:dyDescent="0.3">
      <c r="A253" s="1" t="s">
        <v>70</v>
      </c>
    </row>
    <row r="254" spans="1:6" x14ac:dyDescent="0.3">
      <c r="A254" t="s">
        <v>71</v>
      </c>
      <c r="B254" s="6">
        <f t="shared" ref="B254:F254" si="54">B177+B200</f>
        <v>209.01236700259378</v>
      </c>
      <c r="C254" s="6">
        <f t="shared" si="54"/>
        <v>206.6084788327332</v>
      </c>
      <c r="D254" s="6">
        <f t="shared" si="54"/>
        <v>204.04126813294644</v>
      </c>
      <c r="E254" s="6">
        <f t="shared" si="54"/>
        <v>202.01940851881409</v>
      </c>
      <c r="F254" s="6">
        <f t="shared" si="54"/>
        <v>200.51143960892006</v>
      </c>
    </row>
    <row r="255" spans="1:6" x14ac:dyDescent="0.3">
      <c r="A255" t="s">
        <v>72</v>
      </c>
      <c r="B255">
        <f t="shared" ref="B255:F255" si="55">B176+B199+B225</f>
        <v>7</v>
      </c>
      <c r="C255">
        <f t="shared" si="55"/>
        <v>7</v>
      </c>
      <c r="D255">
        <f t="shared" si="55"/>
        <v>7</v>
      </c>
      <c r="E255">
        <f t="shared" si="55"/>
        <v>7</v>
      </c>
      <c r="F255">
        <f t="shared" si="55"/>
        <v>7</v>
      </c>
    </row>
    <row r="256" spans="1:6" x14ac:dyDescent="0.3">
      <c r="A256" t="s">
        <v>48</v>
      </c>
      <c r="B256" s="6">
        <f t="shared" ref="B256:F256" si="56">B178+B201+B226</f>
        <v>220.6</v>
      </c>
      <c r="C256" s="6">
        <f t="shared" si="56"/>
        <v>217.2</v>
      </c>
      <c r="D256" s="6">
        <f t="shared" si="56"/>
        <v>213.79999999999995</v>
      </c>
      <c r="E256" s="6">
        <f t="shared" si="56"/>
        <v>210.39999999999998</v>
      </c>
      <c r="F256" s="6">
        <f t="shared" si="56"/>
        <v>207</v>
      </c>
    </row>
    <row r="259" spans="1:6" x14ac:dyDescent="0.3">
      <c r="A259" s="1" t="s">
        <v>73</v>
      </c>
    </row>
    <row r="260" spans="1:6" x14ac:dyDescent="0.3">
      <c r="A260" t="s">
        <v>71</v>
      </c>
      <c r="E260" s="6">
        <f>E254+E117</f>
        <v>22269.770182388464</v>
      </c>
      <c r="F260" s="6">
        <f>F254+F117</f>
        <v>22149.9096417613</v>
      </c>
    </row>
    <row r="261" spans="1:6" x14ac:dyDescent="0.3">
      <c r="A261" t="s">
        <v>72</v>
      </c>
      <c r="E261" s="4">
        <f>E255+E99</f>
        <v>5567.9976463421872</v>
      </c>
      <c r="F261" s="4">
        <f>F255+F99</f>
        <v>5601.8196420202557</v>
      </c>
    </row>
    <row r="262" spans="1:6" x14ac:dyDescent="0.3">
      <c r="A262" t="s">
        <v>48</v>
      </c>
      <c r="E262" s="6">
        <f>E256+E140</f>
        <v>5799.0592042735134</v>
      </c>
      <c r="F262" s="6">
        <f>F256+F140</f>
        <v>5829.6494375866796</v>
      </c>
    </row>
    <row r="264" spans="1:6" x14ac:dyDescent="0.3">
      <c r="A264" s="1" t="s">
        <v>94</v>
      </c>
    </row>
    <row r="265" spans="1:6" x14ac:dyDescent="0.3">
      <c r="A265" t="s">
        <v>74</v>
      </c>
      <c r="E265" s="6">
        <v>22269.770182388464</v>
      </c>
      <c r="F265" s="6">
        <v>22149.9096417613</v>
      </c>
    </row>
    <row r="266" spans="1:6" x14ac:dyDescent="0.3">
      <c r="A266" t="s">
        <v>75</v>
      </c>
      <c r="E266" s="6">
        <v>5567.9976463421872</v>
      </c>
      <c r="F266" s="6">
        <v>5601.8196420202557</v>
      </c>
    </row>
    <row r="267" spans="1:6" x14ac:dyDescent="0.3">
      <c r="A267" t="s">
        <v>76</v>
      </c>
      <c r="E267" s="6">
        <v>5799.0592042735134</v>
      </c>
      <c r="F267" s="6">
        <v>5829.6494375866796</v>
      </c>
    </row>
    <row r="269" spans="1:6" x14ac:dyDescent="0.3">
      <c r="A269" s="1" t="s">
        <v>69</v>
      </c>
    </row>
    <row r="270" spans="1:6" x14ac:dyDescent="0.3">
      <c r="E270" s="18">
        <f t="shared" ref="E270:F272" si="57">E260-E265</f>
        <v>0</v>
      </c>
      <c r="F270" s="18">
        <f t="shared" si="57"/>
        <v>0</v>
      </c>
    </row>
    <row r="271" spans="1:6" x14ac:dyDescent="0.3">
      <c r="E271" s="18">
        <f t="shared" si="57"/>
        <v>0</v>
      </c>
      <c r="F271" s="18">
        <f t="shared" si="57"/>
        <v>0</v>
      </c>
    </row>
    <row r="272" spans="1:6" x14ac:dyDescent="0.3">
      <c r="E272" s="18">
        <f t="shared" si="57"/>
        <v>0</v>
      </c>
      <c r="F272" s="18">
        <f t="shared" si="5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_Exhibit xmlns="f5e1fe30-b849-48b5-a89d-2b611401bbd8">J-</U_Exhibit>
    <Intervenor_x0020_Acronym xmlns="f5e1fe30-b849-48b5-a89d-2b611401bbd8" xsi:nil="true"/>
    <Author_x0028_s_x0029_ xmlns="f5e1fe30-b849-48b5-a89d-2b611401bbd8">
      <UserInfo>
        <DisplayName/>
        <AccountId xsi:nil="true"/>
        <AccountType/>
      </UserInfo>
    </Author_x0028_s_x0029_>
    <Filed xmlns="f5e1fe30-b849-48b5-a89d-2b611401bbd8">No</Filed>
    <Case_x0020_Number_x002f_Docket_x0020_Number xmlns="f9175001-c430-4d57-adde-c1c10539e919" xsi:nil="true"/>
    <Dir_1 xmlns="f5e1fe30-b849-48b5-a89d-2b611401bbd8">true</Dir_1>
    <Exhibit_Ref_Page xmlns="f5e1fe30-b849-48b5-a89d-2b611401bbd8" xsi:nil="true"/>
    <RA_Final xmlns="f5e1fe30-b849-48b5-a89d-2b611401bbd8">true</RA_Final>
    <Witness xmlns="f5e1fe30-b849-48b5-a89d-2b611401bbd8">ALAGHEBAND Bijan</Witness>
    <Legal_x0020_Review_x0020_Required xmlns="f5e1fe30-b849-48b5-a89d-2b611401bbd8">false</Legal_x0020_Review_x0020_Required>
    <Draft_Ready xmlns="f5e1fe30-b849-48b5-a89d-2b611401bbd8">true</Draft_Ready>
    <Ready_x0020_to_x0020_PDF xmlns="f5e1fe30-b849-48b5-a89d-2b611401bbd8">false</Ready_x0020_to_x0020_PDF>
    <Filing_x0020_Date xmlns="f5e1fe30-b849-48b5-a89d-2b611401bbd8" xsi:nil="true"/>
    <Strategic_x003f_ xmlns="f5e1fe30-b849-48b5-a89d-2b611401bbd8">false</Strategic_x003f_>
    <Question xmlns="f5e1fe30-b849-48b5-a89d-2b611401bbd8" xsi:nil="true"/>
    <Exhibit_Ref_Additional xmlns="f5e1fe30-b849-48b5-a89d-2b611401bbd8">false</Exhibit_Ref_Additional>
    <Transcript_x0020_Line xmlns="f5e1fe30-b849-48b5-a89d-2b611401bbd8" xsi:nil="true"/>
    <T_Conf_Date xmlns="f5e1fe30-b849-48b5-a89d-2b611401bbd8" xsi:nil="true"/>
    <Transcript_x0020_Page xmlns="f5e1fe30-b849-48b5-a89d-2b611401bb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905BDE190AF4D97B3EC9D0FCDD7AD" ma:contentTypeVersion="20" ma:contentTypeDescription="Create a new document." ma:contentTypeScope="" ma:versionID="f6dd877fe1686d423ec036963012d99f">
  <xsd:schema xmlns:xsd="http://www.w3.org/2001/XMLSchema" xmlns:xs="http://www.w3.org/2001/XMLSchema" xmlns:p="http://schemas.microsoft.com/office/2006/metadata/properties" xmlns:ns2="f5e1fe30-b849-48b5-a89d-2b611401bbd8" xmlns:ns3="f9175001-c430-4d57-adde-c1c10539e919" targetNamespace="http://schemas.microsoft.com/office/2006/metadata/properties" ma:root="true" ma:fieldsID="8e73d47d5e7cc26b40c81dfece8ef2d8" ns2:_="" ns3:_="">
    <xsd:import namespace="f5e1fe30-b849-48b5-a89d-2b611401bbd8"/>
    <xsd:import namespace="f9175001-c430-4d57-adde-c1c10539e919"/>
    <xsd:element name="properties">
      <xsd:complexType>
        <xsd:sequence>
          <xsd:element name="documentManagement">
            <xsd:complexType>
              <xsd:all>
                <xsd:element ref="ns2:T_Conf_Date" minOccurs="0"/>
                <xsd:element ref="ns2:U_Exhibit" minOccurs="0"/>
                <xsd:element ref="ns3:Case_x0020_Number_x002f_Docket_x0020_Number" minOccurs="0"/>
                <xsd:element ref="ns2:Exhibit_Ref_Additional" minOccurs="0"/>
                <xsd:element ref="ns2:Exhibit_Ref_Page" minOccurs="0"/>
                <xsd:element ref="ns2:Intervenor_x0020_Acronym" minOccurs="0"/>
                <xsd:element ref="ns2:Filing_x0020_Date" minOccurs="0"/>
                <xsd:element ref="ns2:Draft_Ready" minOccurs="0"/>
                <xsd:element ref="ns2:RA_Final" minOccurs="0"/>
                <xsd:element ref="ns2:Dir_1" minOccurs="0"/>
                <xsd:element ref="ns2:Author_x0028_s_x0029_" minOccurs="0"/>
                <xsd:element ref="ns2:Witness" minOccurs="0"/>
                <xsd:element ref="ns2:Legal_x0020_Review_x0020_Required" minOccurs="0"/>
                <xsd:element ref="ns2:Strategic_x003f_" minOccurs="0"/>
                <xsd:element ref="ns2:Transcript_x0020_Page" minOccurs="0"/>
                <xsd:element ref="ns2:Transcript_x0020_Line" minOccurs="0"/>
                <xsd:element ref="ns2:Question" minOccurs="0"/>
                <xsd:element ref="ns2:Ready_x0020_to_x0020_PDF" minOccurs="0"/>
                <xsd:element ref="ns2:Fi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1fe30-b849-48b5-a89d-2b611401bbd8" elementFormDefault="qualified">
    <xsd:import namespace="http://schemas.microsoft.com/office/2006/documentManagement/types"/>
    <xsd:import namespace="http://schemas.microsoft.com/office/infopath/2007/PartnerControls"/>
    <xsd:element name="T_Conf_Date" ma:index="8" nillable="true" ma:displayName="T_Conf_Date" ma:description="date of the conference" ma:format="Dropdown" ma:internalName="T_Conf_Date">
      <xsd:simpleType>
        <xsd:restriction base="dms:Choice">
          <xsd:enumeration value="2018-06-11"/>
          <xsd:enumeration value="2018-06-12"/>
          <xsd:enumeration value="2018-06-13"/>
          <xsd:enumeration value="2018-06-14"/>
          <xsd:enumeration value="2018-06-15"/>
          <xsd:enumeration value="2018-06-16"/>
          <xsd:enumeration value="2018-06-17"/>
          <xsd:enumeration value="2018-06-18"/>
          <xsd:enumeration value="2018-06-19"/>
          <xsd:enumeration value="2018-06-20"/>
          <xsd:enumeration value="2018-06-21"/>
          <xsd:enumeration value="2018-06-22"/>
          <xsd:enumeration value="2018-06-23"/>
          <xsd:enumeration value="2018-06-24"/>
          <xsd:enumeration value="2018-06-25"/>
          <xsd:enumeration value="2018-06-26"/>
          <xsd:enumeration value="2018-06-27"/>
          <xsd:enumeration value="2018-06-28"/>
          <xsd:enumeration value="2018-06-29"/>
          <xsd:enumeration value="2018-06-30"/>
        </xsd:restriction>
      </xsd:simpleType>
    </xsd:element>
    <xsd:element name="U_Exhibit" ma:index="9" nillable="true" ma:displayName="U_Exhibit" ma:default="J-" ma:description="Exhibit number" ma:internalName="U_Exhibit">
      <xsd:simpleType>
        <xsd:restriction base="dms:Text">
          <xsd:maxLength value="255"/>
        </xsd:restriction>
      </xsd:simpleType>
    </xsd:element>
    <xsd:element name="Exhibit_Ref_Additional" ma:index="11" nillable="true" ma:displayName="Exhibit_Ref_Additional" ma:default="0" ma:description="Are there additional references" ma:internalName="Exhibit_Ref_Additional">
      <xsd:simpleType>
        <xsd:restriction base="dms:Boolean"/>
      </xsd:simpleType>
    </xsd:element>
    <xsd:element name="Exhibit_Ref_Page" ma:index="12" nillable="true" ma:displayName="Exhibit_Ref_Page" ma:internalName="Exhibit_Ref_Page">
      <xsd:simpleType>
        <xsd:restriction base="dms:Text">
          <xsd:maxLength value="255"/>
        </xsd:restriction>
      </xsd:simpleType>
    </xsd:element>
    <xsd:element name="Intervenor_x0020_Acronym" ma:index="13" nillable="true" ma:displayName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Filing_x0020_Date" ma:index="14" nillable="true" ma:displayName="Filing Date" ma:description="Date Filed" ma:internalName="Filing_x0020_Date">
      <xsd:simpleType>
        <xsd:restriction base="dms:Text">
          <xsd:maxLength value="255"/>
        </xsd:restriction>
      </xsd:simpleType>
    </xsd:element>
    <xsd:element name="Draft_Ready" ma:index="15" nillable="true" ma:displayName="Draft_Ready" ma:default="0" ma:description="Is the draft ready" ma:internalName="Draft_Ready">
      <xsd:simpleType>
        <xsd:restriction base="dms:Boolean"/>
      </xsd:simpleType>
    </xsd:element>
    <xsd:element name="RA_Final" ma:index="16" nillable="true" ma:displayName="RA_Final" ma:default="0" ma:description="RA has signed off" ma:internalName="RA_Final">
      <xsd:simpleType>
        <xsd:restriction base="dms:Boolean"/>
      </xsd:simpleType>
    </xsd:element>
    <xsd:element name="Dir_1" ma:index="17" nillable="true" ma:displayName="Dir_1" ma:default="0" ma:description="Director Approved" ma:internalName="Dir_1">
      <xsd:simpleType>
        <xsd:restriction base="dms:Boolean"/>
      </xsd:simpleType>
    </xsd:element>
    <xsd:element name="Author_x0028_s_x0029_" ma:index="18" nillable="true" ma:displayName="Author(s)" ma:list="UserInfo" ma:SharePointGroup="0" ma:internalName="Author_x0028_s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" ma:index="19" nillable="true" ma:displayName="Witness" ma:format="Dropdown" ma:internalName="Witness">
      <xsd:simpleType>
        <xsd:restriction base="dms:Choice">
          <xsd:enumeration value="ALAGHEBAND Bijan"/>
          <xsd:enumeration value="ANDRE Henry"/>
          <xsd:enumeration value="BERARDI Rob"/>
          <xsd:enumeration value="BOLDT John"/>
          <xsd:enumeration value="BOWNESS Brad"/>
          <xsd:enumeration value="BRADLEY Darlene"/>
          <xsd:enumeration value="BUCKSTAFF Ken (First Quartile)"/>
          <xsd:enumeration value="CHHELAVDA Samir"/>
          <xsd:enumeration value="CHUM Derek"/>
          <xsd:enumeration value="D'ANDREA Frank"/>
          <xsd:enumeration value="FENRICK Steven (PSE)"/>
          <xsd:enumeration value="FROST-HUNT Lincoln"/>
          <xsd:enumeration value="GARZOUZI Lyla"/>
          <xsd:enumeration value="GRIFFIN Brad (IPSOS)"/>
          <xsd:enumeration value="GRUNFELD Ben (Navigant)"/>
          <xsd:enumeration value="GUIRY Sandra (IPSOS)"/>
          <xsd:enumeration value="IRVINE Tom"/>
          <xsd:enumeration value="JESUS Bruno"/>
          <xsd:enumeration value="JODOIN Joel"/>
          <xsd:enumeration value="LI Clement"/>
          <xsd:enumeration value="LOPEZ Chris"/>
          <xsd:enumeration value="MCDONELL Keith"/>
          <xsd:enumeration value="MERALI Imran"/>
          <xsd:enumeration value="MORRIS Ian (Mercer)"/>
          <xsd:enumeration value="PUGLIESE Ferio"/>
          <xsd:enumeration value="TANKERSLEY Steve (Clear Path)"/>
          <xsd:enumeration value="SMITH Jeff"/>
        </xsd:restriction>
      </xsd:simpleType>
    </xsd:element>
    <xsd:element name="Legal_x0020_Review_x0020_Required" ma:index="20" nillable="true" ma:displayName="Legal Review Required" ma:default="0" ma:internalName="Legal_x0020_Review_x0020_Required">
      <xsd:simpleType>
        <xsd:restriction base="dms:Boolean"/>
      </xsd:simpleType>
    </xsd:element>
    <xsd:element name="Strategic_x003f_" ma:index="21" nillable="true" ma:displayName="Strategic?" ma:default="0" ma:internalName="Strategic_x003f_">
      <xsd:simpleType>
        <xsd:restriction base="dms:Boolean"/>
      </xsd:simpleType>
    </xsd:element>
    <xsd:element name="Transcript_x0020_Page" ma:index="22" nillable="true" ma:displayName="Transcript Page" ma:decimals="0" ma:internalName="Transcript_x0020_Page">
      <xsd:simpleType>
        <xsd:restriction base="dms:Number"/>
      </xsd:simpleType>
    </xsd:element>
    <xsd:element name="Transcript_x0020_Line" ma:index="23" nillable="true" ma:displayName="Transcript Line" ma:decimals="0" ma:internalName="Transcript_x0020_Line">
      <xsd:simpleType>
        <xsd:restriction base="dms:Number"/>
      </xsd:simpleType>
    </xsd:element>
    <xsd:element name="Question" ma:index="24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eady_x0020_to_x0020_PDF" ma:index="25" nillable="true" ma:displayName="Ready to PDF" ma:default="0" ma:internalName="Ready_x0020_to_x0020_PDF">
      <xsd:simpleType>
        <xsd:restriction base="dms:Boolean"/>
      </xsd:simpleType>
    </xsd:element>
    <xsd:element name="Filed" ma:index="27" ma:displayName="Filed" ma:default="No" ma:format="Dropdown" ma:internalName="Filed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10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A5864-6D0D-4572-990E-962400E0F5F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f9175001-c430-4d57-adde-c1c10539e919"/>
    <ds:schemaRef ds:uri="f5e1fe30-b849-48b5-a89d-2b611401bb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E4541F-7462-4EEA-8438-4C21CE154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57660-0132-4036-BE50-036071CB1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1fe30-b849-48b5-a89d-2b611401bbd8"/>
    <ds:schemaRef ds:uri="f9175001-c430-4d57-adde-c1c10539e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J_10.05-Q02: Attachment</dc:title>
  <dc:creator>ALAGHEBAND Bijan</dc:creator>
  <cp:lastModifiedBy>MCEACHRAN Jody</cp:lastModifiedBy>
  <dcterms:created xsi:type="dcterms:W3CDTF">2018-01-29T15:30:29Z</dcterms:created>
  <dcterms:modified xsi:type="dcterms:W3CDTF">2018-07-09T16:21:34Z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0x010100B69905BDE190AF4D97B3EC9D0FCDD7AD</vt:lpwstr>
  </property>
</Properties>
</file>